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ydaza\Downloads\"/>
    </mc:Choice>
  </mc:AlternateContent>
  <xr:revisionPtr revIDLastSave="0" documentId="13_ncr:1_{B340A45C-615E-4B50-96DF-B1DB3D74E0B0}" xr6:coauthVersionLast="47" xr6:coauthVersionMax="47" xr10:uidLastSave="{00000000-0000-0000-0000-000000000000}"/>
  <bookViews>
    <workbookView xWindow="-120" yWindow="-120" windowWidth="29040" windowHeight="15720" tabRatio="734" firstSheet="3" activeTab="5"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ACTIVIDAD_6" sheetId="59" r:id="rId14"/>
    <sheet name="Hoja de vida A6" sheetId="64" state="hidden" r:id="rId15"/>
    <sheet name="Hoja de vida A7" sheetId="63" state="hidden" r:id="rId16"/>
    <sheet name="ACTIVIDAD_7" sheetId="60" r:id="rId17"/>
    <sheet name="ACTIVIDAD_8" sheetId="61" r:id="rId18"/>
    <sheet name="Hoja de vida A8" sheetId="65" state="hidden"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PMR" sheetId="46" r:id="rId27"/>
    <sheet name="TERRITORIALIZACIÓN" sheetId="41"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6"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3">ACTIVIDAD_6!$A$1:$O$120</definedName>
    <definedName name="_xlnm.Print_Area" localSheetId="16">ACTIVIDAD_7!$A$1:$O$119</definedName>
    <definedName name="_xlnm.Print_Area" localSheetId="17">ACTIVIDAD_8!$A$1:$O$120</definedName>
    <definedName name="_xlnm.Print_Area" localSheetId="28">'CONTROL DE CAMBIOS'!$A$1:$E$37</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6">PMR!$A$1:$AX$34</definedName>
    <definedName name="_xlnm.Print_Area" localSheetId="25">PRODUCTO_MGA!$A$1:$L$66</definedName>
    <definedName name="_xlnm.Print_Area" localSheetId="27">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AH25" i="41" l="1"/>
  <c r="AH26" i="41"/>
  <c r="AH27" i="41"/>
  <c r="AH28" i="41"/>
  <c r="AH29" i="41"/>
  <c r="AH30" i="41"/>
  <c r="AH31" i="41"/>
  <c r="AH32" i="41"/>
  <c r="AH33" i="41"/>
  <c r="AH34" i="41"/>
  <c r="AH35" i="41"/>
  <c r="AH36" i="41"/>
  <c r="AH37" i="41"/>
  <c r="AH38" i="41"/>
  <c r="AH39" i="41"/>
  <c r="AH40" i="41"/>
  <c r="AH41" i="41"/>
  <c r="AH42" i="41"/>
  <c r="AH43" i="41"/>
  <c r="AH24" i="41"/>
  <c r="AI25" i="41"/>
  <c r="AJ25" i="41"/>
  <c r="AI26" i="41"/>
  <c r="AJ26" i="41"/>
  <c r="AI27" i="41"/>
  <c r="AJ27" i="41"/>
  <c r="AI28" i="41"/>
  <c r="AJ28" i="41"/>
  <c r="AI29" i="41"/>
  <c r="AJ29" i="41"/>
  <c r="AI30" i="41"/>
  <c r="AJ30" i="41"/>
  <c r="AI31" i="41"/>
  <c r="AJ31" i="41"/>
  <c r="AI32" i="41"/>
  <c r="AJ32" i="41"/>
  <c r="AI33" i="41"/>
  <c r="AJ33" i="41"/>
  <c r="AI34" i="41"/>
  <c r="AJ34" i="41"/>
  <c r="AI35" i="41"/>
  <c r="AJ35" i="41"/>
  <c r="AI36" i="41"/>
  <c r="AJ36" i="41"/>
  <c r="AI37" i="41"/>
  <c r="AJ37" i="41"/>
  <c r="AI38" i="41"/>
  <c r="AJ38" i="41"/>
  <c r="AI39" i="41"/>
  <c r="AJ39" i="41"/>
  <c r="AI40" i="41"/>
  <c r="AJ40" i="41"/>
  <c r="AI41" i="41"/>
  <c r="AJ41" i="41"/>
  <c r="AI42" i="41"/>
  <c r="AJ42" i="41"/>
  <c r="AI43" i="41"/>
  <c r="AJ43" i="41"/>
  <c r="AJ24" i="41"/>
  <c r="AI24" i="41"/>
  <c r="F178" i="41" l="1"/>
  <c r="H178" i="41"/>
  <c r="J178" i="41"/>
  <c r="N178" i="41"/>
  <c r="P178" i="41"/>
  <c r="R178" i="41"/>
  <c r="T178" i="41"/>
  <c r="V178" i="41"/>
  <c r="X178" i="41"/>
  <c r="Z178" i="41"/>
  <c r="N69" i="41"/>
  <c r="N121" i="41"/>
  <c r="AF69" i="41"/>
  <c r="AE69" i="41"/>
  <c r="AE121" i="41"/>
  <c r="AF121" i="41"/>
  <c r="AB121" i="41"/>
  <c r="AC121" i="41"/>
  <c r="AC69" i="41"/>
  <c r="AB69" i="41"/>
  <c r="Z121" i="41"/>
  <c r="Y121" i="41"/>
  <c r="X121" i="41"/>
  <c r="Z69" i="41"/>
  <c r="Y69" i="41"/>
  <c r="Y176" i="41"/>
  <c r="Y175" i="41"/>
  <c r="Y174" i="41"/>
  <c r="Y173" i="41"/>
  <c r="Y172" i="41"/>
  <c r="Y171" i="41"/>
  <c r="Y170" i="41"/>
  <c r="Y169" i="41"/>
  <c r="Y168" i="41"/>
  <c r="Y167" i="41"/>
  <c r="Y166" i="41"/>
  <c r="Y165" i="41"/>
  <c r="Y164" i="41"/>
  <c r="Y163" i="41"/>
  <c r="Y162" i="41"/>
  <c r="Y161" i="41"/>
  <c r="Y160" i="41"/>
  <c r="Y159" i="41"/>
  <c r="Y158" i="41"/>
  <c r="W176" i="41"/>
  <c r="W175" i="41"/>
  <c r="W174" i="41"/>
  <c r="W173" i="41"/>
  <c r="W172" i="41"/>
  <c r="W171" i="41"/>
  <c r="W170" i="41"/>
  <c r="W169" i="41"/>
  <c r="W167" i="41"/>
  <c r="W168" i="41"/>
  <c r="W163" i="41"/>
  <c r="W162" i="41"/>
  <c r="W161" i="41"/>
  <c r="W160" i="41"/>
  <c r="W159" i="41"/>
  <c r="W158" i="41"/>
  <c r="AA213" i="41"/>
  <c r="W69" i="41"/>
  <c r="U121" i="41"/>
  <c r="R121" i="41"/>
  <c r="O121" i="41"/>
  <c r="W121" i="41"/>
  <c r="V69" i="41"/>
  <c r="T69" i="41"/>
  <c r="T121" i="41"/>
  <c r="S69" i="41"/>
  <c r="N26" i="58"/>
  <c r="AK49" i="41" l="1"/>
  <c r="C64" i="55"/>
  <c r="Q121" i="41"/>
  <c r="Q69" i="41"/>
  <c r="P69" i="41"/>
  <c r="AF96" i="41"/>
  <c r="AF44" i="41"/>
  <c r="AE44" i="41"/>
  <c r="B64" i="55"/>
  <c r="N29" i="60"/>
  <c r="AC96" i="41"/>
  <c r="AC44" i="41"/>
  <c r="AB44" i="41"/>
  <c r="Y96" i="41"/>
  <c r="Z96" i="41"/>
  <c r="Z44" i="41"/>
  <c r="Y44" i="41"/>
  <c r="X96" i="41"/>
  <c r="U96" i="41"/>
  <c r="W96" i="41"/>
  <c r="W44" i="41"/>
  <c r="V44" i="41"/>
  <c r="N27" i="61"/>
  <c r="N28" i="61"/>
  <c r="N29" i="61"/>
  <c r="N30" i="61"/>
  <c r="N31" i="61"/>
  <c r="T44" i="41"/>
  <c r="S44" i="41"/>
  <c r="Q44" i="41"/>
  <c r="T96" i="41"/>
  <c r="S96" i="41"/>
  <c r="P96" i="41"/>
  <c r="F96" i="41"/>
  <c r="D96" i="41"/>
  <c r="R96" i="41"/>
  <c r="O96" i="41"/>
  <c r="N27" i="60"/>
  <c r="N28" i="60"/>
  <c r="N30" i="60"/>
  <c r="N31" i="60"/>
  <c r="N27" i="59"/>
  <c r="N28" i="59"/>
  <c r="N29" i="59"/>
  <c r="N30"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D150" i="41"/>
  <c r="E150" i="41"/>
  <c r="F150" i="41"/>
  <c r="G150" i="41"/>
  <c r="H150" i="41"/>
  <c r="I150" i="41"/>
  <c r="K150" i="41"/>
  <c r="L150" i="41"/>
  <c r="M150" i="41"/>
  <c r="N150" i="41"/>
  <c r="O150" i="41"/>
  <c r="P150" i="41"/>
  <c r="Q150" i="41"/>
  <c r="R150" i="41"/>
  <c r="S150" i="41"/>
  <c r="U150" i="41"/>
  <c r="V150" i="41"/>
  <c r="W150" i="41"/>
  <c r="X150" i="41"/>
  <c r="Y150" i="41"/>
  <c r="Z150" i="41"/>
  <c r="C150" i="41"/>
  <c r="D178" i="41"/>
  <c r="E178" i="41"/>
  <c r="G178" i="41"/>
  <c r="I178" i="41"/>
  <c r="K178" i="41"/>
  <c r="M178" i="41"/>
  <c r="O178" i="41"/>
  <c r="Q178" i="41"/>
  <c r="S178" i="41"/>
  <c r="U178" i="41"/>
  <c r="W178" i="41"/>
  <c r="Y178" i="41"/>
  <c r="C178" i="41"/>
  <c r="E206" i="41"/>
  <c r="F206" i="41"/>
  <c r="G206" i="41"/>
  <c r="H206" i="41"/>
  <c r="I206" i="41"/>
  <c r="K206" i="41"/>
  <c r="L206" i="41"/>
  <c r="M206" i="41"/>
  <c r="N206" i="41"/>
  <c r="O206" i="41"/>
  <c r="P206" i="41"/>
  <c r="Q206" i="41"/>
  <c r="R206" i="41"/>
  <c r="S206" i="41"/>
  <c r="T206" i="41"/>
  <c r="U206" i="41"/>
  <c r="V206" i="41"/>
  <c r="W206" i="41"/>
  <c r="X206" i="41"/>
  <c r="Y206" i="41"/>
  <c r="Z206" i="41"/>
  <c r="D206" i="41"/>
  <c r="C206" i="4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N26" i="60"/>
  <c r="O27" i="60" s="1"/>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C119" i="20"/>
  <c r="D119" i="20"/>
  <c r="E119" i="20"/>
  <c r="F119" i="20"/>
  <c r="G119" i="20"/>
  <c r="H119" i="20"/>
  <c r="I119" i="20"/>
  <c r="B119" i="20"/>
  <c r="H49" i="1"/>
  <c r="AG28" i="18"/>
  <c r="AF25" i="13"/>
  <c r="AG20" i="11"/>
  <c r="AG23" i="10"/>
  <c r="AF26" i="9"/>
  <c r="O71" i="1"/>
  <c r="O66" i="1"/>
  <c r="O59" i="1"/>
  <c r="O55" i="1"/>
  <c r="O50" i="1"/>
  <c r="O43" i="1"/>
  <c r="O42" i="1"/>
  <c r="O38" i="1"/>
  <c r="O37" i="1"/>
  <c r="O32" i="1"/>
  <c r="O28" i="1"/>
  <c r="O24" i="1"/>
  <c r="O20" i="1"/>
  <c r="O15" i="1"/>
  <c r="N8" i="1"/>
  <c r="AA150" i="41" l="1"/>
  <c r="AY28" i="46"/>
  <c r="AA234" i="41"/>
  <c r="AY34" i="46"/>
  <c r="AB178" i="41"/>
  <c r="AA178" i="41"/>
  <c r="AA206" i="41"/>
  <c r="AY29" i="46"/>
  <c r="AY27" i="46"/>
</calcChain>
</file>

<file path=xl/sharedStrings.xml><?xml version="1.0" encoding="utf-8"?>
<sst xmlns="http://schemas.openxmlformats.org/spreadsheetml/2006/main" count="6995" uniqueCount="1603">
  <si>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</si>
  <si>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</si>
  <si>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</si>
  <si>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</si>
  <si>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</si>
  <si>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</si>
  <si>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</si>
  <si>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</si>
  <si>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</si>
  <si>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</si>
  <si>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</si>
  <si>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</si>
  <si>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</si>
  <si>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</si>
  <si>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</si>
  <si>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</si>
  <si>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</si>
  <si>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</si>
  <si>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</si>
  <si>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</si>
  <si>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</si>
  <si>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</si>
  <si>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</si>
  <si>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</si>
  <si>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</si>
  <si>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</si>
  <si>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</si>
  <si>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</si>
  <si>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</si>
  <si>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</si>
  <si>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</si>
  <si>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</si>
  <si>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</si>
  <si>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</si>
  <si>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</si>
  <si>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</si>
  <si>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</si>
  <si>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</si>
  <si>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</si>
  <si>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</si>
  <si>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</si>
  <si>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</si>
  <si>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</si>
  <si>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</si>
  <si>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</si>
  <si>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</si>
  <si>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</si>
  <si>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</si>
  <si>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</si>
  <si>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</si>
  <si>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</si>
  <si>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</si>
  <si>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</si>
  <si>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</si>
  <si>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</si>
  <si>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</si>
  <si>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</si>
  <si>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</si>
  <si>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</si>
  <si>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</si>
  <si>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</si>
  <si>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</si>
  <si>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</si>
  <si>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</si>
  <si>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</si>
  <si>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</si>
  <si>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</si>
  <si>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</si>
  <si>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</si>
  <si>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</si>
  <si>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</si>
  <si>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</si>
  <si>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</si>
  <si>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</si>
  <si>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</si>
  <si>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</si>
  <si>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</si>
  <si>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</si>
  <si>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</si>
  <si>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</si>
  <si>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</si>
  <si>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</si>
  <si>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</si>
  <si>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</si>
  <si>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</si>
  <si>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</si>
  <si>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</si>
  <si>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</si>
  <si>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</si>
  <si>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</si>
  <si>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</si>
  <si>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</si>
  <si>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</si>
  <si>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</si>
  <si>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</si>
  <si>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</si>
  <si>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</si>
  <si>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</si>
  <si>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</si>
  <si>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</si>
  <si>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</si>
  <si>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</si>
  <si>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</si>
  <si>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</si>
  <si>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</si>
  <si>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</si>
  <si>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</si>
  <si>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</si>
  <si>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</si>
  <si>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</si>
  <si>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</si>
  <si>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</si>
  <si>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</si>
  <si>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</si>
  <si>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</si>
  <si>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</si>
  <si>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</si>
  <si>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</si>
  <si>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</si>
  <si>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</si>
  <si>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</si>
  <si>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</si>
  <si>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</si>
  <si>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</si>
  <si>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</si>
  <si>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</si>
  <si>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</si>
  <si>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</si>
  <si>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</si>
  <si>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</si>
  <si>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</si>
  <si>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</si>
  <si>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</si>
  <si>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</si>
  <si>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</si>
  <si>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</si>
  <si>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</si>
  <si>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</si>
  <si>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</si>
  <si>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</si>
  <si>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</si>
  <si>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</si>
  <si>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</si>
  <si>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</si>
  <si>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</si>
  <si>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</si>
  <si>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</si>
  <si>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</si>
  <si>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</si>
  <si>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</si>
  <si>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</si>
  <si>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</si>
  <si>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</si>
  <si>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</si>
  <si>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</si>
  <si>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</si>
  <si>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</si>
  <si>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</si>
  <si>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</si>
  <si>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</si>
  <si>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</si>
  <si>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</si>
  <si>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</si>
  <si>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</si>
  <si>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</si>
  <si>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</si>
  <si>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</si>
  <si>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</si>
  <si>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</si>
  <si>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</si>
  <si>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</si>
  <si>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</si>
  <si>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</si>
  <si>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</si>
  <si>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</si>
  <si>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</si>
  <si>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</si>
  <si>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</si>
  <si>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</si>
  <si>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</si>
  <si>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</si>
  <si>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</si>
  <si>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</si>
  <si>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</si>
  <si>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</si>
  <si>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</si>
  <si>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</si>
  <si>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</si>
  <si>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</si>
  <si>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</si>
  <si>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</si>
  <si>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</si>
  <si>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</si>
  <si>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</si>
  <si>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</si>
  <si>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</si>
  <si>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</si>
  <si>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</si>
  <si>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TIPO DE REPORTE</t>
  </si>
  <si>
    <t>FORMULACION</t>
  </si>
  <si>
    <t>Mayo</t>
  </si>
  <si>
    <t>Junio</t>
  </si>
  <si>
    <t>Julio</t>
  </si>
  <si>
    <t>Agosto</t>
  </si>
  <si>
    <t>ACTUALIZACION</t>
  </si>
  <si>
    <t>Septiembre</t>
  </si>
  <si>
    <t>Octubre</t>
  </si>
  <si>
    <t>Noviembre</t>
  </si>
  <si>
    <t>Diciembre</t>
  </si>
  <si>
    <t>X</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</si>
  <si>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</si>
  <si>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</si>
  <si>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</si>
  <si>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</si>
  <si>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</si>
  <si>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</si>
  <si>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</si>
  <si>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</si>
  <si>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</si>
  <si>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</si>
  <si>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</si>
  <si>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</si>
  <si>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</si>
  <si>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</si>
  <si>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</si>
  <si>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</si>
  <si>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</si>
  <si>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</si>
  <si>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</si>
  <si>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</si>
  <si>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</si>
  <si>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</si>
  <si>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</si>
  <si>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</si>
  <si>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</si>
  <si>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</si>
  <si>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</si>
  <si>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</si>
  <si>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</si>
  <si>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</si>
  <si>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</si>
  <si>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</si>
  <si>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</si>
  <si>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</si>
  <si>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</si>
  <si>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</si>
  <si>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</si>
  <si>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se logró realizar 159 atenciones y 45 seguimientos socio jurídicos . También se hicieron 66 orientaciones y seguimientos psicosociales y 40 primeras atenciones. Igualmente se avanzo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</si>
  <si>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159 atenciones y 45 seguimientos socio jurídicos . También se hicieron 66 orientaciones y seguimientos psicosociales y 40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</si>
  <si>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</si>
  <si>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</si>
  <si>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Durante el periodo, se logró realizar 214 atenciones y 42 seguimientos socio jurídicos . También se hicieron 221 orientaciones y seguimientos psicosociales y 885 primeras atenciones.</t>
  </si>
  <si>
    <r>
      <rPr>
        <sz val="9"/>
        <color rgb="FF000000"/>
        <rFont val="Arial"/>
        <family val="2"/>
      </rPr>
      <t>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373 atenciones y 87 seguimientos socio jurídicos . También se hicieron 287 orientaciones y seguimientos psicosociales y 925 primeras atenciones.</t>
    </r>
    <r>
      <rPr>
        <sz val="9"/>
        <color rgb="FFFF0000"/>
        <rFont val="Arial"/>
        <family val="2"/>
      </rPr>
      <t xml:space="preserve"> 	</t>
    </r>
  </si>
  <si>
    <t>MARZO</t>
  </si>
  <si>
    <t>Durante el periodo, se logró realizar 271 atenciones y 74 seguimientos socio jurídicos . También se hicieron 264 orientaciones y seguimientos psicosociales y 1209 primeras atenciones.</t>
  </si>
  <si>
    <r>
      <rPr>
        <sz val="9"/>
        <color rgb="FF000000"/>
        <rFont val="Arial"/>
        <family val="2"/>
      </rPr>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644 atenciones y 161 seguimientos socio jurídicos . También se hicieron 551 orientaciones y seguimientos psicosociales y 2134 primeras atenciones. </t>
    </r>
    <r>
      <rPr>
        <sz val="9"/>
        <color rgb="FFFF0000"/>
        <rFont val="Arial"/>
        <family val="2"/>
      </rPr>
      <t xml:space="preserve">	</t>
    </r>
  </si>
  <si>
    <t>Teniendo en cuenta el nuevo proceso de contratación, se avanzó sustancialmente para culminar dicho proceso con el equipo que dinamizará esta meta.</t>
  </si>
  <si>
    <t>ABRIL</t>
  </si>
  <si>
    <t>Durante el periodo, se realizaron 347 atenciones y 67 seguimientos socio jurídicos . También se hicieron 296 orientaciones y seguimientos psicosociales y 1006 primeras atenciones.</t>
  </si>
  <si>
    <r>
      <rPr>
        <sz val="9"/>
        <color rgb="FF000000"/>
        <rFont val="Arial"/>
        <family val="2"/>
      </rPr>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991 atenciones y 228 seguimientos socio jurídicos . También se hicieron 833 orientaciones y seguimientos psicosociales y 3140 primeras atenciones. </t>
    </r>
    <r>
      <rPr>
        <sz val="9"/>
        <color rgb="FFFF0000"/>
        <rFont val="Arial"/>
        <family val="2"/>
      </rPr>
      <t xml:space="preserve">	</t>
    </r>
  </si>
  <si>
    <t xml:space="preserve">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e invitación a dar el primer paso a favor del bienestar, de su autonomía y goce ejectivo de sus derechos,  invitándolas a recuperar el control sobre sus vidas por una vida libre de violencias. Por otra parte, las atenciones psicosociales, permiten tramitar los malestares y violencias de las mujeres así como la identificación de recusos que tiene cada una para salir de la situación manifiesta. </t>
  </si>
  <si>
    <t>MAYO</t>
  </si>
  <si>
    <t>Durante el periodo, se realizaron 311 atenciones y 68 seguimientos socio jurídicos . También se hicieron 289 orientaciones y seguimientos psicosociales y 1270 primeras atenciones.</t>
  </si>
  <si>
    <r>
      <rPr>
        <sz val="9"/>
        <color rgb="FF000000"/>
        <rFont val="Arial"/>
        <family val="2"/>
      </rPr>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1302 atenciones y 296 seguimientos socio jurídicos . También se hicieron 1122 orientaciones y seguimientos psicosociales y 4410 primeras atenciones. </t>
    </r>
    <r>
      <rPr>
        <sz val="9"/>
        <color rgb="FFFF0000"/>
        <rFont val="Arial"/>
        <family val="2"/>
      </rPr>
      <t xml:space="preserve">	</t>
    </r>
  </si>
  <si>
    <t>JUNIO</t>
  </si>
  <si>
    <t>Durante el periodo, se realizaron 380 atenciones y seguimientos socio jurídicos . También se hicieron 302 orientaciones y seguimientos psicosociales y 1030 primeras atenciones.</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</si>
  <si>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1978 atenciones socio juridicas. También se hicieron 1424 orientaciones y seguimientos psicosociales y 5440 primeras atenciones. 	</t>
  </si>
  <si>
    <t>JULIO</t>
  </si>
  <si>
    <t xml:space="preserve">Durante el periodo, se realizaron 355 orientaciones y seguimientos psicosociales,también,  456 orientaciones, asesorias y seguimientos socio jurídicos y 1310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</si>
  <si>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2434 atenciones socio juridicas. También se hicieron 1779 orientaciones y seguimientos psicosociales y 6750 primeras atenciones. 	</t>
  </si>
  <si>
    <t xml:space="preserve">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generar nuevos proyecyos de vida  libre de violencias. </t>
  </si>
  <si>
    <t>AGOSTO</t>
  </si>
  <si>
    <t xml:space="preserve">Durante el periodo, se realizaron 291 orientaciones y seguimientos psicosociales,también, 369 orientaciones, asesorías y seguimientos socio jurídicos y 1012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</si>
  <si>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2803 atenciones socio juridicas. También se hicieron 2070 orientaciones y seguimientos psicosociales y 7762 primeras atenciones. 	</t>
  </si>
  <si>
    <t>SEPTIEMBRE</t>
  </si>
  <si>
    <t xml:space="preserve">Durante el periodo, se realizaron 305 orientaciones y seguimientos psicosociales,también, 398 orientaciones, asesorías y seguimientos socio jurídicos y 1063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</si>
  <si>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3201 atenciones socio juridicas. También se hicieron 2375 orientaciones y seguimientos psicosociales y 8825 primeras atenciones. 	</t>
  </si>
  <si>
    <t xml:space="preserve">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generar nuevos proyectos de vida  libre de violencias. </t>
  </si>
  <si>
    <t>OCTUBRE</t>
  </si>
  <si>
    <t xml:space="preserve">Durante el periodo, se realizaron 310 orientaciones y seguimientos psicosociales,también, 412 orientaciones, asesorías y seguimientos socio jurídicos y 1004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</si>
  <si>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3613 atenciones socio juridicas. También se hicieron 2685 orientaciones y seguimientos psicosociales y 9829 primeras atenciones. 	</t>
  </si>
  <si>
    <t xml:space="preserve">NOVIEMBRE </t>
  </si>
  <si>
    <r>
      <rPr>
        <sz val="11"/>
        <color rgb="FF000000"/>
        <rFont val="Arial"/>
        <family val="2"/>
      </rPr>
      <t xml:space="preserve">Durante el periodo, se realizaron 234 orientaciones y seguimientos psicosociales,también, 348 orientaciones, asesorías y seguimientos socio jurídicos y 781 primeras atenciones 
</t>
    </r>
    <r>
      <rPr>
        <sz val="10"/>
        <color rgb="FF000000"/>
        <rFont val="Arial"/>
        <family val="2"/>
      </rPr>
      <t xml:space="preserve">
</t>
    </r>
  </si>
  <si>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3961 atenciones socio juridicas. También se hicieron 2919 orientaciones y seguimientos psicosociales y 10610 primeras atenciones. 	</t>
  </si>
  <si>
    <t>DICIEMBRE</t>
  </si>
  <si>
    <r>
      <rPr>
        <sz val="11"/>
        <color rgb="FF000000"/>
        <rFont val="Arial"/>
      </rPr>
      <t xml:space="preserve">Durante el periodo, se realizaron 294 orientaciones y seguimientos psicosociales,también, 315 orientaciones, asesorías y seguimientos socio jurídicos y 225 primeras atenciones 
</t>
    </r>
    <r>
      <rPr>
        <sz val="10"/>
        <color rgb="FF000000"/>
        <rFont val="Arial"/>
      </rPr>
      <t xml:space="preserve">
</t>
    </r>
  </si>
  <si>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4276 atenciones socio juridicas. También se hicieron 3213 orientaciones y seguimientos psicosociales y 10835 primeras atenciones. 	</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</si>
  <si>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</si>
  <si>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</si>
  <si>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</si>
  <si>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</si>
  <si>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</si>
  <si>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</si>
  <si>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</si>
  <si>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</si>
  <si>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40 atenciones a través de la operación del modelo de las CIOM. Igualmente se avanzo en el proceso precontractual del equipo que dinamizará esta tarea.</t>
  </si>
  <si>
    <t>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66 orientaciones y seguimientos psicosociales a través de la operación del modelo de las CIOM. Igualmente se avanzo en el proceso precontractual del equipo que dinamizará esta tarea.</t>
  </si>
  <si>
    <t>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159 atenciones y 45 seguimientos socio jurídicos . Igualmente se avanzo en el proceso precontractual del equipo que dinamizará esta tarea.</t>
  </si>
  <si>
    <t>EVIDENCIAS DE EJECUCIÓN</t>
  </si>
  <si>
    <t>https://secretariadistritald-my.sharepoint.com/:x:/g/personal/territorializacion2021_sdmujer_gov_co/EddcG9lJdyFPsvVSEifbWuIBm8aTz5SXQQzOZvXVxx0IJw?e=2sO5ni</t>
  </si>
  <si>
    <t>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885 atenciones a través de la operación del modelo de las CIOM. Igualmente se avanzo en el proceso precontractual del equipo que dinamizará esta tarea.</t>
  </si>
  <si>
    <t>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221 orientaciones y seguimientos psicosociales a través de la operación del modelo de las CIOM. Igualmente se avanzo en el proceso precontractual del equipo que dinamizará esta tarea.</t>
  </si>
  <si>
    <t>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214 atenciones y 42 seguimientos socio jurídicos . Igualmente se avanzo en el proceso precontractual del equipo que dinamizará esta tarea.</t>
  </si>
  <si>
    <t>https://secretariadistritald-my.sharepoint.com/:x:/g/personal/territorializacion2021_sdmujer_gov_co/EUu_B9vUo3JPgTPKF95WE38BTjwq0Q8JQtDyIcg2Vv4I7A?e=xDaHmK</t>
  </si>
  <si>
    <t xml:space="preserve">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1209 atenciones a través de la operación del modelo de las CIOM. </t>
  </si>
  <si>
    <t xml:space="preserve">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264 orientaciones y seguimientos psicosociales a través de la operación del modelo de las CIOM. </t>
  </si>
  <si>
    <t xml:space="preserve">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271 atenciones y 74 seguimientos socio jurídicos . </t>
  </si>
  <si>
    <t>https://secretariadistritald-my.sharepoint.com/:x:/g/personal/territorializacion2021_sdmujer_gov_co/EdTS3qBybOVPugBWHU7B4goB50WP7ULCd50iYpOx8VpLwA?e=Cypn2V</t>
  </si>
  <si>
    <t xml:space="preserve">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1006 atenciones a través de la operación del modelo de las CIOM. </t>
  </si>
  <si>
    <t xml:space="preserve">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296 orientaciones y seguimientos psicosociales a través de la operación del modelo de las CIOM. </t>
  </si>
  <si>
    <t xml:space="preserve">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347 atenciones y 67 seguimientos socio jurídicos . </t>
  </si>
  <si>
    <t>https://secretariadistritald-my.sharepoint.com/:x:/g/personal/territorializacion2021_sdmujer_gov_co/Efh68XRoJD5MuvFHcTi7BDEB_H82g05SwaxTlRdKCc-KZA?e=rjWPFF</t>
  </si>
  <si>
    <t>Durante el mes, se realizaron 14 primeras atenciones, 1256 atenciones individuales. En este componente se destaca la demanda de la CIOM Bosa,  seguido de San Cristóbal  y Engativá, con una amplia participación del equipo contratista.</t>
  </si>
  <si>
    <t>Durante mayo se realizaron 474 atenciones psicosociales, de las cuales 143 fueron realizadas por contratistas y 331 por personal de planta. En cuanto a los seguimientos efectivos, se reportaron 608 en total, con 146 a cargo de las contratistas y 462 por el personal de planta. Se destacan los CIO Kennedy y San Cristóbal por el volumen de seguimientos realizados (64 y 29 respectivamente), ambos ejecutados en su mayoría por personal de planta. En contraste, puntos como CIO Antonio Nariño y Suba registraron niveles más bajos de atención, concentrados principalmente en equipos de planta.</t>
  </si>
  <si>
    <t>Se registraron 964 atenciones socio jurídicas, de las cuales 311 fueron efectuadas por personal contratista y 653 por el equipo de planta. En esta categoría resalta el CIO Chapinero con 118 atenciones, la gran mayoría realizadas por funcionarias de planta. También se observan cifras importantes en Kennedy (81) y Bosa (69), con una distribución equilibrada entre ambas formas de vinculación. En cuanto a seguimientos, se totalizaron 257, siendo los CIO La Candelaria (49), Ciudad Bolívar (23) y Usaquén (21) los de mayor volumen, todos atendidos en su totalidad por personal de planta.</t>
  </si>
  <si>
    <t>https://secretariadistritald-my.sharepoint.com/:x:/g/personal/territorializacion2021_sdmujer_gov_co/ES9wLjFBJDBCnmE6r_yivsIBzqc-JAPFJcfu5zy7ZnOlRQ?e=H73Hzv</t>
  </si>
  <si>
    <t>Durante el mes, se realizaron 1030  atenciones individuales, desde el componente de. orientación y acercamiento a la oferta a través de la primera atención. En este componente se destaca la demanda de la CIOM Bosa, Kennedy y Usme.</t>
  </si>
  <si>
    <t xml:space="preserve">Durante junio de 2025, se realizaron 302 atenciones individuales en el componente psicosocial, incluyendo orientaciones y seguimientos.  La cobertura se distribuyó de forma amplia en puntos como Bosa, Engativa y Kennedy, donde se reportaron volúmenes relevantes de acompañamiento.
</t>
  </si>
  <si>
    <t xml:space="preserve">"Durante junio de 2025, se realizaron 380 atenciones socio juridicas, incluyendo seguimientos efectivos, de conformidad. con los lidenamientos establecidos en el. marco del a estrategia institucional Justicia de Género.  La cobertura se distribuyó de forma amplia en puntos como Puente Aranda, Los Martires, Barrios Unidos, Cuidad Bolivar y Bosa , donde se reportaron volúmenes relevantes de acompañamiento.
"	</t>
  </si>
  <si>
    <t>https://secretariadistritald-my.sharepoint.com/:x:/g/personal/territorializacion2021_sdmujer_gov_co/Ecpgm1UihydCgW_fdY4eud0BG0Emh-jfhHGOLmnrV0-Z3Q?e=SQ7iwn</t>
  </si>
  <si>
    <t xml:space="preserve">Durante el mes de julio, se realizaron 1310 primeras atenciones y seguimientos asociados a la misma, se destacó el volumen de atenciones en localidades como Kennedy, San Cristóbal, Ciudad Bolívar y Rafael Uribe Uribe, </t>
  </si>
  <si>
    <t>Durante el mes de julio, se realizaron, 355 orientaciones y seguimientos psicosociales, por personal contratista. Las atenciones se distribuyeron ampliamente en puntos como Ciudad Bolívar, Usaquén, Kennedy y Chapinero</t>
  </si>
  <si>
    <t>Durante el mes de julio, se realizaron 456 orientaciones, asesorias y seguimientos socio jurídicos.  Las cifras reflejan una alta demanda en CIOM como Usaquén, Kennedy, Tunjuelito y Suba, lo que permitió mantener rutas de atención activas y garantizar la respuesta institucional en el territorio.</t>
  </si>
  <si>
    <t>https://secretariadistritald-my.sharepoint.com/:x:/g/personal/territorializacion2021_sdmujer_gov_co/EXI2zKbeMyJIsAIMFcyvc1AB400743fZtJxVlGGMsSGCaw?e=IvNjge</t>
  </si>
  <si>
    <t>Durante el mes, se realizaron 1012 primeras atenciones y seguimientos asociados a la misma, se destacó el volumen de atenciones en las localidades como Kennedy, Bosa y Usaquén.</t>
  </si>
  <si>
    <t>Durante el mes, se realizaron 291 orientaciones y acompañamientos psicosociales, las atenciones se distribuyeron ampliamente en puntos como Usaquén, Kennedy y Ciudad Bolívar.</t>
  </si>
  <si>
    <t>Durante el mes, se realizaron 369 orientaciones, asesorias y seguimientos socio jurídicos.  Las cifras reflejan una alta demanda en CIOM como Kennedy, Bosa y Usaquén, lo que permitió mantener rutas de atención activas y garantizar la respuesta institucional en el territorio.</t>
  </si>
  <si>
    <t>https://secretariadistritald-my.sharepoint.com/:x:/g/personal/territorializacion2021_sdmujer_gov_co/EV1IPP1JaVdCn3KqThd-N4sBdUAb0KOJsq-Oj3X6Bb1UhA?e=4MMile</t>
  </si>
  <si>
    <t>Durante el mes, se realizaron 1063 primeras atenciones y seguimientos asociados a la misma, se destacó el volumen de atenciones en las localidades como Kennedy, Bosa y Usme</t>
  </si>
  <si>
    <t>Durante el mes, se realizaron 305 orientaciones y acompañamientos psicosociales, las atenciones se distribuyeron ampliamente en puntos como Bosa, Kennedy,Fontibon y Engativa .</t>
  </si>
  <si>
    <t>Durante el mes, se realizaron 398 orientaciones, asesorias y seguimientos socio jurídicos.  Las cifras reflejan una alta demanda en CIOM como Teusaquillo, Martires y Puente Aranda, lo que permitió mantener rutas de atención activas y garantizar la respuesta institucional en el territorio.</t>
  </si>
  <si>
    <t>https://secretariadistritald-my.sharepoint.com/:x:/g/personal/territorializacion2021_sdmujer_gov_co/EUheaAPbEBFKt6uqTrAoBAsBNaJ2OB-0eWK5dUt1tjXrUg?e=vQdDVT</t>
  </si>
  <si>
    <t>Durante el mes, se realizaron 1004 primeras atenciones y seguimientos asociados a la misma, se destacó el volumen de atenciones en las localidades como Kennedy, Bosa y Engativa</t>
  </si>
  <si>
    <t>Durante el mes, se realizaron 310 orientaciones y acompañamientos psicosociales, las atenciones se distribuyeron ampliamente en puntos como Bosa y Fontibón</t>
  </si>
  <si>
    <t>Durante el mes, se realizaron 412 orientaciones, asesorias y seguimientos socio jurídicos.  Las cifras reflejan una alta demanda en CIOM como Bosa, Ciudad Bolivar y Puente Aranda, lo que permitió mantener rutas de atención activas y garantizar la respuesta institucional en el territorio.</t>
  </si>
  <si>
    <t>https://secretariadistritald-my.sharepoint.com/:x:/g/personal/territorializacion2021_sdmujer_gov_co/Eby1bHITBi1Jm5zgiIzVXvQBPC6hhOfeP_HvmZjj70CwCg?e=qSrnIf</t>
  </si>
  <si>
    <t>Durante el mes, se realizaron 781 primeras atenciones y seguimientos asociados a la misma, se destacó el volumen de atenciones en las localidades como Tunjuelito, Kennedy, Engativa y Puente Aranda</t>
  </si>
  <si>
    <t>Durante el mes, se realizaron 234 orientaciones y acompañamientos psicosociales, las atenciones se distribuyeron ampliamente en puntos como Bosa, Fontibón y kennedy</t>
  </si>
  <si>
    <t>Durante el mes, se realizaron 348 orientaciones, asesorias y seguimientos socio jurídicos.  Las cifras reflejan una alta demanda en CIOM como Ciudad Bolivar Bosa y Puente Aranda lo que permitió mantener rutas de atención activas y garantizar la respuesta institucional en el territorio.</t>
  </si>
  <si>
    <t>https://secretariadistritald-my.sharepoint.com/:x:/g/personal/territorializacion2021_sdmujer_gov_co/IQC3fjWgw60AS4yEOHqEyo9QAZCw8iTimzDYTUmwzTJQR6k?e=nRPAUP</t>
  </si>
  <si>
    <t>Durante el mes, se realizaron 225 primeras atenciones y seguimientos asociados a la misma, se destacó el volumen de atenciones en las localidades como Usme y La Candelaria</t>
  </si>
  <si>
    <t>Durante el mes, se realizaron 294 orientaciones y acompañamientos psicosociales, las atenciones se distribuyeron ampliamente en puntos como Bosa, Engativa y kennedy</t>
  </si>
  <si>
    <t>Durante el mes, se realizaron 315 orientaciones, asesorias y seguimientos socio jurídicos.  Las cifras reflejan una alta demanda en CIOM como Bosa, Puente Aranda y Ciudad Bolicar, lo que permitió mantener rutas de atención activas y garantizar la respuesta institucional en el territorio.</t>
  </si>
  <si>
    <t>https://secretariadistritald-my.sharepoint.com/:x:/g/personal/territorializacion2021_sdmujer_gov_co/IQDcz-cwdw6MRaSNO2ksgLpqAUWTyikK_keyfpygovkXie4?e=QXeK3n</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</si>
  <si>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</si>
  <si>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</si>
  <si>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</si>
  <si>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</si>
  <si>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</si>
  <si>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</si>
  <si>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</si>
  <si>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</si>
  <si>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</si>
  <si>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</si>
  <si>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</si>
  <si>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</si>
  <si>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</si>
  <si>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</si>
  <si>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</si>
  <si>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</si>
  <si>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</si>
  <si>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</si>
  <si>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</si>
  <si>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</si>
  <si>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</si>
  <si>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</si>
  <si>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</si>
  <si>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</si>
  <si>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</si>
  <si>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</si>
  <si>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</si>
  <si>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</si>
  <si>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</si>
  <si>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</si>
  <si>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</si>
  <si>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</si>
  <si>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</si>
  <si>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</si>
  <si>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</si>
  <si>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</si>
  <si>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</si>
  <si>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</si>
  <si>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</si>
  <si>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</si>
  <si>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</si>
  <si>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</si>
  <si>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</si>
  <si>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</si>
  <si>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</si>
  <si>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</si>
  <si>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</si>
  <si>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</si>
  <si>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</si>
  <si>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</si>
  <si>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</si>
  <si>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</si>
  <si>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</si>
  <si>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</si>
  <si>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Teniendo en cuenta el nuevo proceso de contratación se presento un retraso en la contratación del equipo que dinamizará esta meta</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</si>
  <si>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</si>
  <si>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La Escuela de Formación Política Lidera - PAR, desarrolló Jornadas metodológicas para el alistamiento de implementación del Ciclo Prevención de la Violencia Contra las Mujeres en Política (VCMP). Una apuesta por la paridad y diseñó el Ciclo Consejo Consultivo de Mujeres: Participando e incidiendo por Bogotá. En particular, el Ciclo de Prevención de Violencias Contra las Mujeres en Política ha evidenciado una destacada acogida, reflejada en la inscripción de 653 personas. Este alto nivel de participación evidencia el interés y la necesidad de fortalecer la protección de los derechos políticos de las mujeres, así como de generar espacios de aprendizaje y reflexión sobre la erradicación de las violencias en el ámbito político</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</si>
  <si>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</si>
  <si>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así las cosas el ciclo de prevención de la  la Violencia Contra las Mujeres en Política (VCMP) permite avanzar en la visibilización de esta violencia en todos los ambito que afecta el efectivo ejercicio de los derechos de las mujeres a participar y representar. </t>
  </si>
  <si>
    <t xml:space="preserve">La Escuela de Formación Política Lidera - PAR, desarrolló Jornadas metodológicas para el alistamiento de implementación del Ciclo Prevención de la Violencia Contra las Mujeres en Política (VCMP). Una apuesta por la paridad y diseñó el Ciclo Consejo Consultivo de Mujeres: Participando e incidiendo por Bogotá. En particular,Implementación del Ciclo Prevención de la Violencia Contra las Mujeres en Política (VCMP). Una apuesta por la paridad; donde participaron 310 mujeres nuevas vinculadas. 
Alianzas: Coordinación con el IDPAC para desarrollar un ciclo articulado sobre Violencias Contra las Mujeres en Política en el distrito, con alcance a las JAC de la ciudad. </t>
  </si>
  <si>
    <t>Teniendo en cuenta el nuevo proceso de contratación, se avanzó sustancialmente para culminar dicho proceso con el equipo que dinamizará esta meta. Situación que ocacionó un retraso en la implementación de los ciclos, se espera que esto sea subsanado en abril con las alianzas que se encuentran gestionando.</t>
  </si>
  <si>
    <t>En el mes de abril se destaca el diseño del Ciclo “Participación e Incidencia Política para Mujeres Cuidadoras en Bogotá”, cuyo objetivo principal es brindar herramientas conceptuales y prácticas que fortalezcan la participación política y la capacidad de incidencia de las mujeres cuidadoras en los ámbitos distrital y local, desde una perspectiva de género. Este espacio está pensado especialmente para aquellas mujeres que, día a día, sostienen la vida a través del cuidado, y que ahora quieren fortalecer su liderazgo, participación e incidencia en las decisiones que transforman la ciudad. Así mismo, se adelantó el diseño del Ciclo: Consejo Consultivo de Mujeres: participando e incidiendo por Bogotá, cuyo objetivo principal es contribuir al fortalecimiento de las capacidades de las mujeres para la participación y representación con enfoque de género en el Consejo Consultivo de Mujeres de Bogotá</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</si>
  <si>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desarrollo  e implementó del ciclo de formación en Prevención de la Violencia Contra las Mujeres en Política (VCMP), y diseño el  Ciclo “Participación e Incidencia Política para Mujeres Cuidadoras en Bogotá”,  Ciclo: Consejo Consultivo de Mujeres: participando e incidiendo por Bogotá, así como el ciclo dirigido a mujeres Palenqueras.</t>
  </si>
  <si>
    <t xml:space="preserve">El retraso inicial de la contratación, este afecto la programación y ejecución de los ciclos ajustandolo así: Ciclo para Cuidadoras  y Ciclo del consejo Consultivo de Mujeeres en mayo, Ciclos dirigidos sobre VCMP entre mayo y agosto, Ciclo Basico y Cilo dirigido a Edilesas iniciarian en Junio y Ciclo de Oratoria en entre Julio y Agosto. Por otra parte, y de acuerdo a las dinámicas de los procesos de Concertación, falta definir la implementación del ciclo dirigido a Mujeres Palenqueras, que también depende del proceso de Bolsa Logistica de la entidad, y la concertación, diseńo e implementación de los ciclos Diridos a mujeres Afro y Gitanas. </t>
  </si>
  <si>
    <t>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así las cosas, y despues de la aprobación de la ley 2453 de 2025 " Por medio de la cual se establecen medidas para prevenir, atender, rechazar y sancionar la violencia contra las mujeres en política y hacer efectivo su derecho a la participación en todos los niveles" el ciclo de prevención de la  la Violencia Contra las Mujeres en Política (VCMP)  ha sido solicitado por diferentes corporaciones, grupos poblacionales y lideresas, pues permite avanzar en la visibilización de esta violencia en todos los ambito que afecta el efectivo ejercicio de los derechos de las mujeres a participar y representar, por lo anterior este ha sido uno de los focos de atención por parte del equipo que dinamiza esta Escuela. Por otra parte,  Ciclo “Participación e Incidencia Política para Mujeres Cuidadoras en Bogotá” busca que las mujeres cuidadoras fortalezca sus capacidades de incidencia en los diferentes espacios de participación Distrital y Local, colocando sobre la agenda sus necesidad, así mismo, el ciclo dirigido a CCM, que promueve el agenciamiento e incidiencia de ellas desde los enfoques de la Política Pública en los diferentes espacios de participación. Y por último el ciclo dirido a Palenqueras, es una apuesta metodológica ajustada a sus necesidades e intereses que buscará reflexionar sobre sus derechos, pero al mismo tiempo fortalecer sus capacidades en el marco del derecho a la participación y representación, desde el reconocimiento de sus luchas.</t>
  </si>
  <si>
    <t xml:space="preserve">En el mes de Mayo, se diseño el Ciclo dirigido a Victimas de Violencias en el Marco del Conflicto Armado:  En cumplimiento de la responsabilidad asumida en el marco del PAD, que se centrará en dos temas prioritarios identificados por las propias participantes: la actualización de la Ley 1448 a través de la Ley 2421 de 2024 y la transversalización del enfoque de víctimas en los planes de desarrollo local.  
En el marco de la articulación con el IDPAC, se hizo una revisión detallada de las guías correspondientes al Ciclo VCMP diridiga a las JAC, actualmente en fase de diseño y avanzó en el diseño metodológico diferenciado del ciclo Ciclo Violencias Contra las Mujeres en Política dirigido al Concejo de Bogotá.
Se culminó el diseño del  Ciclo Consejo Consultivo de Mujeres: participando e incidiendo por Bogotá y se implementó. Logrando una participación de 124 mujeres nuevas, quienes se sumaron al proceso de formación y fortalecimiento de capacidades en temas asociados a la participación en espacios de representación y decisión como lo es el CCM. A través de este ciclo, las participantes conocieron el rol del Consejo Consultivo de Mujeres, sus funciones y proceso eleccionario. 
Adicionalmente se implementó el Ciclo Participación e Incidencia Política para Mujeres Cuidadoras en Bogotá, con una vinculación de 121 mujeres nuevas provenientes de las 20 localidades de la ciudad. Su participación activa en las sesiones formativas permitió fortalecer sus conocimientos y habilidades para la incidencia política, con énfasis en el reconocimiento de sus derechos, y la importancia de las labores de cuidado y el cuidado a cuidadoras.
</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</si>
  <si>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ciclos formativos: Prevención de la Violencia Contra las Mujeres en Política (VCMP),  Ciclo: Consejo Consultivo de Mujeres: participando e incidiendo por Bogotá,ciclo dirigido a mujeres Palenqueras, Ciclo “Participación e Incidencia Política para Mujeres Cuidadoras en Bogotá”,  ciclo articulado sobre Violencias Contra las Mujeres en Política en el distrito, con alcance a las JAC de la ciudad y al Concejo de Bogotá  y Ciclo dirigido a Victimas de Violencias en el Marco del Conflicto Armado. 
De los cuales a la fecha se ha implementado:  Prevención de la Violencia Contra las Mujeres en Política (VCMP),  Ciclo: Consejo Consultivo de Mujeres: participando e incidiendo por Bogotá y  Ciclo “Participación e Incidencia Política para Mujeres Cuidadoras en Bogotá”.
 </t>
  </si>
  <si>
    <t>La Escuela Política Lidera Par se integra en la estrategia para la participación de la Dirección de Territorialización de Derechos y Participación que promueve el ejercicio político paritario de las mujeres en todas las instancias de participación del Distrito Capital y desarrolla una estrategia de formación para el desarrollo de capacidades de incidencia, liderazgo y representación política, así como la dinamización de las agendas políticas de las mujeres de la ciudad.  En este contexto la Escuela Política Lidera Par es un escenario formativo para las mujeres de Bogotá que tiene en cuenta sus diferencias, diversidades y necesidades; donde cualifican sus liderazgos y aportan a la formación de liderazgos nuevos. Así mismo, este espacio promueve la construcción de pensamientos propio, crítico y analítico que permita a las mujeres construir opiniones contextualizadas y adecuadas para la toma de decisiones en las instancias donde participan o representan los intereses de sus comunidades.</t>
  </si>
  <si>
    <t>En el mes de junio,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no se contó con participación de la Localidad de Barrios Unidos. Su participación activa en las sesiones formativas permitió fortalecer sus conocimientos y habilidades para la incidencia política, con énfasis en el reconocimiento de sus derechos, y la importancia de las labores de cuidado y el cuidado a cuidadoras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</si>
  <si>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y Ciclo Voces con poder: Juntas Administradoras Locales en Clave de Género..
De los cuales a la fecha se ha implementado:  Prevención de la Violencia Contra las Mujeres en Política (VCMP),  Ciclo: Consejo Consultivo de Mujeres: participando e incidiendo por Bogotá,  Ciclo “Participación e Incidencia Política para Mujeres Cuidadoras en Bogotá y Ciclo básico: herramientas con enfoque de género para la participación de las mujeres en Bogotá”</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</si>
  <si>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</si>
  <si>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En el mes de julio, se diseñó e implementó el Ciclo Mujeres Jóvenes transformando Bogotá: entérate, participa e incide.
Así mismo, se implementó la Tertulia Virtual: participar sin barreras: reflexiones sobre la Ley 2453 de 2025, el Ciclo: Sesiones De Formación Sobre VCMP En El Concejo De Bogotá y adicionalmente, se realizó articulación Interna con el equipo de construcción de paz para el diseño metodológica del ciclo Liderazgos de mujeres para la paz territorial y articulación con el Instituto para la Economía Social (IPES). La implementación de los ciclos formativos permitió la vinculación de 115 mujeres nuevas a la Escuela Política Lidera Par, ampliando así su alcance y fortaleciendo los procesos de formación ciudadana y participación política.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</si>
  <si>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8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Ciclo Voces con poder: Juntas Administradoras Locales en Clave de Género y Ciclo Mujeres Jóvenes transformando Bogotá: entérate, participa e incide.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t>
  </si>
  <si>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t>
  </si>
  <si>
    <t>Durante el mes de agosto, se diseñó el Ciclo: Creando discursos, tejiendo igualdad: oratoria y comunicación con enfoque de género. 
Así mismo, los ciclos desarrollados son: Liderazgo de mujeres para la paz territorial y Voces con poder: Juntas Administradoras Locales en Clave de Género. Durante la implementación de ciclos participaron 89 mujeres de las cuales 66 son mujeres nuevas vinculadas a los procesos de la escuela.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</si>
  <si>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9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Ciclo Voces con poder: Juntas Administradoras Locales en Clave de Género; Ciclo Mujeres Jóvenes transformando Bogotá: entérate, participa e incide y Ciclo: Creando discursos, tejiendo igualdad: oratoria y comunicación con enfoque de género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Ciclo Mujeres Jóvenes transformando Bogotá: entérate, participa e incide”; Liderazgo de mujeres para la paz territorial y Voces con poder: Juntas Administradoras Locales en Clave de Género
</t>
  </si>
  <si>
    <t xml:space="preserve">Teniendo en cuenta los ciclos previamente diseñados, se implementaron 2 ciclos que permitió la participación de 236 mujeres nuevas vinculadas a los procesos de la escuela: Cierre del ciclo “voces con poder: juntas administradoras locales en clave de género” y el "Creando discursos, tejiendo igualdad: oratoria y comunicación con enfoque de género". Asimismo, se realizaron 2 alianzas para procesos formativos - encuentro ordinario de la mesa distrital multipartidaria de género – MDMG, en articulación con el equipo de fortalecimiento a la participación, y el encuentro interlocal sobre VCMP.   
</t>
  </si>
  <si>
    <r>
      <rPr>
        <sz val="9"/>
        <color rgb="FF000000"/>
        <rFont val="Arial"/>
        <family val="2"/>
      </rPr>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t>
    </r>
    <r>
      <rPr>
        <b/>
        <sz val="9"/>
        <color rgb="FF000000"/>
        <rFont val="Arial"/>
        <family val="2"/>
      </rPr>
      <t>9</t>
    </r>
    <r>
      <rPr>
        <sz val="9"/>
        <color rgb="FF000000"/>
        <rFont val="Arial"/>
        <family val="2"/>
      </rPr>
      <t xml:space="preserve">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Ciclo Voces con poder: Juntas Administradoras Locales en Clave de Género; Ciclo Mujeres Jóvenes transformando Bogotá: entérate, participa e incide y Ciclo: Creando discursos, tejiendo igualdad: oratoria y comunicación con enfoque de género
De los cuales a la fecha se ha implementado </t>
    </r>
    <r>
      <rPr>
        <b/>
        <sz val="9"/>
        <color rgb="FF000000"/>
        <rFont val="Arial"/>
        <family val="2"/>
      </rPr>
      <t>8</t>
    </r>
    <r>
      <rPr>
        <sz val="9"/>
        <color rgb="FF000000"/>
        <rFont val="Arial"/>
        <family val="2"/>
      </rPr>
      <t xml:space="preserve">: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t>
    </r>
  </si>
  <si>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t>
  </si>
  <si>
    <t>Durante el mes de octubre, se implementó 1 ciclo y se realizó una alianza interna que permitió la participación de 111 mujeres nuevas vinculadas a los procesos de la escuela. Se diseñó el Ciclo Mujeres vendedoras informales transformando Bogotá y se realizó la alianza interna con el equipo de Paridad para la pedagogización del documento de caracterización de caracterización de los liderazgos de las mujeres en el distrito (EFP).</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</si>
  <si>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10 ciclos formativos: 1)Prevención de la Violencia Contra las Mujeres en Política (VCMP),  2)Ciclo: Consejo Consultivo de Mujeres: participando e incidiendo por Bogotá, 3)ciclo dirigido a mujeres Palenqueras,4)Ciclo “Participación e Incidencia Política para Mujeres Cuidadoras en Bogotá”,  5)ciclo articulado sobre Violencias Contra las Mujeres en Política en el distrito, con alcance a las JAC de la ciudad y al Concejo de Bogotá, 6)Ciclo dirigido a Victimas de Violencias en el Marco del Conflicto Armado, 7)Ciclo Voces con poder: Juntas Administradoras Locales en Clave de Género, 8)Ciclo Mujeres Jóvenes transformando Bogotá: entérate, participa e incide, 9)Ciclo Creando discursos, tejiendo igualdad: oratoria y comunicación con enfoque de género y 10) Ciclo Mujeres vendedoras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y Ciclo Mujeres vendedoras informales transformando Bogotá</t>
  </si>
  <si>
    <t xml:space="preserve">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Se resalta el ciclo dirigido a vendedoras informales, que  reconoce sus diversidades y necesidades, potenciando la creación de redes, sus liderazgos cualificados y su agenda como mujeres. </t>
  </si>
  <si>
    <t>Durante el mes de noviembre, se diseñaron 2 ciclos a saber: Ciclo Mujeres en Bogotá: Liderazgos que resisten desde la cultura y el arte, y Ciclo: Liderazgos femeninos en Bogotá: un camino a la paridad. Asimismo, se realizaron alianzas Internas con el equipo de Participación y Paridad para el Diseño e implementación de procesos formativos. Se articuló con la estrategia Orbitando y la estrategia de prevención de las VCMP. La Escuela Política Lidera Par vinculó a 28 mujeres nuevas a los procesos formativos y diseñó dos ciclos nuevos, proyectando su implementación en el primer trimestre de 2026</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</si>
  <si>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12 ciclos formativos: 1)Prevención de la Violencia Contra las Mujeres en Política (VCMP), 2) Ciclo: Consejo Consultivo de Mujeres: participando e incidiendo por Bogotá, 3)ciclo dirigido a mujeres Palenqueras, 4)Ciclo “Participación e Incidencia Política para Mujeres Cuidadoras en Bogotá”, 5) ciclo articulado sobre Violencias Contra las Mujeres en Política en el distrito, con alcance a las JAC de la ciudad y al Concejo de Bogotá, 6)Ciclo dirigido a Victimas de Violencias en el Marco del Conflicto Armado, 7)Ciclo Voces con poder: Juntas Administradoras Locales en Clave de Género, 8) Ciclo Mujeres Jóvenes transformando Bogotá: entérate, participa e incide, 9)Ciclo Creando discursos, tejiendo igualdad: oratoria y comunicación con enfoque de género, 10) Ciclo Mujeres vendedoras informales transformando Bogotá11)Ciclo Mujeres en Bogotá: Liderazgos que resisten desde la cultura y el arte, y 12)Ciclo: Liderazgos femeninos en Bogotá: un camino a la paridad.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y Ciclo Mujeres vendedoras informales transformando Bogotá
</t>
  </si>
  <si>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t>
  </si>
  <si>
    <t xml:space="preserve">Durante el mes de diciembre el equipo desarrolló las siguientes actividades:  Conmemoración 70 años de voz y voto de las Mujeres de Bogotá Palenqueras e Implementación de las sesiones 1 y 2 del Ciclo de formación: Ma Muje ri Palenge  Mujeres Palenqueras. </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</si>
  <si>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12 ciclos formativos: 1)Prevención de la Violencia Contra las Mujeres en Política (VCMP), 2) Ciclo: Consejo Consultivo de Mujeres: participando e incidiendo por Bogotá, 3)ciclo dirigido a mujeres Palenqueras, 4)Ciclo “Participación e Incidencia Política para Mujeres Cuidadoras en Bogotá”, 5) ciclo articulado sobre Violencias Contra las Mujeres en Política en el distrito, con alcance a las JAC de la ciudad y al Concejo de Bogotá, 6)Ciclo dirigido a Victimas de Violencias en el Marco del Conflicto Armado, 7)Ciclo Voces con poder: Juntas Administradoras Locales en Clave de Género, 8) Ciclo Mujeres Jóvenes transformando Bogotá: entérate, participa e incide, 9)Ciclo Creando discursos, tejiendo igualdad: oratoria y comunicación con enfoque de género, 10) Ciclo Mujeres vendedoras informales transformando Bogotá11)Ciclo Mujeres en Bogotá: Liderazgos que resisten desde la cultura y el arte, y 12)Ciclo: Liderazgos femeninos en Bogotá: un camino a la paridad.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y Ciclo Mujeres vendedoras informales transformando Bogotá; Implementación de las sesiones 1 y 2 del Ciclo de formación: Ma Muje ri Palenge  Mujeres Palenqueras.
</t>
  </si>
  <si>
    <t>Diseñar ciclos de formación</t>
  </si>
  <si>
    <t>Implementar los ciclos de formación</t>
  </si>
  <si>
    <t>Tarea 3</t>
  </si>
  <si>
    <t>Tarea 4</t>
  </si>
  <si>
    <t xml:space="preserve">Durante el mes de enero, la Escuela estuvo concentrada en la planeación, revisión de compromisos y la gestión para la implementación de procesos formativos para lo cual se realizó proyección de ciclos de 2025 y del ciclo en Articulación con el Sistema Distrital de Cuidado. En este sentido, se tiene previsto desarrollar el:  Ciclo Palenqueras , Ciclo VCMP, Ciclo Mujeres Comunales , Ciclo Participación y Elección, Ciclo Básico, Ciclo Mujeres Gitanas, Ciclo Mujeres Afro  y Ciclo de Oratoria 
</t>
  </si>
  <si>
    <t xml:space="preserve">En este periodo la Escuela Lidera PAR y de acuerdo al ejercicio de planeación inicio el proceso de articulación con el equipo del Sistema de Cuidado para desarrollar de manera articulada un ciclo de formación que cumpla con el objetivo de: Fortalecer el liderazgo y la participación activa de las mujeres como actoras políticas en el diseño, implementación y evaluación del sistema de cuidado, promoviendo su empoderamiento, el reconocimiento de su labor y la corresponsabilidad social en las dinámicas de cuidado. En este sentido, se avanzó en la estructuración del a estrategia de formación y la metodología a seguir. 
 Ahora bien, teniendo en cuenta el nuevo proceso de contratación 2025 y la demora en el mismo, no se logró avanzar en la implementación de los ciclos previsto para el 2025. </t>
  </si>
  <si>
    <t xml:space="preserve">https://secretariadistritald-my.sharepoint.com/:w:/g/personal/territorializacion2021_sdmujer_gov_co/EXgkXHm1rWdEh3B9ZmT2BWoBSsN2NJnR_2yOHNyAeLpyaA?e=8ocgNf </t>
  </si>
  <si>
    <t xml:space="preserve">En el mes de febrero el equipo de la Escuela se concentró en desarrollar revisiones metodológicas para la implementación del Ciclo: Prevención de Violencias Contra las Mujeres en Política. Una apuesta por la paridad.  
Así mismo, se desarrollaron jornadas de trabajo para el diseño el ciclo Consejo Consultivo de Mujeres: Participando e incidiendo por Bogotá, que tiene como principal objetivo  fortalecer la participación política y la capacidad de incidencia de las mujeres en Bogotá a través del Consejo Consultivo de Mujeres, promoviendo su liderazgo, representación efectiva y el ejercicio de sus derechos en la toma de decisiones, atendiendo a la demanda. </t>
  </si>
  <si>
    <t xml:space="preserve">Durante el periodo,se avanzó en el proceso de contratación del equipo que acompañará la estrategia, debio a este contratiempo se dio un retraso en la implementación del ciclo; asi mismo, como parte del diseño e implementación del Ciclo de Prevención de Violencias Contra las Mujeres en Política: Una Apuesta por la Paridad, la mesa de trabajo interna, conformada por diversos equipos de la Dirección de Territorialización y Participación, revisó los contenidos temáticos y las versiones finales de las guías metodológicas. De esta manera, el ciclo cumpliría el objetivo de: Brindar herramientas a las mujeres para la identificación, comprensión y prevención de la violencia contra las mujeres en política que fortalezca su representación e incidencia en las diferentes instancias y escenarios de participación del Distrito.  
Así las cosas se inició con el proceso de preinscripción del ciclo a desarrollar en marzo, logrando una inscripción de 653 personas. Este alto nivel de participación evidencia el interés y la necesidad de fortalecer la protección de los derechos políticos de las mujeres, así como de generar espacios de aprendizaje y reflexión sobre la erradicación de las violencias en el ámbito político. </t>
  </si>
  <si>
    <t>https://secretariadistritald-my.sharepoint.com/:w:/g/personal/territorializacion2021_sdmujer_gov_co/EcIhuQjZ44pEttlcaSETPt0BTtos86N5_C8xk1A-bW9Ysw?e=hfIxcu</t>
  </si>
  <si>
    <t xml:space="preserve">La Dirección de Territorialización de Derechos y Participación, en coordinación con la Mesa Distrital de Violencias Contra las Mujeres en Política, integrada por la Secretaría de Gobierno y el IDPAC, viene sumando esfuerzos para diseñar acciones de prevención y crear espacios seguros de participación que protejan los derechos políticos de las mujeres.  En este contexto, la Escuela Política Lidera Par, también trabaja a nivel interno de la DTDyP para avanzar en la prevención e identificación de estas violencias. 
Producto de este proceso, la escuela implementó durante el mes de marzo en modalidad virtual/ sincrónica el Ciclo “Prevención de la Violencia Contra las Mujeres en Política (VCMP): Una apuesta por la paridad” como uno de los espacios de formación pioneros en el que participaron 310 mujeres de las 20 localidades de la ciudad, fortaleciendo sus capacidades para reconocer y prevenir violencia política en los diferentes espacios de participación. </t>
  </si>
  <si>
    <t xml:space="preserve">Se destaca la implementación del ciclo de formación virtual/sincrónico "Prevención de la Violencia Contra las Mujeres en Política (VCMP): Una apuesta por la paridad" durante el mes de marzo, donde participaron 310 mujeres de las 20 localidades de la ciudad. La implementación del ciclo de formación permitió la creación de un espacio pionero en la prevención de la violencia política contra las mujeres, promoviendo el reconocimiento y abordaje de esta problemática. Además, se fortaleció la articulación interinstitucional entre la Dirección de Territorialización de Derechos y Participación (DTDyP), la Mesa Distrital de Violencias Contra las Mujeres en Política, la Secretaría de Gobierno y el IDPAC, impulsando acciones preventivas y la construcción de espacios seguros de participación que protejan los derechos políticos de las mujeres. </t>
  </si>
  <si>
    <t>https://secretariadistritald-my.sharepoint.com/:w:/g/personal/territorializacion2021_sdmujer_gov_co/ETnaSOs-c2dCkPcWd2gcze0Bag1Q0PjO7Nlazeg3vQaSsw?e=sgxzgZ</t>
  </si>
  <si>
    <t>Durante el mes de abril no se implementaron Ciclos ya que el equipo se centró en el diseño de los ciclos mencionados anteriormente atendiendo a la de,amda de estos. Igualmente, se avanzó en la articulación con le IDPAC para volver a implementar el ciclo de Violencias Contra las Mujeres en Política, y realizó la socialización de lo ajustes solicitados por las mujerres palenqueras, que esta a la espera de concertar la fecha de inicio de su implementación, toda vez que las mujeres solicitaron garantias para su participación y para lo anterior se gestionaron recursos por el proceso de Bolsa Logística de la entidad.</t>
  </si>
  <si>
    <t>https://secretariadistritald-my.sharepoint.com/:w:/g/personal/territorializacion2021_sdmujer_gov_co/EQF63Pw8m0xPrIIHV7EfbXsBUGUvZOA90sMAkEZaCMzAtA?e=m7P7cl</t>
  </si>
  <si>
    <t xml:space="preserve">Ciclo dirigido a Victimas de Violencias en el Marco del Conflicto Armado:  En cumplimiento de la responsabilidad asumida en el marco del PAD, la Escuela Política Lidera Par y el Equipo de Paz de la DTDYP dieron inicio a las reuniones de articulación para el diseño y la convocatoria del ciclo formativo dirigido a mujeres víctimas del conflicto armado. Este ciclo se centrará en dos temas prioritarios identificados por las propias participantes: la actualización de la Ley 1448 a través de la Ley 2421 de 2024 y la transversalización del enfoque de víctimas en los planes de desarrollo local. 
Como parte del acompañamiento técnico al equipo de la Escuela del IDPAC, se realizó una revisión detallada de las guías correspondientes al Ciclo VCMP, actualmente en fase de diseño con base en los insumos aportados por la Escuela Política Lidera Par. Durante este proceso, se formularon recomendaciones específicas relacionadas con la actualización normativa derivada de la Ley 2453 de 2025, así como con el tratamiento ético y responsable de los datos personales de las mujeres participantes, subrayando la importancia de garantizar su confidencialidad y protección. 
Adicionalmente se avanzó en el diseño metodológico del ciclo Ciclo Violencias Contra las Mujeres en Política con alcance al Concejo de Bogotá, que contempla: Derecho a la participación y paridad,  ¿Qué es y cómo prevenir la violencia contra las mujeres en política?,  Ley 2453 de 2025: medidas integrales para prevenir, atender, rechazar y sancionar la violencia contra las mujeres en política y entrega  de certificación. </t>
  </si>
  <si>
    <t>En el mes de Mayo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Su participación activa en las sesiones formativas permitió fortalecer sus conocimientos y habilidades para la incidencia política, con énfasis en el reconocimiento de sus derechos, y la importancia de las labores de cuidado y el cuidado a cuidadoras  
 Ciclo Consejo Consultivo de Mujeres: participando e incidiendo por Bogotá: En el marco del Ciclo Consejo Consultivo de Mujeres: participando e incidiendo por Bogotá, se logró la participación de 124 mujeres nuevas, quienes se sumaron al proceso de formación y fortalecimiento de capacidades en temas asociados a la participación en espacios de representación y decisión como lo es el CCM. A través de este ciclo, las participantes conocieron el rol del Consejo Consultivo de Mujeres, sus funciones y proceso eleccionario.</t>
  </si>
  <si>
    <t>https://secretariadistritald-my.sharepoint.com/:w:/g/personal/territorializacion2021_sdmujer_gov_co/EZLrRtyPcMRHkwbuyWWTNTsBs-XWl6kdlZgbMRoFO1n5dA?e=yaqlrq</t>
  </si>
  <si>
    <t xml:space="preserve">En el mes de junio se destaca el diseño del Ciclo Voces con poder: Juntas Administradoras Locales en Clave de Género, Con el objetivo de fortalecer las capacidades de las Edilesas y los Ediles de la ciudad, a través de herramientas conceptuales y practicas sobre transversalización del enfoque de género, territorialización de PPMYEG, Violencia Contra las Mujeres en Política y estrategias de comunicación y cuidado para la incidencia en escenarios locales y distritales, los equipos de la DTDyP ; la Escuela Política Lidera Par, Apoyo a la Gestión Local, Orbitando y el equipo de Paridad y Bancadas  han sumado esfuerzos para diseñar este ciclo.
</t>
  </si>
  <si>
    <t>Durante el periodo se implementó el Ciclo básico: herramientas con enfoque de género para la participación de las mujeres en Bogotá, con una vinculación de 109 mujeres nuevas provenientes de 19 localidades de la ciudad, no se contó con participación de la Localidad de Barrios Unidos. Su participación activa en las sesiones formativas permitió fortalecer sus conocimientos y habilidades para la incidencia política, con énfasis en el reconocimiento de sus derechos, y la importancia de las labores de cuidado y el cuidado a cuidadoras</t>
  </si>
  <si>
    <t>https://secretariadistritald-my.sharepoint.com/:w:/g/personal/territorializacion2021_sdmujer_gov_co/EaOS-CAv9b5Pp8eUsGFjPgIBS-OGZzMgXyQRlpgRZDMjMQ?e=Nnrusc</t>
  </si>
  <si>
    <t>https://secretariadistritald-my.sharepoint.com/:w:/g/personal/territorializacion2021_sdmujer_gov_co/EaOS-CAv9b5Pp8eUsGFjPgIBS-OGZzMgXyQRlpgRZDMjMQ?e=7jJOQ6</t>
  </si>
  <si>
    <t>"En el mes de julio se destaca el diseño del Ciclo Mujeres Jóvenes transformando Bogotá: entérate, participa e incide, Con el objetivo de fortalecer las capacidades de mujeres jóvenes para ejercer una participación política efectiva, paritaria e incidente en los Consejos de Juventud y otros espacios de representación, desde un enfoque de género."</t>
  </si>
  <si>
    <t>En el mes de julio como parte de los ciclos implementados se vincularon 115 mujeres nuevas a través de los Ciclos:  Ciclo Mujeres Jóvenes transformando Bogotá: entérate, participa e incide, Ciclo: Sesiones De Formación Sobre VCMP En El Concejo De Bogotá y Tertulia Virtual: participar sin barreras: reflexiones sobre la Ley 2453 de 2025. Estos espacios de formación propiciaron discusiones sobre, la participación de mujeres jóvenes en Política, el rol de la omisión como forma de violencia, los impactos colectivos que estas violencias generan sobre la representación de las mujeres, y la importancia de contar con herramientas jurídicas para garantizar una participación política libre de barreras y discriminación."</t>
  </si>
  <si>
    <t>https://secretariadistritald-my.sharepoint.com/:w:/g/personal/territorializacion2021_sdmujer_gov_co/EaOS-CAv9b5Pp8eUsGFjPgIBS-OGZzMgXyQRlpgRZDMjMQ?e=9Iid0s</t>
  </si>
  <si>
    <t>En el mes de agosto se destaca el diseño del el Ciclo Creando discursos, tejiendo igualdad: oratoria y comunicación con enfoque de género.</t>
  </si>
  <si>
    <t>En el mes de agosto como parte de los ciclos implementados se vincularon 66 mujeres nuevas a través de los Ciclos:  los ciclos de Liderazgo de mujeres para la paz territorial  y  Voces con poder: Juntas Administradoras Locales en Clave de Género.</t>
  </si>
  <si>
    <t>https://secretariadistritald-my.sharepoint.com/:w:/g/personal/territorializacion2021_sdmujer_gov_co/Efmj0N6w0O1Dg7uJE_Py8l4BSn_mfEG9-4gz6F4D796o8Q?e=JGjfzN</t>
  </si>
  <si>
    <t xml:space="preserve">En el mes de septiembre no se diseñaron ciclos. </t>
  </si>
  <si>
    <t>En el mes de septiembre como parte de los ciclos implementados se vincularon 236 mujeres nuevas a través de los Ciclos:  Cierre del ciclo “voces con poder: juntas administradoras locales en clave de género” y el Creando discursos, tejiendo igualdad: oratoria y comunicación con enfoque de género. Asimismo, se realizaron 2 alianzas para procesos formativos - encuentro ordinario de la mesa distrital multipartidaria de género – MDMG, en articulación con el equipo de fortalecimiento a la participación, y el encuentro interlocal sobre VCMP.</t>
  </si>
  <si>
    <t>https://secretariadistritald-my.sharepoint.com/:w:/g/personal/territorializacion2021_sdmujer_gov_co/EcR7xGOYptRFpmfnUSdorbkBhd2em-3IV1DQdS5BKqyBYw?e=uu0TQO</t>
  </si>
  <si>
    <t>En el mes de octubre se destaca el diseño del Ciclo Mujeres vendedoras informales transformando Bogotá.</t>
  </si>
  <si>
    <t>Se implementó 1 ciclo y se realizó una alianza interna que permitió la participación de 111 mujeres nuevas vinculadas a los procesos de la escuela. La alianza interna se realizó con el equipo de Paridad para la pedagogización del documento de caracterización de caracterización de los liderazgos de las mujeres en el distrito (EFP).</t>
  </si>
  <si>
    <t>https://secretariadistritald-my.sharepoint.com/:w:/g/personal/territorializacion2021_sdmujer_gov_co/EfLlZ6NVRFlJr8o5k7zacyYB4ArwKh-FwlLNPR6bdXjvyQ?e=alFhZD</t>
  </si>
  <si>
    <t>En el mes de noviembre se destaca el diseño de los Ciclos Mujeres en Bogotá: Liderazgos que resisten desde la cultura y el arte, y Ciclo: Liderazgos femeninos en Bogotá: un camino a la paridad.</t>
  </si>
  <si>
    <t>Durante el mes de Noviembre la Escuela Política Lidera Par vinculó a 28 mujeres nuevas a los procesos formativos, en articulación con los equipon internos</t>
  </si>
  <si>
    <t>https://secretariadistritald-my.sharepoint.com/:w:/g/personal/territorializacion2021_sdmujer_gov_co/IQBXwPz1FdLgRYoVPqUfIHXTAZ2AV2rvXiWCqWMgMNaqCCM?e=ZkU51M</t>
  </si>
  <si>
    <t xml:space="preserve">Durante el mes de diciembre el equipo desarrolló la Conmemoración 70 años de voz y voto de las Mujeres de Bogotá Palenqueras  </t>
  </si>
  <si>
    <t>https://secretariadistritald-my.sharepoint.com/:w:/g/personal/territorializacion2021_sdmujer_gov_co/IQC7jILl8BPjSYAXloulVgDbAUE_6Xw4DNuEUjT1R-WporQ?e=PeTPkY</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</si>
  <si>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</si>
  <si>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</si>
  <si>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</si>
  <si>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</si>
  <si>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</si>
  <si>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</si>
  <si>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</si>
  <si>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</si>
  <si>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</si>
  <si>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</si>
  <si>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Durante el mes de enero se realizaron las gestiones correspondientes al proceso de contratación del equipo que dinamizará esta estrategia.</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</si>
  <si>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</si>
  <si>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Estrategia de Fortalecimiento a la Participación en algunos escenarios de cara a la incidencia en más instancias de participación para promover el principio de paridad, se hizo socialización de la estrategia en instancias de participación como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para lo que desarrolló una reunión de seguimiento y articulación de cara a la materialización de las acciones con el propósito de posicionar el quehacer de la Mesa Distrital Multipartidaria de Género. Por último para promoción de la bancada:se llevan a cabo reuniones de coordinación para revisar por localidad cómo va el acompañamiento y asistencia técnica con las edilesas de las Juntas Administradoras Locales, evidenciando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cara a un futuro lanzamiento de Bancada, esta última el 20 de febrero.</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</si>
  <si>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t>
  </si>
  <si>
    <t>Estrategia de Fortalecimiento a la Participación en algunos escenarios de cara a la incidencia en más instancias de participación para promover el principio de paridad, se adelantó gestión para la promoción de la PARIDAD en 11 localidades, a saber, Suba, Bosa, San Cristóbal, Los Mártires, Tunjuelito, Santafé, Kennedy, Ciudad Bolívar, Fontibón, Usaquén y Puente Aranda. Se logró articulación en incidencia en el territorio con 7 instancias de participación a saber; 3 Comités Operativos Locales de Mujer y Equidad de Género, 1 Junta de Acción Comunal, 1 Comisión Local Intersectorial de Participación, 1 Consejo Local de Juventud y 1 Consejo de Planeación Local. En acompañamiento a casos de violencias, se trabajó con 217 personas de las cuales, 179 fueron mujeres, 38 hombres, 108 funcionarios y funcionarias y 109 representantes de la ciudadanía.
Es importante resaltar, que se logra conformar y llevar a cabo el lanzamiento oficial de la Bancada de Mujeres de la localidad de Suba en el cual se trabajó con 286 personas de las cuales, 255 fueron mujeres, 31 hombres, 268 funcionarios y funcionarias y ciudadanía en general y edilesas 18.</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</si>
  <si>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t>
  </si>
  <si>
    <t>En abril, se socializó la Estrategia de Fortalecimiento a la Participación y la Ley 2453 de 2025 (contra la violencia política hacia las mujeres) en 7 instancias locales de participación (como comités de género, consejos locales y juntas comunales) en 11 localidades de Bogotá.
El objetivo fue identificar barreras para la paridad, sensibilizar sobre estereotipos de género y articular acciones con las Casas de Igualdad. Además, se brindó acompañamiento a casos de violencia política y se avanzó en un instrumento para evaluar climas participativos.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Por último, la Mesa Distrital Multipartidaria de Género (con apoyo del Instituto Holandés) realizó un encuentro para promover derechos políticos de las mujeres y articular acciones entre partidos.</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</si>
  <si>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Abrl, se socializó la Estrategia de Fortalecimiento a la Participación y la Ley 2453 de 2025 (contra la violencia política hacia las mujeres) en 7 instancias locales de participación (como comités de género, consejos locales y juntas comunales) en 11 localidades de Bogotá.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t>
  </si>
  <si>
    <t>La promoción de las bancadas de las JAL en 4 localidades adicionales a las 10 ya existentes, es una apuesta por el fortalecimiento en el agenciamiento de las edilesas para promover los derechos de las mujeres a nivel local, convirtiendose en un escenario de dialogo, concertación y movilización respetando las diferencias idelógicas y de partido desde los enfoques de la política pública de mujeres y equidad de género. En este mismo sentido, la Mesa Miltipartidaria de Género, ha sido un espacio de encuentro para promover los derechos políticos de las mujeres y mejorar la articulación entre partidos para el agenciamiento de las necesidades y derechos de las mujeres. Por último, se resalta, este mes la visibilización de la Ley 2453 de 2025 "Por medio de la cual se establecen medidas para prevenir, atender, rechazar y sancionar la violencia contra las mujeres en política y hacer efectivo su derecho a la participación en todos los niveles" en las diferentes instancias, que pone el foco a la no normalización de la violencia en estos espacios participativos y la promoción del derecho de las mujeres a la participación y representación libre de violencias, así como, reforzar el principio de paridad en estos espacios .</t>
  </si>
  <si>
    <t xml:space="preserve">Promoción de la paridad: las acciones desarrolladas por el equipo estuvieron centradas en socializar la Estrategia de Fortalecimiento a la Participación en algunos escenarios de cara a la incidencia en más instancias de participación procurando así que la incidencia lleve a las instancias de participación a platearse una posible reformulación de sus reglamentos internos, asimismo se hizo gestión para la incidencia de manera directa en instancias de participación como el Comité Operativo Local de Mujer y Equidad de Género, la Comisión Local Intersectorial de Participación, el Consejo Local de Juventud y el Consejo de Planeación Local.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Puente Aranda, Barrios Unidos y Kennedy. Asimismo, se logró avanzar en la construcción y ejecución del plan de acción de las Bancadas de Mujeres ya conformadas en la localidad de La Candelaria, Engativá, Sumapaz, Suba, Bosa, Rafael Uribe Uribe y Chapinero. 
Mesa Distrital Multipartidaria de Género: El equipo en el mes de mayo en articulación con el Instituto Holandés para la Democracia Multipartidaria lleva a cabo el segundo Encuentro Ordinario del año de la Mesa Distrital Multipartidaria de Género que tuvo como propósito avanzar en la construcción del plan de trabajo de la misma.  Adicional como materialización del plan de trabajo se lleva a cabo un encuentro con las delegadas de los partidos y movimientos políticos que hacen parte del Comité de comunicaciones de la mesa en aras de avanzar en acciones de cara al proceso eleccionario de los Consejos Locales de Juventud. </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</si>
  <si>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Abrl, se socializó la Estrategia de Fortalecimiento a la Participación y la Ley 2453 de 2025 (contra la violencia política hacia las mujeres) en 7 instancias locales de participación (como comités de género, consejos locales y juntas comunales) en 11 localidades de Bogotá.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May: reuniones de coordinación para revisar por localidad cómo va el acompañamiento y asistencia técnica con las edilesas de las Juntas Administradoras Locales, evidenciando allí un avance en la gestión hecha para la conformación de la Bancada de Mujeres en las localidades Puente Aranda, Barrios Unidos y Kennedy. Asimismo, se logró avanzar en la construcción y ejecución del plan de acción de las Bancadas de Mujeres ya conformadas en la localidad de La Candelaria, Engativá, Sumapaz, Suba, Bosa, Rafael Uribe Uribe y Chapinero; de igual manera en el nivel local se logra articulación en incidencia en el territorio con 7 instancias de participación a saber; 4 Comités Operativos Locales de Mujer y Equidad de Género, 1 Comisión Local Intersectorial de Participación,1 Consejo Local de Juventud y 1 Consejo de Planeación Local, asimismo se genera articulación con las referentas de las Casas de Igualdad	</t>
  </si>
  <si>
    <t xml:space="preserve">Promoción de la paridad: Se sigue avanzando el ejercicio de pedagogía y sensibilización y esto para el equipo y la ciudadanía es significativo pues permite avanzar hacia la paridad adoptada en el mayor número de instancias acompañadas. 
Bancadas de Mujeres: Reconocimiento a la estrategia y a las acciones realizadas para impulsar y cualificar la participación de las mujeres, trabajar por la agenda de las mujeres. 
 Mesa Distrital Multipartidaria de Género: Reconocimiento a la estrategia y a las acciones realizadas para impulsar y cualificar la participación de las mujeres, trabajar por la agenda de las mujeres. </t>
  </si>
  <si>
    <t xml:space="preserve">Promoción de la paridad: el equipo en el territorio de manera directa hizo gestión y articulación para la promoción de la PARIDAD en 18 localidades, a saber, Usaquén, Kennedy, Suba, Usme, Santafé, Ciudad Bolívar, Bosa, Tunjuelito, Barrios Unidos, Chapinero, Los Mártires, Puente Aranda, Fontibón, Sumapaz, La Candelaria, Rafael Uribe Uribe, Antonio Nariño y Engativá. De igual manera en el nivel local se logra articulación en incidencia en el territorio con 15 instancias de participación a saber; 3 Comités Operativos Locales de Mujer y Equidad de Género, 4 Comisiones Locales Intersectoriales de Participación, 1 Consejo Local de la Bicicleta, 1 Consejo Local de Derechos Humanos, 1 Consejo Local de Vendedores Informales, 1 Consejo Local de Arte, Cultura y Patrimonio, 3 Consejos de Planeación Local y  1 Unidad de Apoyo Técnico, asimismo se genera articulación con las referentas de las Casas de Igualdad de Barrios Unidos, Chapinero, Fontibón y Kennedy y con el equipo de Gestión Local de las localidades Usme, Chapinero, Puente Aranda, Santafé y Tunjuelito.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Antonio Nariño y Santafé, es válido resaltar que las dos últimas localidades dieron apertura al ejercicio a través de ejercicio de armonización pues hay diferencia muy marcadas entre las edilesas. Asimismo, se logró avanzar en la construcción y ejecución del plan de acción de las Bancadas de Mujeres ya conformadas en la localidad de La Candelaria, Sumapaz, Tunjuelito y Bosa. Es importante resaltar, que el equipo también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 
Mesa Distrital Multipartidaria de Género: En articulación con el Instituto Holandés para la Democracia Multipartidaria lleva a cabo el segundo encuentro del Comité de comunicaciones de la Mesa Distrital Multipartidaria de Género que tuvo como propósito avanzar en la materialización de las acciones definidas de cara a la incidencia al proceso eleccionario de los Consejo Locales de Juventud, desarrollando piezas audiovisuales. 
 </t>
  </si>
  <si>
    <t>"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Abrl, se socializó la Estrategia de Fortalecimiento a la Participación y la Ley 2453 de 2025 (contra la violencia política hacia las mujeres) en 7 instancias locales de participación (como comités de género, consejos locales y juntas comunales) en 11 localidades de Bogotá.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May: reuniones de coordinación para revisar por localidad cómo va el acompañamiento y asistencia técnica con las edilesas de las Juntas Administradoras Locales, evidenciando allí un avance en la gestión hecha para la conformación de la Bancada de Mujeres en las localidades Puente Aranda, Barrios Unidos y Kennedy. Asimismo, se logró avanzar en la construcción y ejecución del plan de acción de las Bancadas de Mujeres ya conformadas en la localidad de La Candelaria, Engativá, Sumapaz, Suba, Bosa, Rafael Uribe Uribe y Chapinero; de igual manera en el nivel local se logra articulación en incidencia en el territorio con 7 instancias de participación a saber; 4 Comités Operativos Locales de Mujer y Equidad de Género, 1 Comisión Local Intersectorial de Participación,1 Consejo Local de Juventud y 1 Consejo de Planeación Local, asimismo se genera articulación con las referentas de las Casas de Igualdad. Jun: 	avance en la gestión hecha para la conformación de la Bancada de Mujeres en las localidades Barrios Unidos, Antonio Nariño y Santafé. Asimismo, se logró avanzar en la construcción y ejecución del plan de acción de las Bancadas de Mujeres ya conformadas en la localidad de La Candelaria, Sumapaz, Tunjuelito y Bosa. promoción de la PARIDAD en 18 localidades, a saber, Usaquén, Kennedy, Suba, Usme, Santafé, Ciudad Bolívar, Bosa, Tunjuelito, Barrios Unidos, Chapinero, Los Mártires, Puente Aranda, Fontibón, Sumapaz, La Candelaria, Rafael Uribe Uribe, Antonio Nariño y Engativá. De igual manera en el nivel local se logra articulación en incidencia en el territorio con 15 instancias de participación a saber; 3 Comités Operativos Locales de Mujer y Equidad de Género, 4 Comisiones Locales Intersectoriales de Participación, 1 Consejo Local de la Bicicleta, 1 Consejo Local de Derechos Humanos, 1 Consejo Local de Vendedores Informales, 1 Consejo Local de Arte, Cultura y Patrimonio, 3 Consejos de Planeación Local y  1 Unidad de Apoyo Técnico</t>
  </si>
  <si>
    <t xml:space="preserve">Promoción de la paridad: Se sigue avanzando el ejercicio de pedagogía y sensibilización y esto para el equipo y la ciudadanía es significativo pues permite avanzar hacia la paridad adoptada en el mayor número de instancias acompañadas. 
Bancadas de Mujeres: Reconocimiento a la estrategia y a las acciones realizadas para impulsar y cualificar la participación de las mujeres, trabajar por la agenda de las mujeres. 
Mesa Distrital Multipartidaria de Género: Reconocimiento a la estrategia y a las acciones realizadas para impulsar y cualificar la participación de las mujeres, trabajar por la agenda de las mujeres. </t>
  </si>
  <si>
    <t>Durante el mes de Julio,  el equipo en el territorio hizo gestión de incidencia directa en instancias de participación como el Comité Operativo Local de Mujer y Género, la Comisión Local Intersectorial, Juntas de Acción Comunal, Consejo Local de Juventud y otros espacios, articulando con la Enlace SOFIA de Rafael Uribe Uribe y profesionales del Equipo de Gestión Local en Ciudad Bolívar. Además, se socializó la Ley 2453 de 2025 sobre violencia contra la mujer en política en Chapinero. Se coordinó con la Dirección de Derechos para una sensibilización en Bilbao sobre participación y violencia política de género. En la elaboración de un documento de caracterización, se ajustó la metodología para evaluar el clima participativo en comités y consejos locales de mujeres, avanzando también en la redacción de otros apartados.
También se realizaron reuniones de coordinación para evaluar el acompañamiento técnico a las edilesas de las Juntas Administradoras Locales (JAL), logrando avances en la conformación de la Bancada de Mujeres en Barrios Unidos y Santafé, así como en la ejecución de planes de acción en La Candelaria, Sumapaz, Suba y Bosa. El equipo brindó asistencia técnica para la creación de Comisiones de Mujer y Género, priorizando Bosa y La Candelaria, y socializó la Ley 2453 de 2025 sobre violencia política contra las mujeres en las JAL de Antonio Nariño y Fontibón. Además, se articuló con el equipo de gestión local de Usaquén para trabajar con comisiones de mujeres y con la CIOM de Antonio Nariño. Finalmente, se apoyó a edilesas de Ciudad Bolívar, Puente Aranda, La Candelaria y Santafé en temas coyunturales, mientras se avanzaba en la caracterización de liderazgos políticos femeninos para cumplir con las metas del plan de desarrollo.
Mesa Distrital Multipartidaria de Género: En articulación con el Instituto Holandés para la Democracia Multipartidaria se lleva a cabo la grabación del video de invitación a la inscripción de mujeres jóvenes para el proceso eleccionario de los CLJ, en el marco de la campaña de comunicación de la Mesa Distrital Multipartidaria de Género.</t>
  </si>
  <si>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y en un instrumento que permita tener una mirada del clima participativo en los Comités Operativos Locales de Mujer y Equidad de Género y los Consejos Locales de Mujeres. Se apoyó a edilesas en temas coyunturales y se fortalecieron Comisiones de Mujer y Género en Bosa y La Candelaria.</t>
  </si>
  <si>
    <t xml:space="preserve">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Mesa Distrital Multipartidaria de Género: Se reconoce el trabajo realizado a través de esta instancia para cualificar la participación de las mujeres y avanzar en la construcción colectiva de una agenda de género incluyente.
</t>
  </si>
  <si>
    <t>Promoción de la paridad: El equipo se enfocó en socializar la Estrategia de Fortalecimiento a la Participación e incidir directamente en diversos comités y consejos locales para promover la reformulación de sus reglamentos, articulándose con equipos de la Entidad como las Enlace SOFIA y las Casas de Igualdad de Oportunidades. Adicionalmente, en el sector comunal se socializó la Ley 2453 de 2025 sobre Violencia contra Mujeres en Política y se trabajó con la Dirección de Derechos en recomendaciones para el instrumento de estudio del IDPAC. Paralelamente, se avanzó en el documento de caracterización, ajustando la metodología para evaluar el clima participativo en instancias de mujer y equidad de género, y desarrollando la narrativa de otros apartados del informe.
Bancadas de Mujeres: A través de reuniones de coordinación y asistencia técnica a las JAL, se evidenció el avance de las Bancadas de Mujeres en varias localidades, se impulsó la creación de Comisiones de Mujer y Equidad de Género, se socializó la Ley 2453 de 2025 sobre violencia política contra las mujeres, se avanzó en la caracterización de liderazgos políticos femeninos y, en articulación con la Escuela Lidera PAR, se inició el ciclo de formación "Voces con Poder" dirigido a ediles y edilesas de Bogotá.
Mesa Distrital Multipartidaria de Género: En agosto, el equipo, en articulación con la referenta de la Casa de Igualdad de Antonio Nariño, avanzó en la proyección de la propuesta metodológica del Foro Mujer Joven en su versión 2.0, con el propósito de articularlo con el plan de trabajo de la Mesa Distrital Multipartidaria de Género de cara al proceso eleccionario de los Consejos Locales de Juventud (CLJ).</t>
  </si>
  <si>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t>
  </si>
  <si>
    <t>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Mesa Distrital Multipartidaria de Género: Se reconoce el trabajo realizado a través de esta instancia para cualificar la participación de las mujeres y avanzar en la construcción colectiva de una agenda de género incluyente.</t>
  </si>
  <si>
    <t>Promoción de la paridad: Durante el periodo reportado, se realizó gestión e incidencia directa en 13 instancias de participación (Comités de Mujer, Consejos Locales, Comisiones, entre otros). En estos espacios se presentó la Estrategia de Fortalecimiento y se abordaron las barreras para lograr una participación paritaria, con los siguientes objetivos: Avanzar en acciones conjuntas para la implementación de la paridad; Sensibilizar a los participantes para identificar y eliminar estereotipos de género; Contrarrestar la violencia contra las mujeres en los escenarios de participación local.Adicionalmente, en conjunto con la estrategia "Orbitando", se avanza en la revisión de los reglamentos internos de los Comités de Mujer para construir un instrumento que evalúe el clima participativo.
Bancadas de Mujeres: Se realizaron reuniones de coordinación para hacer seguimiento al acompañamiento técnico a las edilesas de las Juntas Administradoras Locales (JAL), evidenciando avances en los planes de acción de las Bancadas de Mujeres ya conformadas en las localidades de La Candelaria, Rafael Uribe Uribe y Bosa. Las actividades clave incluyeron: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
Mesa Distrital Multipartidaria de Género: En el mes de septiembre, en articulación con la Casa de Igualdad de Oportunidades de Antonio Nariño, se trabajó en la proyección de la propuesta metodológica para el Foro Mujer Joven 2.0. Este foro busca articularse con el plan de trabajo de la Mesa Distrital Multipartidaria de Género de cara a los procesos eleccionarios de los Consejos Locales de Juventud (CLJ).</t>
  </si>
  <si>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 En septiembre, se realizó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t>
  </si>
  <si>
    <t>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Se adelanta coordinación con la Escuela Lidera Para para la participación en los diferentes ciclos y actividades enfocadas en la participación política de las mujeres.
Mesa Distrital Multipartidaria de Género: Se reconoce el trabajo realizado a través de esta instancia para cualificar la participación de las mujeres y avanzar en la construcción colectiva de una agenda de género incluyente. Se realiza trabajo articulado con las CIOM para la participación territorial</t>
  </si>
  <si>
    <r>
      <rPr>
        <b/>
        <sz val="8"/>
        <color rgb="FF000000"/>
        <rFont val="Arial"/>
        <family val="2"/>
      </rPr>
      <t xml:space="preserve">Promoción de la paridad: </t>
    </r>
    <r>
      <rPr>
        <sz val="8"/>
        <color rgb="FF000000"/>
        <rFont val="Arial"/>
        <family val="2"/>
      </rPr>
      <t xml:space="preserve">Se socializó la Estrategia de Fortalecimiento a la Participación en algunos escenarios de cara a la incidencia en más instancias de participación procurando así que la incidencia lleve a las instancias de participación a plantearse una posible reformulación de sus reglamentos internos. Se hizo gestión para la incidencia de manera directa en instancias de participación como el Comité Operativo Local de Mujer y Equidad de Género, el Comité Veredal de Mujeres, el Comité Local de Derechos Humanos, el Consejo Local de Protección y Bienestar Animal y Consejo Local de la Bicicleta, asimismo, se generó una articulación con la profesional de Gestión Local de la localidad de Puente Aranda para hacer pedagogía en el marco de las comisiones de mujeres. 
</t>
    </r>
    <r>
      <rPr>
        <b/>
        <sz val="8"/>
        <color rgb="FF000000"/>
        <rFont val="Arial"/>
        <family val="2"/>
      </rPr>
      <t xml:space="preserve">Bancadas de Mujeres: </t>
    </r>
    <r>
      <rPr>
        <sz val="8"/>
        <color rgb="FF000000"/>
        <rFont val="Arial"/>
        <family val="2"/>
      </rPr>
      <t xml:space="preserve">Se realizaron reuniones de coordinación para revisar por localidad cómo va el acompañamiento y asistencia técnica con las edilesas de las Juntas Administradoras Locales, evidenciando allí un avance en la ejecución del plan de acción de las Bancadas de Mujeres ya conformadas en la localidad de La Candelaria, Rafael Uribe Uribe y Bosa. Se realizó asistencia técnica a las Juntas Administradoras Locales con temas de coyuntura como la creación de la Comisión de Mujer y Equidad de Género, en este sentido se revisa en el equipo la metodología a usar para dicha asistencia técnica que aborda la naturaleza composición y funciones, y adicional se hizo la socialización de la Ley 2453 de 2025 sobre Violencia contra la Mujer en Política en el marco de su aprobación en las Juntas Administradoras Locales de Bosa, Los Mártires, Chapinero, Rafael Uribe Uribe y Teusaquillo. Se hizo asistencia técnica en temas de coyuntura a las edilesas de las JAL de la localidad de Bosa con la presentación de la ruta única de atención para las Violencias Basadas en Género y Kennedy con el acompañamiento a un debate de control político.
</t>
    </r>
    <r>
      <rPr>
        <b/>
        <sz val="8"/>
        <color rgb="FF000000"/>
        <rFont val="Arial"/>
        <family val="2"/>
      </rPr>
      <t>Mesa Distrital Multipartidaria de Género:</t>
    </r>
    <r>
      <rPr>
        <sz val="8"/>
        <color rgb="FF000000"/>
        <rFont val="Arial"/>
        <family val="2"/>
      </rPr>
      <t xml:space="preserve"> Se realiza el seguimiento al desarrollo metodológico y logístico del Foro “Mujer Joven y liderazgo político: Una apuesta por la PARIDAD en articulación con la referenta de la Casa de Igualdad de Antonio Nariño, la Universidad Nacional Autónoma y a Distancia -UNAD- y la Mesa Distrital Multipartidaria de Género de cara al proceso eleccionario de los Consejos Locales de Juventud, adicional lleva a cabo 2 Encuentros Ordinarios de Mesa Distrital Multipartidaria de Género uno con el propósito de presentar la MDMG a las candidatas a los Consejos Locales de Juventud. El segundo Encuentro Ordinario tuvo como propósito socializar los avances logísticos y metodológicos del Foro y así asignar compromisos.</t>
    </r>
  </si>
  <si>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 En septiembre, se realizó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 En octubre, En octubre, se realizó articulación para la promoción de la PARIDAD en 6 localidades, a saber, Suba, Usme, Sumapaz, Chapinero, Puente Aranda y Barrios Unidos. Asimismo, se logró articulación en incidencia en el territorio con 7 instancias de participación a saber; 2 Comités Operativos Locales de Mujer y Equidad de Género, 1 Comité Veredal de Mujeres, 1 Comité Local de Derechos Humanos, 1 Consejo Local de Protección y Bienestar Animal y 1 Consejo Local de la Bicicleta y, asimismo se genera una articulación con la profesional de Gestión Local de la localidad de Puente Aranda para hacer pedagogía en el marco de las comisiones de mujeres. En este sentido, se trabajó con un total de 141 personas de las cuales, 116 fueron mujeres, 25 hombres, 77 funcionarios y funcionarias y 64 representantes de la ciudadanía. De esas 141 personas no se reportaron e identificaron personas con alguna orientación sexual, discapacidad, ni tampoco mujeres rurales y madres cabeza de familia.</t>
  </si>
  <si>
    <t>Promoción de la paridad: El equipo continúa avanzando en ejercicios de pedagogía y sensibilización, lo cual resulta significativo tanto para la institución como para la ciudadanía, ya que permite consolidar la paridad en las diversas instancias acompañadas y se realizan articulaciones a nivel local.
Bancadas de Mujeres: Se destaca la estrategia implementada y las acciones desarrolladas para impulsar y fortalecer la participación política de las mujeres, así como para promover sus agendas en los espacios de toma de decisiones. Se adelanta coordinación con la Escuela Lidera Para para la participación en los diferentes ciclos y actividades enfocadas en la participación política de las mujeres.
Mesa Distrital Multipartidaria de Género: Se reconoce el trabajo realizado a través de esta instancia para cualificar la participación de las mujeres y avanzar en la construcción colectiva de una agenda de género incluyente. Se realiza trabajo articulado con las CIOM para la participación territorial y las articulaciones con la Escuela Lidera Par.</t>
  </si>
  <si>
    <r>
      <rPr>
        <b/>
        <sz val="11"/>
        <color rgb="FF000000"/>
        <rFont val="Arial"/>
        <family val="2"/>
      </rPr>
      <t xml:space="preserve">Promoción de la paridad: </t>
    </r>
    <r>
      <rPr>
        <sz val="11"/>
        <color rgb="FF000000"/>
        <rFont val="Arial"/>
        <family val="2"/>
      </rPr>
      <t xml:space="preserve">Se socializó la Estrategia de Fortalecimiento a la Participación en algunos escenarios de cara a la incidencia en más instancias de participación. Asimismo, se hizo incidencia de en el Comité Operativo Local de Mujer y Equidad de Género de Suba y el Comité Veredal de Mujeres de las Palmas, en Sumapaz. Se realizó acompañamiento y asistencia técnica para la creación de la Mesa Étnica de Mujeres como una instancia de participación Distrital, la mantiene continuidad en el mes de noviembre acompañando unas mesas de trabajo con las mujeres para revisar el proyecto de acuerdo que justamente contempla la naturaleza, composición y funciones de la instancia.
</t>
    </r>
    <r>
      <rPr>
        <b/>
        <sz val="11"/>
        <color rgb="FF000000"/>
        <rFont val="Arial"/>
        <family val="2"/>
      </rPr>
      <t>Bancadas de Mujeres:</t>
    </r>
    <r>
      <rPr>
        <sz val="11"/>
        <color rgb="FF000000"/>
        <rFont val="Arial"/>
        <family val="2"/>
      </rPr>
      <t xml:space="preserve"> Se realizó asistencia técnica a las Juntas Administradoras Locales con temas de coyuntura como la creación de la Comisión de Mujer y Equidad de Género así bien se hace uso de la metodología para dicha asistencia técnica que aborda la naturaleza composición y funciones en las localidades de Fontibón Santafé y Puente Aranda, y adicional se hizo la socialización de la Ley 2453 de 2025 sobre Violencia contra la Mujer en Política en el marco de su aprobación en las Juntas Administradoras Locales de Bosa.
</t>
    </r>
    <r>
      <rPr>
        <b/>
        <sz val="11"/>
        <color rgb="FF000000"/>
        <rFont val="Arial"/>
        <family val="2"/>
      </rPr>
      <t xml:space="preserve">Mesa Distrital Multipartidaria de Género: </t>
    </r>
    <r>
      <rPr>
        <sz val="11"/>
        <color rgb="FF000000"/>
        <rFont val="Arial"/>
        <family val="2"/>
      </rPr>
      <t>El equipo realizó en noviembre reuniones de seguimiento metodológico y logístico para el Foro "Mujer Joven y liderazgo político: Una apuesta por la PARIDAD", organizado en conjunto con la Casa de Igualdad de Antonio Nariño, la UNAD y la Mesa Distrital Multipartidaria de Género, en el marco de las elecciones de los Consejos Locales de Juventud.</t>
    </r>
  </si>
  <si>
    <t xml:space="preserve">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 En septiembre, se realizó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 En octubre, En octubre, se realizó articulación para la promoción de la PARIDAD en 6 localidades, a saber, Suba, Usme, Sumapaz, Chapinero, Puente Aranda y Barrios Unidos. Asimismo, se logró articulación en incidencia en el territorio con 7 instancias de participación a saber; 2 Comités Operativos Locales de Mujer y Equidad de Género, 1 Comité Veredal de Mujeres, 1 Comité Local de Derechos Humanos, 1 Consejo Local de Protección y Bienestar Animal y 1 Consejo Local de la Bicicleta y, asimismo se genera una articulación con la profesional de Gestión Local de la localidad de Puente Aranda para hacer pedagogía en el marco de las comisiones de mujeres. En este sentido, se trabajó con un total de 141 personas de las cuales, 116 fueron mujeres, 25 hombres, 77 funcionarios y funcionarias y 64 representantes de la ciudadanía. De esas 141 personas no se reportaron e identificaron personas con alguna orientación sexual, discapacidad, ni tampoco mujeres rurales y madres cabeza de familia. En noviembre, se coordinó y se llevó a cabo un Foro para posicionar la agenda de mujer y género en las Consejeras recién electas en el marco del proceso eleccionario de los Consejos Locales de Juventud y así poder tener un dialogo con los y las jóvenes participantes </t>
  </si>
  <si>
    <t>Promoción de la paridad: El equipo continúa avanzando en ejercicios de pedagogía y sensibilización, lo cual resulta significativo tanto para la institución como para la ciudadanía, ya que permite consolidar la paridad en las diversas instancias acompañadas y se realizan articulaciones a nivel local.
Bancadas de Mujeres: Se destaca la estrategia implementada y las acciones desarrolladas para impulsar y fortalecer la participación política de las mujeres, así como para promover sus agendas en los espacios de toma de decisiones. Se adelanta coordinación con la Escuela Lidera Para para la participación en los diferentes ciclos y actividades enfocadas en la participación política de las mujeres.
Mesa Distrital Multipartidaria de Género: Se reconoce el trabajo realizado a través de esta instancia para cualificar la participación de las mujeres y avanzar en la construcción colectiva de una agenda de género incluyente. Se realiza trabajo articulado con las CIOM para la participación territorial y las articulaciones con la Escuela Lidera Par</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</si>
  <si>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</si>
  <si>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</si>
  <si>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</si>
  <si>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</si>
  <si>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Durante el mes de enero se realizaron las gestiones correspondientes al proceso de contratación del equipo que dinamizará esta tarea.	</t>
  </si>
  <si>
    <t>Pandora</t>
  </si>
  <si>
    <t xml:space="preserve">Se avanzó en el proceso de contratación del equipo que desarrollará esta tarea. El equipo en el mes de febrero en articulación con el Instituto Holandés para la Democracia Multipartidaria lleva a cabo una reunión de seguimiento y articulación de cara a la materialización de las acciones con el propósito de posicionar el quehacer de la Mesa Distrital Multipartidaria de Género. </t>
  </si>
  <si>
    <t xml:space="preserve">Se avanzó en el proceso de contratación del equipo que desarrollará esta tarea.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Es importante resaltar, que el equipo articula acciones con las referentas de las Casas de Igualdad de Oportunidades de la Localidades de Kennedy y Bosa de cara a un futuro lanzamiento de Bancada. </t>
  </si>
  <si>
    <t xml:space="preserve">Se avanzó en el proceso de contratación del equipo que desarrollará esta tarea. En el mes de febrero, en el marco de la gestión y la incidencia directa en las instancias locales de participación, el ejercicio de promover la paridad 2 instancias de participación a saber; 1 Comité Operativo Local de Mujer y Equidad de Género y 1 La Junta de Acción Comunal, en las localidades de Bosa y Engativá en cada una de estas instancias se presentó la Estrategia de Fortalecimiento y se habló de las barreras que aún persisten para el logro de una participación paritaria con el fin de avanzar en acciones conjuntas para la implementación de la paridad y la transformación cultural al interior de la instancia, toda vez que se identifican aún casos de violencia contra las mujeres en los escenarios de participación local, asimismo estos escenarios permitieron sensibilizar a los y las participantes en la importancia de poder identificar y eliminar los estereotipos que hay alrededor de las mujeres cuando deciden ser parte de un escenario de participación, asimismo se genera articulación con las referentas de las Casas de Igualdad de Bosa y Kennedy y la Estrategia Orbitando. 
 </t>
  </si>
  <si>
    <t>Teniendo en cuenta el desarrollo del proceso de contratación del equipo este equipo estuvo completo a partir del 17 de febrero, motivo por el cual, de las cuatro tareas a realizar durante el mes tan solo para esta ultima, el equipo realizó proceso de planeación para el desarrollo de esta tarea.</t>
  </si>
  <si>
    <t>https://secretariadistritald-my.sharepoint.com/:w:/g/personal/territorializacion2021_sdmujer_gov_co/EVi-guJRhxRNjhs5sauVYrsBB6yNK1nOCDFKeybjrHsw7w?e=lCQ6Y6</t>
  </si>
  <si>
    <t xml:space="preserve">El equipo en el mes de marzo en articulación con el Instituto Holandés para la Democracia Multipartidaria lleva a cabo una reunión de seguimiento y articulación de cara a la materialización de las acciones con el propósito de posicionar el quehacer de la Mesa Distrital Multipartidaria de Género, adicional organiza la agenda y metodología del primer Encuentro Ordinario de la Mesa Distrital Multipartidaria de Género proyectado a desarrollarse la primera semana del mes de abril, finalmente el equipo avanza la convocatoria a los partidos y movimientos políticos. </t>
  </si>
  <si>
    <t xml:space="preserve">Se llevan a cabo unas reuniones de coordinación para revisar por localidad cómo va el acompañamiento y asistencia técnica con las edilesas de las Juntas Administradoras Locales, evidenciando allí un avance en la gestión hecha para la conformación de la Bancada en las localidades de Puente Aranda y Los Mártires. Asimismo, se logró avanzar en el plan de acción de las Bancadas de Mujeres ya conformadas en la localidad de La Candelaria, Teusaquillo, Tunjuelito, Sumapaz y Bosa. Es importante resaltar, que se logra conformar y llevar a cabo el lanzamiento oficial de la Bancada de Mujeres de la localidad de Suba. </t>
  </si>
  <si>
    <t xml:space="preserve">las acciones desarrolladas por el equipo estuvieron centradas en socializar la Estrategia de Fortalecimiento a la Participación en algunos escenarios de cara a la incidencia en más instancias de participación procurando así que la incidencia lleve a las instancias de participación a platearse una posible reformulación de sus reglamentos internos, asimismo se hizo gestión para la incidencia de manera directa en instancias de participación como el Comité Operativo Local de Mujer y Equidad de Género, La Junta de Acción Comunal, la Comisión Local Intersectorial de Participación, el Consejo Local de Juventud y el Consejo de Planeación Local en las localidades, asimismo se genera una articulación con las referentas de las Casas de Igualdad de Suba, San Cristóbal, Los Mártires, Tunjuelito, Santafé y Fontibón. </t>
  </si>
  <si>
    <t xml:space="preserve">se avanza en el documento de caracterización de los liderazgos políticos femeninos, depurando la información obtenida de las entrevistas hechas a las edilesas y haciendo su respectivo análisis. </t>
  </si>
  <si>
    <t>https://secretariadistritald-my.sharepoint.com/:w:/g/personal/territorializacion2021_sdmujer_gov_co/EY_qA41LfIBBrIzfNYylhYYBsD0lt3C1MsjRTOXR9hAjog?e=028f5u</t>
  </si>
  <si>
    <t xml:space="preserve">El equipo en el mes de abril en articulación con el Instituto Holandés para la Democracia Multipartidaria lleva a cabo una reunión de seguimiento y articulación de cara a la materialización de las acciones con el propósito de posicionar el que hacer de la Mesa Distrital Multipartidaria de Género, adicional se lleva a cabo el primer Encuentro Ordinario de la Mesa Distrital Multipartidaria de Género que tuvo como propósito generar un espacio de diálogo entre los partidos y/o movimientos políticos que hacen parte de la mesa, frente a la garantía de los derechos políticos de las mujeres. 
 </t>
  </si>
  <si>
    <t xml:space="preserve">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de Santafé, Puente Aranda, Barrios Unidos y Kennedy. Asimismo, se logró avanzar en la construcción del plan de acción de las Bancadas de Mujeres ya conformadas en la localidad de La Candelaria, Engativá, Ciudad Bolívar y Bosa. 
Es importante resaltar, que el equipo también hace asistencia técnica a las Juntas Administradoras Locales con temas de coyuntura como la creación de la Comisión de Mujer y Equidad de Género y la socialización de la Ley 2453 de 2025 sobre Violencia contra la Mujer en Política en el marco de su aprobación. </t>
  </si>
  <si>
    <t>las acciones desarrolladas por el equipo estuvieron centradas en socializar la Estrategia de Fortalecimiento a la Participación y la Ley 2453 de 2025 sobre Violencia contra la Mujer en Política en el marco de su aprobación en algunos escenarios de cara a la incidencia en más instancias de participación procurando así que la incidencia lleve a las instancias de participación a platearse una posible reformulación de sus reglamentos internos, adicional en asimismo se hizo gestión para la incidencia de manera directa en instancias de participación como el Comité Operativo Local de Mujer y Equidad de Género, La Junta de Acción Comunal, el Consejo Local de Política Social, el Consejo de Planeación Local y Consejo Local de la Bicicleta en las localidades que se evidencian en la Tabla.1, asimismo se genera una articulación con las referentas de las Casas de Igualdad de Fontibón, Engativá, Usme, Puente Aranda, San Cristóbal y Chapinero</t>
  </si>
  <si>
    <t xml:space="preserve">De cara el cumplimiento de la meta plan de desarrollo se avanza en el documento de caracterización de los liderazgos políticos femeninos, depurando la información obtenida de las entrevistas hechas a las edilesas y haciendo su respectivo análisis. </t>
  </si>
  <si>
    <t>https://secretariadistritald-my.sharepoint.com/:w:/g/personal/territorializacion2021_sdmujer_gov_co/EXITdX3G4P1JiRCIRij3B6sBG5UFGwrjyNM3tf-1xxjyvg?e=uSmhEb</t>
  </si>
  <si>
    <t>https://secretariadistritald-my.sharepoint.com/:w:/g/personal/territorializacion2021_sdmujer_gov_co/EXITdX3G4P1JiRCIRij3B6sBG5UFGwrjyNM3tf-1xxjyvg?e=suvrXO</t>
  </si>
  <si>
    <t xml:space="preserve">El equipo en el mes de mayo en articulación con el Instituto Holandés para la Democracia Multipartidaria lleva a cabo el segundo Encuentro Ordinario del año de la Mesa Distrital Multipartidaria de Género que tuvo como propósito avanzar en la construcción del plan de trabajo de la misma. 
Adicional como materialización del plan de trabajo se lleva a cabo un encuentro con las delegadas de los partidos y movimientos políticos que hacen parte del Comité de comunicaciones de la mesa en aras de avanzar en acciones de cara al proceso eleccionario de los Consejos Locales de Juventud. </t>
  </si>
  <si>
    <t xml:space="preserve">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de Puente Aranda, Barrios Unidos y Kennedy. 
Se logro avanzar en el plan de acción de la Bancadas de Mujeres ya conformada en la localidad La Candelaria, Engativá, Sumapaz, Suba, Bosa, Rafael Uribe Uribe y Chapinero. 
Se hace asistencia técnica a las Juntas Administradoras Locales con temas de coyuntura como la creación de la Comisión de Mujer y Equidad de Género y la socialización de la Ley 2453 de 2025 sobre Violencia contra la Mujer en Política en el marco de su aprobación haciendo la gestión para la presentación de la misma en las localidades de Santafé, Puente Aranda, Usme y Fontibón. </t>
  </si>
  <si>
    <t>Se realizó incidencia en el territorio con: 7 instancias de participación a saber; 4 Comités Operativos Locales de Mujer y Equidad de Género: Santa fe, Bosa,  Usme y. Cuidad Bolivar, 1 Comisión Local Intersectorial de Participación: Puente Aranda,1 Consejo Local de Juventud de Teusaquillo y 1 Consejo de Planeación Local de. Kennedy, asimismo se genera articulación con las referentas. como secretaría técnica de los COLMYG de Chapinero, Suba y Los Mártires y con el equipo de Gestión Local de las localidades Usaquén, Kennedy, Suba, Usme, San Cristóbal, Ciudad Bolívar, Tunjuelito, Barrios Unidos, y Fontibón,  toda vez que este equipo asisten a instancias como Colmyeg/CLM, entre otros.</t>
  </si>
  <si>
    <t xml:space="preserve">En el marco de la elaboración del documento de caracterización avanza de manera conjunta con la Estrategia Orbitando en la construcción de la propuesta metodológica para la implementación del instrumento para evaluar el clima participativo en los Comités Operativos Locales de Mujer y Equidad de Género. Finalmente, de cara el cumplimiento de la meta plan de desarrollo se avanza en el documento de caracterización de los liderazgos políticos femeninos, depurando la información obtenida de las entrevistas hechas a las edilesas y haciendo su respectivo análisis. </t>
  </si>
  <si>
    <t>https://secretariadistritald-my.sharepoint.com/:w:/g/personal/territorializacion2021_sdmujer_gov_co/EU-SrDwvDO1KusFNCiaWrSQBydrCed7R0rJiiwrNmUPvrw?e=Oagt2K</t>
  </si>
  <si>
    <t xml:space="preserve">El equipo en el mes de junio en articulación con el Instituto Holandés para la Democracia Multipartidaria lleva a cabo el segundo encuentro del Comité de comunicaciones de la Mesa Distrital Multipartidaria de Género que tuvo como propósito avanzar en la materialización de las acciones definidas de cara a la incidencia al proceso eleccionario de los Consejo Locales de Juventud, desarrollando piezas audiovisuales. </t>
  </si>
  <si>
    <t>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Antonio Nariño y Santafé, es válido resaltar que las dos últimas localidades dieron apertura al ejercicio a través de ejercicio de armonización pues hay diferencia muy marcadas entre las edilesas.  
Se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t>
  </si>
  <si>
    <t xml:space="preserve">Se hizo gestión y articulación para la promoción de la paridad en 18 localidades, a saber, Usaquén, Kennedy, Suba, Usme, Santafé, Ciudad Bolívar, Bosa, Tunjuelito, Barrios Unidos, Chapinero, Los Mártires, Puente Aranda, Fontibón, Sumapaz, La Candelaria, Rafael Uribe Uribe, Antonio Nariño y Engativá. En el nivel local se logra articulación en incidencia en el territorio con 15 instancias de participación a saber; 3 Comités Operativos Locales de Mujer y Equidad de Género, 4 Comisiones Locales Intersectoriales de Participación, 1 Consejo Local de la Bicicleta, 1 Consejo Local de Derechos Humanos, 1 Consejo Local de Vendedores Informales, 1 Consejo Local de Arte, Cultura y Patrimonio, 3 Consejos de Planeación Local y  1 Unidad de Apoyo Técnico, asimismo se genera articulación con las referentas de las Casas de Igualdad de Barrios Unidos, Chapinero, Fontibón y Kennedy y con el equipo de Gestión Local de las localidades Usme, Chapinero, Puente Aranda, Santafé y Tunjuelito, para poder trabajar de manera conjunta con las Bancadas de Mujeres y las comisiones de mujeres de las localidades y se genera una articulación con las referentas de las Casas de Igualdad de Barrios Unidos, Chapinero, Fontibón y Kennedy. 
 </t>
  </si>
  <si>
    <t xml:space="preserve">de cara el cumplimiento de la meta plan de desarrollo se avanza en el documento de caracterización de los liderazgos políticos femeninos, depurando la información obtenida de las nuevas entrevistas hechas a las edilesas y haciendo su respectivo análisis. </t>
  </si>
  <si>
    <t>https://secretariadistritald-my.sharepoint.com/:w:/g/personal/territorializacion2021_sdmujer_gov_co/EYbRVht1eE9OhsjhejusxIsBBYw0zuE5rdJoCdFzBTtMiA?e=BTo15U</t>
  </si>
  <si>
    <t xml:space="preserve"> En articulación con el Instituto Holandés para la Democracia Multipartidaria se lleva a cabo la grabación del video de invitación a la inscripción de mujeres jóvenes para el proceso eleccionario de los CLJ, en el marco de la campaña de comunicación de la Mesa Distrital Multipartidaria de Género.
</t>
  </si>
  <si>
    <t>se realizaron reuniones de coordinación para evaluar el acompañamiento técnico a las edilesas de las Juntas Administradoras Locales (JAL), logrando avances en la conformación de la Bancada de Mujeres en Barrios Unidos y Santafé, así como en la ejecución de planes de acción en La Candelaria, Sumapaz, Suba y Bosa. El equipo brindó asistencia técnica para la creación de Comisiones de Mujer y Género, priorizando Bosa y La Candelaria, y socializó la Ley 2453 de 2025 sobre violencia política contra las mujeres en las JAL de Antonio Nariño y Fontibón. Además, se articuló con el equipo de gestión local de Usaquén para trabajar con comisiones de mujeres y con la Casa de Igualdad de Antonio Nariño. Finalmente, se apoyó a edilesas de Ciudad Bolívar, Puente Aranda, La Candelaria y Santafé en temas coyunturales, mientras se avanzaba en la caracterización de liderazgos políticos femeninos para cumplir con las metas del plan de desarrollo.</t>
  </si>
  <si>
    <t>el equipo en el territorio de manera directa hizo gestión de incidencia directa en instancias de participación como el Comité Operativo Local de Mujer y Género, la Comisión Local Intersectorial, Juntas de Acción Comunal, Consejo Local de Juventud y otros espacios, articulando con la Enlace SOFIA de Rafael Uribe Uribe y profesionales del Equipo de Gestión Local en Ciudad Bolívar. Además, se socializó la Ley 2453 de 2025 sobre violencia contra la mujer en política en Chapinero. Se coordinó con la Dirección de Derechos para una sensibilización en Bilbao sobre participación y violencia política de género. Finalmente, en la elaboración de un documento de caracterización, se ajustó la metodología para evaluar el clima participativo en comités y consejos locales de mujeres, avanzando también en la redacción de otros apartados.</t>
  </si>
  <si>
    <t xml:space="preserve">En el marco de la elaboración del documento de caracterización se avanza de manera conjunta con la Estrategia Orbitando en el ajuste de la propuesta metodológica para la implementación del instrumento para evaluar el clima participativo en los Comités Operativos Locales de Mujer y Equidad de Género y los Consejos Locales de Mujeres, adicional se avanza en la narrativa de los demás apartados que comprende el documento. </t>
  </si>
  <si>
    <t>https://secretariadistritald-my.sharepoint.com/:w:/g/personal/territorializacion2021_sdmujer_gov_co/ES4Ne-czDw9CsNTEVCpciswB8xJcRVimCrXFJ1xh9rPfNQ?e=3kPFPW</t>
  </si>
  <si>
    <t>En agosto, el equipo, en articulación con la referenta de la Casa de Igualdad de Antonio Nariño, avanzó en la proyección de la propuesta metodológica del Foro Mujer Joven en su versión 2.0, con el propósito de articularlo con el plan de trabajo de la Mesa Distrital Multipartidaria de Género de cara al proceso eleccionario de los Consejos Locales de Juventud (CLJ).</t>
  </si>
  <si>
    <t>Se llevan a cabo unas reuniones de coordinación para revisar por localidad cómo va el acompañamiento y asistencia técnica con las edilesas de las Juntas Administradoras Locales, evidenciando allí un avance en la ejecución del plan de acción de las Bancadas de Mujeres ya conformadas en la localidad de Teusaquillo, La Candelaria, Rafael Uribe Uribe y Bosa. 
Es importante resaltar, que el equipo también hace asistencia técnica a las Juntas Administradoras Locales con temas de coyuntura como la creación de la Comisión de Mujer y Equidad de Género enfocando así entonces el esfuerzo en la materialización de dicha iniciativa en las localidades Kennedy, Santafé y Bosa, y adicional se hizo la socialización de la Ley 2453 de 2025 sobre Violencia contra la Mujer en Política en el marco de su aprobación en las Juntas Administradoras Locales de Teusaquillo, La Candelaria, Ciudad Bolívar, Rafael Uribe Uribe y San Cristóbal. 
En el marco de la incidencia al sector comunal se hizo la socialización de la Ley 2453 de 2025 sobre Violencia contra la Mujer en Política con las mujeres comunales que representan a las ASOJUNTAS en la Federación Comunal de Bogotá y se hizo una articulación con la Dirección de Derechos y Diseño de Políticas para hacer recomendaciones al instrumento para el estudio y/o encuesta sobre la Violencia contra las Mujeres en Política en los escenarios de participación proyectado por el IDPAC</t>
  </si>
  <si>
    <t>En el mes de agosto, el ejercicio de gestión e incidencia directa se hace con 13 instancias de participación a saber; 3 Consejos de Planeación Local, 2 Comités Operativos Locales de Mujer y Equidad de Género, 1 Comité de Derechos Humanos, 1 Consejo Local de la Bicicleta, 1 Comité Veredal de Mujeres, 1 Consejo Local de Seguridad para las Mujeres, 1 Comité Operativo Local de Juventud, 1  Comisión Local Intersectorial de Participación, 1 Junta de Acción Comunal, 1 Comisión Local de Movilidad, en cada una de estas instancias se presentó la Estrategia de Fortalecimiento y se habló de las barreras que aún persisten para el logro de una participación paritaria con el fin de avanzar en acciones conjuntas para la implementación de la paridad y la transformación cultural al interior de la instancia</t>
  </si>
  <si>
    <t>En el marco de la elaboración del documento de caracterización se avanza de manera conjunta con la Estrategia Orbitando en el ajuste de la propuesta metodológica para la implementación del instrumento para evaluar el clima participativo en los Comités Operativos Locales de Mujer y Equidad de Género y los Consejos Locales de Mujeres, adicional se avanza en la narrativa de los demás apartados que comprende el documento. </t>
  </si>
  <si>
    <t>https://secretariadistritald-my.sharepoint.com/:w:/g/personal/territorializacion2021_sdmujer_gov_co/EZ7PTQ5LfB1GjVZ26IonhrwBEYBkev7MYxl8HbFxGKEyug?e=7ISGth</t>
  </si>
  <si>
    <t>En el mes de septiembre, en articulación con la Casa de Igualdad de Oportunidades de Antonio Nariño, se trabajó en la proyección de la propuesta metodológica para el Foro Mujer Joven 2.0. Este foro busca articularse con el plan de trabajo de la Mesa Distrital Multipartidaria de Género de cara a los procesos eleccionarios de los Consejos Locales de Juventud (CLJ).</t>
  </si>
  <si>
    <t>Se realizaron reuniones de coordinación para hacer seguimiento al acompañamiento técnico a las edilesas de las Juntas Administradoras Locales (JAL), evidenciando avances en los planes de acción de las Bancadas de Mujeres ya conformadas en las localidades de La Candelaria, Rafael Uribe Uribe y Bosa.</t>
  </si>
  <si>
    <t>Durante el periodo reportado, se realizó gestión e incidencia directa en 13 instancias de participación (Comités de Mujer, Consejos Locales, Comisiones, entre otros). En estos espacios se presentó la Estrategia de Fortalecimiento y se abordaron las barreras para lograr una participación paritaria, con los siguientes objetivos: Avanzar en acciones conjuntas para la implementación de la paridad; Sensibilizar a los participantes para identificar y eliminar estereotipos de género; Contrarrestar la violencia contra las mujeres en los escenarios de participación local</t>
  </si>
  <si>
    <t>se avanza en la revisión de los reglamentos internos de los Comités de Mujer para construir un instrumento que evalúe el clima participativo</t>
  </si>
  <si>
    <t>https://secretariadistritald-my.sharepoint.com/:w:/g/personal/territorializacion2021_sdmujer_gov_co/EU2lGTscdH1GrCC8Jk98GCIBUstRfJVXUTXkG47aaX-d5w?e=UcAXrn</t>
  </si>
  <si>
    <t>Se realiza el seguimiento al desarrollo metodológico y logístico del Foro “Mujer Joven y liderazgo político: Una apuesta por la PARIDAD en articulación con la referenta de la Casa de Igualdad de Antonio Nariño, la Universidad Nacional Autónoma y a Distancia -UNAD- y la Mesa Distrital Multipartidaria de Género de cara al proceso eleccionario de los Consejos Locales de Juventud, adicional llevan a cabo 2 Encuentros Ordinarios de Mesa Distrital Multipartidaria de Género uno con el propósito de presentar la MDMG a las candidatas a los Consejos Locales de Juventud. El segundo Encuentro Ordinario tuvo como propósito socializar los avances logísticos y metodológicos del Foro y así asignar compromisos.</t>
  </si>
  <si>
    <t>Se realizaron reuniones de coordinación para revisar por localidad cómo va el acompañamiento y asistencia técnica con las edilesas de las Juntas Administradoras Locales, evidenciando allí un avance en la ejecución del plan de acción de las Bancadas de Mujeres ya conformadas en la localidad de La Candelaria, Rafael Uribe Uribe y Bosa.
Se realizó asistencia técnica a las Juntas Administradoras Locales con temas de coyuntura como la creación de la Comisión de Mujer y Equidad de Género, en este sentido se revisa en el equipo la metodología a usar para dicha asistencia técnica que aborda la naturaleza composición y funciones, y adicional se hizo la socialización de la Ley 2453 de 2025 sobre Violencia contra la Mujer en Política en el marco de su aprobación en las Juntas Administradoras Locales de Bosa, Los Mártires, Chapinero, Rafael Uribe Uribe y Teusaquillo.
Se hizo asistencia técnica en temas de coyuntura a las edilesas de las JAL de la localidad de Bosa con la presentación de la ruta única de atención para las Violencias Basadas en Género y Kennedy con el acompañamiento a un debate de control político</t>
  </si>
  <si>
    <t xml:space="preserve">en el nivel local se logra articulación en incidencia en el territorio con 7 instancias de participación a saber; 2 Comités Operativos Locales de Mujer y Equidad de Género, 1 Comité Veredal de Mujeres, 1 Comité Local de Derechos Humanos, 1 Consejo Local de Protección y Bienestar Animal y 1 Consejo Local de la Bicicleta y, asimismo se genera una articulación con la profesional de Gestión Local de la localidad de Puente Aranda para hacer pedagogía en el marco de las comisiones de mujeres. 
Es importante resaltar que como equipo se inicia un ejercicio de acompañamiento y asistencia técnica para la creación de la Mesa Étnica de Mujeres como una instancia de participación Distrital.  </t>
  </si>
  <si>
    <t xml:space="preserve">Se avanza en el documento de caracterización de los liderazgos políticos femeninos haciendo la caracterización de las edilesas que estaban pendientes. </t>
  </si>
  <si>
    <t>https://secretariadistritald-my.sharepoint.com/:w:/g/personal/territorializacion2021_sdmujer_gov_co/EWE75iDc4PRGuxCq1Yvfe-cBDt8rUobMRz-B_w2rDKcusQ?e=G0rOZM</t>
  </si>
  <si>
    <t>El equipo realizó en noviembre reuniones de seguimiento metodológico y logístico para el Foro "Mujer Joven y liderazgo político: Una apuesta por la PARIDAD", organizado en conjunto con la Casa de Igualdad de Antonio Nariño, la UNAD y la Mesa Distrital Multipartidaria de Género, en el marco de las elecciones de los Consejos Locales de Juventud.</t>
  </si>
  <si>
    <t>Se realizó asistencia técnica a las Juntas Administradoras Locales con temas de coyuntura como la creación de la Comisión de Mujer y Equidad de Género así bien se hace uso de la metodología para dicha asistencia técnica que aborda la naturaleza composición y funciones en las localidades de Fontibón Santafé y Puente Aranda, y adicional se hizo la socialización de la Ley 2453 de 2025 sobre Violencia contra la Mujer en Política en el marco de su aprobación en las Juntas Administradoras Locales de Bosa.</t>
  </si>
  <si>
    <t xml:space="preserve">Se socializó la Estrategia de Fortalecimiento a la Participación en algunos escenarios de cara a la incidencia en más instancias de participación. Asimismo, se hizo incidencia de en el Comité Operativo Local de Mujer y Equidad de Género de Suba y el Comité Veredal de Mujeres de las Palmas, en Sumapaz. Se realizó acompañamiento y asistencia técnica para la creación de la Mesa Étnica de Mujeres como una instancia de participación Distrital, la mantiene continuidad en el mes de noviembre acompañando unas mesas de trabajo con las mujeres para revisar el proyecto de acuerdo que justamente contempla la naturaleza, composición y funciones de la instancia.
</t>
  </si>
  <si>
    <t>Se avanzó en un insumo de caracterización de Edilesas en formato excel,  el cual será sistematizado e incluido en el documento de caracterización en diciembre.</t>
  </si>
  <si>
    <t>https://secretariadistritald-my.sharepoint.com/:w:/g/personal/territorializacion2021_sdmujer_gov_co/IQA5-2yK8nCAS7SNB3_B2QgMATm4HrpftLmvAO8GbkqXuWY?e=hNeDVf</t>
  </si>
  <si>
    <t xml:space="preserve">El equipo en el mes de diciembre lleva a cabo el último Encuentro Ordinario de la Mesa Distrital Multipartidaria de Género que tuvo como propósito generar un espacio de diálogo entre los partidos y/o movimientos políticos que hacen parte de la Mesa Distrital Multipartidaria de Género, para evaluar la materialización y el impacto de plan de trabajo 2025 y avanzar en el plan de trabajo 2026 como Mesa frente a la garantía de los derechos políticos de las mujeres. </t>
  </si>
  <si>
    <t xml:space="preserve">Se llevan a cabo unas reuniones de coordinación para revisar los logros del equipo en relación con la asistencia técnica que hizo a las Juntas Administradoras Locales del Distrito. Es importante resaltar, que el equipo también hace asistencia técnica a las Juntas Administradoras Locales con temas de coyuntura como la creación de la Comisión de Mujer y Equidad de Género así bien se hace uso de la metodología para dicha asistencia técnica que aborda la naturaleza composición y funciones en la localidad de Bosa, y adicional se hizo la socialización de la Ley 2453 de 2025 sobre Violencia contra la Mujer en Política en el marco de su aprobación en la Junta Administradora Local de Suba. </t>
  </si>
  <si>
    <t xml:space="preserve">las acciones desarrolladas por el equipo estuvieron centradas en una articulación con la referente de las Casa de Igualdad de la localidad de Los Mártires en nuevas instancias de participación.  Por solicitud e invitación de la Escuela Política Lidera PAR el equipó hizo una presentación en el evento para Conmemorar el derecho al voto de las Mujeres en Colombia. </t>
  </si>
  <si>
    <t>Se avanzó en un insumo de caracterización de Edilesas en formato excel con graficas de edades y nivel educativo de las edilesas, este insumo fue incluido en el documento de caracterización.</t>
  </si>
  <si>
    <t>https://secretariadistritald-my.sharepoint.com/:w:/g/personal/territorializacion2021_sdmujer_gov_co/IQCdwG63LaIeTYj8APvriQu4AVilBgf24qJBZd9Pm_SAImQ?e=aq6775</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</si>
  <si>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</si>
  <si>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</si>
  <si>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</si>
  <si>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</si>
  <si>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</si>
  <si>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</si>
  <si>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</si>
  <si>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</si>
  <si>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</si>
  <si>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</si>
  <si>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En el marco de la asistencia técnica, para transversalizar los enfoques de la PPMYEG, y teniendo encuenta el proceso de contratación, se brindó asistencia técnica en 4 comités técnicos en 3 localidades: Tunjuelito, Teusaquillo y Barrios Unidos. Asimismo, se realizó el seguimiento del Plan Local de Transversalización en la localidad de Usaquén, donde se revisaron las acciones implementadas y los avances en los procesos contractuales</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</si>
  <si>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en 4 comités técnicos en 3 localidades: Tunjuelito, Teusaquillo y Barrios Unidos. Asimismo, se realizó el seguimiento del Plan Local de Transversalización en la localidad de Usaquén, donde se revisaron las acciones implementadas y los avances en los procesos contractuales</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</si>
  <si>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</si>
  <si>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logró: brindar Asistencia técnica mujeres: Se brindó asistencia técnica en 17 espacios, en 11 localidades. De los cuales fueron 11 sesiones de COLMYEG en: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Comités técnicos de proyectos: Se brindó asistencia técnica en 29 comités en12 localidades:  Chapinero, Santa Fe, San Cristóbal, Usme, Tunjuelito, Kennedy, Fontibón, Suba, Teusaquillo, Los Mártires, Antonio Nariño y Ciudad Bolívar. Mesas técnicas de acompañamiento a los Fondos de Desarrollo Local: Se brindó asistencia técnica en 19 Mesas de 9 localidades: Chapinero, Santa Fe, Usme, Kennedy, Engativá, Suba, Barrios Unidos, Los Mártires y Ciudad Bolívar. Seguimiento al Plan Local de Transversalización PLT: Se realizaron 8 seguimientos en 7 localidades: Chapinero, Santa Fe, Usme, Engativá, Barrios Unidos, Los Mártires y Antonio Nariño.  Por otro lado, para la promoción del control social y veedurias ciudadanas se trabajó con mujeres interesadas en Los Martires y se realizó seguimiento en Rafael Uribe Uribe. Por Ultimo, se logró brindar asistencia técnica a las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</si>
  <si>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en la localidad de Usaquén,Chapinero, Santa fe, Usme, Engativá, Barrios Unidos, Los Martires y Antonio Nariño donde se revisaron las acciones implementadas y los avances en los procesos contractuales. Adicionalmente se desarrolló asistencia técnica a mujeres de: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También se hizo Mesas técnicas de acompañamiento a los Fondos de Desarrollo Local de: Chapinero, Santa Fe, Usme, Kennedy, Engativá, Suba, Barrios Unidos, Los Mártires y Ciudad Bolívar.Por otro lado, para la promoción del control social y veedurias ciudadanas se trabajó con mujeres interesadas en Los Martires y se realizó seguimiento en Rafael Uribe Uribe.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t>
  </si>
  <si>
    <t>Se presenta un leve retraso toda vez que debido a los tiempos de los procesos contractuales el equipo que dinamiza esta tarea no fue contratado desde inicios del mes de febrero, asi mismo, las referentas de las Alcaldías Locales quienes tambien son contratistas aun no se encontraban vinculadas.</t>
  </si>
  <si>
    <t>Durante el periodo se logró: 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Seguimiento al Plan Local de Transversalización PLT: Se realizaron 14 seguimientos en 14 localidades: Usaquén, Chapinero, Santa Fe, San Cristóbal, Bosa, Fontibón, Engativá, Suba, Barrios Unidos, Los Mártires, Antonio Nariño, Puente Aranda y Sumapaz Y se realizó la mesa de trabajo con las referentes locales de género en 16 localidades. Por Ultimo, se logró brindar asistencia técnica a las mesas locales de participación efectiva de las víctimas de  Tunjuelito, Usme,  Bosa y Kennedy.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</si>
  <si>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se ha realizado mesas mensuales de trabajo con los FDL. Se realizaron espacios con las Comisiones de mujeres. Por otro lado, para la promoción del control social y veedurias ciudadanas se trabajó con mujeres interesadas en Los Martires y se realizó seguimiento en Rafael Uribe Uribe, Fontibon y acompañamiento a la conformación de la veeduria de Kennedy. Por Ultimo, se  ha logrado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</si>
  <si>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Durante el periodo se brindó asistencia técnica en 42 espacios, en las 20 localidades. De los cuales fueron 20 sesiones de COLMYEG (exceptuando Sumapaz). Se realizaron 22 espacios con las Comisiones de Mujeres (exceptuando San Cristóbal y Ciudad Bolívar).  Comités técnicos de proyectos: Se brindó asistencia técnica en 46 comités en 18 localidades (Exceptuando Santa Fe y Puente Aranda).  Mesas técnicas de acompañamiento a los Fondos de Desarrollo Local: Se brindó asistencia técnica en 27 Mesas de 11 localidades: Usaquén, Chapinero, Santa Fe, Kennedy, Fontibón, Engativá, Suba, Barrios Unidos, Rafael Uribe Uribe, Ciudad Bolívar y Sumapaz. Seguimiento al Plan Local de Transversalización PLT: Se realizaron 14 seguimientos en 14 localidades: Usaquén, Chapinero, Santa Fe, San Cristóbal, Fontibón, Engativá, Suba, Barrios Unidos, Teusaquillo, Los Mártires, Puente Aranda, La Candelaria, Rafael Uribe Uribe y Sumapaz. Mesa de trabajo mensual con referentes locales de Mujer y Genero: Se realizó 1 reunión de la Mesa que contó con la participación de las referentes de mujer y género de 18 localidades (exceptuando Antonio Nariño y Tunjuelito). 
Se logró realizar un ejercicio efectivo de control social, en especial desde la Veeduría para la garantía de los derechos de las mujeres de Fontibón, se destaca que se ha generado una mesa de diálogo que contó con la participación de Alcaldía y la Universidad Distrital con quienes se estableció un dialogo asertivo. se ha conformado una veeduría para la garantía de los derechos de las mujeres en la localidad de Kennedy. Denominada: Veedoras Kennedy por los derechos de las mujeres. 
Con respecto a la asistencia técnica a mujeres firmantes de paz de acuerdo con el proceso de planeación del equipo se realizaron las siguientes actividades: 1) Se dio continuidad al trabajo de fortalecimiento y alistamiento del montaje de la exposición caminemos, juntas por la paz de la organización ANAPAZ, para su instalación en la localidad de mártires. 2) Se continuó con el proceso de construcción del plan de género para mujeres firmantes de paz en Bogotá. Este proceso vincula organizaciones de mujeres firmantes de paz y la instancia CNR – Comunes. 3) Se contribuyó técnicamente al proceso de definición metodológica de la planeación del encuentro de mujeres firmantes de paz de Bogotá, que tendrá lugar el 24 de mayo.</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</si>
  <si>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técnicos18 localidades a excepción de Santa Fe y Puente Aranda. Asimismo, se realizó el seguimiento del Plan Local de Transversalización en la localidad en 16 localidades, donde se revisaron las acciones implementadas y los avances en los procesos contractuales. Adicionalmente se desarrolló asistencia técnica a mujeres en las 20 localidades.  Se realizaron espacios con las Comisiones de mujeres. Asimismo, se acompañaron 3 escenarios uno en Los Mártires y dos en Puente Aranda. También se hizo Mesas técnicas de acompañamiento a los Fondos de Desarrollo Local. Por otro lado, para la promoción del control social y veedurias ciudadanas se trabajó con mujeres interesadas en Los Martires y se realizó seguimiento en Rafael Uribe Uribe y fontibon, y se aocmpaño la conformación de la veeduria en Kennedy.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ha realizado reuni 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y se ha brindando asistencia técnica y permanente con las mujeres firmantes de paz en clave de construir el plan de género y  revisar el poa de reincoporación cualificando sus conocimientos en planeación.</t>
  </si>
  <si>
    <t xml:space="preserve">La asistencia técnica para avanzar en la transversalización de loa enfoques de la política pública de mujeres y equidad de género- PPMYEG, es una estrategia fundamentar para la inicidencia en los planes programas, proyectos, para la inclusión de los enfoques y  que den respuesta progresivamente a las  necesidades y agendas de ellas en cada una de las localidades.  Así las cosas, durante el periodo se resalta la asistencia técnica brindada a las mujeres firmantes, en clave de planeación ,a fin de contruir el plan de género, pero la mismo tiempo revisar el POA de Reincorporación,  identificando las actividades que realmente responde a sus necesidades e intereses,  fortaleciendo de esta manera su capacidad de incidencia en el espacio distrital de participación, así como en el agenciamiento y gestión frente a las entidades distritales y locales, fortaleciendo ademas sus procesos organizativos y la articulación entre ellas. </t>
  </si>
  <si>
    <t xml:space="preserve">Durante el periodo se brindó asistencia técnica mujeres: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Comités técnicos de proyectos: Se brindó asistencia técnica en 39 comités en 16 localidades (Exceptuando Usme, Barrios Unidos, Teusaquillo y Puente Aranda). Mesas técnicas de acompañamiento a los Fondos de Desarrollo Local: Se brindó asistencia técnica en 26 Mesas de 13 localidades: Chapinero, Usme, Tunjuelito, Bosa, Kennedy, Fontibón, Suba, Barrios Unidos, Teusaquillo, Antonio Nariño, Puente Aranda, Ciudad Bolívar y Sumapaz. Seguimiento al Plan Local de Transversalización PLT: Se realizaron 15 seguimientos en 15 localidades: Usaquén, Chapinero, Santa Fe, San Cristóbal, Usme, Tunjuelito, Fontibón, Engativá, Suba, Barrios Unidos, Teusaquillo, Los Mártires, Antonio Nariño, Rafael Uribe Uribe y Ciudad Bolívar. Igualmente se desarrollo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
Con respecto a la asistencia técnica a mujeres firmantes de paz de acuerdo con el proceso de planeación del equipo se realizaron las siguientes actividades:1) Se dio continuidad al proceso de construcción del guión de la exposición y se desarrolló reunión de alistamiento para la instalación con el equipo del Castillo en la localidad de mártires. 2) Se continuó con el proceso de construcción del plan de género para mujeres firmantes de paz en Bogotá, contando con la participación de organizaciones de mujeres firmantes de paz y la instancia CNR – Comunes. 3) Se realizaron reuniones de seguimiento y ajuste metodológico, para el encuentro de mujeres firmantes de paz de Bogotá y se participó en el evento. En articulación con el enlace SOFIA de la localidad Santafé, se avanzó en el diseño metodológico y en su implementación, para construcción del protocolo de atención y prevención de Violencias para la Casa de la Paz de la Trocha de firmantes de paz. 
Durante el mes de Mayo se realizó un ejercicio de acompañamiento técnico a tres de las cinco veedurías: se realizó la primera sesión con la Veeduría ciudadana de Kennedy, se retomó el acompañamiento con la Veeduría de Barrios Unidos (Cárcel Buen Pastor) y se estableció una ruta a seguir con la Veeduría de Rafael Uribe Uribe, para la segunda mesa de Diálogo.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</si>
  <si>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técnicos18 localidades a excepción de Santa Fe y Puente Aranda. Asimismo, se realizó el seguimiento del Plan Local de Transversalización en la localidad en 16 localidades, donde se revisaron las acciones implementadas y los avances en los procesos contractuales. Adicionalmente se desarrolló asistencia técnica a mujeres en las 20 localidades.  Se realizaron espacios con las Comisiones de mujeres. Asimismo, se acompañaron 3 escenarios uno en Los Mártires y dos en Puente Aranda. También se hizo Mesas técnicas de acompañamiento a los Fondos de Desarrollo Local. Se desarrolló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 Por otro lado, para la promoción del control social y veedurias ciudadanas se trabajó con mujeres interesadas en Los Martires y se realizó seguimiento en Rafael Uribe Uribe y fontibon, y se aocmpaño la conformación de la veeduria en Kennedy.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ha realizado reuni 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Se continuó con el proceso de elaboración del documento para el SIG de estrategia de territorialización del derecho a la paz, de igual manera se dio continuidad al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y se ha brindando asistencia técnica y permanente con las mujeres firmantes de paz en clave de construir el plan de género y  revisar el poa de reincoporación cualificando sus conocimientos en planeación. Durante el mes de Mayo se realizó un ejercicio de acompañamiento técnico a tres de las cinco veedurías. Con respecto a la asistencia técnica a mujeres firmantes de paz de acuerdo con el proceso de planeación del equipo se realizaron las siguientes actividades:1) Se dio continuidad al proceso de construcción del guión de la exposición y se desarrolló reunión de alistamiento para la instalación con el equipo del Castillo en la localidad de mártires. 2) Se continuó con el proceso de construcción del plan de género para mujeres firmantes de paz en Bogotá, contando con la participación de organizaciones de mujeres firmantes de paz y la instancia CNR – Comunes. </t>
  </si>
  <si>
    <t xml:space="preserve">Posicionar en el ámbito local la asistencia técnica sectorial como un proceso importante y necesario que integra herramientas metodológicas, conceptuales y de política que aseguran la transversalización de los enfoques de la PPMYEG. </t>
  </si>
  <si>
    <t xml:space="preserve">Se brindó Asistencia técnica en 38 espacios, en 19 localidades, exceptuando Sumapaz. Se realizaron 19 espacios con las Comisiones de Mujeres (exceptuando San Cristóbal y Sumapaz) y 1 acompañamiento a consejeras de CPL de Los Mártires. Se participó en 37 Comités técnicos de proyectos en 18 localidades (Exceptuando Fontibón y Puente Aranda).  Se realizaron mesas técnicas de acompañamiento a los Fondos de Desarrollo Local en  12 localidades: Chapinero, San Cristóbal, Usme, Bosa, Kennedy, Fontibón, Suba, Teusaquillo, Los Mártires, La Candelaria, Rafael Uribe Uribe y Sumapaz. Se realizó seguimiento al Plan Local de Transversalización PLT en 16 localidades: Usaquén, Chapinero, Santa Fe, San Cristóbal, Usme, Tunjuelito, Fontibón, Engativá, Suba, Barrios Unidos, Teusaquillo, Los Mártires, Antonio Nariño, Puente Aranda, Rafael Uribe Uribe y Ciudad Bolívar. Y se hizo la Mesa de trabajo mensual con referentes locales de Mujer y Genero que contó con la participación de las referentes de mujer y género de 18 localidades (exceptuando Fontibón y Rafael Uribe Uribe).	
También, se brindó asistencia técnica a las veedurías de: Rafael Uribe Uribe, Kennedy, Fontibón , San Cristobal y Red Nacional de Veeduría Carcelaria y Poblaciones Vulnerables con enfoque de Género, Democrático y Participativo. Así las cosas, se destaca dentro de los logros, lo siguiente: En Rafael Uribe Uribe, la veeduría de mujeres logró consolidarse como interlocutora legítima en espacios de diálogo con la institucionalidad, fortaleciendo su capacidad de incidencia y generando propuestas. En San Cristóbal se evidenció una mayor apropiación del proceso por parte de las mujeres participantes, quienes demostraron iniciativa y compromiso para garantizar la sostenibilidad organizativa.  La Red Nacional de Veeduría Carcelaria reafirmó su disposición para incidir a nivel distrital, formulando una agenda de trabajo enfocada en el acompañamiento a mujeres en contextos de privación de la libertad. Adicionalmente, se brindó información sobre el proceso a procesos organizativos de mujeres interesadas de las localidades: Barrios Unidos, Santa Fe y Teusaquillo, lo que refleja un impacto territorial positivo y la expansión del ejercicio de control social con enfoque de género en nuevos escenarios locales. 
Ahora bien, en el marco del derecho a la paz y a transversalización de los enfoques de la PPMYEG,  se resalta la asistencia técnica con la organización ANAPAZ, mujeres firmantes del Acuerdo Final de Paz, con ocasión a la exposición: Caminemos juntas por la paz. También se brindó acompañamiento técnica en la formulación final del plan de género de las mujeres firmantes, socialización del mismo con la Consejería de PAZ y revisión técnica de los comentarios emitidos por esta entidad frente al plan, y se avanzó en el diseño metodológico y en su implementación, para el avance en la construcción del protocolo de atención y prevención de Violencias para la Casa de la Paz de la Trocha de firmantes de paz. Por otro lado, se realizó reunión con la referenta de la localidad de Mártires, para presentarle el proceso y propuesta metodológica del trabajo alrededor de un pacto por la cultura de paz, con las mujeres de la localidad y se presentó la metodología propuesta por el equipo técnico ante el Comité Local de Mártires (Colmyeg), para avanzar en el proceso de construcción y suscripción de un Pacto por la Cultura de Paz en la localidad. También, se participó en una jornada de sensibilización sobre el Derecho a la Paz y la Cultura de Paz, dirigida a funcionarios de la Alcaldía Local de Rafael Uribe Uribe. Esta actividad buscó generar reflexión sobre el papel del Estado local en la promoción de una cultura de paz, desde la gestión pública y comunitaria. Adicionalmente, se brindó asistencia técnica en las mesas locales de víctimas del conflicto armado de las localidades de: Usme, Bosa y Kennedy, además a la Mesa Distrital de enfoque Diferencial. Se destaca el acompañamiento enfocado en proporcionar herramientas para que las mujeres víctimas fortalecieran su capacidad de incidencia en el proceso de asignación de recursos del Fondo de Desarrollo Local, así como en la formulación de proyectos estratégicos para la implementación del programa 13 de Bosa, y la asistencia técnica en el marco del seguimiento a los compromisos de la mesa interinstitucional de Margaritas I y II. 
</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</si>
  <si>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También se hizo Mesas técnicas de acompañamiento a los Fondos de Desarrollo Local, así como la mesa de trabajo mensual de acompañamiento a las referentes locales de género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Por otro lado, para la promoción del control social y veedurías ciudadanas se ha trabajado con mujeres interesadas en Los Mártires, Barrios Unidos, Santa Fe y Teusaquillo y se realizó seguimiento en Rafael Uribe Uribe, San Cristóbal y Fontibón, y se acompañó la conformación de la veeduría en Kennedy y seguimiento a la misma, se brindó acompañamiento a La Red Nacional de Veeduría Carcelaria reafirmó su disposición para incidir a nivel distrital, formulando una agenda de trabajo enfocada en el acompañamiento a mujeres en contextos de privación de la libertad. Por Ultimo,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continuó con el proceso de elaboración del documento para el SIG de estrategia de territorialización del derecho a la paz, de igual manera se dio continuidad al proceso de elaboración y discusión del documento de lineamientos para las alcaldías locales para la ejecución de proyectos relacionados con el derecho a la paz. Se articuló con la líder de la escuela de formación política-Lidera PAR para la implementación de un módulo de formación dentro del ciclo de la Escuela de Paz. Se ha brindado asistencia técnica y permanente con las mujeres firmantes de paz en clave de construir el plan de género y revisar el poa de reincorporación cualificando sus conocimientos en planeación. Se participó en una jornada de sensibilización sobre el Derecho a la Paz y la Cultura de Paz, dirigida a funcionarios de la Alcaldía Local de Rafael Uribe Uribe  y se avanzó en el diseño metodológico y en su implementación, para el avance en la construcción del protocolo de atención y prevención de Violencias para la Casa de la Paz de la Trocha de firmantes de paz.</t>
  </si>
  <si>
    <t>Avanzar a nivel local en la transversalización de los enfoques de la PPMYEG a nivel local, así como la territorialización delderecho a la paz y la promoción del control social, se ha configurado como un escenario para posesionar la agenda de las mujeres desde sus diferencias y diversidad,entendiendo también el enfoque territorial. Así las cosas, durante el periodo se destaca, el acompañamiento permanente a las mujeres y a los FDL abriendo espacios de dialogo para la incidencia de ellas en la ejecución y formulación de los proyectos de inversión local. Así mismo, laapuesta por la introducción del enfoque de cultura de paz en el marco de las instancias de participación, se ha ido posesionando en una necesidad para que las voces de todas las mujeres sean escuchadas sin violencia,así mismo, la introducción de los procesos de sensibilización en las Alcaldias Locales sobre el derecho a la paz desde los enfoques de la PPMYEG se convierte es una puerta de incidencia y puesta en la agenda de las mujeres víctimas del conflicto armado y mujeres firmantes del acuerdo de paz en las localidades.</t>
  </si>
  <si>
    <t xml:space="preserve">Durante el periodo, se desarrollo la mesa de trabajo mensual con las referentes de género de las Alcaldias Locales, un espacio creado n el cual se brindan lineamientos para el desarrollo de actividades tendientes a incorporar los enfoques de PPMYEG en los procesos de la planeación y presupuestación local, que contó con la participación de las 20 localidades. De manera paralela, se brindó acompañamiento a las consejeras de la instancia Consejo de Planeación Local (CPL) y comunales de las Juntas de Acción Comunal a fin de para fortalecer sus capacidades para incidir en la transversalización de los enfoques de la PPMYEG en los diferentes momentos de la planeación local. También en las sesiones del COLMYEG y/o CLM se brindó información sobre los avances en la formulación y ejecución de los proyectos de inversión local con metas asociadas al Sector y otros con acciones de transversalización, en total se desarrollaron  19 sesiones de COLMYEG y 1 Consejo Local de Mujeres (exceptuando Sumapaz). Se realizaron 21 espacios con las Comisiones de Mujeres (exceptuando en Sumapaz). En estas, se contó con la participación de consejeras CPL en 13 localidades: Usaquén, Chapinero, Usme, Tunjuelito, Bosa, Fontibón, Engativá, Barrios Unidos, Teusaquillo, Los Mártires, Antonio Nariño, Rafel Uribe Uribe y Ciudad Bolívar. y Por último, se participaron en Comités técnicos de proyectos: Se brindó asistencia técnica en 23 comités en 13 localidades: Chapinero, San Cristóbal, Usme, Bosa, Kennedy, Fontibón, Engativá, Suba, Barrios Unidos, Los Mártires, Rafael Uribe Uribe, Ciudad Bolívar y Sumapaz.  Y en Mesas técnicas de acompañamiento a los Fondos de Desarrollo Local: Se brindó asistencia técnica en 25 Mesas de 8 localidades: Usaquén, Chapinero, Santa Fe, Usme, Fontibón, Suba, Teusaquillo y La Candelaria.
Durante el mes de julio se llevaron a cabo 12 actividades orientadas a fortalecer los procesos de conformación, formalización y empoderamiento de las veedurías de mujeres en las localidades de Fontibón, Kennedy, San Cristóbal y Santa Fe. En Fontibon, se realizaron sesiones para brindar herramientas como:  DOFA y cronograma estrategico. En el caso de Kennedy, se reactivó el proceso de conformación de la veeduría de mujeres a través de sesiones técnicas orientadas a subsanar los pasos pendientes para su formalización. Se trabajaron contenidos normativos, especialmente la Ley 850 de 2003. En San Cristóbal, se acompañó la firma del acta de constitución de la veeduría, y se desarrolló una jornada pedagógica centrada en el fortalecimiento organizativo, la apropiación normativa y el análisis de los retos del control social con enfoque de género. Y en Santa Fe, durante la sesión de la Comisión de Mujeres del jueves 24 de julio, se facilitó el proceso de decisión para conformar una nueva veeduría. Igualmente se siguió el trabajo de asistencia tecnica con la Veeduria de la Red Carcelaria con el objetivo promover el posicionamiento institucional de la Red y asegurar que la ciudadanía conozca su labor, al tiempo que se articulará con entidades del sector para ampliar su visibilidad e impacto. 
Durante el mes de Julio, se inició le procesos de socialización de los lineamientos para la transversalización de los enfoques en los proyectos enfocados al derecho a la pez  a la los equipos de las alcaldías locales de Ciudad Bolívar, Usme y Kennedy, en articulación con los enlaces de gestión local.También se avanzó en el documento de Estrategia de territorialización del derecho a la paz , de acuerdo a la retroalimientación realizada internamente. Por otro lado, se brindo asistencia técnica a las mujeres firmantes, dentr ode ls cuales se destaca: para la difusión de la exposición: Caminemos juntas por la paz; borrador del documento protocolo para la prevención y atención de VBG para la Casa de la Paz, La Trocha con base en los insumos construidos de manera participativa en los talleres de sensibilización realizados teniendo en cuenta la transversalización de los enfoques en articulación con DEVAJ; en articulación con la estrategia orbitando, se concertó la propuesta metodológica para el segundo encuentro: Entre mujeres nos ciudadanos: encuentro de liderazgos de mujeres firmantes de paz, desde herramientas; y se revisaron las observaciones de la Consejería de PAZ en el marco de la propuesta inicial del plan de género. Por último con las mujeres víctimas del conflicto armado: se inició el proceso para el desarrollo de las guías del módulo de formación en el marco del derecho a la paz dirigido a víctimas del conflicto armado.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</si>
  <si>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 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así como la mesa de trabajo mensual de acompañamiento a las referentes locales de género con participación frecuente de las 20 localidades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Y por último, También en las sesiones del COLMYEG y/o CLM se brindó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y se realizó seguimiento en Rafael Uribe Uribe, San Cristóbal y Fontibón. . En abril, se acompañó la conformación de la veeduría en Kennedy y seguimiento a la misma para su formalización y en julio en San Cristóbal, se acompañó la firma del acta de constitución de la veeduría, y se desarrolló una jornada pedagógica centrada en el fortalecimiento organizativo, la apropiación normativa y el análisis de los retos del control social con enfoque de género Se brindó acompañamiento a La Red Nacional de Veeduría Carcelaria reafirmó su disposición para incidir a nivel distrital, formulando una agenda de trabajo enfocada en el acompañamiento a mujeres en contextos de privación de la libertad, con un plan de trabajo en clave de fortalecimiento y visibilización de la veeduría. 
Por Ultimo,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de firmantes de paz en clave de transversalización de los enfoques de la política pública de mujeres y equidad de género. 
</t>
  </si>
  <si>
    <t xml:space="preserve">Asistencia técnica mujeres: Se brindó asistencia técnica en 70 espacios, en 19 localidades, exceptuando Sumapaz. De los cuales fueron 15 sesiones de COLMYEG en 14 localidades: Usaquén, Chapinero, San Cristóbal, Tunjuelito, Bosa, Kennedy, Fontibón, Engativá, Suba, Barrios Unidos, Teusaquillo, Los Mártires, Antonio Nariño y Rafael Uribe Uribe. Se realizaron 55 espacios con las Comisiones de Mujeres de 19 localidades (exceptuando en Sumapaz). En estas, se contó con la participación de consejeras CPL en 13 localidades: Chapinero, Santa Fe, Usme, Tunjuelito, Bosa, Kennedy, Fontibón, Engativá, Barrios Unidos, Teusaquillo, Los Mártires, Antonio Nariño y Rafel Uribe Uribe. Presupuestos Participativos: Se brindó asistencia técnica en 57 Diálogos Generales y Diferenciales en 19 localidades. Comités técnicos de proyectos: Se brindó asistencia técnica en 16 comités en 9 localidades: Usaquén, Chapinero, Kennedy, Fontibón, Suba, Los Mártires, Rafael Uribe Uribe, Ciudad Bolívar y Sumapaz.  Mesas técnicas de acompañamiento a los Fondos de Desarrollo Local: Se brindó asistencia técnica en 12 Mesas de 6 localidades: Santa Fe, Bosa, Kennedy, Fontibón, Suba y Teusaquillo. Seguimiento al Plan Local de Transversalización PLT: Se realizaron 11 seguimientos en 11 localidades: Usaquén, Chapinero, Santa Fe, Tunjuelito, Fontibón, Engativá, Suba, Los Mártires, Puente Aranda, Rafael Uribe Uribe y Sumapaz. Mesa de Territorialización: Se realizó la segunda sesión de la Mesa que contó con la participación de las referentes de mujer y género de las 20 localidades. 
En este periodo se llevaron a cabo 12 asistencias técnicas para la promoción y el control social en las localidades de Fontibón, Kennedy, San Cristóbal y Santa Fe, además de acciones con la Veeduría de Mujeres Decididas en Red de Los Mártires y la Red de Veeduría Carcelaria y Poblaciones Vulnerables. Las sesiones incluyeron el uso práctico de la plataforma Colibrí, la socialización de reglamentos internos y el análisis de los planes de desarrollo local.  Así mismo, se orientó a las participantes sobre los alcances de la Ley 850 de 2003 y se avanzó en la formalización de veedurías mediante la radicación de solicitudes de registro ante la Personería de Bogotá (Kennedy No. 8457123 y Santa Fe No. 2931720). Se elaboraron derechos de petición dirigidos al Ministerio de Justicia y a la USPEC, y se trabajó en la preparación de observaciones con enfoque de género al XVI Informe Semestral de Seguimiento al Estado de Cosas Inconstitucional. 
Con respecto a la asistencia técnica a mujeres firmantes de paz de acuerdo con el proceso de planeación del equipo se realizaron las siguientes actividades: 1)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3) A su vez, en el marco del posicionamiento a nivel institucional, asistió a reunión de trabajo con las instituciones para definir compromisos respecto a la implementación del plan de Género. 4) En articulación con la estrategia orbitando, se realizó el segundo encuentro: Entre mujeres nos ciudadanos: encuentro de liderazgos de mujeres firmantes de paz, con herramientas psicosociales.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</si>
  <si>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 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así como la mesa de trabajo mensual de acompañamiento a las referentes locales de género con participación frecuente de las 20 localidades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Y por último, También en las sesiones del COLMYEG y/o CLM se brindó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y se realizó seguimiento en Rafael Uribe Uribe, San Cristóbal y Fontibón. . En abril, se acompañó la conformación de la veeduría en Kennedy y seguimiento a la misma para su formalización y en julio en San Cristóbal, se acompañó la firma del acta de constitución de la veeduría, y se desarrolló una jornada pedagógica centrada en el fortalecimiento organizativo, la apropiación normativa y el análisis de los retos del control social con enfoque de género Se brindó acompañamiento a La Red Nacional de Veeduría Carcelaria reafirmó su disposición para incidir a nivel distrital, formulando una agenda de trabajo enfocada en el acompañamiento a mujeres en contextos de privación de la libertad, con un plan de trabajo en clave de fortalecimiento y visibilización de la veeduría. Ago. llevaron a cabo 12 asistencias técnicas en las localidades de Fontibón, Kennedy, San Cristóbal y Santa Fe, además de acciones con la Veeduría de Mujeres Decididas en Red de Los Mártires y la Red de Veeduría Carcelaria y Poblaciones Vulnerables.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t>
  </si>
  <si>
    <t xml:space="preserve">Los procesos adelantados en agosto permitieron que las veedurías avanzaran en su consolidación organizativa y en el uso de herramientas concretas para ejercer control social. El aprendizaje en plataformas digitales como Colibrí, junto con la incorporación de metodologías de planeación, favoreció la vigilancia más eficiente de la gestión pública. 
La formalización de las veedurías en Kennedy y Santa Fe, a través de la radicación de solicitudes de registro, aseguró su reconocimiento institucional y la continuidad de su labor en los territorios. Las mujeres participantes fortalecieron sus competencias en observación, planeación y formulación de recomendaciones con enfoque de género, lo que se reflejó en aportes al proceso eleccionario del Consejo Consultivo de Mujeres de Bogotá y a la vigilancia de la Política Pública de Mujeres y Equidad de Género 2020–2030. </t>
  </si>
  <si>
    <t>Durante el periodo se logró realizar asistencia técnica para la transversalización de los enfoques de la PPMYEG en las 20 localidades así: Se realizaron 2 Mesas de Trabajo con referentes de las alcaldías locales: En la primera participaron 19 (exceptuando Bosa) y en la segunda, también 19 referentes  de las alcaldías (exceptuando Ciudad Bolívar), también se brindó asistencia técnica en 30 espacios, en 19 localidades, exceptuando Sumapaz.  Se participaron en 14 sesiones de COLMYEG y 1 CLM, en 15 localidades: Usaquén, Chapinero, Santa Fe, San Cristóbal, Tunjuelito, Bosa, Kennedy, Engativá, Barrios Unidos, Teusaquillo, Los Mártires, Puente Aranda, La Candelaria y Ciudad Bolívar. Se realizaron 16 espacios con las Comisiones de Mujeres de 16 localidades (exceptuando en San Cristóbal, Barrios Unidos, Teusaquillo y Sumapaz). Se contó con la participación de consejeras CPL en las Comisiones de 5 localidades: Usme, Bosa, Fontibón, Los Mártires y Antonio Nariño.  Se asistió a Comités técnicos de proyectos en 11 localidades: Chapinero, Santa Fe, Usme, Bosa, Kennedy, Fontibón, Suba, Los Mártires, Puente Aranda, Rafael Uribe Uribe y Ciudad Bolívar.  Se realizaron 8 Mesas técnicas de acompañamiento a los Fondos de Desarrollo Local de 6 localidades: Santa Fe, Usme, Kennedy, Fontibón, Teusaquillo y Sumapaz.  Se realizó Seguimiento al Plan Local de Transversalización PLT en 19 localidades, exceptuando Kennedy. Y  se acompañaron 2 sesiones de la JAL en Engativá y Sumapaz.  
Se fortaleció el ejercicio de control social de las veedurías de mujeres mediante 13 asistencias técnicas en San Cristóbal, Santa Fe, Kennedy, Rafael Uribe Uribe y Fontibón, además del trabajo con la Red de Veeduría Carcelaria y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se preparó y realizó mesa de diálogo en Fontibón sobre el contrato 721 de 2024, y se avanzó en el alistamiento para la postulación al Reconocimiento de Control Social 2025 de la Veeduría Distrital, incluida grabación del video y verificación de requisitos.  
Con respecto a la asistencia técnica a mujeres firmantes de paz  se realizaron las siguientes actividades: 1) Se dió continuidad al proceso de construcción participativa del documento protocolo para la prevención y atención de VBG para la Casa de la Paz, La Trocha, avanzando la realización de un ejercicio, para la definición de la propuesta de ruta interna para la atención y acompañamiento a casos de VBG que se presenten en la casa, garantizando la inclusión de los enfoques de la PPMYEG en dicho proceso. 2)En seguimiento al proceso de posicionamiento a nivel institucional, del plan de género de mujeres firmantes de paz, se realizó una mesa de trabajo con las áreas y dependencias de la entidad, para decantar los compromisos adquiridos en la implementación de acciones asociadas de la SDMujer. 3) Adicionalmente, se realizó una reunión con el equipo de planeación, para ajustar el instrumento de reporta del plan de género. 4) En articulación con la enlace de paz se elaboraron las propuestas de ajuste al POA de reincorporación, solicitando el traslado de acciones por competencia a otros sectores del distrito, y acogiendo acciones asociadas al plan de género para implementar.</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</si>
  <si>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 lace de paz se elaboraron las propuestas de ajuste al POA de reincorporación, solicitando el traslado de acciones por competencia a otros sectores del distrito, y acogiendo acciones asociadas al plan de género para implementar.
</t>
  </si>
  <si>
    <t xml:space="preserve">Avanzar a nivel local en la transversalización de los enfoques de la PPMYEG a nivel local, así como la territorialización delderecho a la paz y la promoción del control social, se ha configurado como un escenario para posesionar la agenda de las mujeres desde sus diferencias y diversidad,entendiendo también el enfoque territorial. Así las cosas, durante el periodo se destaca, el acompañamiento permanente a las mujeres y a los FDL abriendo espacios de dialogo para la incidencia de ellas en la ejecución y formulación de los proyectos de inversión local. Así mismo, laapuesta por la introducción del enfoque de cultura de paz en el marco de las instancias de participación, se ha ido posesionando en una necesidad para que las voces de todas las mujeres sean escuchadas sin violencia,así mismo, la introducción de los procesos de sensibilización en las Alcaldias Locales sobre el derecho a la paz desde los enfoques de la PPMYEG se convierte es una puerta de incidencia y puesta en la agenda de las mujeres víctimas del conflicto armado y mujeres firmantes del acuerdo de paz en las localidades y el posesionamiento del plan de género de las mueres firmantes en los diferentes espacios. </t>
  </si>
  <si>
    <t xml:space="preserve">Para el mes de octubre se realizó la asistencia técnica a las instancias de participación territorial y Fondos de Desarrollo Local mediante el desarrollo de las siguientes actividades: Asistencia técnica mujeres: Se ha acompañado a las consejeras de la instancia Consejo de Planeación Local (CPL) y comunales de las Juntas de Acción Comunal (JAC), para fortalecer sus capacidades para incidir en la transversalización de los enfoques de la PPMYEG en los diferentes momentos de la planeación local.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 Comités técnicos de proyectos: Se ha acompañado desde el Sector los comités de los proyectos específicos y con acciones de transversalización, brindando los lineamientos conducentes a la inclusión de los enfoques de la PPMEYG. Mesas técnicas de acompañamiento a los Fondos de Desarrollo Local: Se ha acompañado este espacio en las localidades donde se ha requerido, en los cuales se brindan elementos para la incorporación de los enfoques de la PPMYEG en los proyectos de inversión local. Estos se desarrollan en las diferentes etapas del proyecto, es decir en la formulación, actualización o ejecución. Seguimiento al Plan Local de Transversalización: Se ha acompañado las mesas de seguimiento de este instrumento, en las cuales se reportan las acciones de transversalización en los proyectos y la realización de sensibilizaciones con los equipos de las Alcaldías Locales. Alcanzando la transversalización local en las 20 localidades.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Con respecto a la asistencia técnica a mujeres firmantes de paz de acuerdo con el proceso de planeación del equipo se realizaron las siguientes actividades: Se dio continuidad al proceso participativo de construcción del protocolo para la prevención y atención de VBG para la Casa de la Paz, La Trocha. Se consolidó el documento con los aportes realizadas y se hizo una jornada de ajuste de la ruta interna de actuación en situaciones de VBG. Se realizó una reunión de seguimiento con mujeres firmantes de paz, sobre el proceso de adopción y posicionamiento institucional del plan de género de mujeres firmantes de paz, para definir la ruta a seguir en el marco del acompañamiento técnico que realiza el equipo de la entidad. 
</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</si>
  <si>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20localidades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San Cristóbal, Santa Fe, Kennedy, Fontibón,Los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Bosa, Suba, Chapinero, Engativá,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enlace de paz se elaboraron las propuestas de ajuste al POA de reincorporación, solicitando el traslado de acciones por competencia a otros sectores del distrito, y acogiendo acciones asociadas al plan de género para implementar.
</t>
  </si>
  <si>
    <t xml:space="preserve">Avanzar a nivel local en la transversalización de los enfoques de la PPMYEG a nivel local, así como la territorialización delderecho a la paz y la promoción del control social, se ha configurado como un escenario para posesionar la agenda de las mujeres desde sus diferencias y diversidad,entendiendo también el enfoque territorial. Así las cosas, durante el periodo se destaca, el acompañamiento permanente a las mujeres y a los FDL abriendo espacios de dialogo para la incidencia de ellas en la ejecución y formulación de los proyectos de inversión local. Así mismo, la apuesta por la introducción del enfoque de cultura de paz en el marco de las instancias de participación, se ha ido posesionando en una necesidad para que las voces de todas las mujeres sean escuchadas sin violencia,así mismo, la introducción de los procesos de sensibilización en las Alcaldias Locales sobre el derecho a la paz desde los enfoques de la PPMYEG se convierte es una puerta de incidencia y puesta en la agenda de las mujeres víctimas del conflicto armado y mujeres firmantes del acuerdo de paz en las localidades y el posesionamiento del plan de género de las mueres firmantes en los diferentes espacios. </t>
  </si>
  <si>
    <t>Durante el mes de noviembre en Asistencia técnica mujeres: Se brindó asistencia técnica en 36 espacios, en las 20 localidades. De las cuales fueron 18 sesiones de COLMYEG, en 18 localidades (Exceptuando Puente Aranda y Sumapaz). Se realizaron 16 espacios con las Comisiones de Mujeres de 14 localidades (exceptuando Usaquén, Kennedy, Suba, Teusaquillo, Puente Aranda y Sumapaz). Se contó con la participación de consejeras CPL en las Comisiones de 10 localidades: Usme, Tunjuelito, Bosa, Fontibón, Los Mártires, Antonio Nariño, La Candelaria y Rafael Uribe Uribe. Adicional, se acompañaron 2 espacios de asistencia técnica en Kennedy (a la Mesa de mujeres) y en Sumapaz (preparación para la Asamblea deliberativa). Comités técnicos de proyectos: Se brindó asistencia técnica en 24 comités en 13 localidades: Chapinero, Santa Fe, Usme, Tunjuelito, Bosa, Kennedy, Engativá, Barrios Unidos, Suba, Los Mártires, Puente Aranda, Rafael Uribe Uribe y Ciudad Bolívar. Mesas técnicas de acompañamiento a los Fondos de Desarrollo Local: Se brindó asistencia técnica en 5 Mesas de 5 localidades: Usme, Suba, Teusaquillo, La Candelaria y Ciudad Bolívar. Seguimiento al Plan Local de Transversalización PLT: Se realizaron 20 seguimientos en 1 localidades, exceptuando Teusaquillo.  Mesa de Trabajo con referentes de las alcaldías locales: Se realizó 1 mesa, contando con la participación de 18 referentes de mujer y género de las alcaldías locales, exceptuando Barrios Unidos y Engativá.  Junta Administradora Local: Se acompañó 1 sesión de la JAL de Teusaquillo. 
Con respecto a la asistencia técnica a mujeres firmantes de paz de acuerdo con el proceso de planeación del equipo se realizaron las siguientes actividades: 1) En articulación con la estrategia Orbitando, se desarrollaron reuniones de planeación metodológica sobre auxilios psicológicos, para fortalecer la ruta de actuación en el marco del diseño del protocolo para la prevención y atención de VBG de la Casa de la Paz, La Trocha. Se realizaron dos jornadas de trabajo con el equipo de la Trocha, dotándolo de herramientas psicosociales, para la actuación coordinada, en situaciones de violencias basadas en género. 2) En articulación con el equipo de planeación, se avanzó en el ajuste a la matriz del plan de género de mujeres firmantes de paz, ajustando compromisos asociados a la proyección de acciones para el 2026. 
Durante el mes de noviembre se fortaleció el ejercicio de control social de las veedurías de mujeres mediante un compañamiento técnico continuo, la consolidación de procesos de formalización y la generación de espacios de diálogo con administraciones locales, operadores y entidades distritales. Las actividades desarrolladas permitieron afianzar capacidades organizativas, ampliar la apropiación normativa, en especial de la Ley 850 de 2003, y promover la articulación interinstitucional en distintos territorios. Se evidenció un mayor nivel de autonomía, iniciativa y corresponsabilidad por parte de las mujeres participantes, así como un compromiso creciente con el seguimiento ciudadano y la estructuración de agendas propias de incidencia en sus localidades.</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</si>
  <si>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20localidades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San Cristóbal, Santa Fe, Kennedy, Fontibón,Los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Bosa, Suba, Chapinero, Engativá,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enlace de paz se elaboraron las propuestas de ajuste al POA de reincorporación, solicitando el traslado de acciones por competencia a otros sectores del distrito, y acogiendo acciones asociadas al plan de género para implementar. También se realizó con la estrategia orbitando diseño metodologico sobre auxilios psicológicos para la Casa de la Paz. 
</t>
  </si>
  <si>
    <t xml:space="preserve">Para el mes de diciembre se realizó la asistencia técnica a las instancias de participación territorial y Fondos de Desarrollo Local mediante el desarrollo de las siguientes actividades:  Asistencia técnica mujeres: Se ha acompañado a las consejeras de la instancia Consejo de Planeación Local (CPL) y comunales de las Juntas de Acción Comunal (JAC), en las sesiones del COLMYEG y/o CLM se brindó información sobre los avances en la formulación y ejecución de los proyectos de inversión local con metas asociadas al Sector y otros con acciones de transversalización. Seguimiento al Plan Local de Transversalización: Se ha acompañado las mesas de seguimiento de este instrumento, en las cuales se reportan las acciones de transversalización en los proyectos y la realización de sensibilizaciones con los equipos de las Alcaldías Locales. Mesa de Territorialización y Mesa trabajo mensual con referentes locales de Mujer y Genero: Se desarrollaron estos espacios de carácter distrital, al que asisten las referentes de Mujer y Género de cada Alcaldía Local y las profesionales de Gestión Local de la SDMujer, así como las directivas que hacen parte de la Mesa de Territorialización En dichos espacios, se hizo el cierre del plan de acicón de la Mesa.  Junta Administradora Local: Se acompañó técnicamente las Juntas Administradoras Locales, en los debates sobre los Planes Operativos Anules de Inversión, de cada Fondo de Desarrollo Local, brindando la orientación técnica frente al fortalecimiento de la participación de las mujeres en los procesos de la planeación local. Presupuestos Participativos: Se ha brindado asistencia técnica a las alcaldías locales en el marco del proceso de Presupuestos Participativos, a través del proceso de cierre. 
Se consolidaron avances relevantes en el fortalecimiento del ejercicio de control social liderado por veedurías de mujeres, a través de asistencias técnicas especializadas y procesos de articulación interinstitucional desarrollados en distintas localidades de Bogotá. Se fortalecieron veedurías de mujeres ya conformadas en las localidades de San Cristóbal, Santa Fe y Kennedy, así como la Red de Veeduría Carcelaria y Poblaciones Vulnerables con Enfoque de Género, de manera significativa, durante este periodo se logró la constitución de la Veeduría Ciudadana de Mujeres de la localidad de Tunjuelito, avanzando en el cumplimiento de los requisitos establecidos por la Personería de Bogotá, la definición de su objeto de vigilancia y la proyección de acciones para la vigencia 2026.
Con respecto a la asistencia técnica a mujeres firmantes de paz de acuerdo con el proceso de planeación del equipo se realizaron las siguientes actividades: 1) En articulación con la estrategia Orbitando, se realizó un análisis de la sistematización del desarrollo de los talleres de auxilios psicológicos, destacando aspectos abordados respecto sobre recursos colectivos identificados, para incluir en el protocolo para la prevención y atención de VBG de la Casa de la Paz, La Trocha. En articulación con el equipo de planeación y la enlace de paz de la DDDP se realizó reunión de seguimiento al plan de género y se propuso una agenda de trabajo para abordar con las mujeres respecto a la proyección 2026. Adicionalmente, se desarrolló una reunión con las organizaciones de mujeres y la ARN, para abordar la agenda mencionada. 
</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</si>
  <si>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20localidades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San Cristóbal, Santa Fe, Kennedy, Fontibón,Los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Bosa, Suba, Chapinero, Engativá,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En diciembre se conformó la Veeduría Ciudadana de Mujeres de la localidad de Tunjuelito.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enlace de paz se elaboraron las propuestas de ajuste al POA de reincorporación, solicitando el traslado de acciones por competencia a otros sectores del distrito, y acogiendo acciones asociadas al plan de género para implementar. También se realizó con la estrategia orbitando diseño metodologico sobre auxilios psicológicos para la Casa de la Paz. 
</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</si>
  <si>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</si>
  <si>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</si>
  <si>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victimas del conflicto armado y en proceso de reincorporación.</t>
  </si>
  <si>
    <t>N/A</t>
  </si>
  <si>
    <t xml:space="preserve">Participación en comités técnicos de proyectos: Desde el Sector se ha acompañado los comités de proyectos específicos, brindando los lineamientos conducentes a la inclusión de los enfoques de la PPMEYG. Así las cosas se logró brindar asistencia técnica en 4 comités en 3 localidades: Tunjuelito, Teusaquillo y Barrios Unidos. 
Seguimiento al Plan Local de Transversalización: Se ha acompañado las mesas de seguimiento de este instrumento, en las cuales se reportan las acciones de transversalización en los proyectos y la realización de sensibilizaciones con los equipos de las Alcaldías Locales. En esta oportunidad se logró hacer un procesos de seguimiento a l plan de Usaquén.
Ahora bien, teniendo en cuenta el proceso de contractual implementado por la entidad en el 2025, se presentó un retraso, y dada la capacidad del equipo contratado se logró llegar a estas 4 localidades solamente. Se espera, iniciar el acercamiento a todas las Localidades a partir del febrero. </t>
  </si>
  <si>
    <t>Se avanzó en el proceso precontractual de la persona que dinamizará esta tarea</t>
  </si>
  <si>
    <t>https://secretariadistritald-my.sharepoint.com/:w:/g/personal/territorializacion2021_sdmujer_gov_co/EZSYMDPiSrNFi3462QsGNBYBJHX4hDShQ8LiBMbOZj3kLg?e=7IuMto</t>
  </si>
  <si>
    <t xml:space="preserve">N/A </t>
  </si>
  <si>
    <t>Durante el periodo se logró: brindar Asistencia técnica mujeres: Se brindó asistencia técnica en 17 espacios, en 11 localidades. De los cuales fueron 11 sesiones de COLMYEG en: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Comités técnicos de proyectos: Se brindó asistencia técnica en 29 comités en12 localidades: Chapinero, Santa Fe, San Cristóbal, Usme, Tunjuelito, Kennedy, Fontibón, Suba, Teusaquillo, Los Mártires, Antonio Nariño y Ciudad Bolívar. Mesas técnicas de acompañamiento a los Fondos de Desarrollo Local: Se brindó asistencia técnica en 19 Mesas de 9 localidades: Chapinero, Santa Fe, Usme, Kennedy, Engativá, Suba, Barrios Unidos, Los Mártires y Ciudad Bolívar. Seguimiento al Plan Local de Transversalización PLT: Se realizaron 8 seguimientos en 7 localidades: Chapinero, Santa Fe, Usme, Engativá, Barrios Unidos, Los Mártires y Antonio Nariño.
Por otra parte, se presenta un leve retraso toda vez que debido a los tiempos de los procesos contractuales el equipo que dinamiza esta tarea no fue contratado desde inicios del mes de febrero, asi mismo, las referentas de las Alcaldías Locales quienes tambien son contratistas aun no se encontraban vinculadas.</t>
  </si>
  <si>
    <t xml:space="preserve">Se realizaron dos asistencias técnicas a las localidades de Mártires y Rafael Uribe Uribe. 
Martires: Conocer las necesidades de la veeduría ciudadana para inciar un proceso de acompañamiento según el objeto de vigilancia oficializado ante Personería, lo anterior teniendo en cuenta que la veeduría se conformó de manera autónoma y sólo hasta el 2025 solicitan la asistencia de la SDMujer en el ejercicio del control social.  
RUU: Empalme con la delegada de la veeduría ciudadana para conocer el desarrollo de actividades de control social ejercidas por la veeduría durante el 2025.  </t>
  </si>
  <si>
    <t xml:space="preserve">Asistencia técnica mujeres: Se ha acompañado a las consejeras de la instancia Consejo de Planeación Local (CPL) y comunales de las Juntas de Acción Comunal (JAC), para fortalecer sus capacidades para incidir en la transversalización de los enfoques de la PPMYEG en los diferentes momentos de la planeación local.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 
Asistencia técnica y promoción de derechos de acuerdo con el proceso de planeación del equipo de paz se realizaron las siguientes actividades:  asistencias técnicas a las mesas locales de participación efectiva de las víctimas de 1) Tunjuelito, el 11 de febrero se acompañó la sesión mensual de la mesa; 2) Usme, el 12 de febrero se realizó asesoría y orientación a las lideresas delegadas a la mesa frente al proceso del comité de ética para apertura de cargos; 3) Bosa, el 19 de febrero se acompañó la sesión mensual de la mesa. 4) Kennedy, el 24 de febrero se acompañó la sesión mensual de la mesa y se hicieron acuerdos frente al alcance de a asistencia técnica para fortalecer el proceso de veeduría a la ejecución del proyecto en materia de paz en la localidad y el acompañamiento al proceso de diálogo interinstitucional para atender la problemática del conjunto residencial Margaritas I y II. 5) Se acompañó a ANAPAZ a reunión con enlace de Alcaldía local de Mártires, enlace gestión local, referenta de CIOM Mártires y ANAPAZ, para el seguimiento a la ejecución de la propuesta de Presupuestos Participativos 37140 del proyecto 2089,  6) Se realizó reunión de definición de plan de trabajo para el 2025 con la organización ANAPAZ identificando acciones, acorde a las necesidades de las mujeres respecto a actividades de memoria y actividades de promoción de derechos. 7)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t>
  </si>
  <si>
    <t>https://secretariadistritald-my.sharepoint.com/:w:/g/personal/territorializacion2021_sdmujer_gov_co/Eaak-VxiQNVJgxHAwrgfyRMBTq0HzpxK0midJYePHpgFDQ?e=1cRLCa</t>
  </si>
  <si>
    <t>https://secretariadistritald-my.sharepoint.com/:w:/g/personal/territorializacion2021_sdmujer_gov_co/EaR0-_QJKqpBjxq4EIYlI-IBINj6W3fC_R6QZSwRLWD26Q?e=RwqGXa</t>
  </si>
  <si>
    <t>https://secretariadistritald-my.sharepoint.com/:w:/g/personal/territorializacion2021_sdmujer_gov_co/EWWbr7K7ur1Etk31hqBI5KkBwpIKWNkSOF8gA0RqWoi2jQ?e=StU7Ai</t>
  </si>
  <si>
    <t>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Seguimiento al Plan Local de Transversalización PLT: Se realizaron 14 seguimientos en 14 localidades: Usaquén, Chapinero, Santa Fe, San Cristóbal, Bosa, Fontibón, Engativá, Suba, Barrios Unidos, Los Mártires, Antonio Nariño, Puente Aranda y Sumapaz. Mesas técnicas de acompañamiento a los Fondos de Desarrollo Local: Se brindó asistencia técnica en 15 Mesas de 8 localidades: Chapinero, Santa Fe, Usme, Tunjuelito, Kennedy, Engativá, Los Mártires y Antonio Nariño. Igualmente ser ealizó  la mesa de trabajo con las referentes de. género de las alcaldias locales</t>
  </si>
  <si>
    <t xml:space="preserve">Durante el mes de marzo se logró realizar ejercicios efectivos de control social, en especial desde la Veeduría para la garantía de los derechos de las mujeres, se destaca que se ha generado una mesa de diálogo que contó con la participación de Alcaldía y la Universidad Distrital con quienes se estableció un dialogo asertivo.  
Así mismo, a la veeduría: veedoras por la para la garantía de los derechos en Rafael Uribe Uribe se le viene acompañando en la preparación de su primera mesa de diálogo, la que se realizará en el mes de abril. Se destaca que la veeduría ya se presentó ante Alcaldía local en un primer escenario de socialización del ejercicio de control social en la localidad.
Se realizaron dos sesiones de trabajo con la Red Distrital de Mujeres CPL en las que se identificaron necesidades de acompañamiento para el 2025, en ese sentido, la conformación de una veeduría para la garantía de los derechos de las mujeres a nivel distrital resultó de interés para algunas de las CPL, por lo que para ese año el acompañamiento tendrá el control social como su principal trabajo.
De igual manera se articuló con el Equipo de Apoyo a la Gestión Local, en que se trabajará de manera conjunta los ejercicios de control social en el marco de las comisiones de mujeres, se espera conformar veedurías ciudadanas que realicen seguimiento y control por medio de veedurías ciudadanas a propósito de los presupuestos participativos. La articulación para este mes se dio en las localidades de Antonio Nariño, Kennedy, Suba y Bosa. </t>
  </si>
  <si>
    <t xml:space="preserve">Ruta de atención, según el proceso de planeación del equipo, se realizaron las siguientes actividades:1). Se continuo con el proceso de elaboración del documento para el SIG de estrategia de territorialización del derecho a la paz, 2)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Con relación a la asistencia técnica a mujeres firmantes se realizaron las siguientes actividades: 1) Como parte del desarrollo del plan de trabajo con la organización ANAPAZ, se avanzó en la elaboración de un documento de sistematización de la experiencia de la instalación de la exposición Caminemos Juntas por la Paz en las distintas localidades, como un ejercicio de pedagogía de paz. Así mismo, se desarrolló una reunión de articulación con Fundación Gilberto Álzate Avendaño para el fortalecimiento de la exposición. 2) Se realizaron tres reuniones con las organizaciones de mujeres firmantes de paz y la instancias CNR – Comunes, para la construcción de un plan de género, que permita identificar acciones específicas, acorde a las necesidades e intereses de las mujeres, para el avance de sus derechos, en el marco de la Mesa Distrital de reincorporación </t>
  </si>
  <si>
    <t>https://secretariadistritald-my.sharepoint.com/:w:/g/personal/territorializacion2021_sdmujer_gov_co/EU1Q4mcNAp9PugRnfD1vvusBis4W9EwzB2F3sHmhisWMHQ?e=Lfvieg</t>
  </si>
  <si>
    <t>https://secretariadistritald-my.sharepoint.com/:w:/g/personal/territorializacion2021_sdmujer_gov_co/ERZh-VhSsp5OhVpeo2PX1VcB5NrK93ZkYprwTyKSWNIUmQ?e=PvQ8sI</t>
  </si>
  <si>
    <t>https://secretariadistritald-my.sharepoint.com/:w:/g/personal/territorializacion2021_sdmujer_gov_co/ES7chMbH4whOvyvw59NrcSABCVyNDeeaDCMvW9_5w0DJAg?e=6he2db</t>
  </si>
  <si>
    <t xml:space="preserve">Durante el periodo se logró: Asistencia técnica mujeres: Se brindó asistencia técnica en 42 espacios, en las 20 localidades. De los cuales fueron 20 sesiones de COLMYEG (exceptuando Sumapaz). Se realizaron 22 espacios con las Comisiones de Mujeres (exceptuando San Cristóbal y Ciudad Bolívar).  Comités técnicos de proyectos: Se brindó asistencia técnica en 46 comités en 18 localidades (Exceptuando Santa Fe y Puente Aranda).  Mesas técnicas de acompañamiento a los Fondos de Desarrollo Local: Se brindó asistencia técnica en 27 Mesas de 11 localidades: Usaquén, Chapinero, Santa Fe, Kennedy, Fontibón, Engativá, Suba, Barrios Unidos, Rafael Uribe Uribe, Ciudad Bolívar y Sumpaz. Seguimiento al Plan Local de Transversalización PLT: Se realizaron 14 seguimientos en 14 localidades: Usaquén, Chapinero, Santa Fe, San Cristóbal, Fontibón, Engativá, Suba, Barrios Unidos, Teusaquillo, Los Mártires, Puente Aranda, La Candelaria, Rafael Uribe Uribe y Sumapaz. Mesa de trabajo mensual con referentes locales de Mujer y Genero: Se realizó 1 reunión de la Mesa que contó con la participación de las referentes de mujer y género de 18 localidades (exceptuando Antonio Nariño y Tunjuelito). </t>
  </si>
  <si>
    <t xml:space="preserve">Se logró realizar un ejercicio efectivo de control social, en especial desde la Veeduría para la garantía de los derechos de las mujeres de Fontibón, se destaca que se ha generado una mesa de diálogo que contó con la participación de Alcaldía y la Universidad Distrital con quienes se estableció un dialogo asertivo. se ha conformado una veeduría para la garantía de los derechos de las mujeres en la localidad de Kennedy. Denominada: Veedoras Kennedy por los derechos de las mujeres. 
</t>
  </si>
  <si>
    <t>Con respecto a la asistencia técnica a mujeres firmantes de paz de acuerdo con el proceso de planeación del equipo se realizaron las siguientes actividades: 1) Se dio continuidad al trabajo de fortalecimiento y alistamiento del montaje de la exposición caminemos, juntas por la paz de la organización ANAPAZ, para su instalación en la localidad de mártires. 2) Se continuó con el proceso de construcción del plan de género para mujeres firmantes de paz en Bogotá. Este proceso vincula organizaciones de mujeres firmantes de paz y la instancia CNR – Comunes. 3) Se contribuyó técnicamente al proceso de definición metodológica de la planeación del encuentro de mujeres firmantes de paz de Bogotá, que tendrá lugar el 24 de mayo</t>
  </si>
  <si>
    <t>https://secretariadistritald-my.sharepoint.com/:w:/g/personal/territorializacion2021_sdmujer_gov_co/EV08avhMV5lOv2sqk8KdiP4BOxN1w7EgjOaYB5p8fTFRPQ?e=54fKuB</t>
  </si>
  <si>
    <t>https://secretariadistritald-my.sharepoint.com/:w:/g/personal/territorializacion2021_sdmujer_gov_co/Ea_PS_T4Ub5Lv5ghDx4vYZ8BmCUyDgOmrtTa3b2Mb9vwUQ?e=U7vD7a</t>
  </si>
  <si>
    <t>https://secretariadistritald-my.sharepoint.com/:w:/g/personal/territorializacion2021_sdmujer_gov_co/EYnPSxgNGmdLvKqG390Ys4MB4rAVjSqkZYh0lGkUAue-wA?e=1wMDRj</t>
  </si>
  <si>
    <t xml:space="preserve">Asistencia técnica mujeres: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Comités técnicos de proyectos: Se brindó asistencia técnica en 39 comités en 16 localidades (Exceptuando Usme, Barrios Unidos, Teusaquillo y Puente Aranda). Mesas técnicas de acompañamiento a los Fondos de Desarrollo Local: Se brindó asistencia técnica en 26 Mesas de 13 localidades: Chapinero, Usme, Tunjuelito, Bosa, Kennedy, Fontibón, Suba, Barrios Unidos, Teusaquillo, Antonio Nariño, Puente Aranda, Ciudad Bolívar y Sumapaz. Seguimiento al Plan Local de Transversalización PLT: Se realizaron 15 seguimientos en 15 localidades: Usaquén, Chapinero, Santa Fe, San Cristóbal, Usme, Tunjuelito, Fontibón, Engativá, Suba, Barrios Unidos, Teusaquillo, Los Mártires, Antonio Nariño, Rafael Uribe Uribe y Ciudad Bolívar. Mesa de trabajo mensual con referentes locales de Mujer y Genero: Se realizó 1 reunión de la Mesa que contó con la participación de las referentes de mujer y género de 18 localidades (exceptuando San Cristóbal y Fontibón). </t>
  </si>
  <si>
    <t xml:space="preserve">Durante el mes de Mayo se logró realizar un ejercicio acompañamiento técnico a tres de las cinco veedurías: se realizó la primera sesión con la Veeduría ciudadana de Kennedy, se retomó el acompañamiento con la Veeduría de Barrios Unidos ( Cárcel Buen Pastor) y se estableció una ruta a seguir con la Veeduría de Rafael Uribe, Uribe para la segunda mesa de Dialogo.   </t>
  </si>
  <si>
    <t xml:space="preserve">Con respecto a la asistencia técnica a mujeres firmantes de paz de acuerdo con el proceso de planeación del equipo se realizaron las siguientes actividades:1) Se dio continuidad al proceso de construcción del guión de la exposición y se desarrolló reunión de alistamiento para la instalación con el equipo del Castillo en la localidad de mártires. 2) Se continuó con el proceso de construcción del plan de género para mujeres firmantes de paz en Bogotá, contando con la participación de organizaciones de mujeres firmantes de paz y la instancia CNR – Comunes. 3) Se realizaron reuniones de seguimiento y ajuste metodológico, para el encuentro de mujeres firmantes de paz de Bogotá y se participó en el evento. En articulación con el enlace SOFIA de la localidad Santafé, se avanzó en el diseño metodológico y en su implementación, para construcción del protocolo de atención y prevención de Violencias para la Casa de la Paz de la Trocha de firmantes de paz. </t>
  </si>
  <si>
    <t>https://secretariadistritald-my.sharepoint.com/:w:/g/personal/territorializacion2021_sdmujer_gov_co/EQNv2MkAHgtInGdTh35nun0BWOKn185sVGrVogJDDC9l9Q?e=WFqb7I</t>
  </si>
  <si>
    <t>https://secretariadistritald-my.sharepoint.com/:w:/g/personal/territorializacion2021_sdmujer_gov_co/EeBXNRRhO4NDivNUdNWipLsBOWvfKHuY-pcapjpO1-7BIg?e=cnHhHC</t>
  </si>
  <si>
    <t>https://secretariadistritald-my.sharepoint.com/:w:/g/personal/territorializacion2021_sdmujer_gov_co/Efp3d2Qyz1JAoaA0jCL3gfcBu4fuCaKciGz_x5Me486i0A?e=XNnJxG</t>
  </si>
  <si>
    <t xml:space="preserve">Asistencia técnica mujeres: Se brindó asistencia técnica en 38 espacios, en 19 localidades, exceptuando Sumapaz.  Se realizaron 19 espacios con las Comisiones de Mujeres (exceptuando San Cristóbal y Sumapaz) y 1 acompañamiento a consejeras de CPL de Los Mártires. 
Comités técnicos de proyectos: Se brindó asistencia técnica en 37 comités en 18 localidades (Exceptuando Fontibón y Puente Aranda).  
Mesas técnicas de acompañamiento a los Fondos de Desarrollo Local: Se brindó asistencia técnica en 23 Mesas de 12 localidades: Chapinero, San Cristóbal, Usme, Bosa, Kennedy, Fontibón, Suba, Teusaquillo, Los Mártires, La Candelaria, Rafael Uribe Uribe y Sumapaz. 
Seguimiento al Plan Local de Transversalización PLT: Se realizaron 20 seguimientos en 16 localidades: Usaquén, Chapinero, Santa Fe, San Cristóbal, Usme, Tunjuelito, Fontibón, Engativá, Suba, Barrios Unidos, Teusaquillo, Los Mártires, Antonio Nariño, Puente Aranda, Rafael Uribe Uribe y Ciudad Bolívar. 
Mesa de trabajo mensual con referentes locales de Mujer y Genero: Se realizó 1 reunión de la Mesa que contó con la participación de las referentes de mujer y género de 18 localidades (exceptuando Fontibón y Rafael Uribe Uribe). </t>
  </si>
  <si>
    <t xml:space="preserve">Durante el periodo,se brindó asistencia técnica a las veedurías de: Rafael Uribe Uribe, Kennedy, Fontibón , San Cristobal y Red Nacional de Veeduría Carcelaria y Poblaciones Vulnerables con enfoque de Género, Democrático y Participativo. Así las cosas, se destaca dentro de los logros, lo siguiente: En Rafael Uribe Uribe, la veeduría de mujeres logró consolidarse como interlocutora legítima en espacios de diálogo con la institucionalidad, fortaleciendo su capacidad de incidencia y generando propuestas concretas de mejora. En San Cristóbal se evidenció una mayor apropiación del proceso por parte de las mujeres participantes, quienes demostraron iniciativa y compromiso para garantizar la sostenibilidad organizativa de su veeduría.  La Red Nacional de Veeduría Carcelaria reafirmó su disposición para incidir a nivel distrital, formulando una agenda de trabajo enfocada en el acompañamiento a mujeres en contextos de privación de la libertad. 
Adicionalmente, se brindó información sobre el proceso a procesos organizativos de mujeres interesadas de las localidades:Barrios Unidos, Santa Fe y Teusaquillo, lo que refleja un impacto territorial positivo y la expansión del ejercicio de control social con enfoque de género en nuevos escenarios locales. 
   </t>
  </si>
  <si>
    <t>Durante el periodo, se resalta la asistencia técnica con la organización ANAPAZ, mujeres firmantes del Acuerdo Final de Paz, con ocasión a la exposición: Caminemos juntas por la paz. También se brindó acompañamiento técnica en la formulación final del plan de género de lasmujeres firmantes, socialización del mismo con la Consejería de PAZ y revisión técnica de los comentarios emitidos por esta entidad frente al plan, y se avanzó en el diseño metodológico y en su implementación, para el avance en la construcción del protocolo de atención y prevención de Violencias para la Casa de la Paz de la Trocha de firmantes de paz. Por otro lado, se realizó reunión con la referenta de la localidad de Mártires, para presentarle el proceso y propuesta metodológica del trabajo alrededor de un pacto por la cultura de paz, con las mujeres de la localidad y se presentó la metodología propuesta por el equipo técnico ante el Comité Local de Mártires (Colmyeg), para avanzar en el proceso de construcción y suscripción de un Pacto por la Cultura de Paz en la localidad. También, se participó en una jornada de sensibilización sobre el Derecho a la Paz y la Cultura de Paz, dirigida a funcionarios de la Alcaldía Local de Rafael Uribe Uribe. Esta actividad buscó generar reflexión sobre el papel del Estado local en la promoción de una cultura de paz, desde la gestión pública y comunitaria. Adicionalmente, se brindó asistencia técnica en las mesas locales de víctimas del conflicto armado de las localidades de: Usme, Bosa y Kennedy, ademas a la. Mesa Distrital de enfoque Diferencial. Se destaca el acompañamiento enfocado en proporcionar herramientas para que las mujeres víctimas fortalecieran su capacidad de incidencia en el proceso de asignación de recursos del Fondo de Desarrollo Local, así como en la formulación de proyectos estratégicos para la implementación del programa 13 de Bosa, y la asistencia técnica en el marco del seguimiento a los compromisos de la mesa interinstitucional de Margaritas I y II.  Finalmente, se resalta los avances para la promoción de una cultura de paz en lasdiferntes instancias, así las cosas, se realizó una reunión con el equipo de la estrategia orbitando, para revisar los insumos producto de la jornada de trabajo alrededor de la promoción de una cultura de paz, con la estrategia de la dirección en el marco de la matriz de agresividad, conflicto y violencia.</t>
  </si>
  <si>
    <t>https://secretariadistritald-my.sharepoint.com/:w:/g/personal/territorializacion2021_sdmujer_gov_co/ETKgilvZLaxHpzc_iRBmUkMBPOxgOvD-4sBIDK_DaJsMUQ?e=qBL7gS</t>
  </si>
  <si>
    <t>https://secretariadistritald-my.sharepoint.com/:w:/g/personal/territorializacion2021_sdmujer_gov_co/EVuxtkMNK1dGuEzK2CCx19EBaYAP7rv2JAePxhHdqJeKHQ?e=QItP84</t>
  </si>
  <si>
    <t>https://secretariadistritald-my.sharepoint.com/:w:/g/personal/territorializacion2021_sdmujer_gov_co/Ea4ze9_YPNJAj_wcP-2vbH0BTfK3F4_JDfqO0zgYY-2RYg?e=KgcrNS</t>
  </si>
  <si>
    <t xml:space="preserve">Durante el periodo, se desarrollo la mesa de trabajo mensual con las referentes de género de las Alcaldias Locales, un en el cual se brindan lineamientos para el desarrollo de actividades tendientes a incorporar los enfoques de PPMYEG en los procesos de la planeación y presupuestación local, que contó con la participación de las 20 localidades. De manera paralela, se brindó acompañamiento a las consejeras de la instancia Consejo de Planeación Local (CPL) y comunales de las Juntas de Acción Comunal a fin de para fortalecer sus capacidades para incidir en la transversalización de los enfoques de la PPMYEG en los diferentes momentos de la planeación local. También en las sesiones del COLMYEG y/o CLM se brindó información sobre los avances en la formulación y ejecución de los proyectos de inversión local con metas asociadas al Sector y otros con acciones de transversalización, en total se desarrollaron  19 sesiones de COLMYEG y 1 Consejo Local de Mujeres (exceptuando Sumapaz). Se realizaron 21 espacios con las Comisiones de Mujeres (exceptuando en Sumapaz). En estas, se contó con la participación de consejeras CPL en 13 localidades: Usaquén, Chapinero, Usme, Tunjuelito, Bosa, Fontibón, Engativá, Barrios Unidos, Teusaquillo, Los Mártires, Antonio Nariño, Rafel Uribe Uribe y Ciudad Bolívar. y Por último, se participaron en Comités técnicos de proyectos: Se brindó asistencia técnica en 23 comités en 13 localidades: Chapinero, San Cristóbal, Usme, Bosa, Kennedy, Fontibón, Engativá, Suba, Barrios Unidos, Los Mártires, Rafael Uribe Uribe, Ciudad Bolívar y Sumapaz.  Y en Mesas técnicas de acompañamiento a los Fondos de Desarrollo Local: Se brindó asistencia técnica en 25 Mesas de 8 localidades: Usaquén, Chapinero, Santa Fe, Usme, Fontibón, Suba, Teusaquillo y La Candelaria. </t>
  </si>
  <si>
    <t xml:space="preserve">Durante el mes de julio se llevaron a cabo 12 actividades orientadas a fortalecer los procesos de conformación, formalización y empoderamiento de las veedurías de mujeres en las localidades de Fontibón, Kennedy, San Cristóbal y Santa Fe. En Fontibon, se realizaron sesiones para brindar herramientas como:  DOFA y cronograma estrategico. En el caso de Kennedy, se reactivó el proceso de conformación de la veeduría de mujeres a través de sesiones técnicas orientadas a subsanar los pasos pendientes para su formalización. Se trabajaron contenidos normativos, especialmente la Ley 850 de 2003. En San Cristóbal, se acompañó la firma del acta de constitución de la veeduría, y se desarrolló una jornada pedagógica centrada en el fortalecimiento organizativo, la apropiación normativa y el análisis de los retos del control social con enfoque de género. Y en Santa Fe, durante la sesión de la Comisión de Mujeres del jueves 24 de julio, se facilitó el proceso de decisión para conformar una nueva veeduría. Igualmente se siguió el trabajo de asistencia tecnica con la Veeduria de la Red Carcelaria con el objetivo promover el posicionamiento institucional de la Red y asegurar que la ciudadanía conozca su labor, al tiempo que se articulará con entidades del sector para ampliar su visibilidad e impacto. </t>
  </si>
  <si>
    <t xml:space="preserve">Durante el mes de Julio, se inició le procesos de socialización  socialización de los lineamientos para la transversalización de los enfoques en los proyectos enfocados al derecho a la pez  a la los equipos de las alcaldías locales de Ciudad Bolívar, Usme y Kennedy, en articulación con los enlaces de gestión local.También se avanzó en el documento de Estrategia de territorialización del derecho a la paz , de acuerdo a la retroalimientación realizada internamente. Por otro lado, se brindo asistencia técnica a las mujeres firmantes, dentr ode ls cuales se destaca: para la difusión de la exposición: Caminemos juntas por la paz; borrador del documento protocolo para la prevención y atención de VBG para la Casa de la Paz, La Trocha con base en los insumos construidos de manera participativa en los talleres de sensibilización realizados teniendo en cuenta la transversalización de los enfoques en articulación con DEVAJ; en articulación con la estrategia orbitando, se concertó la propuesta metodológica para el segundo encuentro: Entre mujeres nos ciudadanos: encuentro de liderazgos de mujeres firmantes de paz, desde herramientas; y se revisaron las observaciones de la Consejeria de PAZ en el marco de la propuesta inicial del plan de género. Por último con las miujeres vīctimas del conflicto armado: se inició el proceso para el desarrollo de las guias del modulo de formación en el marco del derecho a la paz dirigido a vīctimas del conflicto armado. </t>
  </si>
  <si>
    <t>https://secretariadistritald-my.sharepoint.com/:w:/g/personal/territorializacion2021_sdmujer_gov_co/ETzO2rua_VZNtyb1IOv06PUB2NrTj5kn-Mubg0o_PV__tg?e=eUW7jh</t>
  </si>
  <si>
    <t>https://secretariadistritald-my.sharepoint.com/:w:/g/personal/territorializacion2021_sdmujer_gov_co/EXFcYFgbSI5Iqxh7b3vuwT0BHmLTyIw3LDAJj_PM9N9xUg?e=e2dt1H</t>
  </si>
  <si>
    <t>https://secretariadistritald-my.sharepoint.com/:w:/g/personal/territorializacion2021_sdmujer_gov_co/ERCaPksonidAkQniWmgXm1wBt4UrRM2x6rw11i_-0pD4dw?e=ab4h8c</t>
  </si>
  <si>
    <t xml:space="preserve">Asistencia técnica mujeres: Se brindó asistencia técnica en 70 espacios, en 19 localidades, exceptuando Sumapaz. De los cuales fueron 15 sesiones de COLMYEG en 14 localidades: Usaquén, Chapinero, San Cristóbal, Tunjuelito, Bosa, Kennedy, Fontibón, Engativá, Suba, Barrios Unidos, Teusaquillo, Los Mártires, Antonio Nariño y Rafael Uribe Uribe. Se realizaron 55 espacios con las Comisiones de Mujeres de 19 localidades (exceptuando en Sumapaz). En estas, se contó con la participación de consejeras CPL en 13 localidades: Chapinero, Santa Fe, Usme, Tunjuelito, Bosa, Kennedy, Fontibón, Engativá, Barrios Unidos, Teusaquillo, Los Mártires, Antonio Nariño y Rafel Uribe Uribe. Presupuestos Participativos: Se brindó asistencia técnica en 57 Diálogos Generales y Diferenciales en 19 localidades. Comités técnicos de proyectos: Se brindó asistencia técnica en 16 comités en 9 localidades: Usaquén, Chapinero, Kennedy, Fontibón, Suba, Los Mártires, Rafael Uribe Uribe, Ciudad Bolívar y Sumapaz.  Mesas técnicas de acompañamiento a los Fondos de Desarrollo Local: Se brindó asistencia técnica en 12 Mesas de 6 localidades: Santa Fe, Bosa, Kennedy, Fontibón, Suba y Teusaquillo. Seguimiento al Plan Local de Transversalización PLT: Se realizaron 11 seguimientos en 11 localidades: Usaquén, Chapinero, Santa Fe, Tunjuelito, Fontibón, Engativá, Suba, Los Mártires, Puente Aranda, Rafael Uribe Uribe y Sumapaz. Mesa de Territorialización: Se realizó la segunda sesión de la Mesa que contó con la participación de las referentes de mujer y género de las 20 localidades. </t>
  </si>
  <si>
    <t xml:space="preserve">En este periodo se llevaron a cabo 12 asistencias técnicas en las localidades de Fontibón, Kennedy, San Cristóbal y Santa Fe, además de acciones con la Veeduría de Mujeres Decididas en Red de Los Mártires y la Red de Veeduría Carcelaria y Poblaciones Vulnerables. Las sesiones incluyeron el uso práctico de la plataforma Colibrí, la socialización de reglamentos internos y el análisis de los planes de desarrollo local. 
Así mismo, se orientó a las participantes sobre los alcances de la Ley 850 de 2003 y se avanzó en la formalización de veedurías mediante la radicación de solicitudes de registro ante la Personería de Bogotá (Kennedy No. 8457123 y Santa Fe No. 2931720). Se elaboraron derechos de petición dirigidos al Ministerio de Justicia y a la USPEC, y se trabajó en la preparación de observaciones con enfoque de género al XVI Informe Semestral de Seguimiento al Estado de Cosas Inconstitucional. </t>
  </si>
  <si>
    <t xml:space="preserve">Con respecto a la asistencia técnica a mujeres firmantes de paz de acuerdo con el proceso de planeación del equipo se realizaron las siguientes actividades: 1)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3) A su vez, en el marco del posicionamiento a nivel institucional, asistió a reunión de trabajo con las instituciones para definir compromisos respecto a la implementación del plan de Género. 4) En articulación con la estrategia orbitando, se realizó el segundo encuentro: Entre mujeres nos ciudadanos: encuentro de liderazgos de mujeres firmantes de paz, con herramientas psicosociales. </t>
  </si>
  <si>
    <t>https://secretariadistritald-my.sharepoint.com/:w:/g/personal/territorializacion2021_sdmujer_gov_co/EX17aUaiyo9LrvKam7pfkSsBXxGrxxGwQnFFkCF3XR7JjA?e=U0exel</t>
  </si>
  <si>
    <t>https://secretariadistritald-my.sharepoint.com/:w:/g/personal/territorializacion2021_sdmujer_gov_co/EWYbGtFNOa5NuVsaurJA-J8BLSOizJ-zGnuvThIszv7Iqw?e=fEjxhS</t>
  </si>
  <si>
    <t>https://secretariadistritald-my.sharepoint.com/:w:/g/personal/territorializacion2021_sdmujer_gov_co/EUWSu2XoNI5Av9Jh8f3-4MYBqsnQSo-L2snrObhqPspEfg?e=y25zm6</t>
  </si>
  <si>
    <t xml:space="preserve">Asistencia técnica mujeres: Se brindó asistencia técnica en 30 espacios, en 19 localidades, exceptuando Sumapaz. De las cuales fueron 14 sesiones de COLMYEG y 1 CLM, en 15 localidades: Usaquén, Chapinero, Santa Fe, San Cristóbal, Tunjuelito, Bosa, Kennedy, Engativá, Barrios Unidos, Teusaquillo, Los Mártires, Puente Aranda, La Candelaria y Ciudad Bolívar. Se realizaron 16 espacios con las Comisiones de Mujeres de 16 localidades (exceptuando en San Cristóbal, Barrios Unidos, Teusaquillo y Sumapaz. Se contó con la participación de consejeras CPL en las Comisiones de 5 localidades: Usme, Bosa, Fontibón, Los Mártires y Antonio Nariño.  
Comités técnicos de proyectos: Se brindó asistencia técnica en 15 comités en 11 localidades: Chapinero, Santa Fe, Usme, Bosa, Kennedy, Fontibón, Suba, Los Mártires, Puente Aranda, Rafael Uribe Uribe y Ciudad Bolívar.  
Mesas técnicas de acompañamiento a los Fondos de Desarrollo Local: Se brindó asistencia técnica en 8 Mesas de 6 localidades: Santa Fe, Usme, Kennedy, Fontibón, Teusaquillo y Sumapaz. 
Seguimiento al Plan Local de Transversalización PLT: Se realizaron 19 seguimientos en 19 localidades, exceptuando Kennedy.  
Mesa de Trabajo con referentes de las alcaldías locales: Se realizaron 2 mesas. En la primera participaron 19 (exceptuando Bosa) y en la segunda, 19 referentes de mujer y género de las alcaldías (exceptuando Ciudad Bolívar). 
Junta Administradora Local: Se acompañaron 2 sesiones de la JAL en Engativá y Sumapaz.  </t>
  </si>
  <si>
    <t xml:space="preserve">Durante el mes de septiembre se fortaleció el ejercicio de control social de las veedurías de mujeres mediante 13 asistencias técnicas en San Cristóbal, Santa Fe, Kennedy, Rafael Uribe Uribe y Fontibón, además del trabajo con la Red de Veeduría Carcelaria y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se preparó y realizó mesa de diálogo en Fontibón sobre el contrato 721 de 2024, y se avanzó en el alistamiento para la postulación al Reconocimiento de Control Social 2025 de la Veeduría Distrital, incluida grabación del video y verificación de requisitos.  </t>
  </si>
  <si>
    <t xml:space="preserve">Con respecto a la asistencia técnica a mujeres firmantes de paz de acuerdo con el proceso de planeación del equipo se realizaron las siguientes actividades: 1) Se dio continuidad al proceso de construcción participativa del documento protocolo para la prevención y atención de VBG para la Casa de la Paz, La Trocha, avanzando la realización de un ejercicio, para la definición de la propuesta de ruta interna para la atención y acompañamiento a casos de VBG que se presenten en la casa. 2)En seguimiento al proceso de posicionamiento a nivel institucional, del plan de género de mujeres firmantes de paz, se realizó una mesa de trabajo con las áreas y dependencias de la entidad, para decantar los compromisos adquiridos en la implementación de acciones asociadas de la SDMujer. 3) Adicionalmente, se realizó una reunión con el equipo de planeación, para ajustar el instrumento de reporta del plan de género. 4) En articulación con la enlace de paz se elaboraron las propuestas de ajuste al POA de reincorporación, solicitando el traslado de acciones por competencia a otros sectores del distrito, y acogiendo acciones asociadas al plan de género para implementar. </t>
  </si>
  <si>
    <t>https://secretariadistritald-my.sharepoint.com/:w:/g/personal/territorializacion2021_sdmujer_gov_co/EcE6ULLWoihFvPTk9bV1ezEBdecY377GijCm556HTXR8RA?e=zfPzeT</t>
  </si>
  <si>
    <t>https://secretariadistritald-my.sharepoint.com/:w:/g/personal/territorializacion2021_sdmujer_gov_co/EU8R62z37MJLn_XclLRyDB4B3zMeBPmSMTtn1tNdyOgAuA?e=mOpD6z</t>
  </si>
  <si>
    <t>https://secretariadistritald-my.sharepoint.com/:w:/g/personal/territorializacion2021_sdmujer_gov_co/ERo0OpSYdRdPtCRlXvNUK1sBCqlKyliTeviyeLuB4_BOlw?e=1xQRw7</t>
  </si>
  <si>
    <t xml:space="preserve">Para el mes de octubre se realizó la asistencia técnica a las instancias de participación territorial y Fondos de Desarrollo Local mediante el desarrollo de las siguientes actividades: Asistencia técnica a mujeres en las 20 localidades a través de las consejeras de Planeación Local (CPL) y comunales de las Juntas de Acción Comunal (JAC), para fortalecer sus capacidades para incidir en la transversalización de los enfoques de la PPMYEG en los diferentes momentos de la planeación local.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 también se realizó asistencia a Comités técnicos de proyectos: Se ha acompañado desde el Sector los comités de los proyectos específicos y con acciones de transversalización, brindando los lineamientos conducentes a la inclusión de los enfoques de la PPMEYG. Mesas técnicas de acompañamiento a los Fondos de Desarrollo Local: Se ha acompañado este espacio en las localidades donde se ha requerido, en los cuales se brindan elementos para la incorporación de los enfoques de la PPMYEG en los proyectos de inversión local. Estos se desarrollan en las diferentes etapas del proyecto, es decir en la formulación, actualización o ejecución. Seguimiento al Plan Local de Transversalización: Se ha acompañado las mesas de seguimiento de este instrumento, en las cuales se reportan las acciones de transversalización en los proyectos y la realización de sensibilizaciones con los equipos de las Alcaldías Locales. Mesa de Trabajo con referentes de las alcaldías locales: Se realizó 1 mesa con participaron 20 referentes de mujer y género de las alcaldías locales. </t>
  </si>
  <si>
    <t xml:space="preserve">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En este periodo se consolidaron avances sustantivos en planeación, normatividad y articulación interinstitucional. Las veedurías trabajaron en la construcción de planes de acción, la culminación y validación de reglamentos internos, la formulación de derechos de petición y la preparación de mesas de diálogo institucional con las alcaldías locales. De igual manera, se fortaleció la relación con la Veeduría Distrital y la Personería de Bogotá, y se reafirmó el compromiso de la Secretaría Distrital de la Mujer con el acompañamiento técnico y pedagógico al ejercicio de control social de las mujeres. </t>
  </si>
  <si>
    <t xml:space="preserve">Con respecto a la asistencia técnica a mujeres firmantes de paz de acuerdo con el proceso de planeación del equipo se realizaron las siguientes actividades: Se dio continuidad al proceso participativo de construcción del protocolo para la prevención y atención de VBG para la Casa de la Paz, La Trocha. Se consolidó el documento con los aportes realizadas y se hizo una jornada de ajuste de la ruta interna de actuación en situaciones de VBG. Se realizó una reunión de seguimiento con mujeres firmantes de paz, sobre el proceso de adopción y posicionamiento institucional del plan de género de mujeres firmantes de paz, para definir la ruta a seguir en el marco del acompañamiento técnico que realiza el equipo de la entidad. </t>
  </si>
  <si>
    <t>https://secretariadistritald-my.sharepoint.com/:w:/g/personal/territorializacion2021_sdmujer_gov_co/EV-0dTPK9NdHte9eyL0QX9AB9BsYHzIsrUgnOSZymHDeJA?e=AFoADX</t>
  </si>
  <si>
    <t>https://secretariadistritald-my.sharepoint.com/:w:/g/personal/territorializacion2021_sdmujer_gov_co/EckAyfZaBcVHkoCU82bVEfgBjNE78nXXQ4mgWafbCazipw?e=72NPz1</t>
  </si>
  <si>
    <t>https://secretariadistritald-my.sharepoint.com/:w:/g/personal/territorializacion2021_sdmujer_gov_co/EdYLOKGgXBtPl9ySXleqUMYBJ9HE9xi-2jnbfIsWUf-WhQ?e=0HiU2i</t>
  </si>
  <si>
    <t xml:space="preserve">Durante el mes de noviembre en Asistencia técnica mujeres: Se brindó asistencia técnica en 36 espacios, en las 20 localidades. De las cuales fueron 18 sesiones de COLMYEG, en 18 localidades (Exceptuando Puente Aranda y Sumapaz). Se realizaron 16 espacios con las Comisiones de Mujeres de 14 localidades (exceptuando Usaquén, Kennedy, Suba, Teusaquillo, Puente Aranda y Sumapaz). Se contó con la participación de consejeras CPL en las Comisiones de 10 localidades: Usme, Tunjuelito, Bosa, Fontibón, Los Mártires, Antonio Nariño, La Candelaria y Rafael Uribe Uribe. Adicional, se acompañaron 2 espacios de asistencia técnica en Kennedy (a la Mesa de mujeres) y en Sumapaz (preparación para la Asamblea deliberativa). Comités técnicos de proyectos: Se brindó asistencia técnica en 24 comités en 13 localidades: Chapinero, Santa Fe, Usme, Tunjuelito, Bosa, Kennedy, Engativá, Barrios Unidos, Suba, Los Mártires, Puente Aranda, Rafael Uribe Uribe y Ciudad Bolívar. Mesas técnicas de acompañamiento a los Fondos de Desarrollo Local: Se brindó asistencia técnica en 5 Mesas de 5 localidades: Usme, Suba, Teusaquillo, La Candelaria y Ciudad Bolívar. Seguimiento al Plan Local de Transversalización PLT: Se realizaron 20 seguimientos en 1 localidades, exceptuando Teusaquillo.  Mesa de Trabajo con referentes de las alcaldías locales: Se realizó 1 mesa, contando con la participación de 18 referentes de mujer y género de las alcaldías locales, exceptuando Barrios Unidos y Engativá.  Junta Administradora Local: Se acompañó 1 sesión de la JAL de Teusaquillo. </t>
  </si>
  <si>
    <t>Durante el mes de noviembre se fortaleció el ejercicio de control social de las veedurías de mujeres mediante un acompañamiento técnico continuo, la consolidación de procesos de formalización y la generación de espacios de diálogo con administraciones locales, operadores y entidades distritales. Las actividades desarrolladas permitieron afianzar capacidades organizativas, ampliar la apropiación normativa, en especial de la Ley 850 de 2003, y promover la articulación interinstitucional en distintos territorios.
Se evidenció un mayor nivel de autonomía, iniciativa y corresponsabilidad por parte de las mujeres participantes, así como un compromiso creciente con el seguimiento ciudadano y la estructuración de agendas propias de incidencia en sus localidades</t>
  </si>
  <si>
    <t xml:space="preserve">Con respecto a la asistencia técnica a mujeres firmantes de paz de acuerdo con el proceso de planeación del equipo se realizaron las siguientes actividades: 1) En articulación con la estrategia Orbitando, se desarrollaron reuniones de planeación metodológica sobre auxilios psicológicos, para fortalecer la ruta de actuación en el marco del diseño del protocolo para la prevención y atención de VBG de la Casa de la Paz, La Trocha. Se realizaron dos jornadas de trabajo con el equipo de la Trocha, dotándolo de herramientas psicosociales, para la actuación coordinada, en situaciones de violencias basadas en género. 2) En articulación con el equipo de planeación, se avanzó en el ajuste a la matriz del plan de género de mujeres firmantes de paz, ajustando compromisos asociados a la proyección de acciones para el 2026. 
</t>
  </si>
  <si>
    <t>https://secretariadistritald-my.sharepoint.com/:w:/g/personal/territorializacion2021_sdmujer_gov_co/IQDiIPM6AZ14SL7CXTIVn6EBASvlhtaj82bLnDkYUHdcaSQ?e=YAlpzg</t>
  </si>
  <si>
    <t>https://secretariadistritald-my.sharepoint.com/:b:/g/personal/territorializacion2021_sdmujer_gov_co/IQBoarAt8sbgSpfPHa67MwdVAQnR_WXcnxpcuWLB9pzHTmI?e=9gTmJ3</t>
  </si>
  <si>
    <t>https://secretariadistritald-my.sharepoint.com/:w:/g/personal/territorializacion2021_sdmujer_gov_co/IQAgWQFgHHrgR6nG6QsePlk4AQO0Te7O0uW-5Rtx1WZfiX4?e=g6500G</t>
  </si>
  <si>
    <t xml:space="preserve">Para el mes de diciembre se realizó la asistencia técnica a las instancias de participación territorial y Fondos de Desarrollo Local mediante el desarrollo de las siguientes actividades:  Asistencia técnica mujeres: Se ha acompañado a las consejeras de la instancia Consejo de Planeación Local (CPL) y comunales de las Juntas de Acción Comunal (JAC), en las sesiones del COLMYEG y/o CLM se brindó información sobre los avances en la formulación y ejecución de los proyectos de inversión local con metas asociadas al Sector y otros con acciones de transversalización. Seguimiento al Plan Local de Transversalización: Se ha acompañado las mesas de seguimiento de este instrumento, en las cuales se reportan las acciones de transversalización en los proyectos y la realización de sensibilizaciones con los equipos de las Alcaldías Locales. Mesa de Territorialización y Mesa trabajo mensual con referentes locales de Mujer y Genero: Se desarrollaron estos espacios de carácter distrital, al que asisten las referentes de Mujer y Género de cada Alcaldía Local y las profesionales de Gestión Local de la SDMujer, así como las directivas que hacen parte de la Mesa de Territorialización En dichos espacios, se hizo el cierre del plan de acicón de la Mesa.  Junta Administradora Local: Se acompañó técnicamente las Juntas Administradoras Locales, en los debates sobre los Planes Operativos Anules de Inversión, de cada Fondo de Desarrollo Local, brindando la orientación técnica frente al fortalecimiento de la participación de las mujeres en los procesos de la planeación local. Presupuestos Participativos: Se ha brindado asistencia técnica a las alcaldías locales en el marco del proceso de Presupuestos Participativos, a través del proceso de cierre. </t>
  </si>
  <si>
    <t xml:space="preserve">Durante el mes de diciembre se consolidaron avances relevantes en el fortalecimiento del ejercicio de control social liderado por veedurías de mujeres, a través de asistencias técnicas especializadas y procesos de articulación interinstitucional desarrollados en distintas localidades de Bogotá.
Se fortalecieron veedurías de mujeres ya conformadas en las localidades de San Cristóbal, Santa Fe y Kennedy, así como la Red de Veeduría Carcelaria y Poblaciones Vulnerables con Enfoque de Género, mediante acompañamientos orientados a la planeación estratégica, el fortalecimiento organizativo, la apropiación del marco normativo y la preparación para la interlocución institucional. En estos espacios se avanzó en la construcción y validación de planes de acción, reglamentos internos, derechos de petición y mesas de diálogo con alcaldías locales y operadores. De manera significativa, durante este periodo se logró la constitución de la Veeduría Ciudadana de Mujeres de la localidad de Tunjuelito, avanzando en el cumplimiento de los requisitos establecidos por la Personería de Bogotá, la definición de su objeto de vigilancia y la proyección de acciones para la vigencia 2026.
</t>
  </si>
  <si>
    <t xml:space="preserve">Con respecto a la asistencia técnica a mujeres firmantes de paz de acuerdo con el proceso de planeación del equipo se realizaron las siguientes actividades: 1) En articulación con la estrategia Orbitando, se realizó un análisis de la sistematización del desarrollo de los talleres de auxilios psicológicos, destacando aspectos abordados respecto sobre recursos colectivos identificados, para incluir en el protocolo para la prevención y atención de VBG de la Casa de la Paz, La Trocha. En articulación con el equipo de planeación y la enlace de paz de la DDDP se realizó reunión de seguimiento al plan de género y se propuso una agenda de trabajo para abordar con las mujeres respecto a la proyección 2026. Adicionalmente, se desarrolló una reunión con las organizaciones de mujeres y la ARN, para abordar la agenda mencionada. </t>
  </si>
  <si>
    <t>https://secretariadistritald-my.sharepoint.com/:w:/g/personal/territorializacion2021_sdmujer_gov_co/IQBAbKelCekLTrvAe6E-UBmeAbigUAb6HLH2m_OLQ-bc9Ic?e=H48W29</t>
  </si>
  <si>
    <t>https://secretariadistritald-my.sharepoint.com/:b:/g/personal/territorializacion2021_sdmujer_gov_co/IQBtxrYS676ZQ4kbvGihNf_KAY4cKzmwYzdwS5EKHb_4wDs?e=fSfKSb</t>
  </si>
  <si>
    <t>https://secretariadistritald-my.sharepoint.com/:w:/g/personal/territorializacion2021_sdmujer_gov_co/IQDsv8gWkV3WR7HJgqNYzJQqAZZN0wo3PNqYwSR0f2U_GQA?e=a9YiMS</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</si>
  <si>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</si>
  <si>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</si>
  <si>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</si>
  <si>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</si>
  <si>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</si>
  <si>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</si>
  <si>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</si>
  <si>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</si>
  <si>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</si>
  <si>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</si>
  <si>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 xml:space="preserve">Se avanzó en el proceso precontractual de la persona que dinamizará esta tarea	</t>
  </si>
  <si>
    <t>En el mes de febrero, se vincularon 2932 NNA, realizaron 119 talleres con niñas y niños en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</si>
  <si>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2932 NNA, realizaron 119 talleres con niñas y niños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</si>
  <si>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</si>
  <si>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En el mes de marzo, se vincularon 6508 NNA, se realizaron 215 talleres con niñas y niños en varios colegios de 14 localidades, teniendo la mayor participación en: Bosa, Puente Aranda, Engativá, Kennedy y Usme. También se realizaron 4 sesiones virtuales de la hora del cuento. De estos, 49 fueron encuentros de información en colegios de las localidades de Bosa, Engativá, Los Mártires, Usme, Suba, Kennedy y Puente Aranda, en el marco de los derechos sexuales y derechos reproductivos, habilidades para la vida, prevención de violencias sexuales, rutas de atención y 8M desde el marco de la conmemoración con adolescentes</t>
  </si>
  <si>
    <t xml:space="preserve">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9440 NNA, realizaron 334 talleres con niñas y niños en varios colegios de las localidades de Engativá, Usme, Bosa, Martires, Suba, Kennedy, San Cristóbal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t>
  </si>
  <si>
    <t>En el mes de abril, se vincularon 3931 NNA, se realizaron 141 talleres con niñas y niños en 12 localidades de la ciudad: Usme, Suba, Kennedy, San Cristóbal, Tunjuelito, Rafael Uribe Uribe, Puente Aranda, Mártires, Santa fe, Candelaria, Engativá y Usaquén. También se realizaron 4 sesiones de la hora del cuento. Así mismo, con las y los adolescentes se realizaron 34 encuentros informativos en los colegios de las localidades de San Cristóbal, Puente Aranda, Rafael Uribe Uribe, Suba y Usaquén en el marco de los derechos sexuales y los derechos reproductivos, prevención de violencias sexuales y rutas de atención. El 25 abril se participó en la actividad distrital denominada "Una ciudad para las Niñas, Niños y Adolescentes".</t>
  </si>
  <si>
    <t xml:space="preserve">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13371 NNA, realizaron 475 talleres con niñas y niños en varios colegios de las localidades de Engativá, Usme, Bosa, Martires, Suba, Kennedy, San Cristóbal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t>
  </si>
  <si>
    <t>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así las cosas en el marco del Acuerdo 887 de 2023;  se realizó en el mesde abril la CONMEMORACIÓN DEL DIA DE LA CIUDAD DE LAS NIÑAS, NIÑOS Y LOS ADOLESCENTES, colocando en el plano distrital el foco los por derechos de las NNA desde la reflexión, el juego, el dialogo y construcción de ideas con los Secretarios y Secretarias del Despacho y el Alcalde Mayor de Bogotá, promoviendo sus derechos.</t>
  </si>
  <si>
    <t>En el mes de mayo, se vincularon 2938 NNA, se tramitaron 38 soliciudes y se realizaron 121 talleres con niñas y niños en 14 localidades de la ciudad. Se realizaron 4 sesiones de la hora del cuento. Se trataron las temáticas de prevención de violencia y abuso sexual Acuerdo 956 de 2024 y la conmemoración 28m día Internacional de Acciones por la Salud de las Mujeres y las Niñas. Con las y los adolescentes se realizaron 55 procesos de información en las localidades de Tunjuelito, Suba, Rafael Uribe Uribe, Bosa, Barrios Unidos, Kennedy, Engativá, Antonio Nariño; donde se abordaron las temáticas de los derechos sexuales y derechos reproductivos, prevención de violencias de género, rutas de atención, habilidades para la vida y prevención de la violencia sexual</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</si>
  <si>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16309 NNA, realizaron 596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y las temáticas abordadas de prevención de  violencia y abuso el marco del Acuerdo Distrital 956 de 2024, así como de promoción de los liderazgos en el marco del Acuuerdo 887 de 2023 y 972 de 2020.</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</si>
  <si>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así como en el marco del derecho a la salud plena y derechos sexuales y derechos reproductivos especialmente en adolescentes, se constituye en un espacio valioso de reflexión y apropiación en torno a los derechos desde herramientas peagógicas como el cuento. </t>
  </si>
  <si>
    <t>En el mes de junio, se vincularon 2127 NNA, se recibieron y agendaron 24 solicitudes, 12 se atendieron en el periodo (junio), 11 para julio y 1 para agosto de 2025, adicionalmente se realizaron 85 talleres con niñas y niños en 15 localidades de la ciudad. Se realizaron 4 sesiones de la hora del cuento. Se trataron las temáticas de Prevención de violencias y abuso sexual ac.956 de 2024, prevención de violencias, roles y estereotipos de género, 21J Día Internacional de la Educación no sexista y MI PRIMERA LUNA - MENARQUIA - SORORIDAD - AUTOCUIDADO ac 792. Con las y los adolescentes se realizaron 27 procesos de información en 5 localidades entre ellas Puente Aranda, Ciudad Bolívar, Rafael Uribe Uribe, Suba y Kennedy, donde se abordaron las temáticas de los derechos sexuales y los derechos reproductivos, prevención de las violencias de género y la ruta de atención</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</si>
  <si>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18436 NNA, realizaron 681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</si>
  <si>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la ETMINNA se la configurado en una estrategia que ha permitido crear espacios de reflexión en torno a los derechos de las mujeres, así las cosas, se resalta este mes, los talleres realizados en el marco del 21 junio Dia Internacional de la educación, como derecho fundamental, creando encuentros que promueven la apropiación de los derechoshumanos desde la niñez, sin discriminación, en clave de prevención de violencias y transformación cultural. Por otro lado, se resalta las acciones encaminadas al reconocimiento del cuidado menstrual y apropiación  del cuerpo como primer territorio de derechos, con los talleres de: Mi primera Luna - Menarquia, dirigidos a las adolescentes.</t>
  </si>
  <si>
    <t xml:space="preserve">en el mes de julio se vincularon 2616 NNA. En los meses de febrero a julio de 2025, participaron en las actividades de la ETMINNA 21.052 niñas, niños y adolescentes, correspondientes a 13.005 (61,78%) niñas/adolescentes, 7.749 (36.81%) niños/adolescentes, 2 intersexuales y 296 no reportaron sexo. la conmemoración 22 de julio Día Internacional del Trabajo Doméstico. Se realizaron 33 actividades con las y los adolescentes en las localidades de Usaquén Kennedy, Puente Aranda, Bosa, Rafael Uribe Uribe y Usme, Las temáticas trabajadas fueron Derechos Sexuales y Derechos Reproductivos, prevención de violencias de género, prevención de la violencia sexual rutas de atención, habilidades para la vida. se recibieron y agendaron 19 solicitudes, 12 se atendieron en el periodo (julio), y 7 se agendaron para agosto de 2025. Se realizaron 169 talleres con niñas y niños en 15 localidades de la ciudad: También se realizaron 4 sesiones de la hora del cuento. Se trataron las temáticas de prevención de violencia y abuso sexual Acuerdo 956 de 2024, 	</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</si>
  <si>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21052 NNA, realizaron 850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</si>
  <si>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En el mes de agosto se vincularon 2276 NNA. En los meses de febrero a agosto de 2025, participaron en las actividades de la ETMINNA 24113 niñas, niños y adolescentes, correspondientes a 15,281 (63,37%) niñas/adolescentes, 8,497 (35,24%) niños/adolescentes, 2 intersexuales y 333 no reportaron sexo; se realizó  la conmemoración del Día nacional de la Niñez y Adolescencia Indígena. Se realizaron 134 talleres con niñas y niños en las localidades de Usaquén, Suba, Kennedy,  Ciudad Bolívar, Antonio Nariño, Tunjuelito, Bosa, San Cristóbal, Usme, Teusaquillo, Puente Aranda, Rafael Uribe Uribe y Candelaria. Se abordaron temáticas de prevención de violencia y abuso sexual Acuerdo 956 de 2024, prevención de violencias, roles y estereotipos de género. Asimismo, se adelantaron 42 talleres con las y los adolescentes en las localidades de Engativá, Usme, Puente Aranda, Bosa, Ciudad Bolívar, Barrios Unidos y Kennedy. Las temáticas desarrolladas fueron derechos sexuales y derechos reproductivos, prevención de violencias de género, Política Pública de Mujer y Género, Rutas de atención y habilidades para la vida.</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</si>
  <si>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24113 NNA, realizaron 850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</si>
  <si>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 xml:space="preserve">En el mes de septiembre se vincularon 2998 NNA, Se realizaron 130 talleres con niñas y niños en las localidades de Usaquén, Suba, Kennedy, Ciudad Bolívar, Barrios Unidos, Chapinero, Antonio Nariño, Tunjuelito, Bosa, San Cristóbal, Usme, Fontibón y Candelaria. Se trataron las temáticas de prevención de violencia y abuso sexual Acuerdo 956 de 2024, prevención de violencias, autocuidado y amor propio, manejo de emociones, roles y estereotipos de género y prevención de la ESCNNA. Por otro lado, se realizaron 49 talleres con las y los adolescentes en las localidades de Usme, Bosa, Ciudad Bolívar, Fontibón y Kennedy. Las temáticas desarrolladas fueron derechos sexuales y derechos reproductivos, relaciones de poder, prevención de violencias sexuales, rutas de atención y habilidades para la vida; 23 sep DÍA INTERNACIONAL CONTRA LA EXPLOTACIÓN SEXUAL Y COMERCIAL DE NIÑAS, NIÑOS Y ADOLESCENTES (ESCNNA)
Por otro lado, durante SEPTIEMBRE de 2025 se recibieron y agendaron 21 solicitudes, 18 se atendieron en el periodo (septiembre), y 3 se agendaron para octubre de 2025.  </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</si>
  <si>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27111 NNA, realizaron 850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</si>
  <si>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generando espacios de reflexión y apropiación de derechos de los NNA, se constituye en un espacio valioso de reflexión y apropiación en torno a los derechos desde herramientas peagógicas como el cuento en clave de prevención de explotación sexual y comercial de NNA.</t>
  </si>
  <si>
    <t>En el mes de octubre se vincularon 1785 NNA, se desarrollaron 122 encuentros pedagógicos con niñas, niños y adolescentes en las localidades de Kennedy, Suba, Usme, Puente Aranda, Engativá, entre otras. Durante estos espacios se abordaron temas de prevención de violencias y abuso sexual conforme al Acuerdo 956 de 2024, fortalecimiento del autocuidado y amor propio, gestión emocional, reconocimiento de roles y estereotipos de género, y prevención de la ESCNNA, fomentando la participación activa y la creación de entornos protectores para la niñez y la adolescencia.
En el marco de la conmemoración del Día Internacional de la Niña, se realizó una jornada especial en el espacio ambiental Cantarana, en Usme, donde 91 niñas participaron en actividades artísticas orientadas a promover su liderazgo, autonomía y el reconocimiento de sus derechos como sujetas de transformación social y construcción de paz en los territorios</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</si>
  <si>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28896 NNA, realizaron 972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 Día Internacional de la Niña ac 792. Con las y los adolescentes  y las temáticas abordadas de prevención de  violencia y abuso el marco del Acuerdo Distrital 956 de 2024, así como de promoción de los liderazgos en el marco del Acuerdo 887 de 2023 y 972 de 2020.</t>
  </si>
  <si>
    <t>En noviembre se vincularon 1417 NNA, se desarrollaron en total 91 encuentros con niñas, niños y adolescentes. De estos 70 fueron con niñas y niños en las localidades de Suba, Rafael Uribe Uribe, Ciudad Bolívar, Chapinero, Bosa, Usme, Teusaquillo, Usaquén, Engativá, Antonio Nariño, Kennedy, Barrios Unidos, Mártires con las temáticas de: Día Internacional de las Niñas, 25N Día Internacional de eliminación de las violencias contra las mujeres, prevención de roles y estereotipos de género, prevención de abuso sexual. 
Se realizaron 21 talleres con las y los adolescentes en las localidades de Chapinero, Ciudad Bolívar, Barrios Unidos y Suba. Con las temáticas relacionadas a los derechos sexuales y los derechos reproductivos violencias sexuales, prevención de violencias y ruta de atención. Se acompañaron 3 jornadas de conmemoración de 25 de noviembre en las localidades de los Mártires, Barrios Unidos y Teusaquillo</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</si>
  <si>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30313 NNA, realizaron 1063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Día Internacional de las Niñas, 25N Día Internacional de eliminación de las violencias contra las mujeres, prevención de roles y estereotipos de género, prevención de abuso sexual, ac 792. Con las y los adolescentes  y las temáticas abordadas de prevención de  violencia y abuso el marco del Acuerdo Distrital 956 de 2024, así como de promoción de los liderazgos en el marco del Acuerdo 887 de 2023 y 972 de 2020.</t>
  </si>
  <si>
    <t xml:space="preserve">En diciembre se vincularon 182 NNA, se desarrollaron en total 8 encuentros con niñas, niños y adolescentes. De los cuales 1 encuentro se dio con las y los adolescentes, esté taller se realizó en la fundación Hogar esperanza de la localidad de Barrio Unidos con los temas: derechos sexuales y derechos reproductivos, junto con el acuerdo 792 desde el fortalecimiento en las habilidades para la vida.
De este modo 7 encuentros fueron enfocados a talleres con niñas y niños, en las localidades de: Usaquén, Barrios Unidos, Usme, Suba, Bosa, Mártires y Engativá, en estos se abordó la temática NAVIDAD LIBRE DE VIOLENCIAS - PREVENCIÓN DE VIOLENCIAS DE GÉNERO, ROLES Y ESTEREOTIPOS.
Adicional a ello, se llevó a cabo 1 taller con el comité de mujeres en la vereda raizal, en la localidad de Sumapaz, para la cual se abordó el tema de una NAVIDAD LIBRE DE VIOLENCIAS, abordando la reflexión sobre como en esta época se puede acompañar a las niñas y niños en las festividades de manera asertiva, a través de la transferencia de saberes por parte de la profesional de la ETMINNA.
</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</si>
  <si>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30495 NNA, realizaron 1063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Día Internacional de las Niñas, 25N Día Internacional de eliminación de las violencias contra las mujeres, prevención de roles y estereotipos de género, prevención de abuso sexual, NAVIDAD LIBRE DE VIOLENCIAS - PREVENCIÓN DE VIOLENCIAS DE GÉNERO, ROLES Y ESTEREOTIPOS ac 792. Con las y los adolescentes  y las temáticas abordadas de prevención de  violencia y abuso el marco del Acuerdo Distrital 956 de 2024, así como de promoción de los liderazgos en el marco del Acuerdo 887 de 2023 y 972 de 2020.</t>
  </si>
  <si>
    <t>Evaluar las solicitudes para la realización de las jornadas de la estrategia</t>
  </si>
  <si>
    <t>Implementar las jornadas de la estrategia</t>
  </si>
  <si>
    <t xml:space="preserve">Teniendo en cuenta el desarrollo del proceso de contratación, se atendieron el total de las solcitudes y en consecuencia se realizaron 119 talleres con NN y  adolescentes, asi mismo, se programó el restante para el mes de marzo. </t>
  </si>
  <si>
    <t xml:space="preserve">En el mes de febrero, se vincularon 2932 NNA, realizaron 119 talleres con niñas, niños y Adolescentes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Con los y las adolescentes se realizaron 34 talleres en los colegios de las localidades de Engativá, Usme y Puente Aranda, en el marco de los derechos sexuales y derechos reproductivos, y violencias sexuales."	</t>
  </si>
  <si>
    <t>https://secretariadistritald-my.sharepoint.com/:b:/g/personal/territorializacion2021_sdmujer_gov_co/EcA7p7FKX3tDqrko_MXcQHgBbeta0N1ZgN3WcRBTidZtFA?e=KZlAuC</t>
  </si>
  <si>
    <t>https://secretariadistritald-my.sharepoint.com/:b:/g/personal/territorializacion2021_sdmujer_gov_co/EQnfhqMm6DtHu4CK6t1MQW0BrW02fXQzkJJspXhNanJeAg?e=UOokrm</t>
  </si>
  <si>
    <t>En el mes de marzo, se evaluaron y se realizaron 215 talleres con niñas y niños en varios colegios de 14 localidades, teniendo la mayor participación en: Bosa, Puente Aranda, Engativá, Kennedy y Usme.</t>
  </si>
  <si>
    <t>En el mes de marzo, se vincularon 6508 NNA, se realizaron 215 talleres con niñas y niños en varios colegios de 14 localidades, teniendo la mayor participación en: Bosa, Puente Aranda, Engativá, Kennedy y Usme.También se realizaron 4 sesiones virtuales de la hora del cuento. De estos, 49 fueron encuentros de información en colegios de las localidades de Bosa, Engativá, Los Mártires, Usme, Suba, Kennedy y Puente Aranda, en el marco de los derechos sexuales y derechos reproductivos, habilidades para la vida, prevención de violencias sexuales, rutas de atención y 8M desde el marco de la conmemoración con adolescentes.</t>
  </si>
  <si>
    <t>https://secretariadistritald-my.sharepoint.com/:b:/g/personal/territorializacion2021_sdmujer_gov_co/EYXE_nDGL9xJiJgnf1ujrUABm32PkB8RDpq_-J3kpmpsdw?e=gpDwHQ</t>
  </si>
  <si>
    <t>Durante abril de 2025 se recibieron y agendaron 22 solicitudes, 1 se atendió en el periodo (abril), 20 de ellas se programaron para desarrollarse en el mes de mayo y una (1) en junio de 2025. </t>
  </si>
  <si>
    <t>En el mes de abril, se vincularon 3931 NNA, se realizaron 141 talleres con niñas y niños en 12 localidades de la ciudad: Usme, Suba, Kennedy, San Cristóbal, Tunjuelito, Rafael Uribe Uribe, Puente Aranda, Mártires, Santa fe, Candelaria, Engativá y Usaquén. También se realizaron 4 sesiones de la hora del cuento. Así mismo, con las y los adolescentes se realizaron 34 encuentros informativos en los colegios de las localidades de San Cristóbal, Puente Aranda, Rafael Uribe Uribe, Suba y Usaquén en el marco de los derechos sexuales y los derechos reproductivos, prevención de violencias sexuales y rutas de atención. El 25 abril se participó en la actividad distrital denominada "Una ciudad para las Niñas, Niños y Adolescentes"</t>
  </si>
  <si>
    <t>https://secretariadistritald-my.sharepoint.com/:b:/g/personal/territorializacion2021_sdmujer_gov_co/EfJ1UCMYeQ1Oie342qgb2_UBJ2tOZsV7GpGL36I92j45iA?e=3nuoGC</t>
  </si>
  <si>
    <t xml:space="preserve">Durante mayo de 2025 se recibieron y agendaron 38 solicitudes, 2 se atendieron en el periodo (mayo), 14 de ellas se programaron para desarrollarse en el mes de junio, 12 para julio y 10 para agosto de 2025.  
</t>
  </si>
  <si>
    <t>En el mes de mayo, se vincularon 2938 NNA, se realizaron 121 talleres con niñas y niños en 14 localidades de la ciudad. Se realizaron 4 sesiones de la hora del cuento. Se trataron las temáticas de prevención de violencia y abuso sexual Acuerdo 956 de 2024 y la conmemoración 28m día Internacional de Acciones por la Salud de las Mujeres y las Niñas. Con las y los adolescentes se realizaron 55 procesos de información en las localidades de Tunjuelito, Suba, Rafael Uribe Uribe, Bosa, Barrios Unidos, Kennedy, Engativá, Antonio Nariño; donde se abordaron las temáticas de los derechos sexuales y derechos reproductivos, prevención de violencias de género, rutas de atención, habilidades para la vida y prevención de la violencia sexual</t>
  </si>
  <si>
    <t>https://secretariadistritald-my.sharepoint.com/:b:/g/personal/territorializacion2021_sdmujer_gov_co/EYs5qe4Rp09BhJaXyqzNmDsBjDSLeID_vJtUB0kMAMpFPQ?e=ezBkvV</t>
  </si>
  <si>
    <t>Durante junio de 2025 se recibieron y agendaron 24 solicitudes, 12 se atendieron en el periodo (junio), 11 para julio y 1 para agosto de 2025</t>
  </si>
  <si>
    <t xml:space="preserve"> Durante junio se vincularon 2127 NNA, se realizaron 85 talleres con niñas y niños en 15 localidades de la ciudad. Se realizaron 4 sesiones de la hora del cuento. Se trataron las temáticas de Prevención de violencias y abuso sexual ac.956 de 2024, prevención de violencias, roles y estereotipos de género, 21J Día Internacional de la Educación no sexista y MI PRIMERA LUNA - MENARQUIA - SORORIDAD - AUTOCUIDADO ac 792. Con las y los adolescentes se realizaron 27 procesos de información en 5 localidades entre ellas Puente Aranda, Ciudad Bolívar, Rafael Uribe Uribe, Suba y Kennedy, donde se abordaron las temáticas de los derechos sexuales y los derechos reproductivos, prevención de las violencias de género y la ruta de atención</t>
  </si>
  <si>
    <t>https://secretariadistritald-my.sharepoint.com/:b:/g/personal/territorializacion2021_sdmujer_gov_co/EWo3al2oVhJCt2cDJjOXtI0B3VzWHip1ecn6y807tzAb5w?e=wNXzmD</t>
  </si>
  <si>
    <t>Durante julio de 2025 se recibieron y agendaron 19 solicitudes, 12 se atendieron en el periodo (julio), y 7 se agendaron para agosto de 2025. Se realizaron 169 talleres con niñas y niños en 15 localidades de la ciudad: También se realizaron 4 sesiones de la hora del cuento. Se trataron las temáticas de prevención de violencia y abuso sexual Acuerdo 956 de 2024</t>
  </si>
  <si>
    <t>Durante Julio se vincularon 2616 NNA. En los meses de febrero a julio de 2025, participaron en las actividades de la ETMINNA 21.052 niñas, niños y adolescentes, correspondientes a 13.005 (61,78%) niñas/adolescentes, 7.749 (36.81%) niños/adolescentes, 2 intersexuales y 296 no reportaron sexo. la conmemoración 22 de julio Día Internacional del Trabajo Doméstico. Se realizaron 33 actividades con las y los adolescentes en las localidades de Usaquén Kennedy, Puente Aranda, Bosa, Rafael Uribe Uribe y Usme, Las temáticas trabajadas fueron Derechos Sexuales y Derechos Reproductivos, prevención de violencias de género, prevención de la violencia sexual rutas de atención, habilidades para la vida</t>
  </si>
  <si>
    <t>https://secretariadistritald-my.sharepoint.com/:b:/g/personal/territorializacion2021_sdmujer_gov_co/EeucqjjwdxxFuhEwL15L2GgB6Sad8yMzJwS_uYJZjU-VQw?e=LMaB1V</t>
  </si>
  <si>
    <t>Durante agosto de 2025 se recibieron y agendaron 15 solicitudes, 9 se atendieron en el periodo (agosto), y 6 se agendaron para septiembre de 2025.  Se realizaron 134 talleres con niñas y niños en las localidades de Usaquén, Suba, Kennedy,  Ciudad Bolívar, Antonio Nariño, Tunjuelito, Bosa, San Cristóbal, Usme, Teusaquillo, Puente Aranda, Rafael Uribe Uribe y Candelaria. Se abordaron temáticas de prevención de violencia y abuso sexual Acuerdo 956 de 2024, prevención de violencias, roles y estereotipos de género</t>
  </si>
  <si>
    <t xml:space="preserve">
Durante agosto se vincularon 2276 NNA. En los meses de febrero a agosto de 2025, participaron en las actividades de la ETMINNA 24113 niñas, niños y adolescentes, correspondientes a 15,281 (63,37%) niñas/adolescentes, 8,497 (35,24%) niños/adolescentes, 2 intersexuales y 333 no reportaron sexo; se llevo a cabo el desarrollo de la conmemoración del Día nacional de la Niñez y Adolescencia Indígena. 	</t>
  </si>
  <si>
    <t>https://secretariadistritald-my.sharepoint.com/:b:/g/personal/territorializacion2021_sdmujer_gov_co/EVxxUePm0WJFmIyJi6DHOdoBiWGKKAS0hz3YO7gu01JLPw?e=gj2WSG</t>
  </si>
  <si>
    <t xml:space="preserve">Durante el mes de septiembre,  se recibieron y agendaron 21 solicitudes, 18 se atendieron en el periodo (septiembre), y 3 se agendaron para octubre de 2025. </t>
  </si>
  <si>
    <t>Durante el mes de septiembre, se vincularon 2998 NNA, se realizaron 130 talleres con niñas y niños en las localidades de Usaquén, Suba, Kennedy, Ciudad Bolívar, Barrios Unidos, Chapinero, Antonio Nariño, Tunjuelito, Bosa, San Cristóbal, Usme, Fontibón y Candelaria. Se trataron las temáticas de prevención de violencia y abuso sexual Acuerdo 956 de 2024, prevención de violencias, autocuidado y amor propio, manejo de emociones, roles y estereotipos de género y prevención de la ESCNNA. Por otro lado, se realizaron 49 talleres con las y los adolescentes en las localidades de Usme, Bosa, Ciudad Bolívar, Fontibón y Kennedy. Las temáticas desarrolladas fueron derechos sexuales y derechos reproductivos, relaciones de poder, prevención de violencias sexuales, rutas de atención y habilidades para la vida.</t>
  </si>
  <si>
    <t>https://secretariadistritald-my.sharepoint.com/:b:/g/personal/territorializacion2021_sdmujer_gov_co/EdjkeJBXzXZGtgYxUHB02PwB7wSi6JftQkg_TeyrgLQ-rQ?e=S9UD6i</t>
  </si>
  <si>
    <t xml:space="preserve">Se recibieron y agendaron 21 solicitudes, 12 se atendieron en el periodo (octubre), y 9 se agendaron para noviembre de 2025.  </t>
  </si>
  <si>
    <t>Durante el mes de octubre, se vincularon 1785 NNA. Se desarrollaron 122 encuentros pedagógicos con niñas, niños y adolescentes en las localidades de Kennedy, Suba, Usme, Puente Aranda, Engativá, entre otras. Durante estos espacios se abordaron temas de prevención de violencias y abuso sexual conforme al Acuerdo 956 de 2024, fortalecimiento del autocuidado y amor propio, gestión emocional, reconocimiento de roles y estereotipos de género, y prevención de la ESCNNA, fomentando la participación activa y la creación de entornos protectores para la niñez y la adolescencia.
En el marco de la conmemoración del Día Internacional de la Niña, se realizó una jornada especial en el espacio ambiental Cantarana, en Usme, donde 91 niñas participaron en actividades artísticas orientadas a promover su liderazgo, autonomía y el reconocimiento de sus derechos como sujetas de transformación social y construcción de paz en los territorios</t>
  </si>
  <si>
    <t>https://secretariadistritald-my.sharepoint.com/:b:/g/personal/territorializacion2021_sdmujer_gov_co/ETE4ZEhDfGxLpN9EWk1-JZABJb7B1jwlv0xSO3DhpO_w0A?e=NvBu3h</t>
  </si>
  <si>
    <t>Durante noviembre de 2025 se recibieron y agendaron 17 solicitudes, 10 se atendieron en el periodo (noviembre), y 7 se agendaron para diciembre de 2025</t>
  </si>
  <si>
    <t>En noviembre se desarrollaron en total 91 encuentros con niñas, niños y adolescentes. De estos 70 fueron con niñas y niños en las localidades de Suba, Rafael Uribe Uribe, Ciudad Bolívar, Chapinero, Bosa, Usme, Teusaquillo, Usaquén, Engativá, Antonio Nariño, Kennedy, Barrios Unidos, Mártires con las temáticas de: Día Internacional de las Niñas, 25N Día Internacional de eliminación de las violencias contra las mujeres, prevención de roles y estereotipos de género, prevención de abuso sexual. 
Se realizaron 21 talleres con las y los adolescentes en las localidades de Chapinero, Ciudad Bolívar, Barrios Unidos y Suba. Con las temáticas relacionadas a los derechos sexuales y los derechos reproductivos violencias sexuales, prevención de violencias y ruta de atención. Se acompañaron 3 jornadas de conmemoración de 25 de noviembre en las localidades de los Mártires, Barrios Unidos y Teusaquillo.</t>
  </si>
  <si>
    <t>https://secretariadistritald-my.sharepoint.com/:b:/g/personal/territorializacion2021_sdmujer_gov_co/IQAk7TaaKYdQR73nqYYVfNPuAc9WWyxGNUhZWeQ6-pkSyh4?e=58q8EQ</t>
  </si>
  <si>
    <t>Durante diciembre de 2025 se recibieron y agendaron 2 solicitudes, se atendieron en el periodo de diciembre 9 ya que estaban agendadas 7 solicitudes de noviembre de 2025.</t>
  </si>
  <si>
    <t>https://secretariadistritald-my.sharepoint.com/:b:/g/personal/territorializacion2021_sdmujer_gov_co/IQBZZ3bjZtNjSazHWepSELKPAX-KgB94HASPCIFLEzIzWXQ?e=Rnmr0p</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</si>
  <si>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</si>
  <si>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</si>
  <si>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</si>
  <si>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</si>
  <si>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</si>
  <si>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</si>
  <si>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</si>
  <si>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</si>
  <si>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</si>
  <si>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</si>
  <si>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</si>
  <si>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</si>
  <si>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</si>
  <si>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</si>
  <si>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 xml:space="preserve">Identificación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t>
  </si>
  <si>
    <t xml:space="preserve">Durante el periodo, se avanzó en la 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t>
  </si>
  <si>
    <t xml:space="preserve">Durante el periodo se avanzó:  en la articulación con el IDRD.para dar continuidad al proceso que se ha venido realizando de formación y sensibilización a las deportistas que hacen parte de esta entidad, también con el  SENA y con el Museo de la independencia – mujeres CIOM rural para la exposición de mujeres rurales en el museo, la cual contará con actividades co creativas y de acompañamiento institucional previo.  Por otro lado, desde el equipo de rol comunitario, se participó en la preparación, convocatoria y difusión durante las Jornadas Territoriales Mujer Contigo en tu Barrio y Prevención De Violencias Contra las Mujeres.De igual manera, apoyaron y realizaron espacios de difusión de servicios de la Secretaría Distrital de la Mujer.
</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</si>
  <si>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</si>
  <si>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</si>
  <si>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Marzo se avanzó en la estrategia de fortalecimiento a organizaciones en: Revisión documental de actas referentes al proceso adelantado con mujeres Palenqueras en la vigencia 2024 para la construcción de una propuesta metodológica para el fortalecimiento del proceso en la vigencia 2025, Articular acciones para la identificación/caracterización de organizaciones sociales de cuidado comunitario en localidades priorizadas, en el marco del pilotaje desarrollado por el Sistema Distrital de Cuidado, a desarrollar en las localidades de Antonio Nariño, Barrios Unidos, Puente Aranda, Kennedy y Usme. De igual manera, las colegas del rol comunitario apoyaron en la preparación, convocatoria y difusión durante las Jornadas Territoriales Mujer Contigo en tu Barrio y Prevención De Violencias Contra las Mujeres para un total de 20 jornadas, logrando llegar a 678 ciudadanas; apoyaron y realizaron espacios de difusión de servicios de la Secretaría Distrital de la Mujer, con un total de 44 jornadas llegando a 719 ciudadanas. </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</si>
  <si>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t>
  </si>
  <si>
    <t xml:space="preserve">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que permita el fortalecimiento de las organizaciones de mujeres con los equipos de Ruralidad, Gestión Local, de los Centros de inclusión digital, Alianzas, la Estrategia de Justicia de Género y la Referente del derecho a la participación. Se llevaron a cabo dos espacios de articulación internos y externos orientados al fortalecimiento de capacidades de las mujeres y de socialización de los servicios de las CIOM. De esta manera, se avanzó en la articulación con el SENA y la Caja de Vivienda Popular.  Las colegas del rol comunitario apoyaron en la preparación, convocatoria y difusión durante las Jornadas Territoriales Mujer Contigo en tu Barrio y Prevención De Violencias Contra las Mujeres para un total de 22 jornadas, logrando llegar a 534ciudadanas. De igual manera, apoyaron y realizaron espacios de difusión de servicios de la Secretaría Distrital de la Mujer, con un total de 40 jornadas llegando a 668 ciudadanas. </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</si>
  <si>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t>
  </si>
  <si>
    <t xml:space="preserve">El proceso de cualificación que se está llevando a cabo desde la estrategia de fortalecimiento a las organizaciones para ajustar el modelo de fortalecimiento, ha recogido, las expriencias y buenas practicas, así como necesidades actuales identificadas de los procesos organizativos de la ciudad y de esta manera continuar fortaleciendo el tejdo social y comunitario. En este sentido, se socializó la oferta y propuesta para el fortalecimiento de la organización Palenquera, teniendo en cuenta lo anteriormente abordado con ellas en vigencias pasadas.  Por otra parte, la Estrategia de difusión, sigue posesionandose, y acercando a los barrios los servicios de la SDMUJER, especialmente a las mujeres que se les dificulta acceder o conocer la oferta desplazando a un punto fijo de la localidad. </t>
  </si>
  <si>
    <t>Durante el periodo en fortalecimiento a organizaciones se realizaron de tres (3) mesas de asistencia técnica para retomar acciones de fortalecimiento organizativo relacionado con las capacidades y acciones priorizadas por cada organización.  El trabajo se adelantó con: Comité Veredal de Mujeres de Auras – Sumapaz / Comité Veredal de Mujeres de Nazareth – Sumapaz / Organización de Mujeres Palenqueras Kuagro.
Desde rol comunitario se apoyó en la preparación, convocatoria y difusión durante las Jornadas Territoriales Mujer Contigo en tu Barrio y Prevención de Violencias Contra las Mujeres para un total de 27 jornadas, logrando llegar a 797 ciudadanas. De igual manera, se realizaron espacios de difusión de servicios de la Secretaría Distrital de la Mujer, con un total de 50 jornadas llegando a 1049 ciudadanas. La edad de las mujeres informadas se encuentra entre los 17 y 71 años de edad, de las 9 localidades priorizadas (Bosa, Ciudad Bolívar, San Cristóbal, Usme, Suba, Kennedy, Mártires y Rafael Uribe Uribe), así como en Tunjuelito.
Desde alianzas estrategicas se realizaron seis articulaciones orientadas a los espacios de bienestar de las CIOM, la garantía del derecho a la educación de las mujeres y al fortalecimiento de redes institucionales para mejorar la oferta de servicios del Distrito</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</si>
  <si>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t>
  </si>
  <si>
    <t>Contar con los planes de acción actualizados para mujeres campesinas de los comités veredales de Auras y Nazareth de Sumapaz, así como un conjunto de acciones acordadas con la organización de mujeres palanqueras Kuagro.  
Contar con instrumentos diseñado para el pilotaje en la consolidación la información de las organizaciones registradas en las bases de datos de la entidad y el avance en la sistematización de la información de 100 organizaciones para iniciar el acercamiento telefónico para la actualización de datos y la difusión de la oferta. 
Se logró aportar a las estrategias de garantías del derecho a la educación de las mujeres a partir de las articulaciones internas y externas dirigidas al fortalecimiento de la oferta institucional en cada una de las localidades</t>
  </si>
  <si>
    <t xml:space="preserve">Durante el periodo en fortalecimiento a organizaciones: Realización de tres (3) mesas de asistencia técnica para retomar acciones de fortalecimiento organizativo relacionado con las capacidades y acciones priorizadas por cada organización.  El trabajo se adelantó con: Comité Veredal de Mujeres de Auras– Sumapaz - Comité Veredal de Mujeres de Nazareth– Sumapaz - Comité Veredal de Mujeres de Raizal– Sumapaz. Avance en el proceso de sistematización de 300 (trecientos) procesos organizativos sociales de mujeres identificadas desde el 2021 a la fecha. Se relacionó información relacionada con el nivel de trabajo adelantado por el Equipo de Fortalecimiento a Organizaciones de acuerdo con las etapas de caracterización, devolución, planes de acción, convenios y asistencias técnicas, sus soportes y observaciones. 
Desde rol comunitario: Durante junio el rol comunitario apoyó la preparación, convocatoria y difusión durante las Jornadas Territoriales Mujer Contigo en tu Barrio y Prevención de Violencias Contra las Mujeres para un total de 25 jornadas, logrando llegar a 748. ciudadanas. De igual manera, apoyaron y realizaron espacios de difusión de servicios de la Secretaría Distrital de la Mujer, con un total de 60 jornadas llegando a 1153 ciudadanas. La edad de las mujeres informadas se encuentra entre los 16 y 67 años de edad, de las 9 localidades priorizadas (Bosa, Ciudad Bolívar, San Cristóbal, Usme, Suba, Kennedy, Mártires y Rafael Uribe Uribe), así como en Tunjuelito y Santa fe.
Desde alianzas estrategicas:En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</si>
  <si>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t>
  </si>
  <si>
    <t xml:space="preserve">Se logró vincular a otras ciudadanas y ciudadanos a los procesos de formación y visibilización de liderazgos de las mujeres que hacen parte de las CIOM. Se aportó al fortalecimiento de redes comunitarias y espacios de cuidado con las mujeres de Bogotá que hacen parte de las CIOM y de los procesos del equipo de actividad física. Se generaron nuevos espacios de socialización de información relacionada con derechos de las mujeres, PPMyEG y oferta de servicios de la entidad. 
Contar con los planes de acción actualizados para mujeres campesinas de los comités veredales de Auras y Nazareth de Sumapaz, así como un conjunto de acciones acordadas con la organización de mujeres palanqueras Kuagro.  </t>
  </si>
  <si>
    <t xml:space="preserve">Durante el periodo en fortalecimiento a organizaciones:
Realización de dos (2) mesas de asistencia técnica con los comités Veredales de Sopas y Auras para continuar con acciones de fortalecimiento organizativo relacionado con las capacidades y acciones priorizadas por cada organización.  El trabajo se adelantó con: 
 Comité Veredal de Mujeres de Sopas– Sumapaz / Comité Veredal de Mujeres de Auras– Sumapaz 
Desde rol comunitario: 
Durante el mes, se fortalecieron las articulaciones en las localidades priorizadas (Ciudad Bolívar, Mártires, Rafael Uribe Uribe, Usme, Bosa, Engativá, Kennedy, San Cristóbal y Suba) con diversos actores clave: integrantes de Juntas de Acción Comunal, personal de jardines infantiles privados, ICBF, Integración Social, lideresas, organizaciones sociales y sector comercial. Estos acuerdos han permitido apoyar las convocatorias a jornadas de la Secretaría Distrital de la Mujer y difundir sus servicios entre las mujeres participantes, facilitando su acceso a los programas institucionales durante las actividades territoriales.
Desde alianzas estrategicas:
De igual manera, se realizaron cinco espacios de articulación con instituciones públicas y privadas orientadas al fortalecimiento de capacidades de las mujeres, la socialización de los servicios de las CIOM y al apoyo a los procesos comunitarios de las mujeres en las localidades. Así, se avanzó en la articulación interinstitucional con el IDARTES, el SENA, la Secretaría Distrital de Salud y la Secretaría Distrital de Desarrollo Económico y se llevó a cabo la articulación con el sector privado como la Universidad Antonio Nariño.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</si>
  <si>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t>
  </si>
  <si>
    <t>Fortalecimiento a Organizaciones:Contar con los planes de acción actualizados para mujeres campesinas de los comités veredales de Sopas y Auras de Sumapaz. Contar con avances en las llamadas de actualización de datos básicos para la consolidación de información de las organizaciones registradas en las bases de datos de la entidad, y el avance en la sistematización de la información de 444 organizaciones.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t>
  </si>
  <si>
    <t xml:space="preserve">Durante el periodo en fortalecimiento a organizaciones:
Realización de una (1) mesa de asistencia técnica con el comité Veredal de Sopas para continuar con acciones de fortalecimiento organizativo relacionado con las capacidades y acciones priorizadas por el proceso organizativo.  El trabajo se adelantó con: Comité Veredal de Mujeres de Sopas– Sumapaz. Participación en la JAL de Sumapaz del 5 de agosto convocada en respuesta a la solicitud de creación del COLMYEG por parte de la organización Comité Diverso e Incluyente Cacica la Gaitana. Realización de dos (2) mesas de asistencia técnica con la naciente Mesa Local de Mujeres Negras, Indígenas, Gitanas de la Localidad de Kennedy para iniciar acciones de fortalecimiento organizativo relacionado con su consolidación y creación por medio de acto administrativo ante la JAL de la localidad de Kennedy.  
Desde rol comunitario: 
Durante el mes,el equipo rol comunitario apoyó en la preparación, convocatoria y difusión durante las Jornadas Territoriales Mujer Contigo en tu Barrio y Prevención de Violencias Contra las Mujeres para un total de 25 jornadas, logrando llegar a 753 ciudadanas. De igual manera, apoyaron y realizaron espacios de difusión de servicios de la Secretaría Distrital de la Mujer, con un total de 62 jornadas llegando a 1347 ciudadanas. La edad de las mujeres informadas se encuentra entre los 16 y 71 años de edad, de las 9 localidades priorizadas (Bosa, Ciudad Bolívar, San Cristóbal, Usme, Suba, Kennedy, Mártires y Rafael Uribe Uribe), así como en Tunjuelito y Santa fe.
Desde alianzas estrategicas:
Durante el periodo, 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el cual contará con la participación y liderazgo de una artista que, a través de la elaboración de fanzines con las mujeres, conversa sobre lo que significa la vejez para las mujeres. Adicionalmente con la Fundación Texmoda. La articulación tuvo como objetivo conocer y replicar en las localidades el proceso de la Fundación relacionado con el apoyo en empleabilidad a jóvenes y migrantes a través de un curso en habilidades blandas, ventas y atención al cliente. Asimismo, el apoyo que hace a los emprendimientos a través de un capital semilla a los negocios destacados.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</si>
  <si>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t>
  </si>
  <si>
    <t xml:space="preserve">Fortalecimiento Organizaciones: Implementación de acciones de asistencia técnica para el fortalecimiento de procesos organizativos de mujeres campesinas de los comités veredales de Sopas y Auras de Sumapaz.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 generando que en el mes se remitieran 70 ciudadanas para los servicios de orientación psicosocial y socio jurídica
Alianzas Est: Se aportó al fortalecimiento de redes comunitarias y de encuentros entre mujeres a través del arte y la conversación de lo que significa para las mujeres envejecer y construir nuevas formas de habitar el mundo. Se apoyó la iniciativa de unir esfuerzos y oferta institucional frente al emprendimiento y empleabilidad de mujeres jóvenes y/o migrantes para fortalecer su autonomía económica. </t>
  </si>
  <si>
    <t xml:space="preserve">Durante el periodo en fortalecimiento a organizaciones:
Realización de una (1) jornada de asistencia técnica y acompañamiento al Comité Veredal de Auras para continuar con acciones de fortalecimiento organizativo relacionado con las dimensiones de autocuidado, cuidado relacional y emocional, y fortalecimiento a la participación y acciones priorizadas por el proceso organizativo Realización de cinco (5) mesas de asistencia técnica y acompañamiento con comités veredales y procesos organizativos de mujeres de Sumapaz para adelantar acciones para el fortalecimiento, en articulación con las estrategias PIOM, Orbitando, fortalecimiento a la participación, fortalecimiento a las organizaciones y presupuestos participativos: Comité Diverso La Cacica Gaitana, Comité Veredal de Mujeres de Sopas, Comité Veredal de Mujeres de Raizal, Comité Veredal de Mujeres de Nazareth, Comité Veredal de Mujeres de San Juan.  Realización de dos (2) mesas de asistencia técnica con la Mesa Local de Mujeres Negras, Indígenas, Gitanas de la Localidad de Kennedy para continuar acciones de fortalecimiento organizativo relacionado con su consolidación y creación por medio de acto administrativo.
Desde rol comunitario: 
Durante septiembre, el equipo rol comunitario apoyó la preparación, convocatoria y difusión durante las Jornadas Territoriales Mujer Contigo en tu Barrio y Prevención de Violencias Contra las Mujeres para un total de 29 jornadas, logrando llegar a 728 ciudadanas, y espacios de difusión de servicios de la Secretaría Distrital de la Mujer, con un total de 63 jornadas llegando a 1100 ciudadanas. La edad de las mujeres informadas se encuentra entre los 15 y 69 años, de las 9 localidades priorizadas (Bosa, Ciudad Bolívar, San Cristóbal, Usme, Suba, Kennedy, Mártires y Rafael Uribe Uribe), así como en Antonio Nariño, Teusaquillo, Tunjuelito y Santa fe
Desde alianzas estrategicas:
Durante el mes de septiembre se realizaron dos procesos de articulación con el Ministerio del deporte y la continuación del proceso del convenio con el SENA. Estas articulaciones estuvieron orientadas a las vinculaciones de las mujeres beneficiarias de las CIOM en procesos de formación y acceso a servicios.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</si>
  <si>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t>
  </si>
  <si>
    <t xml:space="preserve">Desde la estrategia de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 generando que en el mes se remitieran 83 ciudadanas para los servicios de orientación psicosocial y socio jurídica, se generara interés en la comunidad en generar espacios en donde esperan las profesionales para diferentes espacios de sensibilización y la participación de las mujeres en los cursos y actividades programadas en la CIOM, interés en fortalecimiento a organizaciones, así como espacios de participación, reconociendo que este es un espacio para ellas. 
 Por otra parte, desde fortalecimiento a organizaciones, la implementación de acciones de asistencia técnica para el fortalecimiento de procesos organizativos de mujeres campesinas de los comités veredales de Sopas, Raizal, San Juan, Nazareth y Auras de Sumapaz. Acompañamientos a procesos organizativos de mujeres de pueblos étnicos (Afros, indígenas, gitanas) de Kennedy.  </t>
  </si>
  <si>
    <t xml:space="preserve">Durante el periodo en fortalecimiento a organizaciones:
Se desarrolló asistencia técnica al Comité veredal de Betania, seguimiento al plan de acción y presentación de las estrategias Orbitando y Fortalecimiento a la participación. Realización de una (1) mesa de asistencia técnica virtual al proceso organizativo de mujeres de la vereda Las Palmas de la localidad de Sumapaz, para el acompañamiento técnico para la creación del Comité veredal. Realización de una (1) mesa de asistencia técnica virtual con los procesos organizativos de mujeres de la localidad de Santafé que participan en la Comisión de Mujeres de dicha localidad, a través del taller “La fuerza de lo colectivo” donde se abordaron los temas relacionados con la conformación de diferentes expresiones organizativas formales y no formales en Colombia. Realización de tres (3) mesas de asistencia técnica para la creación de la Mesa Distrital de Mujeres Étnicas para continuar acciones de acompañamiento relacionado con la gestión y desarrollo del acto administrativo. Se realizaron ajustes a la propuesta para convertir los documentos a proyecto de acuerdo distrital, conforme a los requerimientos de las participantes en el proceso. 
Desde rol comunitario: 
Durante octubre las colegas del rol comunitario apoyaron en la preparación, convocatoria y difusión durante las Jornadas Territoriales Mujer Contigo en tu Barrio y Prevención de Violencias Contra las Mujeres para un total de 32 jornadas, logrando llegar a 755 ciudadanas. Durante el periodo reportado se logró apoyar en todo lo relacionado con la convocatoria, preparación y desarrollo de las diferentes jornadas programadas en las localidades priorizadas, dentro de las cuales se encuentran las Jornadas Territoriales Mujer Contigo en tu Barrio, Jornadas Territoriales de Prevención de Violencias Contra las Mujeres, Plantón en Bosa, cine violeta en la localidad de Mártires, generando gran participación de las ciudadanas de Bogotá.  Se forjó el trabajo en equipo tanto con las profesionales de las Casas de Igualdad de Oportunidades para las Mujeres y profesionales de otras dependencias de la Secretaría Distrital de la Mujer, generando que se remitieran las ciudadanas en los diferentes servicios de la entidad de acuerdo con su necesidad e interés tal como el tema de las actividades y cursos de las CIOM, así como la remisión de las mujeres que son víctimas de violencia intrafamiliar o en riesgo de feminicidio.  
Desde alianzas estrategicas:
Durante el mes de octubre se realizaron cuatro articulaciones con el Ministerio del deporte, el Consejo Noruego para Refugiados, la Universidad San Buenaventura y el Jardín Botánico de Bogotá. Estas articulaciones estuvieron orientadas a la participación de la entidad en procesos de formación y socialización del enfoque de género y la participación de las mujeres que asisten a las CIOM en espacios de socialización en escenarios distritales, así como en formaciones.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</si>
  <si>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Oct: Jornadas Territoriales Mujer Contigo en tu Barrio y Prevención de Violencias Contra las Mujeres para un total de 32 jornadas, logrando llegar a 755 ciudadanas.   	</t>
  </si>
  <si>
    <t xml:space="preserve">Se aportó al fortalecimiento de espacios de conexión entre mujeres que permitan la sostenibilidad de las redes comunitarias y de apoyo entre pares.  Se ha logrado aportar al reconocimiento del impacto de las violencias en el ejercicio deportivo de las mujeres. Se aportó a la visibilización del enfoque de género como herramienta fundamental en la garantía de los Derechos Humanos. </t>
  </si>
  <si>
    <t xml:space="preserve">Durante el periodo en fortalecimiento a organizaciones:
Realización de dos (2) mesas de asistencia técnica para la creación de la Mesa Distrital de Mujeres Étnicas con el fin de continuar acciones de acompañamiento relacionado con la gestión y desarrollo del acto administrativo. Se realizaron recomendaciones a la propuesta por parte de la estrategia de fortalecimiento a la participación y fortalecimiento a organizaciones. Asi mismo, se realizaron (2) mesas de asistencia técnica con las organizaciones nacionales de mujeres que habitan Bogotá para la concertación y construcción metodológica del Encuentro Distrital de organizaciones de mujeres de Bogotá. 
Desde rol comunitario: 
Se apoyó en la preparación, convocatoria y difusión durante las Jornadas Territoriales Mujer Contigo en tu Barrio y Prevención de Violencias Contra las Mujeres para un total de 31 jornadas, logrando llegar a 810 ciudadanas. De igual manera, apoyaron y realizaron espacios de difusión de servicios de la Secretaría Distrital de la Mujer, con un total de 48 jornadas llegando a 842 ciudadanas
Desde alianzas estrategicas:
Se realizó una articulación con la organización Siempre vivas orientada a la recuperación de la memoria de las antepasadas de las mujeres participantes del taller a través de la metodología fotogenealogía. La intención fue vincular a las mujeres de las CIOM, inicialmente CIOM Suba, en el proceso.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</si>
  <si>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Oct: Jornadas Territoriales Mujer Contigo en tu Barrio y Prevención de Violencias Contra las Mujeres para un total de 32 jornadas, logrando llegar a 755 ciudadanas. Nov: las Jornadas Territoriales Mujer Contigo en tu Barrio y Prevención de Violencias Contra las Mujeres para un total de 31 jornadas, logrando llegar a 810 ciudadanas. 	</t>
  </si>
  <si>
    <t xml:space="preserve">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 generando que en el mes se remitieran 30 ciudadanas para los servicios de orientación psicosocial y socio jurídica, se generara interés en la comunidad en generar espacios en donde esperan las profesionales para diferentes espacios de sensibilización y la participación de las mujeres en los cursos y actividades programadas en la CIOM, interés en fortalecimiento a organizaciones, así como espacios de participación, reconociendo que este es un espacio para ellas. </t>
  </si>
  <si>
    <t xml:space="preserve">Durante el periodo en fortalecimiento a organizaciones:
Preencuentros interlocales. Diciembre 10 y 11. Se realizaron dos preencuentros de organizaciones de mujeres de las localidades de Santafé, La Candelaria, Mártires, Chapinero y Suba, Engativá, Barrios Unidos y Usaquén como espacios de reconocimiento y creación de redes previos al Encuentro distrital del 2026; Se realizó asistencia técnica a la organización la Trocha en articulación con el equipo del Derecho a la paz, con la organización se socializó la estrategia de fortalecimiento a organizaciones de la SDMujer y se proyectaron actividades a realizar en el año 2026.Realización de una (1) mesa de asistencia técnica con las organizaciones nacionales de mujeres que habitan Bogotá para la concertación y construcción metodológica del Encuentro Distrital de organizaciones de mujeres de Bogotá
Desde rol comunitario: 
Durante diciembre las colegas del rol comunitario apoyaron en la preparación, convocatoria y difusión durante las Jornadas Territoriales Mujer Contigo en tu Barrio y Prevención de Violencias Contra las Mujeres para un total de 11 jornadas, logrando llegar a 309 ciudadanas. De igual manera, apoyaron y realizaron espacios de difusión de servicios de la Secretaría Distrital de la Mujer, con un total de 27 jornadas llegando a 488 ciudadanas.La edad de las mujeres informadas se encuentra entre los 15 y 75 años de edad, de las 9 localidades priorizadas (Bosa, Ciudad Bolívar, San Cristóbal, Usme, Suba, Kennedy, Mártires y Rafael Uribe Uribe), así como en Antonio Nariño, Tunjuelito y Santa fe.  
Desde alianzas estrategicas:
En el mes de diciembre se realizaron dos nuevas articulaciones con el Ministerio del interior y con la Universidad Ibero con la intención de generar puentes para el fortalecimiento frente al derecho a la participación y el intercambio de acciones para la sensibilización y socialización de los servicios de la Dirección. Se realizaron también dos seguimientos a las articulaciones que tienen que ver con Masglo y con el convenio del SENA.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</si>
  <si>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Oct: Jornadas Territoriales Mujer Contigo en tu Barrio y Prevención de Violencias Contra las Mujeres para un total de 32 jornadas, logrando llegar a 755 ciudadanas. Nov: las Jornadas Territoriales Mujer Contigo en tu Barrio y Prevención de Violencias Contra las Mujeres para un total de 31 jornadas, logrando llegar a 810 ciudadanas. Dic: Jornadas Territoriales Mujer Contigo en tu Barrio y Prevención de Violencias Contra las Mujeres para un total de 11 jornadas, logrando llegar a 309 ciudadanas y se realizaron dos preencuentros de organizaciones de mujeres de las localidades de Santafé, La Candelaria, Mártires, Chapinero y Suba, Engativá, Barrios Unidos y Usaquén  	</t>
  </si>
  <si>
    <t>Realizar la difusión en clave de prevención de violencias contra las mujeres</t>
  </si>
  <si>
    <t>Realizar asistencia técnica a fortalecimiento a organizaciones</t>
  </si>
  <si>
    <t>Identificación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Teniendo en cuenta el nuevo proceso de contratación se presento un retraso en la contratación del equipo que dinamizará esta tarea</t>
  </si>
  <si>
    <t>Teniendo en cuenta el nuevo proceso de contratación se presento un retraso en la contratación del equipo que dinamizará esta tarea</t>
  </si>
  <si>
    <t>https://secretariadistritald-my.sharepoint.com/:w:/g/personal/territorializacion2021_sdmujer_gov_co/EYVrHu8liQ5DoF2gBnsOKSYBFJOyhfItGv0996Bv9YxKlw?e=3JpAWb</t>
  </si>
  <si>
    <t>Durante febrero las colegas del rol comunitario apoyaron en la preparación, convocatoria y difusión durante las Jornadas Territoriales Mujer Contigo en tu Barrio y Prevención De Violencias Contra las Mujeres para un total de 14 jornadas
De igual manera, apoyaron y realizaron espacios de difusión de servicios de la Secretaría Distrital de la Mujer, con un total de 19 jornadas.
Teniendo en cuenta el nuevo proceso de contratación se presento un retraso en la contratación del equipo que dinamizará esta tarea</t>
  </si>
  <si>
    <t>Durante el mes de febrero se llevaron a cabo tres espacios de articulación con proyección para el año con entidades del orden público orientados al fortalecimiento de capacidades de las mujeres beneficiarias de las CIOM, así como al acceso de la oferta institucional distrital y nacional: 
1. IDRD. Se asistió a la reunión con la intención de dar continuidad al proceso que se ha venido realizando de formación y sensibilización a las deportistas que hacen parte de esta entidad. 
2. Convenio SENA. Se participó en la reunión de revisión de metas y objetivos de la continuación del convenio con el SENA que se viene adelantando desde la entidad.  
3. Museo de la independencia – mujeres CIOM rural. Se participó en la reunión de inicio del proceso de articulación para la exposición de mujeres rurales en el museo, la cual contará con actividades co creativas y de acompañamiento institucional previo. 
Por otra parte, se presenta un leve retraso toda vez que debido a los tiempos de los procesos contractuales el equipo que dinamiza esta tarea de fortaleciomiento a organizaciones no fue contratado en su totalidad.</t>
  </si>
  <si>
    <t xml:space="preserve">https://secretariadistritald-my.sharepoint.com/:w:/g/personal/territorializacion2021_sdmujer_gov_co/ETZvpo4DRexDsLmQYow7E54BiRdXAaKVmqXRPJhMeBE2XQ?e=6DYvQT	</t>
  </si>
  <si>
    <t>https://secretariadistritald-my.sharepoint.com/:w:/g/personal/territorializacion2021_sdmujer_gov_co/ETl5tnV7qd5BoQ4cF7wc49QBCIgJx9HK7FYOYRI1TGPEqA?e=besZmy</t>
  </si>
  <si>
    <t xml:space="preserve">Durante marzo las colegas del rol comunitario apoyaron en la preparación, convocatoria y difusión durante las Jornadas Territoriales Mujer Contigo en tu Barrio y Prevención De Violencias Contra las Mujeres para un total de 20 jornadas, logrando llegar a 678 ciudadanas. 
De igual manera, apoyaron y realizaron espacios de difusión de servicios de la Secretaría Distrital de la Mujer, con un total de 44 jornadas llegando a 719 ciudadanas. </t>
  </si>
  <si>
    <t xml:space="preserve">Durante Marzo se avanzó en la estrategia de fortalecimiento a organizaciones en: Revisión documental de actas referentes al proceso adelantado con mujeres Palenqueras en la vigencia 2024 para la construcción de una propuesta metodológica para el fortalecimiento del proceso en la vigencia 2025, Articular acciones para la identificación/caracterización de organizaciones sociales de cuidado comunitario en localidades priorizadas, en el marco del pilotaje desarrollado por el Sistema Distrital de Cuidado, a desarrollar en las localidades de Antonio Nariño, Barrios Unidos, Puente Aranda, Kennedy y Usme. 
Alianzas Estrategicas: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t>
  </si>
  <si>
    <t>https://secretariadistritald-my.sharepoint.com/:w:/g/personal/territorializacion2021_sdmujer_gov_co/ERdQW8isG5ZNqg-ypl-Sv_kBnf2nuHXJmY52sirlwT2Pkg?e=YhychC</t>
  </si>
  <si>
    <t>https://secretariadistritald-my.sharepoint.com/:w:/g/personal/territorializacion2021_sdmujer_gov_co/EcnsUD3pEI1AtjRKkqU2z7oBbYVJAW7pY8E73ifL4wQ6Vg?e=W9IPnU
https://secretariadistritald-my.sharepoint.com/:w:/g/personal/territorializacion2021_sdmujer_gov_co/EQYNF0mOivBMvvZG8mDWQsgB-tD90FfqyOIQuFYgvO7qQw?e=6hINnT</t>
  </si>
  <si>
    <t xml:space="preserve">Durante abril el equipo de rol comunitario apoyaron en la preparación, convocatoria y difusión durante las Jornadas Territoriales Mujer Contigo en tu Barrio y Prevención De Violencias Contra las Mujeres para un total de 22 jornadas, logrando llegar a 534ciudadanas. 
De igual manera, apoyaron y realizaron espacios de difusión de servicios de la Secretaría Distrital de la Mujer, con un total de 40 jornadas llegando a 668 ciudadanas. </t>
  </si>
  <si>
    <t xml:space="preserve">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que permita el fortalecimiento de las organizaciones de mujeres con los equipos de Ruralidad, Gestión Local, de los Centros de inclusión digital, Alianzas, la Estrategia de Justicia de Género y la Referente del derecho a la participación. Se llevaron a cabo dos espacios de articulación internos y externos orientados al fortalecimiento de capacidades de las mujeres y de socialización de los servicios de las CIOM. De esta manera, se avanzó en la articulación con el SENA y la Caja de Vivienda Popular. </t>
  </si>
  <si>
    <t>https://secretariadistritald-my.sharepoint.com/:w:/g/personal/territorializacion2021_sdmujer_gov_co/EfqjMpOVh7tIicvhKTpMwn4B55fOqHwTebd9RjMY_r-zow?e=d6XBYR</t>
  </si>
  <si>
    <t>https://secretariadistritald-my.sharepoint.com/:w:/g/personal/territorializacion2021_sdmujer_gov_co/EZqs32rWqKZIgQZNvP0Wo0oB1vLOA7Be1v48f8XqR0LQ6Q?e=bltCLc
https://secretariadistritald-my.sharepoint.com/:w:/g/personal/territorializacion2021_sdmujer_gov_co/Ed7GTymyXwdIn5-FxDTyeB4BNFFeQIlw4a1aq4Gi8xqa4w?e=wwhMh1</t>
  </si>
  <si>
    <t>Durante mayo desde rol comunitario se apoyó en la preparación, convocatoria y difusión durante las Jornadas Territoriales Mujer Contigo en tu Barrio y Prevención de Violencias Contra las Mujeres para un total de 27 jornadas, logrando llegar a 797 ciudadanas. De igual manera, se realizaron espacios de difusión de servicios de la Secretaría Distrital de la Mujer, con un total de 50 jornadas llegando a 1049 ciudadanas. La edad de las mujeres informadas se encuentra entre los 17 y 71 años de edad, de las 9 localidades priorizadas (Bosa, Ciudad Bolívar, San Cristóbal, Usme, Suba, Kennedy, Mártires y Rafael Uribe Uribe), así como en Tunjuelito</t>
  </si>
  <si>
    <t xml:space="preserve">Realización de tres (3) mesas de asistencia técnica para retomar acciones de fortalecimiento organizativo relacionado con las capacidades y acciones priorizadas por cada organización.  El trabajo se adelantó con: Comité Veredal de Mujeres de Auras – Sumapaz / Comité Veredal de Mujeres de Nazareth – Sumapaz / Organización de Mujeres Palenqueras Kuagro.
Articulación de acciones intrainstitucionales para mapear la oferta de las diferentes áreas de la SDMUJER que permita el fortalecimiento de las organizaciones de mujeres con los equipos de Escuela Lidera par, Gestión Local, Orbitando y Fortalecimiento a la participación, Referenta derecho a una cultura libre se sexismo SDMujer. Se acordaron acciones conjuntas, fechas y gestiones para llevar a cabo acciones afirmativas para las organizaciones de mujeres del Distrito como procesos de formación sensibilización y asistencia técnica.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</si>
  <si>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https://secretariadistritald-my.sharepoint.com/:w:/g/personal/territorializacion2021_sdmujer_gov_co/EfBT5rbT-rVHrpO322g_VaQBWP0v0pqhN3xBWirDVUcESA?e=tTK5hC</t>
  </si>
  <si>
    <t>https://secretariadistritald-my.sharepoint.com/:w:/g/personal/territorializacion2021_sdmujer_gov_co/Efqm5flxwNRGpPqBNkA4s9QBYCSCti44qauj_nohXTQ7Qg?e=2zLo5d
https://secretariadistritald-my.sharepoint.com/:w:/g/personal/territorializacion2021_sdmujer_gov_co/ERpeiWmFxklKhcF18TM3YwYBLf5jPVNYp6qaS6zETF5Ipw?e=F7iex8</t>
  </si>
  <si>
    <t>Durante junio el rol comunitario apoyó la preparación, convocatoria y difusión durante las Jornadas Territoriales Mujer Contigo en tu Barrio y Prevención de Violencias Contra las Mujeres para un total de 25 jornadas, logrando llegar a 748. ciudadanas. De igual manera, apoyaron y realizaron espacios de difusión de servicios de la Secretaría Distrital de la Mujer, con un total de 60 jornadas llegando a 1153 ciudadanas. La edad de las mujeres informadas se encuentra entre los 16 y 67 años de edad, de las 9 localidades priorizadas (Bosa, Ciudad Bolívar, San Cristóbal, Usme, Suba, Kennedy, Mártires y Rafael Uribe Uribe), así como en Tunjuelito y Santa fe.</t>
  </si>
  <si>
    <t>Durante el periodo en fortalecimiento a organizaciones: Realización de tres (3) mesas de asistencia técnica para retomar acciones de fortalecimiento organizativo relacionado con las capacidades y acciones priorizadas por cada organización.  El trabajo se adelantó con: Comité Veredal de Mujeres de Auras– Sumapaz - Comité Veredal de Mujeres de Nazareth– Sumapaz - Comité Veredal de Mujeres de Raizal– Sumapaz. Avance en el proceso de sistematización de 300 (trecientos) procesos organizativos sociales de mujeres identificadas desde el 2021 a la fecha. Se relacionó información relacionada con el nivel de trabajo adelantado por el Equipo de Fortalecimiento a Organizaciones de acuerdo con las etapas de caracterización, devolución, planes de acción, convenios y asistencias técnicas, sus soportes y observaciones. 
Durante el mes de junio se realizaron cinco espacios de articulación con instituciones públicas, privadas y ciudadanía orientados al fortalecimiento de capacidades de las mujeres, la socialización de los servicios de las CIOM y al apoyo a los procesos comunitarios de las mujeres en las localidades. Así, se avanzó en la articulación interinstitucional con el Jardín Botánico de Bogotá y el Instituto de Desarrollo Urbano –IDU-. De igual manera, se llevaron a cabo las articulaciones con el sector privado como la Fundación Batuta y con ciudadanía interesada en vincular sus procesos con las iniciativas de liderazgo de las mujeres en Bogotá, así como en transmitir conocimientos y fortalecer capacidades en la CIOM de Usaquén</t>
  </si>
  <si>
    <t>https://secretariadistritald-my.sharepoint.com/:w:/g/personal/territorializacion2021_sdmujer_gov_co/EdGKCrMla7ZMqGnTUX_t_BEBIKVvE_0YCYtn8FS9iXf-ww?e=f9Qd0v</t>
  </si>
  <si>
    <t>https://secretariadistritald-my.sharepoint.com/:w:/g/personal/territorializacion2021_sdmujer_gov_co/ESL80nY2nKdKpqum4kpF2zUBVAxfbBC4fclJ2zUfE6FTbA?e=zzyhvV
https://secretariadistritald-my.sharepoint.com/:w:/g/personal/territorializacion2021_sdmujer_gov_co/EXd5F-Ey4x1OmoH8y3iOV94BAlgW9GvwlsYVRBO58BvBjw?e=qMruqN</t>
  </si>
  <si>
    <t>Durante el mes, se fortalecieron las articulaciones en las localidades priorizadas (Ciudad Bolívar, Mártires, Rafael Uribe Uribe, Usme, Bosa, Engativá, Kennedy, San Cristóbal y Suba) con diversos actores clave: integrantes de Juntas de Acción Comunal, personal de jardines infantiles privados, ICBF, Integración Social, lideresas, organizaciones sociales y sector comercial. Estos acuerdos han permitido apoyar las convocatorias a jornadas de la Secretaría Distrital de la Mujer y difundir sus servicios entre las mujeres participantes, facilitando su acceso a los programas institucionales durante las actividades territoriales.</t>
  </si>
  <si>
    <t xml:space="preserve">Realización de dos (2) mesas de asistencia técnica con los comités Veredales de Sopas y Auras para continuar con acciones de fortalecimiento organizativo relacionado con las capacidades y acciones priorizadas por cada organización.  El trabajo se adelantó con: 
 Comité Veredal de Mujeres de Sopas– Sumapaz / Comité Veredal de Mujeres de Auras– Sumapaz 
De igual manera, se realizaron cinco espacios de articulación con instituciones públicas y privadas orientadas al fortalecimiento de capacidades de las mujeres, la socialización de los servicios de las CIOM y al apoyo a los procesos comunitarios de las mujeres en las localidades. Así, se avanzó en la articulación interinstitucional con el IDARTES, el SENA, la Secretaría Distrital de Salud y la Secretaría Distrital de Desarrollo Económico y se llevó a cabo la articulación con el sector privado como la Universidad Antonio Nariño. </t>
  </si>
  <si>
    <t>https://secretariadistritald-my.sharepoint.com/:w:/g/personal/territorializacion2021_sdmujer_gov_co/EcmWVggANjRIlYwffyVBhH4Bk14IITgFZVxrPHcHVz1s9Q?e=GFM1Ye</t>
  </si>
  <si>
    <t>https://secretariadistritald-my.sharepoint.com/:w:/g/personal/territorializacion2021_sdmujer_gov_co/ETt6NV3BZGVIhMyolx_CPTcBSHDorYnNKsA7MC9IE-q-Gw?e=Wn5Krj
https://secretariadistritald-my.sharepoint.com/:w:/g/personal/territorializacion2021_sdmujer_gov_co/EeneqbuVQhpHp_7diYn_WaoBlJKIt6nP-QcwknjKaed1Tw?e=RiqqUY</t>
  </si>
  <si>
    <t>Durante agosto, el equipo rol comunitario apoyó en la preparación, convocatoria y difusión durante las Jornadas Territoriales Mujer Contigo en tu Barrio y Prevención de Violencias Contra las Mujeres para un total de 25 jornadas, logrando llegar a 753 ciudadanas. De igual manera, apoyaron y realizaron espacios de difusión de servicios de la Secretaría Distrital de la Mujer, con un total de 62 jornadas llegando a 1347 ciudadanas. La edad de las mujeres informadas se encuentra entre los 16 y 71 años de edad, de las 9 localidades priorizadas (Bosa, Ciudad Bolívar, San Cristóbal, Usme, Suba, Kennedy, Mártires y Rafael Uribe Uribe), así como en Tunjuelito y Santa fe.</t>
  </si>
  <si>
    <t xml:space="preserve">Realización de una (1) mesa de asistencia técnica con el comité Veredal de Sopas para continuar con acciones de fortalecimiento organizativo relacionado con las capacidades y acciones priorizadas por el proceso organizativo.  El trabajo se adelantó con: Comité Veredal de Mujeres de Sopas– Sumapaz. Participación en la JAL de Sumapaz del 5 de agosto convocada en respuesta a la solicitud de creación del COLMYEG por parte de la organización Comité Diverso e Incluyente Cacica la Gaitana. Realización de dos (2) mesas de asistencia técnica con la naciente Mesa Local de Mujeres Negras, Indígenas, Gitanas de la Localidad de Kennedy para iniciar acciones de fortalecimiento organizativo relacionado con su consolidación y creación por medio de acto administrativo ante la JAL de la localidad de Kennedy.  
Durante el periodo, 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el cual contará con la participación y liderazgo de una artista que, a través de la elaboración de fanzines con las mujeres, conversa sobre lo que significa la vejez para las mujeres. Adicionalmente con la Fundación Texmoda. La articulación tuvo como objetivo conocer y replicar en las localidades el proceso de la Fundación relacionado con el apoyo en empleabilidad a jóvenes y migrantes a través de un curso en habilidades blandas, ventas y atención al cliente. Asimismo, el apoyo que hace a los emprendimientos a través de un capital semilla a los negocios destacados. </t>
  </si>
  <si>
    <t>https://secretariadistritald-my.sharepoint.com/:w:/g/personal/territorializacion2021_sdmujer_gov_co/ETdDApDyuYpPjXeOmJLRMQ0Ba3rANyfF-e7EKZntpqqfBQ?e=O3dCsr</t>
  </si>
  <si>
    <t>Fortalecimiento Organizaciones:
https://secretariadistritald-my.sharepoint.com/:w:/g/personal/territorializacion2021_sdmujer_gov_co/EaPvPwEM21lOpbdqgDiYs58BmD8NeNjeKUQD7uTo3GcQ2A?e=gcTANr
Alianzas Estratagicas:
https://secretariadistritald-my.sharepoint.com/:w:/g/personal/territorializacion2021_sdmujer_gov_co/EXLkfWkjYb1LibtgJq22zRkBBuB4Tl7xnoQqPtU5oKmftA?e=i8csOO</t>
  </si>
  <si>
    <t>Durante septiembre, el equipo rol comunitario apoyó la preparación, convocatoria y difusión durante las Jornadas Territoriales Mujer Contigo en tu Barrio y Prevención de Violencias Contra las Mujeres para un total de 29 jornadas, logrando llegar a 728 ciudadanas, y espacios de difusión de servicios de la Secretaría Distrital de la Mujer. La edad de las mujeres informadas se encuentra entre los 15 y 69 años, de las 9 localidades priorizadas (Bosa, Ciudad Bolívar, San Cristóbal, Usme, Suba, Kennedy, Mártires y Rafael Uribe Uribe), así como en Antonio Nariño, Teusaquillo, Tunjuelito y Santa fe.</t>
  </si>
  <si>
    <t xml:space="preserve">Realización de una (1) jornada de asistencia técnica y acompañamiento al Comité Veredal de Auras para continuar con acciones de fortalecimiento organizativo relacionado con las dimensiones de autocuidado, cuidado relacional y emocional, y fortalecimiento a la participación y acciones priorizadas por el proceso organizativo Realización de cinco (5) mesas de asistencia técnica y acompañamiento con comités veredales y procesos organizativos de mujeres de Sumapaz para adelantar acciones para el fortalecimiento, en articulación con las estrategias PIOM, Orbitando, fortalecimiento a la participación, fortalecimiento a las organizaciones y presupuestos participativos: Comité Diverso La Cacica Gaitana, Comité Veredal de Mujeres de Sopas, Comité Veredal de Mujeres de Raizal, Comité Veredal de Mujeres de Nazareth, Comité Veredal de Mujeres de San Juan.  Realización de dos (2) mesas de asistencia técnica con la Mesa Local de Mujeres Negras, Indígenas, Gitanas de la Localidad de Kennedy para continuar acciones de fortalecimiento organizativo relacionado con su consolidación y creación por medio de acto administrativo.
Durante el mes de septiembre se realizaron dos procesos de articulación con el Ministerio del deporte y la continuación del proceso del convenio con el SENA. Estas articulaciones estuvieron orientadas a las vinculaciones de las mujeres beneficiarias de las CIOM en procesos de formación y acceso a servicios.  </t>
  </si>
  <si>
    <t>https://secretariadistritald-my.sharepoint.com/:w:/g/personal/territorializacion2021_sdmujer_gov_co/EZWay-2u2KpJrkY7MUM3LUgBYyR5l-75WLBQRAh0Mil2sg?e=sFMoOv</t>
  </si>
  <si>
    <t>https://secretariadistritald-my.sharepoint.com/:w:/g/personal/territorializacion2021_sdmujer_gov_co/ESxg7WzvqKVPh13DIdpFxlkBlh3XfQJl6GgqvVvNwUy_cA?e=pY8LyY
https://secretariadistritald-my.sharepoint.com/:w:/g/personal/territorializacion2021_sdmujer_gov_co/EVdhnr4-SchJstpPEDlkNP4BNR6jEsaTdLBX99MWLzz6vg?e=NDxD5e</t>
  </si>
  <si>
    <t xml:space="preserve">Durante octubre las colegas del rol comunitario apoyaron en la preparación, convocatoria y difusión durante las Jornadas Territoriales Mujer Contigo en tu Barrio y Prevención de Violencias Contra las Mujeres para un total de 32 jornadas, logrando llegar a 755 ciudadanas. Durante el periodo reportado se logró apoyar en todo lo relacionado con la convocatoria, preparación y desarrollo de las diferentes jornadas programadas en las localidades priorizadas, dentro de las cuales se encuentran las Jornadas Territoriales Mujer Contigo en tu Barrio, Jornadas Territoriales de Prevención de Violencias Contra las Mujeres, Plantón en Bosa, cine violeta en la localidad de Mártires, generando gran participación de las ciudadanas de Bogotá.  Se forjó el trabajo en equipo tanto con las profesionales de las Casas de Igualdad de Oportunidades para las Mujeres y profesionales de otras dependencias de la Secretaría Distrital de la Mujer, generando que se remitieran las ciudadanas en los diferentes servicios de la entidad de acuerdo con su necesidad e interés tal como el tema de las actividades y cursos de las CIOM, así como la remisión de las mujeres que son víctimas de violencia intrafamiliar o en riesgo de feminicidio.  </t>
  </si>
  <si>
    <t xml:space="preserve">Se desarrolló asistencia técnica al Comité veredal de Betania, seguimiento al plan de acción y presentación de las estrategias Orbitando y Fortalecimiento a la participación. Realización de una (1) mesa de asistencia técnica virtual al proceso organizativo de mujeres de la vereda Las Palmas de la localidad de Sumapaz, para el acompañamiento técnico para la creación del Comité veredal. Realización de una (1) mesa de asistencia técnica virtual con los procesos organizativos de mujeres de la localidad de Santafé que participan en la Comisión de Mujeres de dicha localidad, a través del taller “La fuerza de lo colectivo” donde se abordaron los temas relacionados con la conformación de diferentes expresiones organizativas formales y no formales en Colombia. Realización de tres (3) mesas de asistencia técnica para la creación de la Mesa Distrital de Mujeres Étnicas para continuar acciones de acompañamiento relacionado con la gestión y desarrollo del acto administrativo. Se realizaron ajustes a la propuesta para convertir los documentos a proyecto de acuerdo distrital, conforme a los requerimientos de las participantes en el proceso. 
Por otra parte, Durante el mes de octubre se realizaron cuatro articulaciones con el Ministerio del deporte, el Consejo Noruego para Refugiados, la Universidad San Buenaventura y el Jardín Botánico de Bogotá. Estas articulaciones estuvieron orientadas a la participación de la entidad en procesos de formación y socialización del enfoque de género y la participación de las mujeres que asisten a las CIOM en espacios de socialización en escenarios distritales, así como en formaciones. </t>
  </si>
  <si>
    <t>https://secretariadistritald-my.sharepoint.com/:w:/g/personal/territorializacion2021_sdmujer_gov_co/ESfvSgggJ2lCgwjInACZTEYBvm0KSZtFPrjd9h2Yye5RjA?e=OOyKVg</t>
  </si>
  <si>
    <t>https://secretariadistritald-my.sharepoint.com/:w:/g/personal/territorializacion2021_sdmujer_gov_co/EWxwJF1OIsBAjwy0sqWVpegBpBPXopkFbij28haq_Eet6w?e=AQRncw
https://secretariadistritald-my.sharepoint.com/:w:/g/personal/territorializacion2021_sdmujer_gov_co/EcZ7pe8_jP5AgtsEtgFRqEQBN8tsGbPbTlitb_7Gj0-Nqw?e=hOkC2V</t>
  </si>
  <si>
    <t>Durante noviembre se apoyó en la preparación, convocatoria y difusión durante las Jornadas Territoriales Mujer Contigo en tu Barrio y Prevención de Violencias Contra las Mujeres para un total de 31 jornadas, logrando llegar a 810 ciudadanas. De igual manera, apoyaron y realizaron espacios de difusión de servicios de la Secretaría Distrital de la Mujer, con un total de 48 jornadas llegando a 842 ciudadanas</t>
  </si>
  <si>
    <t xml:space="preserve">Realización de dos (2) mesas de asistencia técnica para la creación de la Mesa Distrital de Mujeres Étnicas con el fin de continuar acciones de acompañamiento relacionado con la gestión y desarrollo del acto administrativo. Se realizaron recomendaciones a la propuesta por parte de la estrategia de fortalecimiento a la participación y fortalecimiento a organizaciones. Asi mismo, se realizaon dos (2) mesas de asistencia técnica con las organizaciones nacionales de mujeres que habitan Bogotá para la concertación y construcción metodológica del Encuentro Distrital de organizaciones de mujeres de Bogotá. 
Se realizó una articulación con la organización Siempre vivas orientada a la recuperación de la memoria de las antepasadas de las mujeres participantes del taller a través de la metodología fotogenealogía. La intención fue vincular a las mujeres de las CIOM, inicialmente CIOM Suba, en el proceso. </t>
  </si>
  <si>
    <t>https://secretariadistritald-my.sharepoint.com/:w:/g/personal/territorializacion2021_sdmujer_gov_co/IQDZIyMgGoK5QJMGrRAMbj35AVsPJP4-X80Iqe4boBn09LM?e=CqAQY3</t>
  </si>
  <si>
    <t>https://secretariadistritald-my.sharepoint.com/:w:/g/personal/territorializacion2021_sdmujer_gov_co/IQAx3uTbxQbPS5lA_kVEhR5xASTS0L_f2eVgub3YatymfiE?e=Aq2S4B
https://secretariadistritald-my.sharepoint.com/:w:/g/personal/territorializacion2021_sdmujer_gov_co/IQDSRr7ajVm3SqDvtmeLig1UAUx2EQemDnnOGacAaZgNIg0?e=I11F0C</t>
  </si>
  <si>
    <t xml:space="preserve">Durante diciembre las colegas del rol comunitario apoyaron en la preparación, convocatoria y difusión durante las Jornadas Territoriales Mujer Contigo en tu Barrio y Prevención de Violencias Contra las Mujeres para un total de 11 jornadas, logrando llegar a 309 ciudadanas.  
De igual manera, apoyaron y realizaron espacios de difusión de servicios de la Secretaría Distrital de la Mujer, con un total de 27 jornadas llegando a 488 ciudadanas.  
La edad de las mujeres informadas se encuentra entre los 15 y 75 años de edad, de las 9 localidades priorizadas (Bosa, Ciudad Bolívar, San Cristóbal, Usme, Suba, Kennedy, Mártires y Rafael Uribe Uribe), así como en Antonio Nariño, Tunjuelito y Santa fe.  </t>
  </si>
  <si>
    <t xml:space="preserve">Preencuentros interlocales. Diciembre 10 y 11. Se realizaron dos preencuentros de organizaciones de mujeres de las localidades de Santafé, La Candelaria, Mártires, Chapinero y Suba, Engativá, Barrios Unidos y Usaquén como espacios de reconocimiento y creación de redes previos al Encuentro distrital del 2026; Se realizó asistencia técnica a la organización la Trocha en articulación con el equipo del Derecho a la paz, con la organización se socializó la estrategia de fortalecimiento a organizaciones de la SDMujer y se proyectaron actividades a realizar en el año 2026.Realización de una (1) mesa de asistencia técnica con las organizaciones nacionales de mujeres que habitan Bogotá para la concertación y construcción metodológica del Encuentro Distrital de organizaciones de mujeres de Bogotá
En el mes de diciembre se realizaron dos nuevas articulaciones con el Ministerio del interior y con la Universidad Ibero con la intención de generar puentes para el fortalecimiento frente al derecho a la participación y el intercambio de acciones para la sensibilización y socialización de los servicios de la Dirección. Se realizaron también dos seguimientos a las articulaciones que tienen que ver con Masglo y con el convenio del SENA. </t>
  </si>
  <si>
    <t>https://secretariadistritald-my.sharepoint.com/:w:/g/personal/territorializacion2021_sdmujer_gov_co/IQC7d6imjRZHQ5APPVAE6Ri4AaL4cJjcI2bvTOM7EfHoH8U?e=Upe5o5</t>
  </si>
  <si>
    <t>Alianzas: https://secretariadistritald-my.sharepoint.com/:w:/g/personal/territorializacion2021_sdmujer_gov_co/IQC78eqC57r0TICDJ7GsGNpCAd6PYK9xON9fOHK9CVIRDWk?e=diUVwV
Fortalecimiento Organizaciones: https://secretariadistritald-my.sharepoint.com/:w:/g/personal/territorializacion2021_sdmujer_gov_co/IQD_J4Z1lUHdTKVoOv3l--wqAe8TZm_pgcSdwYI-3UeUY-M?e=YGlARp</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</si>
  <si>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</si>
  <si>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</si>
  <si>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</si>
  <si>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</si>
  <si>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</si>
  <si>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</si>
  <si>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</si>
  <si>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</si>
  <si>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</si>
  <si>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</si>
  <si>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</si>
  <si>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</si>
  <si>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</si>
  <si>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</si>
  <si>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</si>
  <si>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</si>
  <si>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</si>
  <si>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</si>
  <si>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</si>
  <si>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</si>
  <si>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</si>
  <si>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</si>
  <si>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</si>
  <si>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 xml:space="preserve">Contratación de los procesos  166,15,80,16,22,50,136,134,51,31,189,129 relacionados con los apoyos transversales asociados a esta meta; Se inicio contrato 346 correspondiente al arriendo de Bosa,  Adición al contrato 1030-2024 de Aseo y cafeteria. </t>
  </si>
  <si>
    <t>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actividad, asi las cosas se desarrollaron los procesos  de contratación de: 166,15,80,16,22,50,136,134,51,31,189,129; Se inicio contrato 346 correspondiente al arriendo de Bosa,  Adición al contrato 1030-2024 de Aseo y cafeteria.</t>
  </si>
  <si>
    <t>Teniendo en cuenta el desarrollo del nuevo proceso contractual genero retraso en la contratación de los equipos que dinamizaran la meta</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</si>
  <si>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</si>
  <si>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"Contratación de los procesos  539,503,318,474,540,521,348,448; Se inició contrato 543 correspondiente a arriendo de puente aranda, Adición al contrato de transporte 1018-2024 y al contrato de vigilancia 1053-2024. Igualmente, se dió inicio a la estrategia de actividad física 2025 de las clases de actividad física  en las CIOM de  Suba, Engativá, Teusaquillo, Bosa, Kennedy, Fontibón, Barrios Unidos, Usaquén y Chapinero en los horarios acordados y  publicados en la página web de la SDMujer, desarrollando como temática “El cuerpo como primer territorio de Derechos”. Por su parte, desde Estrategia Orbitando en el mes de febrero se retomó el acompañamiento de los COLMYEGS de Usaquén y Suba, instancias priorizadas; partiendo del inicio del año como clave de proyección para anclar los procesos de cuidado en los planes de acción, apostando a volver el cuidado un posicionamiento constante en estos escenarios y finalmente se realizó reunión con todas las estrategias a fin de recibir los lineamientos por parte de la Directora. </t>
  </si>
  <si>
    <t>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t>
  </si>
  <si>
    <t xml:space="preserve">Se firmaron 2 contratos 476 y 898. Se inicio contrato correspondiente a los servicios de vigilancia. Los correspondientes pagos de aseo, cafeteria, servicios públicos para el correcto funcionamiento de las CIOM.  Por su parte desde actividad física se resalta el desarrollo de actividades en 18 loclaidades a excepción de Ciudad Bolīviar y Sumapaz, la primera por razones de cambio de sede física y la segunda por la dificultad de acceso a la localidad, en marzo se hicieron 58 actividades, se desarrollo como temática central: como eje temático “8M Día Internacional de los Derechos de las Mujeres”. 
Por su parte, La Estrategia Orbitando, estuvo como acompañando: Tunjuelito, Bosa y San Cristóbal; a la vez que se mantuvo el acompañamiento en Suba, y se propuso ampliar la entrada a escenarios como el CLM de Puente Aranda. Se trabajaron temática como auto cuidado, acuerdos mínimos de relacionamiento y abordaje de dinámicas de agresividad/conflicto/violencia. </t>
  </si>
  <si>
    <t xml:space="preserve">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74 actividades en total, la Estrategia de Orbitando y Asistencia Técnica, así como la estrategia de prevención en violencia contra las mujeres en política, resaltando el acompañamiento al COLMYEG de Tunjuelito, Suba, Bosa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y s erealizaron los pagos de aseo y cafeteria y  servicios públicos. </t>
  </si>
  <si>
    <t xml:space="preserve">Se llevó a cabo un proceso contractual y se garantizó la operación de las CIOM, con el pago de arriendo, servicios, servicios de aseo y cafeteria, vigilancia, .Desde la Estrategia Orbitando en el mes de abril se mantuvo el acompañamiento a COLMYEGs priorizados, como los de la localidad de Usaquén y San Cristóbal, proponiendo mecanismos alternos de entrada y acompañamiento, como en las localidades de Bosa, Tunjuelito, Engativá y Los Mártires. Para este mes, se extendió la entrada además a Chapinero, siendo esta la primera vez que se establece un ejercicio de acompañamiento directo en esta instancia; así como se retomó el ejercicio en la localidad de Ciudad Bolívar. Las entradas, a modo de acompañamiento e intervención en estos escenarios asumen el mecanismo directo para la disposición de recursos en clave de cuidado para la promoción de la participación política de las mujeres en estas instancias.  Desde el proceso de asistencia técnica se realizó el apoyo a las localidades de Fontibón y Los Mártires en la actualización del reglamento interno y en la revisión de la pertinencia de la instancia del Consejo Local de Mujeres.
Se dio continuidad a las acciones desarrolladas por la estrategia de Actividad Física 2025. Las sesiones de clase de actividad física en las CIOM de  Suba, Engativá, Teusaquillo, Bosa, Kennedy, Fontibón, Barrios Unidos, Usaquén, Chapinero, Usme, San Cristóbal, La Candelaria, Santa Fe, Puente Aranda, Los Mártires, Tunjuelito,  Antonio Nariño y Rafael Uribe Uribe en los horarios acordados en articulación con los equipos de cada una de estas CIOM. Se desarrollaron 68 sesiones de clases de actividad física en las 18 CIOM mencionadas anteriormente. </t>
  </si>
  <si>
    <t xml:space="preserve">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142 actividades en total, la Estrategia de Orbitando y Asistencia Técnica, así como la estrategia de prevención en violencia contra las mujeres en política, resaltando el acompañamiento al COLMYEG de Tunjuelito, Suba, Bosa, Usaquen, tunjuelito, Engativa, Martires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y s erealizaron los pagos de aseo y cafeteria y  servicios públicos. </t>
  </si>
  <si>
    <t xml:space="preserve">La estrategia Orbitando de la DTDYP surge como un esfuerzo en el marco del acompañamiento psicosocial, tanto individual como colectivo, para el fortalecimiento específico de las mujeres en ejercicios de liderazgo y participación política  y se ha posesionado de tal manera, que la permitido agenciar los conflictos y violencias identificadas al interior de las instancias de participación como el COLMYG, pero adicionalmente, se ha avanzado en la visibilización y neccesidad impulsar una cultura de paz en el marco del relacionamiento desde el reconocimiento de la otra persona y las formas en la que se comunican.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t>
  </si>
  <si>
    <t xml:space="preserve">Se llevó a cabo un proceso contractual y se garantizó la operación de las CIOM, con el pago de arriendo, servicios, se realizó el nuevo contrato de aseo y cafeteria, Microsoft, transporte y se adición al contrato de arrendamiento de Santa fé. Se continuan realizando los correspondientes pagos de aseo, cafeteria, vigilancia y servicios públicos para el correcto funcionamiento de las CIOM. Desde la Estrategia Orbitando en el mes de mayo se mantuvieron los acompañamientos a los COLMYEGs priorizados, dentro de los que destacan las localidades de Usaquén, Suba, Engativá, Usme, San Cristóbal y Los Mártires. Además, se retomó el acompañamiento en localidades clave, gracias a la articulación con las profesionales referente CIOM, en las localidades de Rafael Uribe Uribe, Tunjuelito, Santa Fe, Fontibón y Antonio Nariño. Así, destaca que durante el mes se realizaron intervenciones para la entrada en 11 localidades que, a modo de acompañamiento e intervención en estos escenarios, asumen el mecanismo directo para la disposición de recursos en clave de cuidado para la promoción de la participación política de las mujeres en estas instancias introduciendo herramientas claves en cultura de paz en el marco de las instancias para promover un relacionamiento diferente de cara a la partiicipación libre de violencias. 
Por parte de la estrategia de Actividad Física 2025. se desarrollaron activadades en 18 localidades a excepción de Cuidad Bolívar y Sumapaz, teniendo en cuenta, como temática central el derecho a la salud plena en el marco del 28M, día internacional de acción por la salud de las Mujeres, logrado desarrollar 57 sesiones.  
Igualmente se realizó la reunión de la dirección, donde no solo se dieron lineamientos en torno a la territorialización de la política pública, sino también un balance de las acciones en el territorio </t>
  </si>
  <si>
    <t>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199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participacón, así las cosas,  se ha brindado el acompañamiento al COLMYEG de Tunjuelito, Suba, Bosa, Usaquen, tunjuelito, Engativa, Los Martires, Usme, RUU, Santa fe, Fontibon, Antonio Narinô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Se desarrollaron los siguientes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cafeteria, Microsoft, transporte y se adición al contrato de arrendamiento de Santa fé. Se continuan realizando los correspondientes pagos de aseo, cafeteria, vigilancia y servicios públicos para el correcto funcionamiento de las CIOM. </t>
  </si>
  <si>
    <t xml:space="preserve">Incluir herramientas de cultura de paz,  través de la La estrategia Orbitando de la DTDYP l interior de las instancias de participación como el COLMYG,así como ampliar la mirada a las diversas formas de participación y conformación de las instancias, han sido fundamentales para robustecer el impacto efectivo de la estrategia,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t>
  </si>
  <si>
    <t xml:space="preserve">Durante el periodo, desde la Estrategia Orbitando en el mes de junio se mantuvieron los acompañamientos a los COLMYEGs y CLM priorizados, dentro de los que destacan las localidades de Engativá, San Cristóbal, Puente Aranda y Los Mártires. Para este mes, las intervenciones además se extendieron a localidades cuyo proceso se mantiene de acuerdo con los tiempos y necesidades propios de la instancia, como lo son Fontibón, Santa Fe y Ciudad Bolívar.  
Desde el proceso de asistencia técnica se apoyó a la referente de la localidad de Suba frente a los elementos normativos para la respuesta a dos solicitudes remitidas vía Orfeo relacionadas con el proceso de elección de las representantes del COLMyEG y de organizaciones sociales al Consejo Local de Seguridad para las Mujeres de acuerdo con lo establecido en el reglamento interno de la instancia. 
 Se dió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y Rafael Uribe Uribe,logrando hacer 53 actividades donde se abordaron los derechos de las mujeres promoviendo el cuerpo como primer territorio dederechos.
Igualmente se realizó la reunión de la dirección, donde no solo se dieron lineamientos en torno a la territorialización de la política pública, sino también un balance de las acciones en el territorio 
Finalmente,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dío inicio el contrato de transporte. Se continuan realizando los correspondientes pagos de aseo, cafeteria, vigilancia y servicios públicos para el correcto funcionamiento de las CIOM.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</si>
  <si>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Por otro lado se destaca la implementación de la Estrategia actividad física con 252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t>
  </si>
  <si>
    <t>"Incluir herramientas de cultura de paz,  a través de la La estrategia Orbitando de la DTDYP continua posesionando la necesidad de promover otro tipo de relacionamiento que permita garantizar el derecho a la participación libre. de violencia en las instancias de participación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
Por otra parte, las gestiones pertinentes para garantizar la operación de las CIOM, reafirma la necesidad de mantener las casas en las diferentes localidades, al configurarse como un espacio seguro de las mujeres en territorio.</t>
  </si>
  <si>
    <t>Desde la Estrategia Orbitando en el mes de julio se mantuvieron los acompañamientos a los COLMYEGs y CLM priorizados, respondiendo así a la articulación adelantada con las profesionales referentes en su rol de secretaría técnica de la instancia.  Así, durante el mes se realizaron intervenciones para la entrada en 7 localidades, destacando el sostenimiento del proceso en localidades priorizadas como Suba, San Cristóbal, Usme y Engativá. Al igual que el mes pasado fue estratégico ampliar las posibilidades de intervención a escenarios paralelos, no únicamente anclados a sesiones ordinarias de las instancias, como mecanismos efectivos de entrada en un marco de cuidado con las participantes de los COLMYEG y CLM.   
Se dio continuidad a las acciones desarrolladas por la estrategia de Actividad Física CIOM 2025. Las sesiones de clase de actividad física en las CIOM de Suba, Engativá, Teusaquillo, Bosa, Kennedy, Fontibón, Barrios Unidos, Usaquén, Usme, San Cristóbal, La Candelaria, Santa Fe, Puente Aranda, Los Mártires, Tunjuelito, Antonio Nariño, Ciudad Bolívar y Rafael Uribe Uribe en los horarios acordados en articulación con los equipos de cada una de estas CIOM y que son publicados en la página web de la SDMujer. La CIOM Chapinero y Engativá se encuentran con cambio de domicilio. Se desarrollaron 67 sesiones de clases de actividad física
Se dio  inicio a los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</si>
  <si>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Por otro lado se destaca la implementación de la Estrategia actividad física con 319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t>
  </si>
  <si>
    <t>Desde la Estrategia Orbitando en el mes de agosto se mantuvieron los acompañamientos a los COLMYEGs y CLM priorizados, respondiendo así a la articulación adelantada con las profesionales referentes en su rol de secretaría técnica de la instancia. En total, para este mes, se acompañaron 7 sesiones ordinarias, y 2 extraordinaria en las localidades de Usaquén, RUU, San Cristóbal, Suba, Chapinero, Los Mártires y Usme (en orden cronológico).  Para este mes además destaca el inicio formal del proceso de la construcción y firma del Pacto de Cultura de Paz en la localidad de Los Mártires, la cual hace parte de un pilotaje de cara a la ciudadanía producto de la articulación de Orbitando con el equipo del Derecho a la Paz de la DTDYP.  
Las respectivas sesiones de clase de actividad física en las CIOM, para este periodo de  Agosto continúan con una buena acogida en estas 19 CIOM, las sensibilizaciones en torno al Derecho a La Participación y Representación con equidad de género, le permite a las mujeres mediante las actividades lúdicas que participen en los diferentes espacios cotidianos enfrentando barreras relacionadas a su género, permitiéndose pensar y reflexionar sobre la importancia de eliminar estereotipos y la promoción de relaciones más equitativas. 
Asi mismo, Se suscribieron los contratos de Logística y Comunicaciones Convergentes y se garantiza el pago de los contratos de vigilancia, aseo y cafeteria,  arrendamientos y ss públicos que garantiza la correcta operación de las Casas de Igualdad de Oportunidades para las Mujeres</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</si>
  <si>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Por otro lado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</si>
  <si>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Destaca además que asumir una postura de prevención de dinámicas de VCMP, desde la promoción de condiciones para la participación de las mujeres en el Distrito, ampliando los recursos para el correcto reconocimiento y abordaje de violencias en estos escenarios, ha permitido también reconocer y nombrar aquellas otras dinámicas de tensión, malestar y conflicto que rápidamente eran tildadas de violencia, y que, en coherencia, limitaban su abordaje a la activación de la RUA.  
La estrategia de actividad fisica en el marco de la PPMyEG, fortaleciendo una metodología con el objetivo de diversificar cada una de las sesiones de clase en el empoderamiento de las mujeres participantes en su salud integral y el reconocimiento de temáticas propias de sus 8 derechos priorizados, para este mes de agosto se desarrolló como eje temático “Derecho a la Participación y Representación con equidad de género”</t>
  </si>
  <si>
    <t xml:space="preserve">Se dió  inicio a los nuevos contratos de las siguientes Ciom: Suba, Barrios Unidos, Antonio Nariño, Chapinero y Santa fé. Se realizó contratación de compra de desfribiladores y se realizó adición y prorroga al contrato 2026-2024 de fumigación y lavado de tanques.  Se continuan realizando los correspondientes pagos de aseo, cafeteria, vigilancia y servicios públicos para el correcto funcionamiento de las CIOM.
Desde la Estrategia Orbitando en el mes de septiembre se mantuvieron los acompañamientos a los COLMYEGs y CLM priorizados, respondiendo así a la articulación adelantada con las profesionales referentes en su rol de secretaría técnica de la instancia. En total, para este mes, se acompañaron 7 sesiones ordinarias y 1 extraordinaria en las localidades de Usaquén, Santa Fe, Fontibón, Tunjuelito, Puente Aranda, Usme y Suba (en orden cronológico).  Para este mes además se acompañaron 4 espacios específicos de cuidado, destacando la continuación del proceso del Pacto de Cultura de Paz en la localidad de Los Mártires, así como la convocatoria de la Comisión de Convivencia del COLMYEG de Antonio Nariño. Estos espacios específicos, desarrollados también en las localidades de Chapinero y Tunjuelito siguen estableciéndose como mecanismos alternos para establecer conversaciones de construcción con las ciudadanas participantes en los COLMYEG.  Desde la asistencia técnica se realizó el apoyo a la referente de Suba frente a la inquietud de participación de un ciudadano en los procesos de toma de decisiones. 
Para este periodo de actividades de septiembre,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</si>
  <si>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
Por otro lado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</si>
  <si>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 xml:space="preserve">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Desde la Estrategia Orbitando en el mes de octubre se mantuvieron los acompañamientos a los COLMYEGs y CLM priorizados, respondiendo así a la articulación adelantada con las profesionales referentes en su rol de secretaría técnica de la instancia. En total, para este mes, se acompañaron espacios en 9 localidades: Chapinero, Santa Fe, San Cristóbal, Usaquén,  Rafael Uribe Uribe, Antonio Nariño, Fontibón, Tunjuelito, y Barrios Unidos (en orden cronológico).  Para este mes destacó la realización de una sesión para el fortalecimiento de liderazgos en la localidad de Tunjuelito, extendiendo la conversación adelantada con los liderazgos presentes en el COLMYEG a otros espacios de participación. Esta iniciativa, articulada con la CIOM local, demuestra la intención de la estrategia de fortalecer las herramientas para la participación de las mujeres en los diversos escenarios del Distrito. Desde la asistencia técnica se realizó acompañamiento a las localidades Santa Fe, Engativá y Los Mártires frente a situaciones presentadas de asistencia al COLMyEG, reglamento interno y Consejo Local de Mujeres, respectivamente. 
Para este periodo de octubre,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</si>
  <si>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fé.Oct: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Por otro lado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</si>
  <si>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Destaca además que asumir una postura de prevención de dinámicas de VCMP, desde la promoción de condiciones para la participación de las mujeres en el Distrito, ampliando los recursos para el correcto reconocimiento y abordaje de violencias en estos escenarios, ha permitido también reconocer y nombrar aquellas otras dinámicas de tensión, malestar y conflicto que rápidamente eran tildadas de violencia, y que, en coherencia, limitaban su abordaje.
La estrategia de actividad fisica en el marco de la PPMyEG, fortaleciendo una metodología con el objetivo de diversificar cada una de las sesiones de clase en el empoderamiento de las mujeres participantes en su salud integral y el reconocimiento de temáticas propias de sus 8 derechos priorizados, para este mes de agosto se desarrolló como eje temático “Derecho a la Participación y Representación con equidad de género”</t>
  </si>
  <si>
    <t xml:space="preserve">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Desde la Estrategia Orbitando en el mes de noviembre se mantuvieron los acompañamientos a los COLMYEGs y CLM priorizados, respondiendo así a la articulación adelantada con las profesionales referentes en su rol de secretaría técnica de la instancia. En total, para este mes, se acompañaron espacios en 7 localidades: Santa Fe, Rafael Uribe Uribe, Teusaquillo, Suba, Los Mártires, Antonio Nariño y Engativá (en orden cronológico).  Para este mes destacó la realización de espacios paralelos al COLMYEG de Santa Fe, extendiendo la conversación adelantada con los liderazgos presentes en el COLMYEG a otros espacios de conversación.  Desde el acompañamiento técnico se apoyaron las inquietudes presentadas por las referentas de las CIOM de Los Mártires y Santa Fe, relacionadas con los términos para las votaciones de delegadas, toma de decisiones y actualización del reglamento interno. 
Para este periodo de actividades de noviembre,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</si>
  <si>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fé.Oct: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Nov: 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Por otro lado se destaca la implementación de la Estrategia actividad física con 561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</si>
  <si>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 xml:space="preserve">Desde la Estrategia Orbitando en el mes de diciembre se acompañó en clave de cierre del año los COLMYEGs, como materialización final del 2025 de la articulación adelantada con las profesionales referentes en su rol de secretaría técnica de la instancia, se acompañaron espacios en 3 localidades: Rafael Uribe Uribe, Fontibón y Los Mártires (en orden cronológico).  Se destacó la realización de espacios paralelos a los COLMYEG de las 3 localidades, Fontibón, Rafael Uribe Uribe y Los Mártires, extendiendo la conversación adelantada con los liderazgos presentes en el COLMYEG a otros espacios.
Se dio continuidad a las acciones desarrolladas por la estrategia de Actividad Física CIOM 2025. Las sesiones de clase de actividad física en las CIOM de Suba, Engativá, Teusaquillo, Bosa, Barrios Unidos, La Candelaria, Los Mártires y Tunjuelito, aumentarion a dos sesiones,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este mes de diciembre se desarrolló como eje temático un “Cierre de actividades”. 
Se realizó contratación  de 1 contrato de prestación de servicios. Se continuan realizando los correspondientes pagos de aseo, cafeteria, vigilancia y servicios públicos para el correcto funcionamiento de las CIOM.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</si>
  <si>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fé.Oct: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Nov: 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Se realizó contratación  de 1 contrato de prestación de servicios.
Por otro lado se destaca la implementación de la Estrategia actividad física con 569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</si>
  <si>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Adelantar la gestión operativa para el funcionamiento de las CIOM</t>
  </si>
  <si>
    <t>Realizar actividades para la promoción de los derechos de la PPMYEG en el marco del modelo CIOM</t>
  </si>
  <si>
    <t>Contratación de los procesos 166,15,80,16,22,50,136,134,51,31,189,129; Se inicio contrato 346 correspondiente al arriendo de Bosa,  Adición al contrato 1030-2024 de Aseo y cafeteria. 
Teniendo en cuenta el desarrollo del nuevo proceso contractual genero retraso en la contratación de los equipos que dinamizaran la meta</t>
  </si>
  <si>
    <t xml:space="preserve">Se inicio el proceso precontractual de los equipos que dinamizaran esta tarea. </t>
  </si>
  <si>
    <t>https://secretariadistritald-my.sharepoint.com/:b:/g/personal/territorializacion2021_sdmujer_gov_co/EVWNy2eMQTtOkntkPgPRJSkBzZr1YFpFU1QBvEw4yqdC0w?e=OgZGww</t>
  </si>
  <si>
    <t xml:space="preserve">Pandora </t>
  </si>
  <si>
    <t>Contratación de los procesos  539,503,318,474,540,521,348,448; Se inicio contrato 543 correspondiente a arriendo de puente aranda, Adición al contrato de transporte 1018-2024 y al contrato de vigilancia 1053-2024.	
Teniendo en cuenta el desarrollo del nuevo proceso contractual genero retraso en la contratación de los equipos que dinamizaran la meta.</t>
  </si>
  <si>
    <t xml:space="preserve">Igualmente, se dió inicio a la estrategia de actividad física 2025 de las clases de actividad física  en las CIOM de  Suba, Engativá, Teusaquillo, Bosa, Kennedy, Fontibón, Barrios Unidos, Usaquén y Chapinero en los horarios acordados y  publicados en la página web de la SDMujer, desarrollando como temática “El cuerpo como primer territorio de Derechos”. Por su parte, desde Estrategia Orbitando en el mes de febrero se retomó el acompañamiento de los COLMYEGS de Usaquén y Suba, instancias priorizadas; partiendo del inicio del año como clave de proyección para anclar los procesos de cuidado en los planes de acción, apostando a volver el cuidado un posicionamiento constante en estos escenarios y finalmente se realizó reunión con todas las estrategias a fin de recibir los lineamientos por parte de la Directora. 
</t>
  </si>
  <si>
    <t>Actividad física: https://secretariadistritald-my.sharepoint.com/:w:/g/personal/territorializacion2021_sdmujer_gov_co/ERhKQXkovsFPk-L7Na6gsEkB3losoE6XDFM96y9D6tEXQQ?e=jI3b4y 
Orbitando:
https://secretariadistritald-my.sharepoint.com/:w:/g/personal/territorializacion2021_sdmujer_gov_co/EZMvZlQRIkxBlia1Z97o9e8BeVJ9iasvXeQ2cxGqxuLBcg?e=VT16ET
Acta de equipo: 
https://secretariadistritald-my.sharepoint.com/:b:/g/personal/territorializacion2021_sdmujer_gov_co/EfrR0y2PtBZBv0_UhpIApe4BqUnaGJq22Rrq1-uf1XKocA?e=MjjsxA</t>
  </si>
  <si>
    <t>"Se firmaron 2 contratos 476 y 898. Se inicio contrato correspondiente a los servicios de vigilancia. Los correspondientes pagos de aseo, cafeteria, servicios públicos para el correcto funcionamiento de las CIOM.  </t>
  </si>
  <si>
    <t xml:space="preserve">Para este periodo,  la estrategia de actividad física desarrollo 58 procesos en 18 localidades, a excepción de Ciudad Bolívar por el cambio de la sede física y adecuaciones requeridas que. estan realizaron y Sumapaz por las dificultades de acceso a la localidad, se desarrollo como temática central: como eje temático “8M Día Internacional de los Derechos de las Mujeres”. 
Por su parte, La Estrategia Orbitando, estuvo como acompañando: Tunjuelito, Bosa y San Cristóbal; a la vez que se mantuvo el acompañamiento en Suba, y se propuso ampliar la entrada a escenarios como el CLM de Puente Aranda. Se trabajaron temática como auto cuidado, acuerdos mínimos de relacionamiento y abordaje de dinámicas de agresividad/conflicto/violencia. </t>
  </si>
  <si>
    <t>https://secretariadistritald-my.sharepoint.com/:b:/g/personal/territorializacion2021_sdmujer_gov_co/EZf15LAV7p5PnWNVA4SaaqQBaTSofv02ueeOu49OY50ymQ?e=KwgCIl</t>
  </si>
  <si>
    <t>Actividad física: https://secretariadistritald-my.sharepoint.com/:w:/g/personal/territorializacion2021_sdmujer_gov_co/EdSvTJYhrylHk4AvKaOLXxMBTCq6JKDs1JmaXfLt_T9N8A?e=U8r82N 
Orbitando: https://secretariadistritald-my.sharepoint.com/:w:/g/personal/territorializacion2021_sdmujer_gov_co/EZz5Ywc_8b1Pos9EfPc6VB8B6MMfrbu0iw5j2K5zJQwvTQ?e=miOssj</t>
  </si>
  <si>
    <t xml:space="preserve">Se continuan realizando los correspondientes pagos de aseo, cafeteria, vigilancia y servicios públicos para el correcto funcionamiento de las CIOM. y se llevó a cabo un(1) proceso contractual. </t>
  </si>
  <si>
    <t xml:space="preserve">Desde la Estrategia Orbitando en el mes de abril se mantuvo el acompañamiento a COLMYEGs priorizados, como los de la localidad de Usaquén y San Cristóbal, proponiendo mecanismos alternos de entrada y acompañamiento, como en las localidades de Bosa, Tunjuelito, Engativá y Los Mártires. Para este mes, se extendió la entrada además a Chapinero, siendo esta la primera vez que se establece un ejercicio de acompañamiento directo en esta instancia; así como se retomó el ejercicio en la localidad de Ciudad Bolívar. Las entradas, a modo de acompañamiento e intervención en estos escenarios asumen el mecanismo directo para la disposición de recursos en clave de cuidado para la promoción de la participación política de las mujeres en estas instancias.  Desde el proceso de asistencia técnica se realizó el apoyo a las localidades de Fontibón y Los Mártires en la actualización del reglamento interno y en la revisión de la pertinencia de la instancia del Consejo Local de Mujeres.
Se dio continuidad a las acciones desarrolladas por la estrategia de Actividad Física 2025. Las sesiones de clase de actividad física en las CIOM de  Suba, Engativá, Teusaquillo, Bosa, Kennedy, Fontibón, Barrios Unidos, Usaquén, Chapinero, Usme, San Cristóbal, La Candelaria, Santa Fe, Puente Aranda, Los Mártires, Tunjuelito,  Antonio Nariño y Rafael Uribe Uribe en los horarios acordados en articulación con los equipos de cada una de estas CIOM. Se desarrollaron 68 sesiones de clases de actividad física en las 18 CIOM mencionadas anteriormente. </t>
  </si>
  <si>
    <t>https://secretariadistritald-my.sharepoint.com/:b:/g/personal/territorializacion2021_sdmujer_gov_co/Ebi2oaNhIUlPuM2TshGGvGgBhGxSty1kKQsJjorQM_UQog?e=ZYIBGS</t>
  </si>
  <si>
    <t>Orbitando:
https://secretariadistritald-my.sharepoint.com/:w:/g/personal/territorializacion2021_sdmujer_gov_co/ERtMPTKhqyBAou_xX_1EARABdnCmeEMJh-e4Or_LImUbFQ?e=FCPE9D
Act. Fisica
https://secretariadistritald-my.sharepoint.com/:w:/g/personal/territorializacion2021_sdmujer_gov_co/EUfrZ_2ZA9VBi_RlDNkFysgBPzQmmGo4LjuuTcLRddrRFA?e=Rya2H5</t>
  </si>
  <si>
    <t>Se realizó el nuevo contrato de aseo y cafeteria, Microsoft, transporte y se adición al contrato de arrendamiento de Santa fé. Se continuan realizando los correspondientes pagos de aseo, cafeteria, vigilancia y servicios públicos para el correcto funcionamiento de las CIOM. </t>
  </si>
  <si>
    <t xml:space="preserve">Desde la Estrategia Orbitando en el mes de mayo se mantuvieron los acompañamientos a los COLMYEGs priorizados, dentro de los que destacan las localidades de Usaquén, Suba, Engativá, Usme, San Cristóbal y Los Mártires. Además, se retomó el acompañamiento en localidades clave, gracias a la articulación con las profesionales referente CIOM, en las localidades de Rafael Uribe Uribe, Tunjuelito, Santa Fe, Fontibón y Antonio Nariño. Así, destaca que durante el mes se realizaron intervenciones para la entrada en 11 localidades que, a modo de acompañamiento e intervención en estos escenarios, asumen el mecanismo directo para la disposición de recursos en clave de cuidado para la promoción de la participación política de las mujeres en estas instancias introduciendo herramientas claves en cultura de paz en el marco de las instancias para promover un relacionamiento diferente de cara a la partiicipación libre de violencias. 
Por parte de la estrategia de Actividad Física 2025. se desarrollaron activadades en 18 localidades a excepción de Cuidad Bolívar y Sumapaz, teniendo en cuenta, como temática central el derecho a la salud plena en el marco del 28M, día internacional de acción por la salud de las Mujeres, logrado desarrollar 57 sesiones.  
Igualmente se realizó la reunión de la dirección, donde no solo se dieron lineamientos en torno a la territorialización de la política pública, sino también un balance de las acciones en el territorio </t>
  </si>
  <si>
    <t>https://secretariadistritald-my.sharepoint.com/:b:/g/personal/territorializacion2021_sdmujer_gov_co/EXrNV6fqRm1CpyimbKjHJSQBnprdsToEAyTLbBCw26mgrQ?e=plAlmA</t>
  </si>
  <si>
    <t>Orbitando: https://secretariadistritald-my.sharepoint.com/:w:/g/personal/territorializacion2021_sdmujer_gov_co/Ecyn8i03qgBJsrLbkwgDIykByPM9VRkKaebwqxUu3YM2_g?e=WHL8kN 
actividad física: 
https://secretariadistritald-my.sharepoint.com/:w:/g/personal/territorializacion2021_sdmujer_gov_co/EWrdi_u2IZ5Nkd6Q4UFrFVMBT1uVIJIb8W_PULrAq1em6A?e=PvPYG9
reunión nivel central: https://secretariadistritald-my.sharepoint.com/:b:/g/personal/territorializacion2021_sdmujer_gov_co/ERxtII6x0epBgUQQQOn2pzEBXJh1cDTqT78h2rou3YXktw?e=aXIFnO</t>
  </si>
  <si>
    <t>Durante el periodo,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dío inicio el contrato de transporte. Se continuan realizando los correspondientes pagos de aseo, cafeteria, vigilancia y servicios públicos para el correcto funcionamiento de las CIOM.  </t>
  </si>
  <si>
    <t xml:space="preserve">Durante el periodo, desde la Estrategia Orbitando en el mes de junio se mantuvieron los acompañamientos a los COLMYEGs y CLM priorizados, dentro de los que destacan las localidades de Engativá, San Cristóbal, Puente Aranda y Los Mártires. Para este mes, las intervenciones además se extendieron a localidades cuyo proceso se mantiene de acuerdo con los tiempos y necesidades propios de la instancia, como lo son Fontibón, Santa Fe y Ciudad Bolívar.  
Desde el proceso de asistencia técnica se apoyó a la referente de la localidad de Suba frente a los elementos normativos para la respuesta a dos solicitudes remitidas vía Orfeo relacionadas con el proceso de elección de las representantes del COLMyEG y de organizaciones sociales al Consejo Local de Seguridad para las Mujeres de acuerdo con lo establecido en el reglamento interno de la instancia. 
 Se dió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y Rafael Uribe Uribe,logrando hacer 53 actividades donde se abordaron los derechos de las mujeres promoviendo el cuerpo como primer territorio dederechos.
Igualmente se realizó la reunión de la dirección, donde no solo se dieron lineamientos en torno a la territorialización de la política pública, sino también un balance de las acciones en el territorio </t>
  </si>
  <si>
    <t>https://secretariadistritald-my.sharepoint.com/:b:/g/personal/territorializacion2021_sdmujer_gov_co/Ed3_4N1vVnVMntq68VuqDZMBsgTa_mWRZZRKqQ2u6snXBw?e=ukfjVU</t>
  </si>
  <si>
    <t>Orbitando y asistencia técnica:
https://secretariadistritald-my.sharepoint.com/:w:/g/personal/territorializacion2021_sdmujer_gov_co/EakKliSzatRInoV-VRuXMowBCAXihz4xZq1YAlHUqdhNow?e=kIkZCi
Reunión DTDYP:
https://secretariadistritald-my.sharepoint.com/:b:/g/personal/territorializacion2021_sdmujer_gov_co/ETUfB1JDStBKglv08xFRtfEBFJXP_RaE4cmJwaRednZtOw?e=Ahciu3
Actividad física:
https://secretariadistritald-my.sharepoint.com/:w:/g/personal/territorializacion2021_sdmujer_gov_co/EWG2H6rI5NlAkRbzRZxenaMB0s1LxrRqhx5yYYzMEWgrkw?e=CXl5Hf</t>
  </si>
  <si>
    <t>Se dio  inicio a los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t>
  </si>
  <si>
    <t xml:space="preserve">Desde la Estrategia Orbitando en el mes de julio se mantuvieron los acompañamientos a los COLMYEGs y CLM priorizados, respondiendo así a la articulación adelantada con las profesionales referentes en su rol de secretaría técnica de la instancia.  Así, durante el mes se realizaron intervenciones para la entrada en 7 localidades, destacando el sostenimiento del proceso en localidades priorizadas como Suba, San Cristóbal, Usme y Engativá. Al igual que el mes pasado fue estratégico ampliar las posibilidades de intervención a escenarios paralelos, no únicamente anclados a sesiones ordinarias de las instancias, como mecanismos efectivos de entrada en un marco de cuidado con las participantes de los COLMYEG y CLM.   
Se dio continuidad a las acciones desarrolladas por la estrategia de Actividad Física CIOM 2025. Las sesiones de clase de actividad física en las CIOM de Suba, Engativá, Teusaquillo, Bosa, Kennedy, Fontibón, Barrios Unidos, Usaquén, Usme, San Cristóbal, La Candelaria, Santa Fe, Puente Aranda, Los Mártires, Tunjuelito, Antonio Nariño, Ciudad Bolívar y Rafael Uribe Uribe en los horarios acordados en articulación con los equipos de cada una de estas CIOM y que son publicados en la página web de la SDMujer. La CIOM Chapinero y Engativá se encuentran con cambio de domicilio. Se desarrollaron 67 sesiones de clases de actividad física
Igualmente se realizó la reunión de la dirección, donde no solo se dieron lineamientos en torno a la territorialización de la política pública, sino también un balance de las acciones en el territorio </t>
  </si>
  <si>
    <t>https://secretariadistritald-my.sharepoint.com/:b:/g/personal/territorializacion2021_sdmujer_gov_co/EWBzdHy5aY1NkpAJo3_N0EQBj37-o_P8OQ1vG8-t3huG1g?e=GRrrR5</t>
  </si>
  <si>
    <r>
      <rPr>
        <sz val="9"/>
        <color rgb="FF0000FF"/>
        <rFont val="Calibri"/>
        <family val="2"/>
        <scheme val="minor"/>
      </rPr>
      <t xml:space="preserve">Orbitando:
</t>
    </r>
    <r>
      <rPr>
        <u/>
        <sz val="9"/>
        <color rgb="FF0000FF"/>
        <rFont val="Calibri"/>
        <family val="2"/>
        <scheme val="minor"/>
      </rPr>
      <t xml:space="preserve">https://secretariadistritald-my.sharepoint.com/:x:/g/personal/territorializacion2021_sdmujer_gov_co/EQf97gOmkWFJphhRkZTj6gYB9oYCOpcH05b_hqGpHYQECQ?e=Dices7
</t>
    </r>
    <r>
      <rPr>
        <sz val="9"/>
        <color rgb="FF0000FF"/>
        <rFont val="Calibri"/>
        <family val="2"/>
        <scheme val="minor"/>
      </rPr>
      <t xml:space="preserve">Actividad Fisica:
</t>
    </r>
    <r>
      <rPr>
        <u/>
        <sz val="9"/>
        <color rgb="FF0000FF"/>
        <rFont val="Calibri"/>
        <family val="2"/>
        <scheme val="minor"/>
      </rPr>
      <t xml:space="preserve">https://secretariadistritald-my.sharepoint.com/:w:/g/personal/territorializacion2021_sdmujer_gov_co/EQVInnA4RAdDsCKHV75Jp_YBdnubTkT3frSItGfPnUVQBQ?e=zu9WXG
</t>
    </r>
    <r>
      <rPr>
        <sz val="9"/>
        <color rgb="FF0000FF"/>
        <rFont val="Calibri"/>
        <family val="2"/>
        <scheme val="minor"/>
      </rPr>
      <t xml:space="preserve">Comite Dirección:
</t>
    </r>
    <r>
      <rPr>
        <u/>
        <sz val="9"/>
        <color rgb="FF0000FF"/>
        <rFont val="Calibri"/>
        <family val="2"/>
        <scheme val="minor"/>
      </rPr>
      <t>https://secretariadistritald-my.sharepoint.com/:b:/g/personal/territorializacion2021_sdmujer_gov_co/EVVUA_bMIfxDkGyjEG_zS0YBeVEBhJiBuBH_XIS6icyGcw?e=TyTISV</t>
    </r>
  </si>
  <si>
    <t>Se suscribieron los contratos de Logística y Comunicaciones Convergentes y se garantiza el pago de los contratos de vigilancia, aseo y cafeteria,  arrendamientos y servicios públicos que garantiza la correcta operación de las Casas de Igualdad de Oportunidades para las Mujeres</t>
  </si>
  <si>
    <t xml:space="preserve">Desde la Estrategia Orbitando en el mes de agosto se mantuvieron los acompañamientos a los COLMYEGs y CLM priorizados, respondiendo así a la articulación adelantada con las profesionales referentes en su rol de secretaría técnica de la instancia. En total, para este mes, se acompañaron 7 sesiones ordinarias, y 2 extraordinaria en las localidades de Usaquén, RUU, San Cristóbal, Suba, Chapinero, Los Mártires y Usme (en orden cronológico).  Para este mes además destaca el inicio formal del proceso de la construcción y firma del Pacto de Cultura de Paz en la localidad de Los Mártires, la cual hace parte de un pilotaje de cara a la ciudadanía producto de la articulación de Orbitando con el equipo del Derecho a la Paz de la DTDYP.  
Las respectivas sesiones de clase de actividad física en las CIOM, para este periodo de  Agosto continúan con una buena acogida en estas 19 CIOM, las sensibilizaciones en torno al Derecho a La Participación y Representación con equidad de género, le permite a las mujeres mediante las actividades lúdicas que participen en los diferentes espacios cotidianos enfrentando barreras relacionadas a su género, permitiéndose pensar y reflexionar sobre la importancia de eliminar estereotipos y la promoción de relaciones más equitativas. </t>
  </si>
  <si>
    <t>https://secretariadistritald-my.sharepoint.com/:b:/g/personal/territorializacion2021_sdmujer_gov_co/ERI-lY6lwaJAsaZF9zEInzsB-xYU-zSqrY3Os9nW4NECgA?e=tCjqeB</t>
  </si>
  <si>
    <t>Orbitando:
https://secretariadistritald-my.sharepoint.com/:w:/g/personal/territorializacion2021_sdmujer_gov_co/ETuafMLMxbxLkl17BusxBJYBwwxy7N6cbpW29vNETIaZPw?e=5Yvn5G
Actividad Fisica:
https://secretariadistritald-my.sharepoint.com/:w:/g/personal/territorializacion2021_sdmujer_gov_co/EfFhJrY80H9NvEiyvYxVd9MB76TADvx3IBLgZ1TH4-aabA?e=dCUcd3</t>
  </si>
  <si>
    <t>Se dio  inicio a los nuevos contratos de las siguientes Ciom: Suba, Barrios Unidos, Antonio Nariño, Chapinero y Santa fé. Se realizó contratación de compra de desfribiladores y se realizó adición y prorroga al contrato 2026-2024 de fumigación y lavado de tanques.      
Se continuan realizando los correspondientes pagos de aseo, cafeteria, vigilancia y servicios públicos para el correcto funcionamiento de las CIOM.</t>
  </si>
  <si>
    <t xml:space="preserve">Desde la Estrategia Orbitando en el mes de septiembre se mantuvieron los acompañamientos a los COLMYEGs y CLM priorizados, respondiendo así a la articulación adelantada con las profesionales referentes en su rol de secretaría técnica de la instancia. En total, para este mes, se acompañaron 7 sesiones ordinarias y 1 extraordinaria en las localidades de Usaquén, Santa Fe, Fontibón, Tunjuelito, Puente Aranda, Usme y Suba (en orden cronológico).  Para este mes además se acompañaron 4 espacios específicos de cuidado, destacando la continuación del proceso del Pacto de Cultura de Paz en la localidad de Los Mártires, así como la convocatoria de la Comisión de Convivencia del COLMYEG de Antonio Nariño. Estos espacios específicos, desarrollados también en las localidades de Chapinero y Tunjuelito siguen estableciéndose como mecanismos alternos para establecer conversaciones de construcción con las ciudadanas participantes en los COLMYEG.  Desde la asistencia técnica se realizó el apoyo a la referente de Suba frente a la inquietud de participación de un ciudadano en los procesos de toma de decisiones. 
Para este periodo de actividades de septiembre,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</si>
  <si>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https://secretariadistritald-my.sharepoint.com/:b:/g/personal/territorializacion2021_sdmujer_gov_co/EXox5ZpYKNxKnOFkR4P-s30B3M1aZ19WZL_GTxBvyfyvSw?e=lnHg11</t>
  </si>
  <si>
    <t>https://secretariadistritald-my.sharepoint.com/:w:/g/personal/territorializacion2021_sdmujer_gov_co/Ed1fc9I6DRFLsnptxCw5aXEBAB0ofgW9Nasxx8qNISdPLQ?e=OEfItb
https://secretariadistritald-my.sharepoint.com/:w:/g/personal/territorializacion2021_sdmujer_gov_co/EeKvdKG-yixOoeAARukrR0QBFPz9N16_XTg-a9WzEFh6NA?e=fQ4xfC</t>
  </si>
  <si>
    <t>Se dió  inicio a los nuevos contratos de las siguientes Ciom: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t>
  </si>
  <si>
    <t xml:space="preserve">Desde la Estrategia Orbitando en el mes de octubre se mantuvieron los acompañamientos a los COLMYEGs y CLM priorizados, respondiendo así a la articulación adelantada con las profesionales referentes en su rol de secretaría técnica de la instancia. En total, para este mes, se acompañaron espacios en 9 localidades: Chapinero, Santa Fe, San Cristóbal, Usaquén,  Rafael Uribe Uribe, Antonio Nariño, Fontibón, Tunjuelito, y Barrios Unidos (en orden cronológico).  Para este mes destacó la realización de una sesión para el fortalecimiento de liderazgos en la localidad de Tunjuelito, extendiendo la conversación adelantada con los liderazgos presentes en el COLMYEG a otros espacios de participación. Esta iniciativa, articulada con la CIOM local, demuestra la intención de la estrategia de fortalecer las herramientas para la participación de las mujeres en los diversos escenarios del Distrito. Desde la asistencia técnica se realizó acompañamiento a las localidades Santa Fe, Engativá y Los Mártires frente a situaciones presentadas de asistencia al COLMyEG, reglamento interno y Consejo Local de Mujeres, respectivamente. 
Para este periodo de actividades de octubre,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</si>
  <si>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https://secretariadistritald-my.sharepoint.com/:b:/g/personal/territorializacion2021_sdmujer_gov_co/EStocf2fcpJMjTSk2c7gPDcBSu_p_hxxGH2layLi8WplfQ?e=WZJSaJ</t>
  </si>
  <si>
    <t>https://secretariadistritald-my.sharepoint.com/:w:/g/personal/territorializacion2021_sdmujer_gov_co/EdSyhqzuXJhOr1LpFDkjaLMBFeBjIdueDu8smeAn1TlgAw?e=LIIe3e
https://secretariadistritald-my.sharepoint.com/:w:/g/personal/territorializacion2021_sdmujer_gov_co/EWEonE39vl9GmBVKagWl6qUBiAZmdLK0dQohQbYiM59Dlg?e=znFw4p</t>
  </si>
  <si>
    <t>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t>
  </si>
  <si>
    <t xml:space="preserve">Desde la Estrategia Orbitando en el mes de noviembre se mantuvieron los acompañamientos a los COLMYEGs y CLM priorizados, respondiendo así a la articulación adelantada con las profesionales referentes en su rol de secretaría técnica de la instancia. En total, para este mes, se acompañaron espacios en 7 localidades: Santa Fe, Rafael Uribe Uribe, Teusaquillo, Suba, Los Mártires, Antonio Nariño y Engativá (en orden cronológico).  Para este mes destacó la realización de espacios paralelos al COLMYEG de Santa Fe, extendiendo la conversación adelantada con los liderazgos presentes en el COLMYEG a otros espacios de conversación.  Desde el acompañamiento técnico se apoyaron las inquietudes presentadas por las referentas de las CIOM de Los Mártires y Santa Fe, relacionadas con los términos para las votaciones de delegadas, toma de decisiones y actualización del reglamento interno. 
Para este periodo de actividades de noviembre,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t>
  </si>
  <si>
    <t>https://secretariadistritald-my.sharepoint.com/:b:/g/personal/territorializacion2021_sdmujer_gov_co/IQBprDmzqrjsSLr-JawlY7yBAUC7TuVDdQAnRA2ixw1BaPs?e=Iih0Tn</t>
  </si>
  <si>
    <t>Orbitando: https://secretariadistritald-my.sharepoint.com/:w:/g/personal/territorializacion2021_sdmujer_gov_co/IQD5mGGBbXo0SKo12GY2YZXEAcIg5jN6W1mb4_W6ahsbo3c?e=rM3Msd
Actividad Fisica: https://secretariadistritald-my.sharepoint.com/:w:/g/personal/territorializacion2021_sdmujer_gov_co/IQDvBq9h4lftTYx-SDJceDdYAUsF34AtvBSKYftdIDFvJHU?e=f6EaRZ</t>
  </si>
  <si>
    <t>Se realizó contratación  de 1 contrato de prestación de servicios. Se continuan realizando los correspondientes pagos de aseo, cafeteria, vigilancia y servicios públicos para el correcto funcionamiento de las CIOM.  </t>
  </si>
  <si>
    <t xml:space="preserve">Desde la Estrategia Orbitando en el mes de diciembre se acompañó en clave de cierre del año los COLMYEGs, como materialización final del 2025 de la articulación adelantada con las profesionales referentes en su rol de secretaría técnica de la instancia, se acompañaron espacios en 3 localidades: Rafael Uribe Uribe, Fontibón y Los Mártires (en orden cronológico).  Se destacó la realización de espacios paralelos a los COLMYEG de las 3 localidades, Fontibón, Rafael Uribe Uribe y Los Mártires, extendiendo la conversación adelantada con los liderazgos presentes en el COLMYEG a otros espacios.
Se dio continuidad a las acciones desarrolladas por la estrategia de Actividad Física CIOM 2025. Las sesiones de clase de actividad física en las CIOM de Suba, Engativá, Teusaquillo, Bosa, Barrios Unidos, La Candelaria, Los Mártires y Tunjuelito, aumentarion a dos sesiones,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este mes de diciembre se desarrolló como eje temático un “Cierre de actividades”. </t>
  </si>
  <si>
    <t>https://secretariadistritald-my.sharepoint.com/:b:/g/personal/territorializacion2021_sdmujer_gov_co/IQChW-Ha1mwSSb6KVStjrecKATgRR3XMyA5Je27a50V8icw?e=QPrscS</t>
  </si>
  <si>
    <t xml:space="preserve">Orbitando:
https://secretariadistritald-my.sharepoint.com/:w:/g/personal/territorializacion2021_sdmujer_gov_co/IQBPiw11_IcJTYo3truf5wTCAQY-1tbnKhtJ5cvqMV4qH4g?e=lKqZhi
Actividad Fisica:https://secretariadistritald-my.sharepoint.com/:w:/g/personal/territorializacion2021_sdmujer_gov_co/IQANk7SljoXpTLJtIVvw5pOIAZ4_7pYktuCHf43TgO-PiUQ?e=q4dpzM 
</t>
  </si>
  <si>
    <t>Implementar 1 estrategia asociada al Modelo CIOM para la ruralidad Bogotana</t>
  </si>
  <si>
    <t>Estrategia asociada al Modelo CIOM para la ruralidad Bogotana implementada</t>
  </si>
  <si>
    <t>Se inicio el proceso precontractual de los equipos que dinamizaran esta actividad</t>
  </si>
  <si>
    <t xml:space="preserve">Se inicio el proceso precontractual de los equipos que dinamizaran esta actividad </t>
  </si>
  <si>
    <t>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</si>
  <si>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</si>
  <si>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</si>
  <si>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Durante marzo Durante el mes de marzo se llevaron a cabo 3 articulaciones institucionales —2 externas con el SENA y la Fundación Mariana Novoa y una interna con la Dirección de Enfoque Diferencial— orientadas a facilitar procesos de formación con enfoque de género en las localidades de Usaquén, Ciudad Bolívar y Chapinero. Se participó en 3 instancias de participación comunitaria en Usme, Suba y Ciudad Bolívar, con una participación total de 44 personas. Así mismo, se desarrollaron 3 acciones de fortalecimiento en Ciudad Bolívar y Chapinero, beneficiando directamente a 17 mujeres rurales. En materia de difusión, se realizaron 4 jornadas en Chapinero y Ciudad Bolívar, alcanzando a 21 participantes, y se desarrollaron 3 encuentros de información en Usaquén y Usme, con una asistencia total de 39 mujeres. También se avanzó en la co-creación de la exposición Mujer Rural junto al Museo de la Independencia Casa del Florero, como parte de la apuesta por el derecho a una cultura libre de sexismos. Estas acciones consolidan el compromiso institucional con el acceso territorializado a derechos y el reconocimiento de la diversidad y riqueza de las experiencias de las mujeres rurales de Bogotá.</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</si>
  <si>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t>
  </si>
  <si>
    <t xml:space="preserve">Durante el mes de abril, la estrategia Caminando Juntas con las Mujeres en la Ruralidad avanzó significativamente en su implementación territorial, desarrollando cuatro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Como parte del fortalecimiento del componente de atención individual, se realizaron además dos orientaciones psicosociales y dos seguimientos efectivos de esta misma especialidad en zona rural de Ciudad Bolívar, lo cual contribuye al propósito de acercar la oferta institucional a las mujeres campesinas y rurales, con enfoque territorial, cultural y de derechos.
</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</si>
  <si>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t>
  </si>
  <si>
    <t xml:space="preserve">El estrategia Caminando Juntas con las Mujeres en la Ruralidad  es una estrategia que se ha ido posesionado en las diferentes localidades con ruralidad en Bogotá, acercando la oferta institucional de la SDMUJER en las diferentes veredas, y contribuyendo de esta manera a eliminar las barreras de acceso que tiene ellas para accerder a la misma y avanzar hacia la garantia de sus derechos. La estrategia incorpora un enfoque territorial, reconociendo que la relación de estas mujeres con el entorno, la tierra, el agua y los recursos naturales difiere de la de las mujeres urbanas, destacándose por una visión integral del cuidado y la interdependencia. Asimismo, se aplica un enfoque cultural que respeta y valora sus prácticas, creencias y tradiciones. Así las cosas, durante el mes se resalta, los procesos de fortalecimiento a las organizaciones dem ujeres campinas y rurales desde sus necesidades y generando procesos de articulación en respuesta a lo manifestado por las mujeres. </t>
  </si>
  <si>
    <t>Durante el mes de mayo, la estrategia Caminando Juntas con las Mujeres en la Ruralidad – CRuM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 También se consolidaron nueve alianzas estratégicas externas e internas, destacando la coordinación con IDARTES, SCRD, Subred Norte y la Alcaldía Local de Usme. Se participó en una instancia de participación rural (ULDER) en Usme y se llevaron a cabo cuatro reuniones internas del equipo CRuM para afinar la metodología de implementación. Durante este mes no se registraron atenciones individuales en el marco de la estrategia, pero se fortaleció el enfoque pedagógico, cultural y organizativo en los territorios priorizados, avanzando en la territorialización de la política pública para las mujeres rurales y campesinas de Bogotá.</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</si>
  <si>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t>
  </si>
  <si>
    <t xml:space="preserve">Se realiza un avance significativo en la identificacion de aliados estrategicos, articulacion intra e internistitucional, tendiente a la promocion de los derechos a una educación con equidad y a una cultura libre de seximos (asi como del acceso al uso y disfrute de la cultura) para mujeres y niñas de la ruralidad, aportando con ello a la transformacion de imaginarios, memorias y lugares desiguales en la vida de las mujeres rurales y campesinas en Bogotá. </t>
  </si>
  <si>
    <t xml:space="preserve">la estrategia Caminando Juntas con las Mujeres en la Ruralidad (CRuM) avanzó de manera significativa en el cumplimiento del componente “Orientación y acercamiento a la oferta institucional”, mediante la descentralización institucional que permitió acercar los servicios a los territorios rurales, generando escenarios de apropiación y empoderamiento territorial por parte de las mujeres participantes,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fortaleciendo la respuesta institucional con enfoque territorial y diferencial. Se desarrollaron cinco (5) jornadas de información en la vereda Arrayanes (Usme), con la participación activa de 40 mujeres rurales distribuidas en tres grupos (15, 14 y 11 participantes). A través de metodologías pedagógicas sensibles como la cartografía corporal, se abordaron experiencias de violencia de género, se fortalecieron capacidades para el reconocimiento de derechos y se promovió el acceso efectivo a rutas institucionales. En la vereda Las Margaritas, cuatro (4) mujeres iniciaron un proceso de reflexión y recuperación de memoria individual y colectiva sobre los linajes femeninos, como parte de una estrategia de autocuidado emocional y sanación intergeneracional en salud mental comunitaria. 
 Como parte del componente de “Fortalecimiento a grupos, redes y organizaciones de mujeres”,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que facilitó el intercambio de saberes en técnicas de tejido, En las veredas Arrayanes y Hato, se brindó acompañamiento técnico a la Corporación Red Mujer en el marco de su emprendimiento apoyandolas en  el diseño de una estructura organizacional funcional.  
Por otra parte se destaca la articulación con; Subred Norte, la Biblioteca Pública Escolar de Pasquilla, IDARTES, la estrategia ETMINNA y el SENA, consolidando alianzas clave para potenciar la efectividad de las acciones. Entre los principales logros se destacan: la apertura del Aula Móvil CAMPESENA en Quiba Baja y los acuerdos para su instalación en Pasquilla; el desarrollo de espacios formativos y de orientación en salud mental y memoria colectiva en Las Margaritas.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</si>
  <si>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IDEARTES.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t>
  </si>
  <si>
    <t xml:space="preserve">La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pues, en el marco de una difusión puerta a puerta se logró identificar un caso de presunta violencia basadas en género y activar la ruta correspondiente. Por otra parte, la promoción de articulaciones entre organizaciones rurales permite avanzar en la construcción del tejido social </t>
  </si>
  <si>
    <t xml:space="preserve">La estrategia “Caminando Juntas con las Mujeres por la Ruralidad”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Se establecieron 11 alianzas estratégicas con entidades como IDRD, SENA, SCRD e IDARTES, incluyendo la JAC del Uval, para acercar oferta institucional y desarrollar acciones conjuntas en Suba, Usme, Ciudad Bolívar y Chapinero, incluyendo cursos de formación productiva y actividades de bienestar, con participación de 60 mujeres entre instituciones y mujeres rurales. 
Se fortaleció el colectivo de Red mujer y quienes se hicieron parte del proceso de alianza con ADR y Agrosolidaria a través de acciones orientadas a construir de manera participativa la propuesta de valor y estrategia de mercado del colectivo de mujeres productoras de queso campesino, integrando saberes tradicionales, conceptos básicos de comercialización y destacando la calidad como factor diferenciador. La actividad fortaleció capacidades organizativas y productivas, promoviendo el empoderamiento económico y la identidad colectiva de las mujeres.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</si>
  <si>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IDEARTES.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t>
  </si>
  <si>
    <t xml:space="preserve">Creación de nodos de articulación entre niveles locales, distritales y comunitarios, permitiendo la coordinación fluida entre diferentes sectores y actores, optimizando recursos e intervenciones. Establecimiento de alianzas con SENA, IDARTES, Secretaría de Cultura, Secretaría de Salud, Manzanas del Cuidado, bibliotecas públicas y Museo, para ampliar la cobertura de servicios de formación, cultura, derechos y autocuidado. </t>
  </si>
  <si>
    <t>En agosto, la estrategia “Caminando Juntas con las Mujeres por la Ruralidad” logró un importante alcance territorial al desarrollar 3 jornadas de difusión de servicios, con la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
Además, se consolidaron más de 10 organizaciones rurales y campesinas en torno a la exposición, que estará abierta por dos meses y medio, con actividades paralelas como visitas guiadas y talleres liderados por mujeres, lo que genera ingresos y promueve su autonomía económica. La estrategia articuló 4 reuniones intra-institucionales y alianzas con entidades como el Ministerio de las Culturas, Idartes y la Secretaría de Salud, potenciando el derecho a la participación, a la cultura libre de sexismo y a una vida libre de violencias. En conjunto, estas acciones fortalecen la presencia política, cultural y económica de las mujeres rurales, conectando territorios desde Chapinero hasta Sumapaz y consolidando la Bogotá rural como un escenario de liderazgo femenino y transformación social.</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</si>
  <si>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t>
  </si>
  <si>
    <t>La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y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t>
  </si>
  <si>
    <t xml:space="preserve">Durante septiembre de 2025, la estrategia “Caminando Juntas con las Mujeres por la Ruralidad” fortaleció la presencia institucional en los territorios rurales, con la participación de más de 220 mujeres campesinas y rurales en 24 actividades desarrolladas en seis localidades. Del total, el 62% correspondió a jornadas de difusión y sensibilización, el 24% a procesos de articulación interinstitucional, el 10% a fortalecimiento organizativo y el 4% a espacios psicosociales. Estas acciones permitieron promover derechos como la información, el cuidado, la autonomía económica y una vida libre de violencias, articulando con entidades como el CRuM, la SDIS, el IDT, el IDARTES, la Subred Centro Oriente, el SENA y las alcaldías locales.
Se destaca durante el mes, la realización de la exposición en el Museo de la independencia Casa del Florero,  "Hacedoras del Arraigo, Mujeres de la Bogotá Rural", un espacio que fue de un proceso de co-creación, con la participación de organizaciones  de mujeres rurales de Bogotá —como Manos Creando, Tejiendo Sueños, Red Mujer y  Artesanas de Santa Rosa— en diálogo permanente con el equipo técnico del Museo y la estrategia Caminando Juntas.
La agenda de la exposición, es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pasando por Santa fe,  Usme y Ciudad Bolívar.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</si>
  <si>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Sep. se realizaron 24 actividades en la ruralidad que contó con la participación de más de 220 mujeres campesinas y rurales, adicionalmente se realizó la exposición: Hacedoras del Arraigo, Mujeres de la Bogotá Rural", en el Museo de la Independencia Casa de Florero, que fue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t>
  </si>
  <si>
    <t xml:space="preserve">La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La visibilización de la ruralidad de Bogotá a través de la exposición se configuró en un espacio de visibilización y conexión de una parte de la ruralidad de Bogotá, desde Chapinero a Sumapaz, que articuló territorio, cultura y derechos y puso sobre la agenda de la ciudad los saberes de las mujeres rurales de Bogotá. </t>
  </si>
  <si>
    <t>Durante octubre, la estrategia “Caminemos Juntas con las Mujeres de la Ruralidad” fortaleció su presencia en las localidades rurales y de borde de Bogotá mediante acciones de difusión, fortalecimiento organizativo, articulación interinstitucional y procesos de información y sensibilización.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con cinco actividades grupales y la participación de cerca de 90 mujeres, destacando la co-creación y co-curaduría de contenidos como herramientas para el empoderamiento y la apropiación simbólica de las mujeres rurales. La estrategia integró también acciones de articulación con entidades como la Alcaldía Local de Suba, Idartes y el Ministerio de las Culturas, consolidando redes para el fortalecimiento de los derechos culturales, económicos y de participación. En conjunto, las actividades reafirmaron el liderazgo y la capacidad de agencia de las mujeres rurales en los procesos de transformación social, visibilizando sus saberes, prácticas y aportes al territorio.</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</si>
  <si>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Sep. se realizaron 24 actividades en la ruralidad que contó con la participación de más de 220 mujeres campesinas y rurales, adicionalmente se realizó la exposición: Hacedoras del Arraigo, Mujeres de la Bogotá Rural", en el Museo de la Independencia Casa de Florero, que fue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Oct: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t>
  </si>
  <si>
    <t xml:space="preserve">Caminando Juntas con las Mujeres por la Ruralidad”, orientada a acercar la oferta institucional a mujeres campesinas y rurales de Bogotá. En el periodo se desarrollaron dos jornadas de difusión de servicios en veredas de Usme, con alcance a 18 mujeres, quienes recibieron información sobre rutas de atención, actividades de empoderamiento, alternativas educativas del Sistema Distrital de Cuidado, oferta SENA, inclusión digital y procesos de fortalecimiento organizativo.
Se adelantaron dos acciones de fortalecimiento organizativo: acompañamiento al proceso de bancarización de la agrupación Memorias de la Tierra y un taller de liquidación del ciclo del banco solidario con mujeres de veredas El Hato, Santa Rosa y Arrayanes, centrado en nociones financieras básicas, manejo de Excel y reconocimiento del modelo accionario.
Asimismo, el componente rural reportó tres jornadas grupales informativas con participación aproximada de 41 mujeres en Mochuelo Alto, Aguas Claras y Santa Rosa, enfocadas en prevención de violencias, rutas de atención, opciones organizativas y redes comunitarias.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acompañando la presencia institucional en espacios de decisión.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</si>
  <si>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Sep. se realizaron 24 actividades en la ruralidad que contó con la participación de más de 220 mujeres campesinas y rurales, adicionalmente se realizó la exposición: Hacedoras del Arraigo, Mujeres de la Bogotá Rural", en el Museo de la Independencia Casa de Florero, que fue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Oct: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Nov: el componente rural reportó tres jornadas grupales informativas con participación aproximada de 41 mujeres en Mochuelo Alto, Aguas Claras y Santa Rosa, enfocadas en prevención de violencias, rutas de atención, opciones organizativas y redes comunitarias.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acompañando la presencia institucional en espacios de decisión. 
</t>
  </si>
  <si>
    <t xml:space="preserve">Se fortaleció la conciencia colectiva sobre VBG, autocuidado y opciones organizativas en zonas rurales. 
Actividades pedagógicas en Mochuelo Alto, Aguas Claras y Santa Rosa centradas en: Prevención de violencias basadas en género en contextos cotidianos. Revisión de modelos organizativos (con y sin ánimo de lucro, responsabilidades tributarias). Conmemoración del 25N y construcción de redes de apoyo entre mujeres. </t>
  </si>
  <si>
    <t xml:space="preserve">
La jornada de difusión de servicios se desarrolló el 5 de diciembre en el marco de la celebración del 25vo aniversario del Parque Entrenubes en la localidad de San Cristóbal. La facilitación del espacio se realizó por parte del equipo de ruralidad de DTDYP un espacio de autocuidado para las mujeres participantes en la dinámica a través de compartir la creación de una muñeca vasalisa. De esta manera se logró conversar de manera cercana con 15 mujeres que transitaban por la celebración del parque Entrenubes, así se presentaron los servicios del CIOM de la localidad y de la línea de fortalecimiento a grupos del equipo. Se realizó el cierre anual de los procesos de autonomía económica mediante la liquidación de los grupos de ahorro solidario autogestionados con el acompañamiento a dos organizaciones rurales de Usme: Conciencia Paramuna (vereda El Hato) y Tejiendo Saberes (vereda El Uval). Se consolidó el ejercicio práctico de ahorro como parte del proceso de fortalecimiento organizativo.Implementación de cuatro talleres en el marco de la agenda anexa de la exposición Hacedoras del Arraigo. Participación de mujeres rurales como talleristas, con reconocimiento económico por parte del Museo.
</t>
  </si>
  <si>
    <t xml:space="preserve">La estrategia 'Caminando Juntas con las Mujeres por la Ruralidad'  es sin duda una estrategia que contribuye 
al fortalecimiento de capacidades para la toma de decisiones económicas informadas en organizaciones rurales, consolidando aprendizajes y resultados del periodo. 
 </t>
  </si>
  <si>
    <t>Realizar planeacion de las jornadas rurales</t>
  </si>
  <si>
    <t>Implementar el modelo en la ruralidad</t>
  </si>
  <si>
    <t xml:space="preserve">pandora </t>
  </si>
  <si>
    <t>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 presenta un leve retraso toda vez que debido a los tiempos de los procesos contractuales el equipo que dinamiza esta tarea</t>
  </si>
  <si>
    <t>Se realizaron Acciones de fortalecimiento con Tejiendo Sueños para crear el manual de imagen corporativa al grupo y a 3 de los emprendimientos que integran la agrupación (Chapinero) y en Usme para realizar el manual de imagen corporativa al emprendimiento Apícola dulce vuelo.
Se presenta un leve retraso toda vez que debido a los tiempos de los procesos contractuales el equipo que dinamiza esta tarea</t>
  </si>
  <si>
    <t>https://secretariadistritald-my.sharepoint.com/:w:/g/personal/territorializacion2021_sdmujer_gov_co/Ecvw0dX2CWdHj_Uo_CVLs-QB_wGYAp9x_XynUU2i0yrt9A?e=4I84fE</t>
  </si>
  <si>
    <t xml:space="preserve">Es de resaltar que a partir de la articulación con el SENA se gestionó la planeación de las jornadas in situ para dos grupos de mujeres, uno en el Verjón bajo de Chapinero y otro en Quiba baja de Ciudad Bolívar. Se logro la planeación y ejecución de 4 jornadas de difución en las localidades de Ciudad Bolivar y Chapinero. </t>
  </si>
  <si>
    <t xml:space="preserve"> En el marco del modelo CIOM, se logró el desarrollo de los componentes de Fortalecimiento Organizaciones y empoderamiento. De igual manera, se realizan articulaciones internas con la Dirección de Enfoque Diferencial a través de su referenta para mujeres campesinas, de acuerdo con la indicación del nivel central, con la organización privada que articula las actividades en el centro poblado Serrezuela de Usaquén y con el SENA complejo sur, centro de aprendizaje, para acercar la oportunidad de formación a las mujeres campesinas y rurales.
Acciones de fortalecimiento:  Chapinero: Vereda El Verón agrupación Tejiendo Sueños, oferta de capacitación con el SENA. 
Ciudad Bolívar: Agrupación Artesanas de Santa Rosa y nueva agrupación de Quiba baja, sector El Recuerdo. Con artesanas inicio de ciclo en profundización de Derechos y posible creación de emprendimiento colectivo y en Quiba las características, requisitos y creación de componente estratégico para la creación de ESAL. </t>
  </si>
  <si>
    <t>https://secretariadistritald-my.sharepoint.com/:w:/g/personal/territorializacion2021_sdmujer_gov_co/Eav5WxJDWrxBmR2lglSC9s4BX99VF4GY8KTf3qRI-DXoUQ?e=Xx5HTu</t>
  </si>
  <si>
    <t xml:space="preserve">Teniendo en cuenta la implementadas en sectores rurales priorizados con enfoque territorial y cultural, se dio la planeación de las jornadas de difusión de servicios: Se realizaron cuatro jornadas informativas en Porvenir – Soches, Usme Pueblo, Usaquén y Mochuelo Alto, con participación de 54 personas. Se promovió el acceso a la oferta institucional con enfoque territorial y cultural, evidenciando un aumento significativo en la participación respecto al mes anterior. </t>
  </si>
  <si>
    <t xml:space="preserve">En el marco del cumplimiento del componente “Fortalecimiento a grupos, redes y organizaciones de mujeres”, se desarrollaron cuatro actividades con el grupo de artesanas de Santa Rosa, en Ciudad Bolívar, como parte del proceso de acompañamiento de la estrategia “Caminando Juntas con las Mujeres en la Ruralidad” de la Secretaría Distrital de la Mujer.  Las sesiones se orientaron a través de la metodología participativa “El Poder de las Palabras”, que promueve el fortalecimiento de la comunicación y el vínculo colectivo mediante ejercicios experienciales. Fortalecimiento a grupos: Se acompañó al grupo de artesanas de Santa Rosa (Ciudad Bolívar) con sesiones metodológicas participativas. Se construyó un plan de trabajo colectivo y se promovieron alianzas para formación técnica con el SENA.  Articulación interna: Se realizaron reuniones intrainstitucionales para socializar lineamientos, coordinar acciones y fortalecer la implementación territorial de la estrategia, promoviendo la transversalización del enfoque de género y alianzas locales. Procesos de información: Se desarrollaron dos jornadas grupales (Usme y Mochuelo) con dinámicas de autocuidado, conexión emocional y reflexión sobre el rol de cuidadoras. Las participantes expresaron necesidades y definieron acciones para su bienestar y autonomía económica. Alianzas estratégicas: Se consolidaron alianzas con el Museo CF, Idartes, DTDyP, SCRD, entre otros, para fortalecer la cobertura territorial, el acceso cultural, el cuidado y la salud de las mujeres rurales. Se inició el intercambio de bases de datos para el fortalecimiento organizacional. </t>
  </si>
  <si>
    <t>https://secretariadistritald-my.sharepoint.com/:w:/g/personal/territorializacion2021_sdmujer_gov_co/EQ2hKt-3HjdKqALPpdOA5vMBgq8RMq7kTEYvf8JgjYAzKw?e=eW2f3E</t>
  </si>
  <si>
    <t xml:space="preserve">Durante el mes de mayo y en cumplimiento al componente "Orientación y acercamiento a la oferta institucional" la estrategia Caminando Juntas con las Mujeres en la Ruralidad – CRuM desarrolló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 </t>
  </si>
  <si>
    <t xml:space="preserve">Desde el equipo Caminando Juntas se vienen desarrollando dos líneas estratégicas de trabajo. Por un lado, se construyó, desde un enfoque de planeación estratégica, la metodología de implementación de la estrategia, la cual se fundamenta en cuatro enfoques, tres componentes estratégicos y cinco fases de abordaje territorial, además de un mecanismo de referenciación y canalización. Por otro lado, se están elaborando las fichas locales, con el propósito de recopilar información base de cada localidad y estimar los impactos poblacionales de la estrategia.
Con el propósito de aportar al componente de “Fortalecimiento a grupos, redes y organizaciones de mujeres”. La estrategia CRuM realiza acciones con dos organizaciones de mujeres campesinas: Con la organización “Tejiendo sueños en el Verjón” de la localidad de Chapinero; Con el proposito de aportar herramientas para la consolidación de tejido organizativo, se realiza la entrega de logo “Jero el Granjero” elaborada por la diseñadora gráfica de la Dirección de Territorialización Ivone Charry, con el propósito de aportar al reconocimiento de las capacidades y la identidad de la organización rural. Así mismo se acompaña el proceso de recolección de insumos gráficos para la elaboración de la agenda “Del Verjón me gusta”, que tendrá como producto la elaboración de una agenda para las mujeres con entrecapas de las imagnes producidas por las niñas y los niños.  </t>
  </si>
  <si>
    <t>https://secretariadistritald-my.sharepoint.com/:w:/g/personal/territorializacion2021_sdmujer_gov_co/ERpeiWmFxklKhcF18TM3YwYBLf5jPVNYp6qaS6zETF5Ipw?e=wQSV3h</t>
  </si>
  <si>
    <t>Como resultado de la gestión realizada durante el mes de junio de 2025, en el marco de la estrategia Caminando Juntas con las Mujeres en la Ruralidad, se logró avanzar en el diseño del componente pedagógico y en la construcción de una caja de herramientas metodológica, orientadas a facilitar su implementación en los territorios con enfoque territorial, cultural y de género. De manera complementaria, se fortalecieron procesos de articulación interinstitucional con actores como la Subred Norte, la Biblioteca Pública Escolar de Pasquilla, IDARTES, la estrategia ETMINNA y el SENA, consolidando alianzas clave para potenciar la efectividad de las acciones. Entre los principales logros se destacan: la apertura del Aula Móvil CAMPESENA en Quiba Baja y los acuerdos para su instalación en Pasquilla; el desarrollo de espacios formativos y de orientación en salud mental y memoria colectiva en Las Margaritas; la formulación participativa de la organización en Santa Rosa; el fortalecimiento de iniciativas productivas lideradas por mujeres en Arrayanes y Hato; y el impulso a procesos de formalización organizacional en articulación con agrupaciones comunitarias.</t>
  </si>
  <si>
    <t>Durante el periodo reportado, la estrategia Caminando Juntas con las Mujeres en la Ruralidad (CRuM) avanzó de manera significativa en el cumplimiento del componente “Orientación y acercamiento a la oferta institucional”, mediante la descentralización institucional que permitió acercar los servicios a los territorios rurales, generando escenarios de apropiación y empoderamiento territorial por parte de las mujeres participantes,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fortaleciendo la respuesta institucional con enfoque territorial y diferencial. Se desarrollaron cinco (5) jornadas de información en la vereda Arrayanes (Usme), con la participación activa de 40 mujeres rurales distribuidas en tres grupos (15, 14 y 11 participantes). A través de metodologías pedagógicas sensibles como la cartografía corporal, se abordaron experiencias de violencia de género, se fortalecieron capacidades para el reconocimiento de derechos y se promovió el acceso efectivo a rutas institucionales. En la vereda Las Margaritas, cuatro (4) mujeres iniciaron un proceso de reflexión y recuperación de memoria individual y colectiva sobre los linajes femeninos, como parte de una estrategia de autocuidado emocional y sanación intergeneracional en salud mental comunitaria. 
 Como parte del componente de “Fortalecimiento a grupos, redes y organizaciones de mujeres”,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que facilitó el intercambio de saberes en técnicas de tejido, En las veredas Arrayanes y Hato, se brindó acompañamiento técnico a la Corporación Red Mujer en el marco de su emprendimiento apoyandolas en  el diseño de una estructura organizacional funcional.</t>
  </si>
  <si>
    <t>https://secretariadistritald-my.sharepoint.com/:w:/g/personal/territorializacion2021_sdmujer_gov_co/EZJpKJNKAQhHsO134VnBObkB3SgoiG4RqraoSpaAIhXxLA?e=Gi7lmU</t>
  </si>
  <si>
    <t xml:space="preserve">La estrategia “Caminando Juntas con las Mujeres por la Ruralidad”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t>
  </si>
  <si>
    <t xml:space="preserve">Se establecieron 11 alianzas estratégicas con entidades como IDRD, SENA, SCRD e IDARTES, incluyendo la JAC del Uval, para acercar oferta institucional y desarrollar acciones conjuntas en Suba, Usme, Ciudad Bolívar y Chapinero, incluyendo cursos de formación productiva y actividades de bienestar, con participación de 60 mujeres entre instituciones y mujeres rurales. 
Se fortaleció el colectivo de Red mujer y quienes se hicieron parte del proceso de alianza con ADR y Agrosolidaria a través de acciones orientadas a construir de manera participativa la propuesta de valor y estrategia de mercado del colectivo de mujeres productoras de queso campesino, integrando saberes tradicionales, conceptos básicos de comercialización y destacando la calidad como factor diferenciador. La actividad fortaleció capacidades organizativas y productivas, promoviendo el empoderamiento económico y la identidad colectiva de las mujeres. </t>
  </si>
  <si>
    <t>https://secretariadistritald-my.sharepoint.com/:w:/g/personal/territorializacion2021_sdmujer_gov_co/EaDVMDMYJw9Kl9HlD47a9fgBNne_EPw2Oazmv_mstOP4LA?e=QsoR2u</t>
  </si>
  <si>
    <t>En agosto, la estrategia “Caminando Juntas con las Mujeres por la Ruralidad” logró un importante alcance territorial al desarrollar 3 jornadas de difusión de servicios, con la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t>
  </si>
  <si>
    <t>Se consolidaron más de 10 organizaciones rurales y campesinas en torno a la exposición, que estará abierta por dos meses y medio, con actividades paralelas como visitas guiadas y talleres liderados por mujeres, lo que genera ingresos y promueve su autonomía económica. La estrategia articuló 4 reuniones intra-institucionales y alianzas con entidades como el Ministerio de las Culturas, Idartes y la Secretaría de Salud, potenciando el derecho a la participación, a la cultura libre de sexismo y a una vida libre de violencias. En conjunto, estas acciones fortalecen la presencia política, cultural y económica de las mujeres rurales, conectando territorios desde Chapinero hasta Sumapaz y consolidando la Bogotá rural como un escenario de liderazgo femenino y transformación social.</t>
  </si>
  <si>
    <t>https://secretariadistritald-my.sharepoint.com/:w:/g/personal/territorializacion2021_sdmujer_gov_co/EYYmW60CtgFAvo8AB6POelABei-ys2uQyzoiba2hMT2-hg?e=MreDzq</t>
  </si>
  <si>
    <t>Durante septiembre de 2025, la estrategia “Caminando Juntas con las Mujeres por la Ruralidad” fortaleció la presencia institucional en los territorios rurales, con la participación de más de 220 mujeres campesinas y rurales en 24 actividades desarrolladas en seis localidades. Del total, el 62% correspondió a jornadas de difusión y sensibilización, el 24% a procesos de articulación interinstitucional, el 10% a fortalecimiento organizativo y el 4% a espacios psicosociales. Estas acciones permitieron promover derechos como la información, el cuidado, la autonomía económica y una vida libre de violencias, articulando con entidades como el CRuM, la SDIS, el IDT, el IDARTES, la Subred Centro Oriente, el SENA y las alcaldías locales.</t>
  </si>
  <si>
    <t xml:space="preserve">Durante el mes de septiembre, se realizaron jornadas de difusión, información y sensibilización, desarrollando temáticas en el marco de los derechos; derecho a la información, derecho a una vida libre de violencias, cuidado y autocuidado de lideresas, derecho a la autonomía económica, derecho a la cultura libre de sexismo y derecho a la salud plena, estas se desarrollaron principalmente en San Cristobal, Ciudad Bolivar, Usme, Suba, Usaquen y Chapinero. Adicionalmente se realizó proceso de fortalecimiento organizativo con:  el colectivo Artesanas de Santa Rosa  (Ciudad Bolivar) para formalizar la organización y presentar la propuesta a la convocatoria Chikaná 2025,  y con lideresas de Usme, se hizo una identificación de oportunidades, caracterización y exploración de los requisitos para participar en la convocatoria de IDPAC. También se destaca durante el mes, la realización de la exposición en el Museo de la independencia Casa del Florero, "Hacedoras del Arraigo, Mujeres de la Bogotá Rural", un espacio que fue de un proceso de co-creación, con la participación de organizaciones de mujeres rurales de Bogotá —como Manos Creando, Tejiendo Sueños, Red Mujer y Artesanas de Santa Rosa— en diálogo permanente con el equipo técnico del Museo y la estrategia Caminando Juntas.La agenda de la exposición, es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pasando por Santa fe, Usme y Ciudad Bolívar. 
</t>
  </si>
  <si>
    <t>https://secretariadistritald-my.sharepoint.com/:b:/g/personal/territorializacion2021_sdmujer_gov_co/EUrdvLFP96lLk4a_sHpWUiMBgVJWMdVvdxVT6FA_GZ0G3g?e=Q52fbb</t>
  </si>
  <si>
    <t>Durante octubre, la estrategia “Caminemos Juntas con las Mujeres de la Ruralidad” fortaleció su presencia en las localidades rurales y de borde de Bogotá mediante acciones de difusión, fortalecimiento organizativo, articulación interinstitucional y procesos de información y sensibilización.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t>
  </si>
  <si>
    <t>A través de la alianza con el Museo Casa del Florero, se consolidó una agenda de mediación cultural en torno a la exposición “Hacedoras del Arraigo”, con cinco actividades grupales y la participación de cerca de 90 mujeres, destacando la co-creación y co-curaduría de contenidos como herramientas para el empoderamiento y la apropiación simbólica de las mujeres rurales. La estrategia integró también acciones de articulación con entidades como la Alcaldía Local de Suba, Idartes y el Ministerio de las Culturas, consolidando redes para el fortalecimiento de los derechos culturales, económicos y de participación. En conjunto, las actividades reafirmaron el liderazgo y la capacidad de agencia de las mujeres rurales en los procesos de transformación social, visibilizando sus saberes, prácticas y aportes al territorio.</t>
  </si>
  <si>
    <t>https://secretariadistritald-my.sharepoint.com/:w:/g/personal/territorializacion2021_sdmujer_gov_co/ETXkU_CxeSpArs708AhfFPMBes5iLm6L_uAGVq1IzfN4Cw?e=mqVamT</t>
  </si>
  <si>
    <t>Caminando Juntas con las Mujeres por la Ruralidad”, orientada a acercar la oferta institucional a mujeres campesinas y rurales de Bogotá. En el periodo se desarrollaron dos jornadas de difusión de servicios en veredas de Usme, con alcance a 18 mujeres, quienes recibieron información sobre rutas de atención, actividades de empoderamiento, alternativas educativas del Sistema Distrital de Cuidado, oferta SENA, inclusión digital y procesos de fortalecimiento organizativo</t>
  </si>
  <si>
    <t xml:space="preserve">Se adelantaron dos acciones de fortalecimiento organizativo: acompañamiento al proceso de bancarización de la agrupación Memorias de la Tierra y un taller de liquidación del ciclo del banco solidario con mujeres de veredas El Hato, Santa Rosa y Arrayanes, centrado en nociones financieras básicas, manejo de Excel y reconocimiento del modelo accionario.
Asimismo, el componente rural reportó tres jornadas grupales informativas con participación aproximada de 41 mujeres en Mochuelo Alto, Aguas Claras y Santa Rosa, enfocadas en prevención de violencias, rutas de atención, opciones organizativas y redes comunitarias.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acompañando la presencia institucional en espacios de decisión. </t>
  </si>
  <si>
    <t>https://secretariadistritald-my.sharepoint.com/:w:/g/personal/territorializacion2021_sdmujer_gov_co/IQD96F2BSCx5Ra_IYBILz7TOAa71AOZUDAAR6f1BIYKgwKQ?e=Hv3xh8</t>
  </si>
  <si>
    <t>La jornada de difusión de servicios se desarrolló el 5 de diciembre en el marco de la celebración del 25vo aniversario del Parque Entrenubes en la localidad de San Cristóbal. La facilitación del espacio se realizó por parte del equipo de ruralidad de DTDYP un espacio de autocuidado para las mujeres participantes en la dinámica a través de compartir la creación de una muñeca vasalisa. De esta manera se logró conversar de manera cercana con 15 mujeres que transitaban por la celebración del parque Entrenubes, así se presentaron los servicios del CIOM de la localidad y de la línea de fortalecimiento a grupos del equipo</t>
  </si>
  <si>
    <t xml:space="preserve">Se realizó el cierre anual de los procesos de autonomía económica mediante la liquidación de los grupos de ahorro solidario autogestionados con el acompañamiento a dos organizaciones rurales de Usme: Conciencia Paramuna (vereda El Hato) y Tejiendo Saberes (vereda El Uval). Se consolidó el ejercicio práctico de ahorro como parte del proceso de fortalecimiento organizativo.Implementación de cuatro talleres en el marco de la agenda anexa de la exposición Hacedoras del Arraigo. Participación de mujeres rurales como talleristas, con reconocimiento económico por parte del Museo. </t>
  </si>
  <si>
    <t>https://secretariadistritald-my.sharepoint.com/:w:/g/personal/territorializacion2021_sdmujer_gov_co/IQAhbI3XxJu6RaygFGlnBcnuAf1jJrCIzvxLp732M0qN9DA?e=gviIjh</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</si>
  <si>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</si>
  <si>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</si>
  <si>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</si>
  <si>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</si>
  <si>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</si>
  <si>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</si>
  <si>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</si>
  <si>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</si>
  <si>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</si>
  <si>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</si>
  <si>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</si>
  <si>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</si>
  <si>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</si>
  <si>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</si>
  <si>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</si>
  <si>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</si>
  <si>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</si>
  <si>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</si>
  <si>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</si>
  <si>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</si>
  <si>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</si>
  <si>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</si>
  <si>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</si>
  <si>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</si>
  <si>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</si>
  <si>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</si>
  <si>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 xml:space="preserve">Contratación de los procesos  166,15,80,16,22,50,136,134,51,31,189,129 relacionados con los apoyos transversales asociados a esta meta; Se inicio contrato 346 correspondiente al arriendo de Bosa,  Adición al contrato 1030-2024 de Aseo y cafeteria. 		</t>
  </si>
  <si>
    <t xml:space="preserve">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actividad, asi las cosas se desarrollaron los procesos  de contratación de: 166,15,80,16,22,50,136,134,51,31,189,129; Se inicio contrato 346 correspondiente al arriendo de Bosa,  Adición al contrato 1030-2024 de Aseo y cafeteria.	</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</si>
  <si>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</si>
  <si>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Contratación de los procesos  539,503,318,474,540,521,348,448; Se inicio contrato 543 correspondiente a arriendo de puente aranda, Adición al contrato de transporte 1018-2024 y al contrato de vigilancia 1053-2024. Igualmente, se dió inicio a la estrategia de actividad física 2025 de las clases de actividad física  en las CIOM de  Suba, Engativá, Teusaquillo, Bosa, Kennedy, Fontibón, Barrios Unidos, Usaquén y Chapinero en los horarios acordados y  publicados en la página web de la SDMujer, desarrollando como temática “El cuerpo como primer territorio de Derechos”. Por su parte, desde Estrategia Orbitando en el mes de febrero se retomó el acompañamiento de los COLMYEGS de Usaquén y Suba, instancias priorizadas; partiendo del inicio del año como clave de proyección para anclar los procesos de cuidado en los planes de acción, apostando a volver el cuidado un posicionamiento constante en estos escenarios y finalmente se realizó reunión con todas las estrategias a fin de recibir los lineamientos por parte de la Directora</t>
  </si>
  <si>
    <t>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inicio contrato 543 correspondiente a arriendo de puente aranda, Adición al contrato de transporte 1018-2024 y al contrato de vigilancia 1053-2024.</t>
  </si>
  <si>
    <t>Actividad física: https://secretariadistritald-my.sharepoint.com/:w:/g/personal/territorializacion2021_sdmujer_gov_co/ERhKQXkovsFPk-L7Na6gsEkB3losoE6XDFM96y9D6tEXQQ?e=jI3b4y 
Orbitando:
https://secretariadistritald-my.sharepoint.com/:w:/g/personal/territorializacion2021_sdmujer_gov_co/EZMvZlQRIkxBlia1Z97o9e8BeVJ9iasvXeQ2cxGqxuLBcg?e=VT16ET
Acta de equipo: 
https://secretariadistritald-my.sharepoint.com/:b:/g/personal/territorializacion2021_sdmujer_gov_co/EfrR0y2PtBZBv0_UhpIApe4BqUnaGJq22Rrq1-uf1XKocA?e=MjjsxA
Financiera:
https://secretariadistritald-my.sharepoint.com/:b:/g/personal/territorializacion2021_sdmujer_gov_co/EVWNy2eMQTtOkntkPgPRJSkBzZr1YFpFU1QBvEw4yqdC0w?e=OgZGww</t>
  </si>
  <si>
    <t>"Se firmaron 2 contratos 476 y 898. Se inicio contrato correspondiente a los servicios de vigilancia. Los correspondientes pagos de aseo, cafeteria, servicios públicos para el correcto funcionamiento de las CIOM.  Por su parte desde actividad física se resalta el desarrollo de actividades en 18 loclaidades a excepción de Ciudad Bolīviar y Sumapaz, la primera por razones de cambio de sede física y la segunda por la dificultad de acceso a la localidad, en marzo se hicieron 58 actividades, se desarrollo como temática central: como eje temático “8M Día Internacional de los Derechos de las Mujeres”. 
Por su parte, La Estrategia Orbitando, estuvo como acompañando: Tunjuelito, Bosa y San Cristóbal; a la vez que se mantuvo el acompañamiento en Suba, y se propuso ampliar la entrada a escenarios como el CLM de Puente Aranda. Se trabajaron temática como auto cuidado, acuerdos mínimos de relacionamiento y abordaje de dinámicas de agresividad/conflicto/violencia. ", También se logró realizar 159 atenciones y 45 seguimientos socio jurídicos . También se hicieron 66 orientaciones y seguimientos psicosociales y 40 primeras atenciones. Igualmente se avanzo en la estrategia de caminando juntas con las mujeres en la ruralidad, se llevaron a cabo 3 articulaciones institucionales:con el SENA y la Fundación Mariana Novoa y  con la Dirección de Enfoque Diferencial, orientadas a facilitar procesos de formación con enfoque de género en las localidades de Usaquén, Ciudad Bolívar y Chapinero. Se participó en 3 instancias de participación comunitaria en Usme, Suba y Ciudad Bolívar, con una participación total de 44 personas. Así mismo, se desarrollaron 3 acciones de fortalecimiento en Ciudad Bolívar y Chapinero, beneficiando directamente a 17 mujeres rurales. En materia de difusión, se realizaron 4 jornadas en Chapinero y Ciudad Bolívar, alcanzando a 21 participantes, y se desarrollaron 3 encuentros de información en Usaquén y Usme, con una asistencia total de 39 mujeres. También se avanzó en la co-creación de la exposición Mujer Rural junto al Museo de la Independencia Casa del Florero, como parte de la apuesta por el derecho a una cultura libre de sexismos.</t>
  </si>
  <si>
    <t xml:space="preserve">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74 actividades en total, la Estrategia de Orbitando y Asistencia Técnica, así como la estrategia de prevención en violencia contra las mujeres en política, resaltando el acompañamiento al COLMYEG de Tunjuelito, Suba, Bosa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y s erealizaron los pagos de aseo y cafeteria y  servicios públicos. se logró realizar 644 atenciones y 161 seguimientos socio jurídicos . También se hicieron 551 orientaciones y seguimientos psicosociales y 2134 primeras atenciones. Igulmente se avanzó en la implementación de la estrategia Caminando Juntas con las mujeres por la Ruralidad. 	</t>
  </si>
  <si>
    <t xml:space="preserve">La estrategia Orbitando de la DTDYP surge como un esfuerzo en el marco del acompañamiento psicosocial, tanto individual como colectivo, para el fortalecimiento específico de las mujeres en ejercicios de liderazgo y participación política  y se ha posesionado de tal manera, que la permitido agenciar los conflictos y violencias identificadas al interior de las instancias de participación como el COLMYG, pero adicionalmente, se ha avanzado en la visibilización y neccesidad impulsar una cultura de paz en el marco del relacionamiento desde el reconocimiento de la otra persona y las formas en la que se comunican.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y por último, la estrategia caminando juntas con las mujeres por la Ruralidad permite que contribuir a la eliminación de las barreras de acceso que tienen las mujeres ruralies de Bogotá para avanzar hacia el restablecimiento y garantia de derechos. </t>
  </si>
  <si>
    <t>Actividad física: https://secretariadistritald-my.sharepoint.com/:w:/g/personal/territorializacion2021_sdmujer_gov_co/EdSvTJYhrylHk4AvKaOLXxMBTCq6JKDs1JmaXfLt_T9N8A?e=U8r82N 
Orbitando: https://secretariadistritald-my.sharepoint.com/:w:/g/personal/territorializacion2021_sdmujer_gov_co/EZz5Ywc_8b1Pos9EfPc6VB8B6MMfrbu0iw5j2K5zJQwvTQ?e=miOssj
Atenciones:https://secretariadistritald-my.sharepoint.com/:x:/g/personal/territorializacion2021_sdmujer_gov_co/EddcG9lJdyFPsvVSEifbWuIBm8aTz5SXQQzOZvXVxx0IJw?e=2sO5ni
Ruralidad: https://secretariadistritald-my.sharepoint.com/:w:/g/personal/territorializacion2021_sdmujer_gov_co/Eav5WxJDWrxBmR2lglSC9s4BX99VF4GY8KTf3qRI-DXoUQ?e=Xx5HTu
Financiera: https://secretariadistritald-my.sharepoint.com/:b:/g/personal/territorializacion2021_sdmujer_gov_co/EZf15LAV7p5PnWNVA4SaaqQBaTSofv02ueeOu49OY50ymQ?e=KwgCIl</t>
  </si>
  <si>
    <t>Se continuan realizando los correspondientes pagos de aseo, cafeteria, vigilancia y servicios públicos para el correcto funcionamiento de las CIOM. y se llevó a cabo un(1) proceso contractual.
Desde la Estrategia Orbitando en el mes de abril se mantuvo el acompañamiento a COLMYEGs priorizados, como los de la localidad de Usaquén y San Cristóbal, proponiendo mecanismos alternos de entrada y acompañamiento, como en las localidades de Bosa, Tunjuelito, Engativá y Los Mártires. Para este mes, se extendió la entrada además a Chapinero, siendo esta la primera vez que se establece un ejercicio de acompañamiento directo en esta instancia; así como se retomó el ejercicio en la localidad de Ciudad Bolívar. Las entradas, a modo de acompañamiento e intervención en estos escenarios asumen el mecanismo directo para la disposición de recursos en clave de cuidado para la promoción de la participación política de las mujeres en estas instancias.  Desde el proceso de asistencia técnica se realizó el apoyo a las localidades de Fontibón y Los Mártires en la actualización del reglamento interno y en la revisión de la pertinencia de la instancia del Consejo Local de Mujeres.
Se dio continuidad a las acciones desarrolladas por la estrategia de Actividad Física 2025. Las sesiones de clase de actividad física en las CIOM de  Suba, Engativá, Teusaquillo, Bosa, Kennedy, Fontibón, Barrios Unidos, Usaquén, Chapinero, Usme, San Cristóbal, La Candelaria, Santa Fe, Puente Aranda, Los Mártires, Tunjuelito,  Antonio Nariño y Rafael Uribe Uribe en los horarios acordados en articulación con los equipos de cada una de estas CIOM. Se desarrollaron 68 sesiones de clases de actividad física en las 18 CIOM mencionadas anteriormente. 
Durante el periodo, también  se logró realizar 347 atenciones y 67 seguimientos socio jurídicos . También se hicieron 296 orientaciones y seguimientos psicosociales y 1006 primeras atenciones.</t>
  </si>
  <si>
    <t xml:space="preserve">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presencia en 19 localidades que promueve el reconocimiento de los derechos de las mujeres a través del cuerpo como primer territorio de derechos.  la Estrategia de Orbitando y Asistencia Técnica, así como la estrategia de prevención en violencia contra las mujeres en política, resaltando el acompañamiento al COLMYEG de Tunjuelito, Suba, Bosa y San Cristóbal y el  CLM de Puente  Aranda, promoviendo una cultura de paz en el marco de ejericicio del derecho a la participación y representación de las mujeres.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así como en la cualificación de sus procedimientos y acciones a desarrollar de acuerdo a las necesidades identificadas por los derechos de las mujeres. Por otra parte,  la Estrategia Caminando Juntas con las Mujeres por la Ruralidad, es una apuesta insitucional para acercar la oferta a todas las veredas de Bogotá, contribuyendo a eliminar las barreras de acceso..  Y por último los servicos de primera atención, orientación y seguimiento psicosocial y orientación y asesoría socio jurídica, han brindado una atención integral a las mujeres de confirmidad a sus necesidades, de esta manera a la fecha se ha logrado: se logró realizar 991 atenciones y 228 seguimientos socio jurídicos . También se hicieron 833 orientaciones y seguimientos psicosociales y 3140 primeras atenciones.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</si>
  <si>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Adicionalmente 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 y por último, la estrategia caminando juntas con las mujeres por la Ruralidad permite que contribuir a la eliminación de las barreras de acceso que tienen las mujeres ruralies de Bogotá para avanzar hacia el restablecimiento y garantia de derechos. </t>
  </si>
  <si>
    <t>Orbitando:
https://secretariadistritald-my.sharepoint.com/:w:/g/personal/territorializacion2021_sdmujer_gov_co/ERtMPTKhqyBAou_xX_1EARABdnCmeEMJh-e4Or_LImUbFQ?e=FCPE9D
Act. Fisica
https://secretariadistritald-my.sharepoint.com/:w:/g/personal/territorializacion2021_sdmujer_gov_co/EUfrZ_2ZA9VBi_RlDNkFysgBPzQmmGo4LjuuTcLRddrRFA?e=Rya2H5
Financiera
https://secretariadistritald-my.sharepoint.com/:b:/g/personal/territorializacion2021_sdmujer_gov_co/Ebi2oaNhIUlPuM2TshGGvGgBhGxSty1kKQsJjorQM_UQog?e=ZYIBGS</t>
  </si>
  <si>
    <t>Se llevó a cabo un proceso contractual y se garantizó la operación de las CIOM, con el pago de arriendo, servicios, servicios de aseo y cafeteria, vigilancia. Desde la Estrategia Orbitando en el mes de mayo se mantuvieron los acompañamientos a los COLMYEGs priorizados, dentro de los que destacan las localidades de Usaquén, Suba, Engativá, Usme, San Cristóbal y Los Mártires. Además, se retomó el acompañamiento en localidades clave, gracias a la articulación con las profesionales referente CIOM, en las localidades de Rafael Uribe Uribe, Tunjuelito, Santa Fe, Fontibón y Antonio Nariño. Así, destaca que durante el mes se realizaron intervenciones para la entrada en 11 localidades que, a modo de acompañamiento e intervención en estos escenarios, asumen el mecanismo directo para la disposición de recursos en clave de cuidado para la promoción de la participación política de las mujeres en estas instancias introduciendo herramientas claves en cultura de paz en el marco de las instancias para promover un relacionamiento diferente de cara a la partiicipación libre de violencias. 
Por parte de la estrategia de Actividad Física 2025. se desarrollaron activadades en 18 localidades a excepción de Cuidad Bolívar y Sumapaz, teniendo en cuenta, como temática central el derecho a la salud plena en el marco del 28M, día internacional de acción por la salud de las Mujeres, logrado desarrollar 57 sesiones.  
Desde la estrategia CRuM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 También se consolidaron nueve alianzas estratégicas externas e internas, destacando la coordinación con IDARTES, SCRD, Subred Norte y la Alcaldía Local de Usme. Se participó en una instancia de participación rural (ULDER) en Usme. 
Finalmente se. realizaron e realizaron 311 atenciones y 68 seguimientos socio jurídicos . También se hicieron 289 orientaciones y seguimientos psicosociales y 1270 primeras atenciones.</t>
  </si>
  <si>
    <t xml:space="preserve">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199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Tunjuelito, Engativá, Los Mártires, Usme, RUU, Santa fe, Fontibón, Antonio Nariño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por su parte la Estrategia Caminando Juntas con las Mujeres por la ruralidad, se realizaron Acciones de fortalecimiento con Tejiendo Sueños (Chapinero)  y Santa Rosa en Ciudad Bolívar,  en Usme con la Apícola dulce vuelo. Se han realizado procesos colectivos de difusión e información. También se ha generado articulación con IDARTES, SCRD, Subred Norte y la Alcaldía Local de Usme. Por último se ha logrado realizar: 1122 orientaciones y seguimientos psicosociales por el personal de apoyo contratado para tal fin, 1598 atenciones socio jurídica, 4410 primeras atenciones. </t>
  </si>
  <si>
    <t>La operación del Modelo CIOM, se a constituido en una de las herramientas de la entidad, para la territorialización de deerechos de las mujeres y la transversalización a nivel local de los enfoques de género, diferencial-poblacional, derecho de las mujeres y territorial. Así las cosas se destaca, el impulso a promover una cultura de paz al interior de las instancias de participación como el COLMYG,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Por otro lado, La estrategia de actividad física se la configurado en un espacio de reconocimiento del cuerpo como primer territorio de derechos, y la estrategia Caminando Juntas con las Mujeres en la Ruralidad, se ha ido configurando en una herramienta para acercar a las mujeres rurales y campesinas a la oferta institucional, y por último las atenciones indivuales dinamizan el componente de empoderamiento en el ejercicio de sus derechos, orientación y acercamientoo a la oferta y prevención de violencia basadas en género, con una atención integral y especilizada de acuerdo a cada uno de los casos atendiendo a las necesidades de las mujeres</t>
  </si>
  <si>
    <t xml:space="preserve">Orbitando: https://secretariadistritald-my.sharepoint.com/:w:/g/personal/territorializacion2021_sdmujer_gov_co/Ecyn8i03qgBJsrLbkwgDIykByPM9VRkKaebwqxUu3YM2_g?e=WHL8kN 
actividad física: 
https://secretariadistritald-my.sharepoint.com/:w:/g/personal/territorializacion2021_sdmujer_gov_co/EWrdi_u2IZ5Nkd6Q4UFrFVMBT1uVIJIb8W_PULrAq1em6A?e=PvPYG9
reunión nivel central: https://secretariadistritald-my.sharepoint.com/:b:/g/personal/territorializacion2021_sdmujer_gov_co/ERxtII6x0epBgUQQQOn2pzEBXJh1cDTqT78h2rou3YXktw?e=aXIFnO
Estrategia Ruralidad: https://secretariadistritald-my.sharepoint.com/:w:/g/personal/territorializacion2021_sdmujer_gov_co/ERpeiWmFxklKhcF18TM3YwYBLf5jPVNYp6qaS6zETF5Ipw?e=wQSV3h
Atenciones: </t>
  </si>
  <si>
    <t>Durante el periodo, desde la Estrategia Orbitando en el mes de junio se mantuvieron los acompañamientos a los COLMYEGs y CLM priorizados, dentro de los que destacan las localidades de Engativá, San Cristóbal, Puente Aranda, Los Mártires, Fontibón, Santa Fe y Ciudad Bolívar. 
Se brindó asistencia técnica a la localidad de Suba frente a los elementos normativos con el proceso de elección de las representantes del COLMyEG y de organizaciones sociales al Consejo Local de Seguridad para las Mujeres de acuerdo con lo establecido en el reglamento interno de la instancia. 
Se siguió con las acciones desarrolladas por la estrategia de Actividad Física ,logrando hacer 53 actividades donde se abordaron los derechos de las mujeres promoviendo el cuerpo como primer territorio de derechos.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dío inicio el contrato de transporte. 
la estrategia Caminando Juntas con las Mujeres en la Ruralidad (CRuM) avanzó de manera significativa en el cumplimiento del componente “Orientación y acercamiento a la oferta institucional”, en la vereda Pasquilla, Usme, se realizó una jornada de difusión casa a casa y se identificó un caso de presunta violencia que fue remitido oportunamente a atención psicosocial, fortaleciendo la respuesta institucional con enfoque territorial y diferencial. Se desarrollaron jornadas de información en la vereda Arrayanes (Usme). En la vereda Las Margaritas se iniciaron un proceso de reflexión y recuperación de memoria individual y colectiva sobre los linajes femeninos, como parte de una estrategia de autocuidado emocional y sanación intergeneracional en salud mental comunitaria. Desde el componente de “Fortalecimiento a grupos, redes y organizaciones de mujeres” en la vereda Santa Rosa se promovió un encuentro interorganizacional entre la agrupación Artesanas de Santa Rosa y la organización Manos Creando, que facilitó el intercambio de saberes.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Finalmente se realizaron 380 atenciones y seguimientos socio jurídicos . También se hicieron 302 orientaciones y seguimientos psicosociales y 1030 primeras atenciones</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</si>
  <si>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con 252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 se logró realizar 1978 atenciones socio juridicas. También se hicieron 1424 orientaciones y seguimientos psicosociales y 5440 primeras atenciones. 	</t>
  </si>
  <si>
    <t>La operación del Modelo CIOM, se a constituido en una de las herramientas de la entidad, para la territorialización de deerechos de las mujeres y la transversalización a nivel local de los enfoques de género, diferencial-poblacional, derecho de las mujeres y territorial. Así las cosas se destaca, el impulso a promover una cultura de paz al interior de las instancias de participación como el COLMYG,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Por otro lado, La estrategia de actividad física se la configurado en un espacio de reconocimiento del cuerpo como primer territorio de derechos, y 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pues, en el marco de una difusión puerta a puerta se logró identificar un caso de presunta violencia basadas en género y activar la ruta correspondiente. Por otra parte, la promoción de articulaciones entre organizaciones rurales permite avanzar en la construcción del tejido social.</t>
  </si>
  <si>
    <t>Orbitando y asistencia técnica:
https://secretariadistritald-my.sharepoint.com/:w:/g/personal/territorializacion2021_sdmujer_gov_co/EakKliSzatRInoV-VRuXMowBCAXihz4xZq1YAlHUqdhNow?e=kIkZCi
Reunión DTDYP:
https://secretariadistritald-my.sharepoint.com/:b:/g/personal/territorializacion2021_sdmujer_gov_co/ETUfB1JDStBKglv08xFRtfEBFJXP_RaE4cmJwaRednZtOw?e=Ahciu3
Actividad física:
https://secretariadistritald-my.sharepoint.com/:w:/g/personal/territorializacion2021_sdmujer_gov_co/EWG2H6rI5NlAkRbzRZxenaMB0s1LxrRqhx5yYYzMEWgrkw?e=CXl5Hf
Caminando Juntas con las mujeres por laruralidad
https://secretariadistritald-my.sharepoint.com/:w:/g/personal/territorializacion2021_sdmujer_gov_co/EZJpKJNKAQhHsO134VnBObkB3SgoiG4RqraoSpaAIhXxLA?e=Gi7lmU
Atenciones:
https://secretariadistritald-my.sharepoint.com/:x:/g/personal/territorializacion2021_sdmujer_gov_co/Ecpgm1UihydCgW_fdY4eud0BG0Emh-jfhHGOLmnrV0-Z3Q?e=SQ7iwn</t>
  </si>
  <si>
    <t>Desde la Estrategia Orbitando en el mes de julio se mantuvieron los acompañamientos a los COLMYEGs y CLM priorizados, respondiendo así a la articulación adelantada con las profesionales referentes en su rol de secretaría técnica de la instancia.  Así, durante el mes se realizaron intervenciones para la entrada en 7 localidades, destacando el sostenimiento del proceso en localidades priorizadas como Suba, San Cristóbal, Usme y Engativá. Al igual que el mes pasado fue estratégico ampliar las posibilidades de intervención a escenarios paralelos, no únicamente anclados a sesiones ordinarias de las instancias, como mecanismos efectivos de entrada en un marco de cuidado con las participantes de los COLMYEG y CLM.   
Se dio continuidad a las acciones desarrolladas por la estrategia de Actividad Física CIOM 2025. Las sesiones de clase de actividad física en las CIOM de Suba, Engativá, Teusaquillo, Bosa, Kennedy, Fontibón, Barrios Unidos, Usaquén, Usme, San Cristóbal, La Candelaria, Santa Fe, Puente Aranda, Los Mártires, Tunjuelito, Antonio Nariño, Ciudad Bolívar y Rafael Uribe Uribe en los horarios acordados en articulación con los equipos de cada una de estas CIOM y que son publicados en la página web de la SDMujer. La CIOM Chapinero y Engativá se encuentran con cambio de domicilio. Se desarrollaron 67 sesiones de clases de actividad física.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Durante el periodo, se realizaron 355 orientaciones y seguimientos psicosociales,también,  456 orientaciones, asesorias y seguimientos socio jurídicos y 1310 primeras atenciones 
Se establecieron 11 alianzas estratégicas con entidades como IDRD, SENA, SCRD e IDARTES, incluyendo la JAC del Uval, para acercar oferta institucional y desarrollar acciones conjuntas en Suba, Usme, Ciudad Bolívar y Chapinero, incluyendo cursos de formación productiva y actividades de bienestar, con participación de 60 mujeres entre instituciones y mujeres rurales.</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</si>
  <si>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con 252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  se logró realizar 2434 atenciones socio juridicas. También se hicieron 1779 orientaciones y seguimientos psicosociales y 6750 primeras atenciones. 	</t>
  </si>
  <si>
    <t>Orbitando:
https://secretariadistritald-my.sharepoint.com/:x:/g/personal/territorializacion2021_sdmujer_gov_co/EQf97gOmkWFJphhRkZTj6gYB9oYCOpcH05b_hqGpHYQECQ?e=Dices7
Actividad Fisica:
https://secretariadistritald-my.sharepoint.com/:w:/g/personal/territorializacion2021_sdmujer_gov_co/EQVInnA4RAdDsCKHV75Jp_YBdnubTkT3frSItGfPnUVQBQ?e=zu9WXG
Comite Dirección:
https://secretariadistritald-my.sharepoint.com/:b:/g/personal/territorializacion2021_sdmujer_gov_co/EVVUA_bMIfxDkGyjEG_zS0YBeVEBhJiBuBH_XIS6icyGcw?e=TyTISV
Caminando Juntas con las mujeres por laruralidad
https://secretariadistritald-my.sharepoint.com/:w:/g/personal/territorializacion2021_sdmujer_gov_co/EaDVMDMYJw9Kl9HlD47a9fgBNne_EPw2Oazmv_mstOP4LA?e=QsoR2u
Atenciones:
https://secretariadistritald-my.sharepoint.com/:x:/g/personal/territorializacion2021_sdmujer_gov_co/EXI2zKbeMyJIsAIMFcyvc1AB400743fZtJxVlGGMsSGCaw?e=IvNjge</t>
  </si>
  <si>
    <t xml:space="preserve">En agosto, la estrategia “Caminando Juntas con las Mujeres por la Ruralidad” logró un importante alcance territorial al desarrollar 3 jornadas de difusión de servicios, con la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
Desde la Estrategia Orbitando en el mes de agosto se mantuvieron los acompañamientos a los COLMYEGs y CLM priorizados, respondiendo así a la articulación adelantada con las profesionales referentes en su rol de secretaría técnica de la instancia. En total, para este mes, se acompañaron 7 sesiones ordinarias, y 2 extraordinaria en las localidades de Usaquén, RUU, San Cristóbal, Suba, Chapinero, Los Mártires y Usme (en orden cronológico).  Para este mes además destaca el inicio formal del proceso de la construcción y firma del Pacto de Cultura de Paz en la localidad de Los Mártires, la cual hace parte de un pilotaje de cara a la ciudadanía producto de la articulación de Orbitando con el equipo del Derecho a la Paz de la DTDYP.  
Las respectivas sesiones de clase de actividad física en las CIOM, para este periodo de  Agosto continúan con una buena acogida en estas 19 CIOM, las sensibilizaciones en torno al Derecho a La Participación y Representación con equidad de género, le permite a las mujeres mediante las actividades lúdicas que participen en los diferentes espacios cotidianos enfrentando barreras relacionadas a su género, permitiéndose pensar y reflexionar sobre la importancia de eliminar estereotipos y la promoción de relaciones más equitativas. 
</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</si>
  <si>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60 mujeres campesinas en un proceso de co-creación con organizaciones comunitarias y el Museo Casa del Florero.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   se logró realizar 2803 atenciones socio juridicas. También se hicieron 2070 orientaciones y seguimientos psicosociales y 7762 primeras atenciones. 	</t>
  </si>
  <si>
    <t>Orbitando:
https://secretariadistritald-my.sharepoint.com/:w:/g/personal/territorializacion2021_sdmujer_gov_co/ETuafMLMxbxLkl17BusxBJYBwwxy7N6cbpW29vNETIaZPw?e=5Yvn5G
Actividad Fisica:
https://secretariadistritald-my.sharepoint.com/:w:/g/personal/territorializacion2021_sdmujer_gov_co/EfFhJrY80H9NvEiyvYxVd9MB76TADvx3IBLgZ1TH4-aabA?e=dCUcd3
Caminando Juntas con las mujeres por laruralidad
https://secretariadistritald-my.sharepoint.com/:w:/g/personal/territorializacion2021_sdmujer_gov_co/EYYmW60CtgFAvo8AB6POelABei-ys2uQyzoiba2hMT2-hg?e=MreDzq
Atenciones:
https://secretariadistritald-my.sharepoint.com/:x:/g/personal/territorializacion2021_sdmujer_gov_co/EV1IPP1JaVdCn3KqThd-N4sBdUAb0KOJsq-Oj3X6Bb1UhA?e=4MMile</t>
  </si>
  <si>
    <t xml:space="preserve">Durante septiembre de 2025, la estrategia “Caminando Juntas con las Mujeres por la Ruralidad” fortaleció la presencia institucional en los territorios rurales, con la participación de más de 220 mujeres campesinas y rurales en 24 actividades desarrolladas en seis localidades. Realizó también,  la realización de la exposición en el Museo de la independencia Casa del Florero,  "Hacedoras del Arraigo, Mujeres de la Bogotá Rural", un espacio que fue de un proceso de co-creación, con la participación de organizaciones  de mujeres rurales de Bogotá —como Manos Creando, Tejiendo Sueños, Red Mujer y  Artesanas de Santa Rosa— en diálogo permanente con el equipo técnico del Museo y la estrategia Caminando Juntas.La agenda de la exposición, es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pasando por Santa fe,  Usme y Ciudad Bolívar. 
Se dió continuedad a la Estrategia de Actividad Física y desde la Estrategia Orbitando, se acompañaron 7 sesiones ordinarias y 1 extraordinaria en las localidades de Usaquén, Santa Fe, Fontibón, Tunjuelito, Puente Aranda, Usme y Suba (en orden cronológico).  Para este mes además se acompañaron 4 espacios específicos de cuidado, destacando la continuación del proceso del Pacto de Cultura de Paz en la localidad de Los Mártires, así como la convocatoria de la Comisión de Convivencia del COLMYEG de Antonio Nariño. Estos espacios específicos, desarrollados también en las localidades de Chapinero y Tunjuelito siguen estableciéndose como mecanismos alternos para establecer conversaciones de construcción con las ciudadanas participantes en los COLMYEG.  Desde la asistencia técnica se realizó el apoyo a la referente de Suba . Adicionalmente se realizaron las acciones contractuales y operativas para el correcto funcionamiento y operación del modelo de atención en las 20 localidades  y se realizaron 355 orientaciones y seguimientos psicosociales,también,  398 orientaciones, asesorias y seguimientos socio jurídicos y 1310 primeras atenciones </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</si>
  <si>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60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3201 atenciones socio juridicas. También se hicieron 1779 orientaciones y seguimientos psicosociales y 6750 primeras atenciones.
	</t>
  </si>
  <si>
    <t>La operación del Modelo CIOM, se a constituido en una de las herramientas de la entidad, para la territorialización de deerechos de las mujeres y la transversalización a nivel local de los enfoques PPMYEG a nivel local y como un espacio seguro para las mujeres en cada una de las localidades.  Así las cosas se destaca, el impulso a promover una cultura de paz al interior de las instancias de participación como el COLMYG,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para ello se firmó un pacto en la Localidad de los Martires y se generó un espacio de convivencia en Antonio Nariño. Por otro lado, La estrategia de actividad física se la configurado en un espacio de reconocimiento del cuerpo como primer territorio de derechos, y 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pues, en el marco de una difusión puerta a puerta se logró identificar un caso de presunta violencia basadas en género y activar la ruta correspondiente. Por otra parte, la promoción de articulaciones entre organizaciones rurales permite avanzar en la construcción del tejido social y como resultado del mismo, se logró la realización de la Exposición "Hacedoras del Arraigo, Mujeres de la Bogotá Rural", en el Museo de la Independencia Casa de Florero, un recorrido por la dimensión del territorio rural distrital a través de tres rutas principales: SER, HACER y HABITAR, explorando cuerpos y territorios campesinos y rurales y de manera paralela, e impulsando el reconocimiento de la autonomía económica de las mujeres y el fortalecimiento de la soberanía alimentaria, visibilizando la ruralidad desde chapinero a Sumapaz.</t>
  </si>
  <si>
    <t xml:space="preserve">https://secretariadistritald-my.sharepoint.com/:w:/g/personal/territorializacion2021_sdmujer_gov_co/Ed1fc9I6DRFLsnptxCw5aXEBAB0ofgW9Nasxx8qNISdPLQ?e=OEfItb
https://secretariadistritald-my.sharepoint.com/:w:/g/personal/territorializacion2021_sdmujer_gov_co/EeKvdKG-yixOoeAARukrR0QBFPz9N16_XTg-a9WzEFh6NA?e=fQ4xfC
Financiero: 
https://secretariadistritald-my.sharepoint.com/:b:/g/personal/territorializacion2021_sdmujer_gov_co/EXox5ZpYKNxKnOFkR4P-s30B3M1aZ19WZL_GTxBvyfyvSw?e=lnHg11
Estrategia Ruralidad: 
https://secretariadistritald-my.sharepoint.com/:b:/g/personal/territorializacion2021_sdmujer_gov_co/EUrdvLFP96lLk4a_sHpWUiMBgVJWMdVvdxVT6FA_GZ0G3g?e=Q52fbb
Atenciones:https://secretariadistritald-my.sharepoint.com/:x:/g/personal/territorializacion2021_sdmujer_gov_co/EUheaAPbEBFKt6uqTrAoBAsBNaJ2OB-0eWK5dUt1tjXrUg?e=vQdDVT
</t>
  </si>
  <si>
    <t>Durante octubre, la estrategia “Caminemos Juntas con las Mujeres de la Ruralidad” fortaleció su presencia desarrollando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con cinco actividades grupales y la participación de cerca de 90 mujeres, destacando la co-creación y co-curaduría de contenidos como herramientas para el empoderamiento y la apropiación simbólica de las mujeres rurales. Desde la Estrategia Orbitando se mantuvieron los acompañamientos a los COLMYEGs y CLM priorizados, respondiendo así a la articulación adelantada con las profesionales referentes en su rol de secretaría técnica de la instancia. En total, para este mes, se acompañaron espacios en 9 localidades: Chapinero, Santa Fe, San Cristóbal, Usaquén,  Rafael Uribe Uribe, Antonio Nariño, Fontibón, Tunjuelito, y Barrios Unidos. Para este mes destacó la realización de una sesión para el fortalecimiento de liderazgos en la localidad de Tunjuelito. Desde la asistencia técnica se realizó acompañamiento a las localidades Santa Fe, Engativá y Los Mártires frente a situaciones presentadas de asistencia al COLMyEG, reglamento interno y Consejo Local de Mujeres, respectivamente. Desde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Se realizaron 310 orientaciones y seguimientos psicosociales,también, 412 orientaciones, asesorías y seguimientos socio jurídicos y 1004 primeras atenciones.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</si>
  <si>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San Cristóbal, Santa Fé, RUU, Antonio Nariño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90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3613 atenciones socio juridicas. También se hicieron 2685 orientaciones y seguimientos psicosociales y 9829 primeras atenciones. 	
	</t>
  </si>
  <si>
    <t>Orbitando:
https://secretariadistritald-my.sharepoint.com/:w:/g/personal/territorializacion2021_sdmujer_gov_co/EdSyhqzuXJhOr1LpFDkjaLMBFeBjIdueDu8smeAn1TlgAw?e=LIIe3e
Actividad Fisica:
https://secretariadistritald-my.sharepoint.com/:w:/g/personal/territorializacion2021_sdmujer_gov_co/EWEonE39vl9GmBVKagWl6qUBiAZmdLK0dQohQbYiM59Dlg?e=znFw4p
Caminando Juntas con las mujeres por la ruralidad
https://secretariadistritald-my.sharepoint.com/:w:/g/personal/territorializacion2021_sdmujer_gov_co/EWEonE39vl9GmBVKagWl6qUBiAZmdLK0dQohQbYiM59Dlg?e=znFw4p
Atenciones:
https://secretariadistritald-my.sharepoint.com/:x:/g/personal/territorializacion2021_sdmujer_gov_co/Eby1bHITBi1Jm5zgiIzVXvQBPC6hhOfeP_HvmZjj70CwCg?e=qSrnIf
Financiero: 
https://secretariadistritald-my.sharepoint.com/:b:/g/personal/territorializacion2021_sdmujer_gov_co/EStocf2fcpJMjTSk2c7gPDcBSu_p_hxxGH2layLi8WplfQ?e=KeGqtI</t>
  </si>
  <si>
    <t>Durante Noviembre Caminando Juntas con las Mujeres por la Ruralidad”, se desarrollaron dos jornadas de difusión de servicios en veredas de Usme, con alcance a 18 mujeres, con información sobre rutas de atención, actividades de empoderamiento, alternativas educativas del Sistema Distrital de Cuidado, oferta SENA, inclusión digital y procesos de fortalecimiento organizativo. Dos acciones de fortalecimiento organizativo: acompañamiento al proceso de bancarización de la agrupación Memorias de la Tierra y un taller de liquidación del ciclo del banco solidario con mujeres de veredas El Hato, Santa Rosa y Arrayanes, asimismo, el componente rural reportó tres jornadas grupales informativas con participación aproximada de 41 mujeres en Mochuelo Alto, Aguas Claras y Santa Rosa.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Desde la Estrategia Orbitando se mantuvieron los acompañamientos a los COLMYEGs y CLM priorizados, respondiendo así a la articulación adelantada con las profesionales referentes en su rol de secretaría técnica de la instancia, se acompañaron 7 localidades: Santa Fe, Rafael Uribe Uribe, Teusaquillo, Suba, Los Mártires, Antonio Nariño y Engativá.  Desde el acompañamiento técnico se apoyaron las inquietudes presentadas por las referentas de las CIOM de Los Mártires y Santa Fe, relacionadas con los términos para las votaciones de delegadas, toma de decisiones y actualización del reglamento interno. Por otra parte, se realizaron 234 orientaciones y seguimientos psicosociales,también, 348 orientaciones, asesorías y seguimientos socio jurídicos y 781 primeras atenciones. 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</si>
  <si>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San Cristóbal, Santa Fé, RUU, Antonio Nariño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90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Se registraron cinco acciones conjuntas con CIO Chapinero, Alcaldía Local de Suba, ULDER, CAR, IDR y el Museo de la Independencia – Casa del Florero, acompañando actividades vinculadas a la exposición Hacedoras del Arraigo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3961 atenciones socio juridicas. También se hicieron 2919 orientaciones y seguimientos psicosociales y 10610 primeras atenciones. 	
	</t>
  </si>
  <si>
    <t>Orbitando:
https://secretariadistritald-my.sharepoint.com/:w:/g/personal/territorializacion2021_sdmujer_gov_co/IQD5mGGBbXo0SKo12GY2YZXEAcIg5jN6W1mb4_W6ahsbo3c?e=rM3Msd
Actividad Fisica:
https://secretariadistritald-my.sharepoint.com/:w:/g/personal/territorializacion2021_sdmujer_gov_co/IQDvBq9h4lftTYx-SDJceDdYAUsF34AtvBSKYftdIDFvJHU?e=f6EaRZ
Caminando Juntas con las mujeres por la ruralidad
https://secretariadistritald-my.sharepoint.com/:w:/g/personal/territorializacion2021_sdmujer_gov_co/IQD96F2BSCx5Ra_IYBILz7TOAa71AOZUDAAR6f1BIYKgwKQ?e=Hv3xh8
Atenciones:
https://secretariadistritald-my.sharepoint.com/:x:/g/personal/territorializacion2021_sdmujer_gov_co/IQC3fjWgw60AS4yEOHqEyo9QAZCw8iTimzDYTUmwzTJQR6k?e=nRPAUP
Financiero: 
https://secretariadistritald-my.sharepoint.com/:b:/g/personal/territorializacion2021_sdmujer_gov_co/IQBprDmzqrjsSLr-JawlY7yBAUC7TuVDdQAnRA2ixw1BaPs?e=Iih0Tn</t>
  </si>
  <si>
    <t xml:space="preserve">Durante Diciembre Caminando Juntas con las Mujeres por la Ruralidad”, desarrollo la jornada de difusión de servicios se desarrolló el 5 de diciembre en el marco de la celebración del 25vo aniversario del Parque Entrenubes en la localidad de San Cristóbal. La facilitación del espacio se realizó por parte del equipo de ruralidad de DTDYP un espacio de autocuidado para las mujeres participantes en la dinámica a través de compartir la creación de una muñeca vasalisa. De esta manera se logró conversar de manera cercana con 15 mujeres que transitaban por la celebración del parque Entrenubes, así se presentaron los servicios del CIOM de la localidad y de la línea de fortalecimiento a grupos del equipo. Se realizó el cierre anual de los procesos de autonomía económica mediante la liquidación de los grupos de ahorro solidario autogestionados con el acompañamiento a dos organizaciones rurales de Usme: Conciencia Paramuna (vereda El Hato) y Tejiendo Saberes (vereda El Uval). Se consolidó el ejercicio práctico de ahorro como parte del proceso de fortalecimiento organizativo.Implementación de cuatro talleres en el marco de la agenda anexa de la exposición Hacedoras del Arraigo. Participación de mujeres rurales como talleristas, con reconocimiento económico por parte del Museo. Desde la estrategia de Orbitando se acompañó en clave de cierre del año los COLMYEGs, como materialización final del 2025 de la articulación adelantada con las profesionales referentes en su rol de secretaría técnica de la instancia, se acompañaron espacios en 3 localidades: Rafael Uribe Uribe, Fontibón y Los Mártires (en orden cronológico).  Se destacó la realización de espacios paralelos a los COLMYEG de las 3 localidades, Fontibón, Rafael Uribe Uribe y Los Mártires, extendiendo la conversación adelantada con los liderazgos presentes en el COLMYEG a otros espacios. Por otra parte se realizaron 294 orientaciones y seguimientos psicosociales,también, 315 orientaciones, asesorías y seguimientos socio jurídicos y 225 primeras atenciones. Se realizó contratación  de 1 contrato de prestación de servicios. Se continuan realizando los correspondientes pagos de aseo, cafeteria, vigilancia y servicios públicos para el correcto funcionamiento de las CIOM.  Se dio continuidad a las acciones desarrolladas por la estrategia de Actividad Física CIOM 2025. Las sesiones de clase de actividad física en las CIOM de Suba, Engativá, Teusaquillo, Bosa, Barrios Unidos, La Candelaria, Los Mártires y Tunjuelito, aumentarion a dos sesiones,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este mes de diciembre se desarrolló como eje temático un “Cierre de actividades”. 
</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</si>
  <si>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San Cristóbal, Santa Fé, RUU, Antonio Nariño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90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Se registraron cinco acciones conjuntas con CIO Chapinero, Alcaldía Local de Suba, ULDER, CAR, IDR y el Museo de la Independencia – Casa del Florero, acompañando actividades vinculadas a la exposición Hacedoras del Arraigo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4276 atenciones socio juridicas. También se hicieron 3213 orientaciones y seguimientos psicosociales y 10835 primeras atenciones.
	</t>
  </si>
  <si>
    <t>Orbitando:
https://secretariadistritald-my.sharepoint.com/:w:/g/personal/territorializacion2021_sdmujer_gov_co/IQBPiw11_IcJTYo3truf5wTCAQY-1tbnKhtJ5cvqMV4qH4g?e=lKqZhi
Actividad Fisica:https://secretariadistritald-my.sharepoint.com/:w:/g/personal/territorializacion2021_sdmujer_gov_co/IQANk7SljoXpTLJtIVvw5pOIAZ4_7pYktuCHf43TgO-PiUQ?e=q4dpzM 
Caminando Juntas con las mujeres por la ruralidad
https://secretariadistritald-my.sharepoint.com/:w:/g/personal/territorializacion2021_sdmujer_gov_co/IQAhbI3XxJu6RaygFGlnBcnuAf1jJrCIzvxLp732M0qN9DA?e=gviIjh
Atenciones:
https://secretariadistritald-my.sharepoint.com/:x:/g/personal/territorializacion2021_sdmujer_gov_co/IQDcz-cwdw6MRaSNO2ksgLpqAUWTyikK_keyfpygovkXie4?e=QXeK3n
Financiero: 
https://secretariadistritald-my.sharepoint.com/:b:/g/personal/territorializacion2021_sdmujer_gov_co/IQChW-Ha1mwSSb6KVStjrecKATgRR3XMyA5Je27a50V8icw?e=QPrscS</t>
  </si>
  <si>
    <t>Formula indicador:</t>
  </si>
  <si>
    <t>Avance mensual</t>
  </si>
  <si>
    <t>Elaboró</t>
  </si>
  <si>
    <t>Firma</t>
  </si>
  <si>
    <t>Aprobó (Según aplique Gerenta de proyecto, Líder técnica y responsable de proceso)</t>
  </si>
  <si>
    <t>Revisó (Oficina Asesora de Planeación)</t>
  </si>
  <si>
    <t>VoBo:</t>
  </si>
  <si>
    <t>Nombre</t>
  </si>
  <si>
    <t>Yenny Daza</t>
  </si>
  <si>
    <t xml:space="preserve">Juliana Cortes Guerra </t>
  </si>
  <si>
    <t>Nombre:</t>
  </si>
  <si>
    <t>Liliana Andrea Hernández Moreno</t>
  </si>
  <si>
    <t>Cargo</t>
  </si>
  <si>
    <t xml:space="preserve">Profesional Universitaria/ Contratista </t>
  </si>
  <si>
    <t>Subsecretaria de Fortalecimiento de Capacidades y Oportunidades - Gerenta</t>
  </si>
  <si>
    <t>Cargo:</t>
  </si>
  <si>
    <t>Contratista Oficina Asesora de Planeación</t>
  </si>
  <si>
    <t>Karen Barraza Caro</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</si>
  <si>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</si>
  <si>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</si>
  <si>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</si>
  <si>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</si>
  <si>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</si>
  <si>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</si>
  <si>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</si>
  <si>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</si>
  <si>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</si>
  <si>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</si>
  <si>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</si>
  <si>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</si>
  <si>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</si>
  <si>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</si>
  <si>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</si>
  <si>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</si>
  <si>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</si>
  <si>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</si>
  <si>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</si>
  <si>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</si>
  <si>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</si>
  <si>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</si>
  <si>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</si>
  <si>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La Escuela estuvo concentrada en la planeación, revisión de compromisos y la gestión para la implementación de procesos formativos para lo cual se realizó proyección de ciclos de 2025 y del ciclo en Articulación con el Sistema Distrital de Cuidado y  se avanzó en la 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De igual manera se encontraban en proceso de contratación algunos equipos que dinamizaran dicha meta.</t>
  </si>
  <si>
    <t>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la Escuela estuvo concentrada en la planeación, revisión de compromisos y la gestión para la implementación de procesos formativos para lo cual se realizó proyección de ciclos de 2025 y del ciclo en Articulación con el Sistema Distrital de Cuidado y  se avanzó en la 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De igual manera se encontraban en proceso de contratación algunos equipos que dinamizaran dicha meta.</t>
  </si>
  <si>
    <t>Teniendo en cuenta el desarrollo del nuevo proceso contractual genero retraso en la contratación de algunos de los equipos que dinamizaran la meta</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</si>
  <si>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así las cosas el ciclo de prevención de la  la Violencia Contra las Mujeres en Política (VCMP) permite avanzar en la visibilización de esta violencia en todos los ambito que afecta el efectivo ejercicio de los derechos de las mujeres a participar y representar.
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</si>
  <si>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r>
      <rPr>
        <sz val="11"/>
        <color rgb="FF000000"/>
        <rFont val="Calibri"/>
        <family val="2"/>
        <scheme val="minor"/>
      </rPr>
      <t>Escuela:</t>
    </r>
    <r>
      <rPr>
        <u/>
        <sz val="11"/>
        <color rgb="FF0000FF"/>
        <rFont val="Calibri"/>
        <family val="2"/>
        <scheme val="minor"/>
      </rPr>
      <t xml:space="preserve"> https://secretariadistritald-my.sharepoint.com/:w:/g/personal/territorializacion2021_sdmujer_gov_co/EXgkXHm1rWdEh3B9ZmT2BWoBSsN2NJnR_2yOHNyAeLpyaA?e=8ocgNf 	
</t>
    </r>
    <r>
      <rPr>
        <sz val="11"/>
        <color rgb="FF000000"/>
        <rFont val="Calibri"/>
        <family val="2"/>
        <scheme val="minor"/>
      </rPr>
      <t>Rol Comunitario:</t>
    </r>
    <r>
      <rPr>
        <u/>
        <sz val="11"/>
        <color rgb="FF0000FF"/>
        <rFont val="Calibri"/>
        <family val="2"/>
        <scheme val="minor"/>
      </rPr>
      <t xml:space="preserve"> https://secretariadistritald-my.sharepoint.com/:w:/g/personal/territorializacion2021_sdmujer_gov_co/EYVrHu8liQ5DoF2gBnsOKSYBFJOyhfItGv0996Bv9YxKlw?e=3JpAWb	</t>
    </r>
  </si>
  <si>
    <t>se han vinculado 2932 NNA, realizaron 119 talleres con niñas y niños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 Asi mismo en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por otra partar, en la articulación con el IDRD.para dar continuidad al proceso que se ha venido realizando de formación y sensibilización a las deportistas que hacen parte de esta entidad, también con el  SENA y con el Museo de la independencia – mujeres CIOM rural para la exposición de mujeres rurales en el museo, la cual contará con actividades co creativas y de acompañamiento institucional previo.  Por otro lado, desde el equipo de rol comunitario, se participó en la preparación, convocatoria y difusión durante las Jornadas Territoriales Mujer Contigo en tu Barrio y Prevención De Violencias Contra las Mujeres.De igual manera, apoyaron y realizaron espacios de difusión de servicios de la Secretaría Distrital de la Mujer.</t>
  </si>
  <si>
    <t>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han vincularon 2932 NNA, realizaron 119 talleres con niñas y niños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 Asi mismo en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por otra partar, en la articulación con el IDRD.para dar continuidad al proceso que se ha venido realizando de formación y sensibilización a las deportistas que hacen parte de esta entidad, también con el  SENA y con el Museo de la independencia – mujeres CIOM rural para la exposición de mujeres rurales en el museo, la cual contará con actividades co creativas y de acompañamiento institucional previo.  Por otro lado, desde el equipo de rol comunitario, se participó en la preparación, convocatoria y difusión durante las Jornadas Territoriales Mujer Contigo en tu Barrio y Prevención De Violencias Contra las Mujeres.De igual manera, apoyaron y realizaron espacios de difusión de servicios de la Secretaría Distrital de la Mujer.</t>
  </si>
  <si>
    <r>
      <rPr>
        <sz val="10"/>
        <color rgb="FF000000"/>
        <rFont val="Calibri"/>
        <family val="2"/>
        <scheme val="minor"/>
      </rPr>
      <t>Escuela:</t>
    </r>
    <r>
      <rPr>
        <u/>
        <sz val="10"/>
        <color rgb="FF0000FF"/>
        <rFont val="Calibri"/>
        <family val="2"/>
        <scheme val="minor"/>
      </rPr>
      <t xml:space="preserve"> https://secretariadistritald-my.sharepoint.com/:w:/g/personal/territorializacion2021_sdmujer_gov_co/EcIhuQjZ44pEttlcaSETPt0BTtos86N5_C8xk1A-bW9Ysw?e=hfIxcu	
</t>
    </r>
    <r>
      <rPr>
        <sz val="10"/>
        <color rgb="FF000000"/>
        <rFont val="Calibri"/>
        <family val="2"/>
        <scheme val="minor"/>
      </rPr>
      <t>Asistencia:</t>
    </r>
    <r>
      <rPr>
        <u/>
        <sz val="10"/>
        <color rgb="FF0000FF"/>
        <rFont val="Calibri"/>
        <family val="2"/>
        <scheme val="minor"/>
      </rPr>
      <t xml:space="preserve"> https://secretariadistritald-my.sharepoint.com/:w:/g/personal/territorializacion2021_sdmujer_gov_co/EVi-guJRhxRNjhs5sauVYrsBB6yNK1nOCDFKeybjrHsw7w?e=lCQ6Y6
</t>
    </r>
    <r>
      <rPr>
        <sz val="10"/>
        <color rgb="FF000000"/>
        <rFont val="Calibri"/>
        <family val="2"/>
        <scheme val="minor"/>
      </rPr>
      <t>Tejiendo Mundos:</t>
    </r>
    <r>
      <rPr>
        <u/>
        <sz val="10"/>
        <color rgb="FF0000FF"/>
        <rFont val="Calibri"/>
        <family val="2"/>
        <scheme val="minor"/>
      </rPr>
      <t xml:space="preserve"> https://secretariadistritald-my.sharepoint.com/:b:/g/personal/territorializacion2021_sdmujer_gov_co/EcA7p7FKX3tDqrko_MXcQHgBbeta0N1ZgN3WcRBTidZtFA?e=KZlAuC	
</t>
    </r>
    <r>
      <rPr>
        <sz val="10"/>
        <color rgb="FF000000"/>
        <rFont val="Calibri"/>
        <family val="2"/>
        <scheme val="minor"/>
      </rPr>
      <t xml:space="preserve">Rol Comunitario: </t>
    </r>
    <r>
      <rPr>
        <u/>
        <sz val="10"/>
        <color rgb="FF0000FF"/>
        <rFont val="Calibri"/>
        <family val="2"/>
        <scheme val="minor"/>
      </rPr>
      <t xml:space="preserve">"https://secretariadistritald-my.sharepoint.com/:w:/g/personal/territorializacion2021_sdmujer_gov_co/ETZvpo4DRexDsLmQYow7E54BiRdXAaKVmqXRPJhMeBE2XQ?e=6DYvQT	"	
</t>
    </r>
    <r>
      <rPr>
        <sz val="10"/>
        <color rgb="FF000000"/>
        <rFont val="Calibri"/>
        <family val="2"/>
        <scheme val="minor"/>
      </rPr>
      <t xml:space="preserve">Alianzas: </t>
    </r>
    <r>
      <rPr>
        <u/>
        <sz val="10"/>
        <color rgb="FF0000FF"/>
        <rFont val="Calibri"/>
        <family val="2"/>
        <scheme val="minor"/>
      </rPr>
      <t>https://secretariadistritald-my.sharepoint.com/:w:/g/personal/territorializacion2021_sdmujer_gov_co/ETl5tnV7qd5BoQ4cF7wc49QBCIgJx9HK7FYOYRI1TGPEqA?e=besZmy</t>
    </r>
  </si>
  <si>
    <t>En el marco de la estrategia de prevención se contonuó con la implementación de la ETMINNA, logrando vincular 6508 NNA, abordando tematicas relacionadas con el 8M. Por otra parte se continuó fortalecimiento la participación, desde el ejercicio de asistencia técnica a las JAL y promoción de la conformación de bancadas de mujeres para impulsar la agenda a nivel local en la localidad de Suba, así mismo, se logró implementar el ciclo de Violencia contra Mujeres en Política- VCMP, respondiendo a la necesidades identificadas en las diferentes instancias y espacios de participación a fin de promover una cultura de paz en el marco del ejercicio pleno de derecho a la participación y representación de las mujeres, Por último en el marco de estrategia orientada a buscar oportunidades para las mujeres, se logró articular para la proyección de la película Matrioshka para promoción de los derechos de las mujeres y enfoques de la PPMYEG.</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</si>
  <si>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9440 NNA, realizaron 334 talleres con niñas y niños en varios colegios de las localidades de Engativá, Usme, Bosa, Martires, Suba, Kennedy, San Cristóbal y Puente Aranda.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Por su parte, rol comunitario continuo apoyando la difusión de la rutas de atención y servicio.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tambien: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en la localidad de Usaquén,Chapinero, Santa fe, Usme, Engativá, Barrios Unidos, Los Martires y Antonio Nariño donde se revisaron las acciones implementadas y los avances en los procesos contractuales. Adicionalmente se desarrolló asistencia técnica a mujeres de: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También se hizo Mesas técnicas de acompañamiento a los Fondos de Desarrollo Local de: Chapinero, Santa Fe, Usme, Kennedy, Engativá, Suba, Barrios Unidos, Los Mártires y Ciudad Bolívar.Por otro lado, para la promoción del control social y veedurias ciudadanas se trabajó con mujeres interesadas en Los Martires y se realizó seguimiento en Rafael Uribe Uribe.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t>
  </si>
  <si>
    <t>ETMINNA:  https://secretariadistritald-my.sharepoint.com/:b:/g/personal/territorializacion2021_sdmujer_gov_co/EYXE_nDGL9xJiJgnf1ujrUABm32PkB8RDpq_-J3kpmpsdw?e=gpDwHQ
Rol Comunitario: https://secretariadistritald-my.sharepoint.com/:w:/g/personal/territorializacion2021_sdmujer_gov_co/ERdQW8isG5ZNqg-ypl-Sv_kBnf2nuHXJmY52sirlwT2Pkg?e=YhychC
EScuela: https://secretariadistritald-my.sharepoint.com/:w:/g/personal/territorializacion2021_sdmujer_gov_co/ETnaSOs-c2dCkPcWd2gcze0Bag1Q0PjO7Nlazeg3vQaSsw?e=sgxzgZ 
Fortaleciento a la participacion:https://secretariadistritald-my.sharepoint.com/:w:/g/personal/territorializacion2021_sdmujer_gov_co/EY_qA41LfIBBrIzfNYylhYYBsD0lt3C1MsjRTOXR9hAjog?e=028f5u
Oportunidades:https://secretariadistritald-my.sharepoint.com/:w:/g/personal/territorializacion2021_sdmujer_gov_co/EQYNF0mOivBMvvZG8mDWQsgB-tD90FfqyOIQuFYgvO7qQw?e=6hINnT</t>
  </si>
  <si>
    <t xml:space="preserve">En el marco de la estrategia de prevención se contonuó con la implementación de la ETMINNA, se vincularon 3931 NNA, se realizaron 141 talleres con niñas y niños en 12 localidades de la ciudad; acompañamiento y asistencia técnica con las edilesas de las Juntas Administradoras Locales, evidenciando allí un avance en la gestión hecha para la conformación de la Bancada de Mujeres en las localidades de Santafé, Puente Aranda, Barrios Unidos y Kennedy. Asimismo, se logró avanzar en la construcción del plan de acción de las Bancadas de Mujeres ya conformadas en la localidad de La Candelaria, Engativá, Ciudad Bolívar y Bosa. Se destaca el diseño del Ciclo “Participación e Incidencia Política para Mujeres Cuidadoras en Bogotá”, cuyo objetivo principal es brindar herramientas conceptuales y prácticas que fortalezcan la participación política y la capacidad de incidencia de las mujeres cuidadoras en los ámbitos distrital y local, desde una perspectiva de género; Así mismo, se adelantó el diseño del Ciclo: Consejo Consultivo de Mujeres: participando e incidiendo por Bogotá, cuyo objetivo principal es contribuir al fortalecimiento de las capacidades de las mujeres para la participación y representación con enfoque de género en el Consejo Consultivo de Mujeres de Bogotá;  De igual manera, la asistencia técnica con las edilesas de las Juntas Administradoras Locales, evidenciando allí un avance en la gestión hecha para la conformación de la Bancada de Mujeres en las localidades de Puente Aranda, Barrios Unidos y Kennedy.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</si>
  <si>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vincularon13371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</si>
  <si>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así las cosas las temáticas een torno a la  prevención de la  la Violencia Contra las Mujeres en Política (VCMP) permite avanzar en la visibilización de esta violencia en todos los ambito que afecta el efectivo ejercicio de los derechos de las mujeres a participar y representar. Por su parte, la promoción del principio de paridad, así como la necesidad de agenciamiento colectivos de los derechos de las mujeres a través de la promoción de las Bancadas en las JAL y la conformación dela Mesa Multiparidaria de Género, se convierten en escenarios de articulación entre partidos políticos para fortalecer la inicidencia de las mujeres en estos espacios y promover la agenda de las mujeres en cada una de las localidades. La estrategia tejiendo mundos de igualdad con NNA,  se ha configurado es una apuesta por visibilizar los derechos de las mujeres, así como los esterotipos de género desde la niñez generando el dialogo y la reflexión colectiva desde el cuento, el tejido, el canto, entre otras expresiones artisticas, promoviendo la apropiación de derechos, su liderazgo y autonomía del cuerpo por una vida libre de violencias. Por último el fortalecimiento de las organizaciones y busquedad activa por oferta y servicios de cara las necesidades identificadas, ha permitido avanzar de manera las cercana y efectiva en el fortalecimiento del tejido social, así como de su capacidad de agenciamiento con el fin de promover y potenciar su incidencia política, su participación y representación, los aprendizajes en torno a la generación de estrategias para la prevención de violencias hacia las mujeres, la autogestión sostenible, y  una  acción política incidente y transformadora.
</t>
  </si>
  <si>
    <t>Tejiendo Mundos:
https://secretariadistritald-my.sharepoint.com/:b:/g/personal/territorializacion2021_sdmujer_gov_co/EfJ1UCMYeQ1Oie342qgb2_UBJ2tOZsV7GpGL36I92j45iA?e=3nuoGC
Escuela
https://secretariadistritald-my.sharepoint.com/:w:/g/personal/territorializacion2021_sdmujer_gov_co/EQF63Pw8m0xPrIIHV7EfbXsBUGUvZOA90sMAkEZaCMzAtA?e=m7P7cl
Asistencia:
https://secretariadistritald-my.sharepoint.com/:w:/g/personal/territorializacion2021_sdmujer_gov_co/EXITdX3G4P1JiRCIRij3B6sBG5UFGwrjyNM3tf-1xxjyvg?e=suvrXO</t>
  </si>
  <si>
    <t xml:space="preserve">En el mes de mayo, se vincularon 2938 NNA, se tramitaron 38 soliciudes y se realizaron 121 talleres con niñas y niños en 14 localidades de la ciudad. Se realizaron 4 sesiones de la hora del cuento. Se trataron las temáticas de prevención de violencia y abuso sexual Acuerdo 956 de 2024 y la conmemoración 28m día Internacional de Acciones por la Salud de las Mujeres y las Niñas;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desde rol comunitario se apoyó en la preparación, convocatoria y difusión durante las Jornadas Territoriales Mujer Contigo en tu Barrio y Prevención de Violencias Contra las Mujeres para un total de 27 jornadas, logrando llegar a 797 ciudadanas. Desde Fortalecimiento a Organizaciones se realización de tres (3) mesas de asistencia técnica para retomar acciones de fortalecimiento organizativo relacionado con las capacidades y acciones priorizadas por cada organización.  El trabajo se adelantó con: Comité Veredal de Mujeres de Auras – Sumapaz / Comité Veredal de Mujeres de Nazareth – Sumapaz / Organización de Mujeres Palenqueras Kuagro.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</si>
  <si>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16309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</si>
  <si>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La Escuela Política Lidera Par se integra en la estrategia para la participación de la Dirección de Territorialización de Derechos y Participación que promueve el ejercicio político paritario de las mujeres en todas las instancias de participación del Distrito Capital y desarrolla una estrategia de formación para el desarrollo de capacidades de incidencia, liderazgo y representación política, así como la dinamización de las agendas políticas de las mujeres de la ciudad.  En este contexto la Escuela Política Lidera Par es un escenario formativo para las mujeres de Bogotá que tiene en cuenta sus diferencias, diversidades y necesidades; donde cualifican sus liderazgos y aportan a la formación de liderazgos nuevos. Así mismo, este espacio promueve la construcción de pensamientos propio, crítico y analítico que permita a las mujeres construir opiniones contextualizadas y adecuadas para la toma de decisiones en las instancias donde participan o representan los intereses de sus comunidades.  Bancadas de Mujeres: Reconocimiento a la estrategia y a las acciones realizadas para impulsar y cualificar la participación de las mujeres, trabajar por la agenda de las mujeres. 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así como en el marco del derecho a la salud plena y derechos sexuales y derechos reproductivos especialmente en adolescentes, se constituye en un espacio valioso de reflexión y apropiación en torno a los derechos desde herramientas peagógicas como el cuento.</t>
  </si>
  <si>
    <r>
      <rPr>
        <sz val="9"/>
        <color rgb="FF000000"/>
        <rFont val="Calibri"/>
        <family val="2"/>
      </rPr>
      <t>Escuela:</t>
    </r>
    <r>
      <rPr>
        <u/>
        <sz val="9"/>
        <color rgb="FF0000FF"/>
        <rFont val="Calibri"/>
        <family val="2"/>
      </rPr>
      <t xml:space="preserve"> https://secretariadistritald-my.sharepoint.com/:w:/g/personal/territorializacion2021_sdmujer_gov_co/EXgkXHm1rWdEh3B9ZmT2BWoBSsN2NJnR_2yOHNyAeLpyaA?e=8ocgNf 
</t>
    </r>
    <r>
      <rPr>
        <sz val="9"/>
        <color rgb="FF000000"/>
        <rFont val="Calibri"/>
        <family val="2"/>
      </rPr>
      <t>Asistencia</t>
    </r>
    <r>
      <rPr>
        <u/>
        <sz val="9"/>
        <color rgb="FF0000FF"/>
        <rFont val="Calibri"/>
        <family val="2"/>
      </rPr>
      <t xml:space="preserve"> https://secretariadistritald-my.sharepoint.com/:w:/g/personal/territorializacion2021_sdmujer_gov_co/EU-SrDwvDO1KusFNCiaWrSQBydrCed7R0rJiiwrNmUPvrw?e=Oagt2K
</t>
    </r>
    <r>
      <rPr>
        <sz val="9"/>
        <color rgb="FF000000"/>
        <rFont val="Calibri"/>
        <family val="2"/>
      </rPr>
      <t>Tejiendo Mundos</t>
    </r>
    <r>
      <rPr>
        <u/>
        <sz val="9"/>
        <color rgb="FF0000FF"/>
        <rFont val="Calibri"/>
        <family val="2"/>
      </rPr>
      <t>: https://secretariadistritald-my.sharepoint.com/:b:/g/personal/territorializacion2021_sdmujer_gov_co/EYs5qe4Rp09BhJaXyqzNmDsBjDSLeID_vJtUB0kMAMpFPQ?e=ezBkvV</t>
    </r>
  </si>
  <si>
    <t xml:space="preserve">En el mes de junio, se vincularon 2127 NNA, se recibieron y agendaron 24 solicitudes, 12 se atendieron en el periodo (junio), 11 para julio y 1 para agosto de 2025, adicionalmente se realizaron 85 talleres con niñas y niños en 15 localidades de la ciudad. Se realizaron 4 sesiones de la hora del cuento. Se trataron las temáticas de Prevención de violencias y abuso sexual ac.956 de 2024, prevención de violencias, roles y estereotipos de género, 21J Día Internacional de la Educación no sexista y MI PRIMERA LUNA - MENARQUIA - SORORIDAD - AUTOCUIDADO ac 792. Con las y los adolescentes se realizaron 27 procesos de información en 5 localidades entre ellas Puente Aranda, Ciudad Bolívar, Rafael Uribe Uribe, Suba y Kennedy, donde se abordaron las temáticas de los derechos sexuales y los derechos reproductivos, prevención de las violencias de género y la ruta de atención.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no se contó con participación de la Localidad de Barrios Unidos. Su participación activa en las sesiones formativas permitió fortalecer sus conocimientos y habilidades para la incidencia política, con énfasis en el reconocimiento de sus derechos, y la importancia de las labores de cuidado y el cuidado a cuidadoras.
Durante el periodo en fortalecimiento a organizaciones: Realización de tres (3) mesas de asistencia técnica para retomar acciones de fortalecimiento organizativo relacionado con las capacidades y acciones priorizadas por cada organización.  El trabajo se adelantó con: Comité Veredal de Mujeres de Auras– Sumapaz - Comité Veredal de Mujeres de Nazareth– Sumapaz - Comité Veredal de Mujeres de Raizal– Sumapaz. Avance en el proceso de sistematización de 300 (trecientos) procesos organizativos sociales de mujeres identificadas desde el 2021 a la fecha. Se relacionó información relacionada con el nivel de trabajo adelantado por el Equipo de Fortalecimiento a Organizaciones de acuerdo con las etapas de caracterización, devolución, planes de acción, convenios y asistencias técnicas, sus soportes y observaciones. 
Desde rol comunitario: Durante junio el rol comunitario apoyó la preparación, convocatoria y difusión durante las Jornadas Territoriales Mujer Contigo en tu Barrio y Prevención de Violencias Contra las Mujeres para un total de 25 jornadas, logrando llegar a 748. ciudadanas. De igual manera, apoyaron y realizaron espacios de difusión de servicios de la Secretaría Distrital de la Mujer, con un total de 60 jornadas llegando a 1153 ciudadanas. La edad de las mujeres informadas se encuentra entre los 16 y 67 años de edad, de las 9 localidades priorizadas (Bosa, Ciudad Bolívar, San Cristóbal, Usme, Suba, Kennedy, Mártires y Rafael Uribe Uribe), así como en Tunjuelito y Santa fe.
Desde alianzas estrategicas:En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Antonio Nariño y Santafé, es válido resaltar que las dos últimas localidades dieron apertura al ejercicio a través de ejercicio de armonización pues hay diferencia muy marcadas entre las edilesas. Asimismo, se logró avanzar en la construcción y ejecución del plan de acción de las Bancadas de Mujeres ya conformadas en la localidad de La Candelaria, Sumapaz, Tunjuelito y Bosa. Es importante resaltar, que el equipo también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</si>
  <si>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18436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Jun 21J Día Internacional de la Educación no sexista y MI PRIMERA LUNA - MENARQUIA - SORORIDAD - AUTOCUIDADO ac 792.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</si>
  <si>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Bancadas de Mujeres: Reconocimiento a la estrategia y a las acciones realizadas para impulsar y cualificar la participación de las mujeres, trabajar por la agenda de las mujeres. 
la ETMINNA se la configurado en una estrategia que ha permitido crear espacios de reflexión en torno a los derechos de las mujeres, así las cosas, se resalta este mes, los talleres realizados en el marco del 21 junio Dia Internacional de la educación, como derecho fundamental, creando encuentros que promueven la apropiación de los derechoshumanos desde la niñez, sin discriminación, en clave de prevención de violencias y transformación cultural. Por otro lado, se resalta las acciones encaminadas al reconocimiento del cuidado menstrual y apropiación  del cuerpo como primer territorio de derechos, con los talleres de: Mi primera Luna - Menarquia, dirigidos a las adolescentes.</t>
  </si>
  <si>
    <t>ETMINNA:  
https://secretariadistritald-my.sharepoint.com/:w:/g/personal/territorializacion2021_sdmujer_gov_co/EYbRVht1eE9OhsjhejusxIsBBYw0zuE5rdJoCdFzBTtMiA?e=BTo15U
Rol Comunitario: 
https://secretariadistritald-my.sharepoint.com/:w:/g/personal/territorializacion2021_sdmujer_gov_co/EdGKCrMla7ZMqGnTUX_t_BEBIKVvE_0YCYtn8FS9iXf-ww?e=f9Qd0v
Escuela: 
https://secretariadistritald-my.sharepoint.com/:w:/g/personal/territorializacion2021_sdmujer_gov_co/EaOS-CAv9b5Pp8eUsGFjPgIBS-OGZzMgXyQRlpgRZDMjMQ?e=7jJOQ6
Fortaleciento participacion:
https://secretariadistritald-my.sharepoint.com/:w:/g/personal/territorializacion2021_sdmujer_gov_co/EYbRVht1eE9OhsjhejusxIsBBYw0zuE5rdJoCdFzBTtMiA?e=BTo15U</t>
  </si>
  <si>
    <t xml:space="preserve">En el mes de julio, se vincularon 2616 NNA. En los meses de febrero a julio de 2025, participaron en las actividades de la ETMINNA 21.052 niñas, niños y adolescentes, correspondientes a 13.005 (61,78%) niñas/adolescentes, 7.749 (36.81%) niños/adolescentes, 2 intersexuales y 296 no reportaron sexo. la conmemoración 22 de julio Día Internacional del Trabajo Doméstico. Se realizaron 33 actividades con las y los adolescentes en las localidades de Usaquén Kennedy, Puente Aranda, Bosa, Rafael Uribe Uribe y Usme, Las temáticas trabajadas fueron Derechos Sexuales y Derechos Reproductivos, prevención de violencias de género, prevención de la violencia sexual rutas de atención, habilidades para la vida. se recibieron y agendaron 19 solicitudes, 12 se atendieron en el periodo (julio), y 7 se agendaron para agosto de 2025. Se realizaron 169 talleres con niñas y niños en 15 localidades de la ciudad: También se realizaron 4 sesiones de la hora del cuento. Se trataron las temáticas de prevención de violencia y abuso sexual Acuerdo 956 de 2024.
Se diseñó e implementó el Ciclo Mujeres Jóvenes transformando Bogotá: entérate, participa e incide.
Así mismo, se implementó la Tertulia Virtual: participar sin barreras: reflexiones sobre la Ley 2453 de 2025, el Ciclo: Sesiones De Formación Sobre VCMP En El Concejo De Bogotá y adicionalmente, se realizó articulación Interna con el equipo de construcción de paz para el diseño metodológica del ciclo Liderazgos de mujeres para la paz territorial y articulación con el Instituto para la Economía Social (IPES). La implementación de los ciclos formativos permitió la vinculación de 115 mujeres nuevas a la Escuela Política Lidera Par, ampliando así su alcance y fortaleciendo los procesos de formación ciudadana y participación política.
 el equipo en el territorio de manera directa hizo gestión de incidencia directa en instancias de participación como el Comité Operativo Local de Mujer y Género, la Comisión Local Intersectorial, Juntas de Acción Comunal, Consejo Local de Juventud y otros espacios, articulando con la Enlace SOFIA de Rafael Uribe Uribe y profesionales del Equipo de Gestión Local en Ciudad Bolívar. Además, se socializó la Ley 2453 de 2025 sobre violencia contra la mujer en política en Chapinero. Se coordinó con la Dirección de Derechos para una sensibilización en Bilbao sobre participación y violencia política de género. En la elaboración de un documento de caracterización, se ajustó la metodología para evaluar el clima participativo en comités y consejos locales de mujeres, avanzando también en la redacción de otros apartados.
También, e realizaron reuniones de coordinación para evaluar el acompañamiento técnico a las edilesas de las Juntas Administradoras Locales (JAL), logrando avances en la conformación de la Bancada de Mujeres en Barrios Unidos y Santafé, así como en la ejecución de planes de acción en La Candelaria, Sumapaz, Suba y Bosa. El equipo brindó asistencia técnica para la creación de Comisiones de Mujer y Género, priorizando Bosa y La Candelaria, y socializó la Ley 2453 de 2025 sobre violencia política contra las mujeres en las JAL de Antonio Nariño y Fontibón. Además, se articuló con el equipo de gestión local de Usaquén para trabajar con comisiones de mujeres y con la Casa de Igualdad de Antonio Nariño. Finalmente, se apoyó a edilesas de Ciudad Bolívar, Puente Aranda, La Candelaria y Santafé en temas coyunturales, mientras se avanzaba en la caracterización de liderazgos políticos femeninos para cumplir con las metas del plan de desarrollo.
Mesa Distrital Multipartidaria de Género: En articulación con el Instituto Holandés para la Democracia Multipartidaria se lleva a cabo la grabación del video de invitación a la inscripción de mujeres jóvenes para el proceso eleccionario de los CLJ, en el marco de la campaña de comunicación de la Mesa Distrital Multipartidaria de Género.
Durante el periodo en fortalecimiento a organizaciones: Realización de dos (2) mesas de asistencia técnica con los comités Veredales de Sopas y Auras para continuar con acciones de fortalecimiento organizativo relacionado con las capacidades y acciones priorizadas por cada organización.  El trabajo se adelantó con: 
 Comité Veredal de Mujeres de Sopas– Sumapaz / Comité Veredal de Mujeres de Auras– Sumapaz 
Desde rol comunitario: Durante el mes, se fortalecieron las articulaciones en las localidades priorizadas (Ciudad Bolívar, Mártires, Rafael Uribe Uribe, Usme, Bosa, Engativá, Kennedy, San Cristóbal y Suba) con diversos actores clave: integrantes de Juntas de Acción Comunal, personal de jardines infantiles privados, ICBF, Integración Social, lideresas, organizaciones sociales y sector comercial. Estos acuerdos han permitido apoyar las convocatorias a jornadas de la Secretaría Distrital de la Mujer y difundir sus servicios entre las mujeres participantes, facilitando su acceso a los programas institucionales durante las actividades territoriales.
Desde alianzas estrategicas: De igual manera, se realizaron cinco espacios de articulación con instituciones públicas y privadas orientadas al fortalecimiento de capacidades de las mujeres, la socialización de los servicios de las CIOM y al apoyo a los procesos comunitarios de las mujeres en las localidades. Así, se avanzó en la articulación interinstitucional con el IDARTES, el SENA, la Secretaría Distrital de Salud y la Secretaría Distrital de Desarrollo Económico y se llevó a cabo la articulación con el sector privado como la Universidad Antonio Nariño.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</si>
  <si>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21052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Jun 21J Día Internacional de la Educación no sexista, 22J Conmemoración del día internacional del trabajo domestico y cuidado no remunerado	 y MI PRIMERA LUNA - MENARQUIA - SORORIDAD - AUTOCUIDADO ac 792.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</si>
  <si>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
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Mesa Distrital Multipartidaria de Género: Se reconoce el trabajo realizado a través de esta instancia para cualificar la participación de las mujeres y avanzar en la construcción colectiva de una agenda de género incluyente.
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así como en el marco del derecho a la salud plena y derechos sexuales y derechos reproductivos especialmente en adolescentes, se constituye en un espacio valioso de reflexión y apropiación en torno a los derechos desde herramientas peagógicas como el cuento.
Fortalecimiento a Organizaciones:Contar con los planes de acción actualizados para mujeres campesinas de los comités veredales de Sopas y Auras de Sumapaz. Contar con avances en las llamadas de actualización de datos básicos para la consolidación de información de las organizaciones registradas en las bases de datos de la entidad, y el avance en la sistematización de la información de 444 organizaciones.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t>
  </si>
  <si>
    <t>ETMINNA:  
https://secretariadistritald-my.sharepoint.com/:b:/g/personal/territorializacion2021_sdmujer_gov_co/EeucqjjwdxxFuhEwL15L2GgB6Sad8yMzJwS_uYJZjU-VQw?e=LMaB1V
Rol Comunitario: 
https://secretariadistritald-my.sharepoint.com/:w:/g/personal/territorializacion2021_sdmujer_gov_co/EcmWVggANjRIlYwffyVBhH4Bk14IITgFZVxrPHcHVz1s9Q?e=GFM1Ye
Escuela: 
https://secretariadistritald-my.sharepoint.com/:w:/g/personal/territorializacion2021_sdmujer_gov_co/EaOS-CAv9b5Pp8eUsGFjPgIBS-OGZzMgXyQRlpgRZDMjMQ?e=9Iid0s
Fortaleciento participacion:
https://secretariadistritald-my.sharepoint.com/:w:/g/personal/territorializacion2021_sdmujer_gov_co/ETt6NV3BZGVIhMyolx_CPTcBSHDorYnNKsA7MC9IE-q-Gw?e=Wn5Krj</t>
  </si>
  <si>
    <t>En el mes de agosto se vincularon 2276 NNA. En los meses de febrero a agosto de 2025, participaron en las actividades de la ETMINNA 24113 niñas, niños y adolescentes, correspondientes a 15,281 (63,37%) niñas/adolescentes, 8,497 (35,24%) niños/adolescentes, 2 intersexuales y 333 no reportaron sexo; se realizó  la conmemoración del Día nacional de la Niñez y Adolescencia Indígena. 	Se realizaron 134 talleres con niñas y niños en las localidades de Usaquén, Suba, Kennedy,  Ciudad Bolívar, Antonio Nariño, Tunjuelito, Bosa, San Cristóbal, Usme, Teusaquillo, Puente Aranda, Rafael Uribe Uribe y Candelaria. Se abordaron temáticas de prevención de violencia y abuso sexual Acuerdo 956 de 2024, prevención de violencias, roles y estereotipos de género y la conmemoración del Día nacional de la Niñez y Adolescencia Indígena. Asimismo, se adelantaron 42 talleres con las y los adolescentes en las localidades de Engativá, Usme, Puente Aranda, Bosa, Ciudad Bolívar, Barrios Unidos y Kennedy. Las temáticas desarrolladas fueron derechos sexuales y derechos reproductivos, prevención de violencias de género, Política Publica de Mujer y Genero, Rutas de atención y habilidades para la vida.
Durante el mes de agosto, se diseñó el Ciclo: Creando discursos, tejiendo igualdad: oratoria y comunicación con enfoque de género.Así mismo, los ciclos desarrollados son: Liderazgo de mujeres para la paz territorial y Voces con poder: Juntas Administradoras Locales en Clave de Género. Durante la implementación de ciclos participaron 89 mujeres de las cuales 66 son mujeres nuevas vinculadas a los procesos de la escuela.
Durante el periodo en fortalecimiento a organizaciones: Realización de una (1) mesa de asistencia técnica con el comité Veredal de Sopas para continuar con acciones de fortalecimiento organizativo relacionado con las capacidades y acciones priorizadas por el proceso organizativo.  El trabajo se adelantó con: Comité Veredal de Mujeres de Sopas– Sumapaz. Participación en la JAL de Sumapaz del 5 de agosto convocada en respuesta a la solicitud de creación del COLMYEG por parte de la organización Comité Diverso e Incluyente Cacica la Gaitana. Realización de dos (2) mesas de asistencia técnica con la naciente Mesa Local de Mujeres Negras, Indígenas, Gitanas de la Localidad de Kennedy para iniciar acciones de fortalecimiento organizativo relacionado con su consolidación y creación por medio de acto administrativo ante la JAL de la localidad de Kennedy.  
Desde rol comunitario: Durante el mes,el equipo rol comunitario apoyó en la preparación, convocatoria y difusión durante las Jornadas Territoriales Mujer Contigo en tu Barrio y Prevención de Violencias Contra las Mujeres para un total de 25 jornadas, logrando llegar a 753 ciudadanas. De igual manera, apoyaron y realizaron espacios de difusión de servicios de la Secretaría Distrital de la Mujer, con un total de 62 jornadas llegando a 1347 ciudadanas. La edad de las mujeres informadas se encuentra entre los 16 y 71 años de edad, de las 9 localidades priorizadas (Bosa, Ciudad Bolívar, San Cristóbal, Usme, Suba, Kennedy, Mártires y Rafael Uribe Uribe), así como en Tunjuelito y Santa fe.
Desde alianzas estrategicas:Durante el periodo, 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el cual contará con la participación y liderazgo de una artista que, a través de la elaboración de fanzines con las mujeres, conversa sobre lo que significa la vejez para las mujeres. Adicionalmente con la Fundación Texmoda. La articulación tuvo como objetivo conocer y replicar en las localidades el proceso de la Fundación relacionado con el apoyo en empleabilidad a jóvenes y migrantes a través de un curso en habilidades blandas, ventas y atención al cliente. Asimismo, el apoyo que hace a los emprendimientos a través de un capital semilla a los negocios destacados
Promoción de la paridad: El equipo se enfocó en socializar la Estrategia de Fortalecimiento a la Participación e incidir directamente en diversos comités y consejos locales para promover la reformulación de sus reglamentos, articulándose con entidades como la Enlace SOFIA y las Casas de Igualdad de Oportunidades. Adicionalmente, en el sector comunal se socializó la Ley 2453 de 2025 sobre Violencia contra la Mujer en Política y se trabajó con la Dirección de Derechos en recomendaciones para el instrumento de estudio del IDPAC. Paralelamente, se avanzó en el documento de caracterización, ajustando la metodología para evaluar el clima participativo en instancias de mujer y equidad de género, y desarrollando la narrativa de otros apartados del informe.
Bancadas de Mujeres: A través de reuniones de coordinación y asistencia técnica a las JAL, se evidenció el avance de las Bancadas de Mujeres en varias localidades, se impulsó la creación de Comisiones de Mujer y Equidad de Género, se socializó la Ley 2453 de 2025 sobre violencia política contra las mujeres, se avanzó en la caracterización de liderazgos políticos femeninos y, en articulación con la Escuela Lidera PAR, se inició el ciclo de formación "Voces con Poder" dirigido a ediles y edilesas de Bogotá.
Mesa Distrital Multipartidaria de Género: En agosto, el equipo, en articulación con la referenta de la Casa de Igualdad de Antonio Nariño, avanzó en la proyección de la propuesta metodológica del Foro Mujer Joven en su versión 2.0, con el propósito de articularlo con el plan de trabajo de la Mesa Distrital Multipartidaria de Género de cara al proceso eleccionario de los Consejos Locales de Juventud (CLJ).</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</si>
  <si>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24113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Jun 21J Día Internacional de la Educación no sexista, 22J Conmemoración del día internacional del trabajo domestico y cuidado no remunerado	 y MI PRIMERA LUNA - MENARQUIA - SORORIDAD - AUTOCUIDADO ac 792; Día nacional de la Niñez y Adolescencia Indígena..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A través de reuniones de coordinación y asistencia técnica a las JAL, se evidenció el avance de las Bancadas de Mujeres en varias localidades, se impulsó la creación de Comisiones de Mujer y Equidad de Género, se socializó la Ley 2453 de 2025 sobre violencia política contra las mujeres.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agosto, se diseñó el Ciclo: Creando discursos, tejiendo igualdad: oratoria y comunicación con enfoque de género.Así mismo, los ciclos desarrollados son: Liderazgo de mujeres para la paz territorial y Voces con poder: Juntas Administradoras Locales en Clave de Género. Durante la implementación de ciclos participaron 89 mujeres de las cuales 66 son mujeres nuevas vinculadas a los procesos de la escuela.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</si>
  <si>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ETMINNA:  
https://secretariadistritald-my.sharepoint.com/:b:/g/personal/territorializacion2021_sdmujer_gov_co/EVxxUePm0WJFmIyJi6DHOdoBiWGKKAS0hz3YO7gu01JLPw?e=gj2WSG
Rol Comunitario: 
https://secretariadistritald-my.sharepoint.com/:w:/g/personal/territorializacion2021_sdmujer_gov_co/ETdDApDyuYpPjXeOmJLRMQ0Ba3rANyfF-e7EKZntpqqfBQ?e=O3dCsr
Escuela: 
https://secretariadistritald-my.sharepoint.com/:w:/g/personal/territorializacion2021_sdmujer_gov_co/Efmj0N6w0O1Dg7uJE_Py8l4BSn_mfEG9-4gz6F4D796o8Q?e=JGjfzN
Fortaleciento participacion:
https://secretariadistritald-my.sharepoint.com/:w:/g/personal/territorializacion2021_sdmujer_gov_co/EZ7PTQ5LfB1GjVZ26IonhrwBEYBkev7MYxl8HbFxGKEyug?e=7ISGth</t>
  </si>
  <si>
    <t xml:space="preserve">Desde las estrategias de prevención, se resalta la vinculación de 2998 NNA, en talleres realizados en las localidades de Usaquén, Suba, Kennedy, Ciudad Bolívar, Barrios Unidos, Chapinero, Antonio Nariño, Tunjuelito, Bosa, San Cristóbal, Usme, Fontibón, Fontibón  y Candelaria. Se trataron las temáticas de prevención de violencia y abuso sexual Acuerdo 956 de 2024, prevención de violencias, autocuidado y amor propio, manejo de emociones, roles y estereotipos de género y prevención de la ESCNNA. Y la realizaron de 29 jornadas de difusión de servicios de la Secretaría Distrital de la Mujer y de la Ruta Unica de Atención.  
Desde la estrategia de fortalecimiento a la participación se resalta:  La implementacion de 2 ciclos que permitió la participación de 236 mujeres nuevas vinculadas a los procesos de la escuela: Cierre del ciclo “voces con poder: juntas administradoras locales en clave de género” y el "Creando discursos, tejiendo igualdad: oratoria y comunicación con enfoque de género". También  se realizó gestión e incidencia directa en 13 instancias de participación (Comités de Mujer, Consejos Locales, Comisiones, entre otros), en estos espacios se presentó la Estrategia de Fortalecimiento y se abordaron las barreras para lograr una participación paritaria. Se brindó acompañamiento técnico a las edilesas de las Juntas Administradoras Locales (JAL), evidenciando avances en los planes de acción de las Bancadas de Mujeres ya conformadas en las localidades de La Candelaria, Rafael Uribe Uribe y Bosa. Las actividades clave incluyeron: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Y desde la estrategia encaminada al fortalecimientoy oportunidades para las mujeres, se destaca: Realización jornada de asistencia técnica y acompañamiento a los  comités veredales y procesos organizativos de mujeres de Sumapaz para adelantar acciones para el fortalecimiento, en articulación con las estrategias PIOM, Orbitando, fortalecimiento a la participación, fortalecimiento a las organizaciones y presupuestos participativos: Comité Diverso La Cacica Gaitana, Comité Veredal de Mujeres de Sopas, Auras, Comité Veredal de Mujeres de Raizal, Comité Veredal de Mujeres de Nazareth, Comité Veredal de Mujeres de San Juan.  Realización asistencia técnica con la Mesa Local de Mujeres Negras, Indígenas, Gitanas de la Localidad de Kennedy para continuar acciones de fortalecimiento organizativo relacionado con su consolidación y creación por medio de acto administrativo. También se realizaron proceso de articulación con el Ministerio del deporte y la continuación del proceso del convenio con el SENA. Estas articulaciones estuvieron orientadas a las vinculaciones de las mujeres beneficiarias de las CIOM en procesos de formación y acceso a servicios.  </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</si>
  <si>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27111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8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1081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</si>
  <si>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</si>
  <si>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https://secretariadistritald-my.sharepoint.com/:b:/g/personal/territorializacion2021_sdmujer_gov_co/EdjkeJBXzXZGtgYxUHB02PwB7wSi6JftQkg_TeyrgLQ-rQ?e=S9UD6i 
Rol Comunitario: https://secretariadistritald-my.sharepoint.com/:w:/g/personal/territorializacion2021_sdmujer_gov_co/EZWay-2u2KpJrkY7MUM3LUgBYyR5l-75WLBQRAh0Mil2sg?e=sFMoOv
Escuela : https://secretariadistritald-my.sharepoint.com/:w:/g/personal/territorializacion2021_sdmujer_gov_co/EcR7xGOYptRFpmfnUSdorbkBhd2em-3IV1DQdS5BKqyBYw?e=uu0TQO
Fortalecimiento a la participación y alianzas: https://secretariadistritald-my.sharepoint.com/:w:/g/personal/territorializacion2021_sdmujer_gov_co/ESxg7WzvqKVPh13DIdpFxlkBlh3XfQJl6GgqvVvNwUy_cA?e=pY8LyY
https://secretariadistritald-my.sharepoint.com/:w:/g/personal/territorializacion2021_sdmujer_gov_co/EVdhnr4-SchJstpPEDlkNP4BNR6jEsaTdLBX99MWLzz6vg?e=NDxD5e</t>
  </si>
  <si>
    <t xml:space="preserve">Durente el periodo se implementaron  tres estrategias que contruyen a esta PDD de la siguiente manera: En clave de prevención se desarrollaron las estrategias de Tejiendo Mundos de Igualdad y Rol Comunitario, vincularon en ETMINNA 1785 NNA. Se desarrollaron 122 encuentros pedagógicos con niñas, niños y adolescentes en las localidades de Kennedy, Suba, Usme, Puente Aranda, Engativá, entre otras. En el marco de la conmemoración del Día Internacional de la Niña, se realizó una jornada especial en el espacio ambiental Cantarana, en Usme, donde 91 niñas participaron en actividades artísticas orientadas a promover su liderazgo, autonomía y el reconocimiento de sus derechos como sujetas de transformación social y construcción de paz en los territorios. Las colegas del rol Comunitario apoyaron en la preparación, convocatoria y difusión durante las Jornadas Territoriales Mujer Contigo en tu Barrio y Prevención de Violencias Contra las Mujeres para un total de 32 jornadas, logrando llegar a 755 ciudadanas, dentro de las cuales se encuentran las Jornadas Territoriales Mujer Contigo en tu Barrio, Jornadas Territoriales de Prevención de Violencias Contra las Mujeres, Plantón en Bosa, cine violeta en la localidad de Mártires, generando gran participación de las ciudadanas de Bogotá.   
Ahora en materia de fortalecimiento a la participación se implementó 1 ciclo y se realizó una alianza interna que permitió la participación de 111 mujeres nuevas vinculadas a los procesos de la escuela. Se diseño el Ciclo Mujeres vendedoras informales transformando Bogotá y se realizó la alianza interna con el equipo de Paridad para la pedagogización del documento de caracterización de caracterización de los liderazgos de las mujeres en el distrito (EFP). 
En clave de Fortalecimiento y Oportunidades se desarrolló asistencia técnica al Comité veredal de Betania, seguimiento al plan de acción y presentación de las estrategias Orbitando y Fortalecimiento a la participación. Realización de una (1) mesa de asistencia técnica virtual al proceso organizativo de mujeres de la vereda Las Palmas de la localidad de Sumapaz, realización de una (1) mesa de asistencia técnica virtual con los procesos organizativos de mujeres de la localidad de Santafé que participan en la Comisión de Mujeres de dicha localidad, realización de tres (3) mesas de asistencia técnica para la creación de la Mesa Distrital de Mujeres Étnicas para continuar acciones de acompañamiento relacionado con la gestión y desarrollo del acto administrativo. Por otra parte, durante el mes de octubre se realizaron cuatro articulaciones con el Ministerio del deporte, el Consejo Noruego para Refugiados, la Universidad San Buenaventura y el Jardín Botánico de Bogotá.  </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</si>
  <si>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28896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8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1081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</si>
  <si>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ETMNNA: 
https://secretariadistritald-my.sharepoint.com/:b:/g/personal/territorializacion2021_sdmujer_gov_co/ETE4ZEhDfGxLpN9EWk1-JZABJb7B1jwlv0xSO3DhpO_w0A?e=NvBu3h
Rol Comunitario: 
https://secretariadistritald-my.sharepoint.com/:b:/g/personal/territorializacion2021_sdmujer_gov_co/ETE4ZEhDfGxLpN9EWk1-JZABJb7B1jwlv0xSO3DhpO_w0A?e=NvBu3h
Escuela : 
https://secretariadistritald-my.sharepoint.com/:w:/g/personal/territorializacion2021_sdmujer_gov_co/EfLlZ6NVRFlJr8o5k7zacyYB4ArwKh-FwlLNPR6bdXjvyQ?e=alFhZD
Fortalecimiento a la participación y alianzas: 
https://secretariadistritald-my.sharepoint.com/:w:/g/personal/territorializacion2021_sdmujer_gov_co/EWxwJF1OIsBAjwy0sqWVpegBpBPXopkFbij28haq_Eet6w?e=AQRncw
https://secretariadistritald-my.sharepoint.com/:w:/g/personal/territorializacion2021_sdmujer_gov_co/EcZ7pe8_jP5AgtsEtgFRqEQBN8tsGbPbTlitb_7Gj0-Nqw?e=hOkC2V</t>
  </si>
  <si>
    <t>Durente el periodo se implementaron  tres estrategias que contruyen a esta PDD de la siguiente manera: En clave de prevención se desarrollaron las estrategias de Tejiendo Mundos de Igualdad y Rol Comunitario, vincularon en ETMINNA 1417 NNA, se desarrollaron en total 91 encuentros con niñas, niños y adolescentes. De estos 70 fueron con niñas y niños en las localidades de Suba, Rafael Uribe Uribe, Ciudad Bolívar, Chapinero, Bosa, Usme, Teusaquillo, Usaquén, Engativá, Antonio Nariño, Kennedy, Barrios Unidos, Mártires con las temáticas de: Día Internacional de las Niñas, 25N Día Internacional de eliminación de las violencias contra las mujeres, prevención de roles y estereotipos de género, prevención de abuso sexual. Las Colegas de Rol Comunitario apoyaron en la preparación, convocatoria y difusión durante las Jornadas Territoriales Mujer Contigo en tu Barrio y Prevención de Violencias Contra las Mujeres para un total de 31 jornadas, logrando llegar a 810 ciudadanas. De igual manera, apoyaron y realizaron espacios de difusión de servicios de la Secretaría Distrital de la Mujer, con un total de 48 jornadas llegando a 842 ciudadanas
Ahora en materia de fortalecimiento a la participación se diseñaron 2 ciclos a saber: Ciclo Mujeres en Bogotá: Liderazgos que resisten desde la cultura y el arte, y Ciclo: Liderazgos femeninos en Bogotá: un camino a la paridad. Asimismo, se realizaron alianzas Internas con el equipo de Participación y Paridad para el Diseño e implementación de procesos formativos. Se articuló con la estrategia Orbitando y la estrategia de prevención de las VCMP. La Escuela Política Lidera Par vinculó a 28 mujeres nuevas a los procesos formativos.
En clave de Fortalecimiento y Oportunidades se desarrolló asistencia técnica Realización de dos (2) mesas de asistencia técnica para la creación de la Mesa Distrital de Mujeres Étnicas con el fin de continuar acciones de acompañamiento relacionado con la gestión y desarrollo del acto administrativo. Se realizaron recomendaciones a la propuesta por parte de la estrategia de fortalecimiento a la participación y fortalecimiento a organizaciones. Asi mismo, se realización de dos (2) mesas de asistencia técnica con las organizaciones nacionales de mujeres que habitan Bogotá para la concertación y construcción metodológica del Encuentro Distrital de organizaciones de mujeres de Bogotá. Se realizó una articulación con la organización Siempre vivas orientada a la recuperación de la memoria de las antepasadas de las mujeres participantes del taller.</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</si>
  <si>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30313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12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1220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Se realizó una articulación con la organización Siempre vivas orientada a la recuperación de la memoria de las antepasadas de las mujeres participantes del taller.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</si>
  <si>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ETMNNA: 
https://secretariadistritald-my.sharepoint.com/:b:/g/personal/territorializacion2021_sdmujer_gov_co/IQAk7TaaKYdQR73nqYYVfNPuAc9WWyxGNUhZWeQ6-pkSyh4?e=58q8EQ
Rol Comunitario: 
https://secretariadistritald-my.sharepoint.com/:w:/g/personal/territorializacion2021_sdmujer_gov_co/IQDZIyMgGoK5QJMGrRAMbj35AVsPJP4-X80Iqe4boBn09LM?e=CqAQY3
Escuela : 
https://secretariadistritald-my.sharepoint.com/:w:/g/personal/territorializacion2021_sdmujer_gov_co/IQBXwPz1FdLgRYoVPqUfIHXTAZ2AV2rvXiWCqWMgMNaqCCM?e=ZkU51M
Fortalecimiento a la participación y alianzas: 
https://secretariadistritald-my.sharepoint.com/:w:/g/personal/territorializacion2021_sdmujer_gov_co/IQAx3uTbxQbPS5lA_kVEhR5xASTS0L_f2eVgub3YatymfiE?e=Aq2S4B
https://secretariadistritald-my.sharepoint.com/:w:/g/personal/territorializacion2021_sdmujer_gov_co/IQDSRr7ajVm3SqDvtmeLig1UAUx2EQemDnnOGacAaZgNIg0?e=I11F0C</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</si>
  <si>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30495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12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1220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Se realizó una articulación con la organización Siempre vivas orientada a la recuperación de la memoria de las antepasadas de las mujeres participantes del taller. Implementación de las sesiones 1 y 2 del Ciclo de formación: Ma Muje ri Palenge  Mujeres Palenqueras.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</si>
  <si>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ETMNNA: 
https://secretariadistritald-my.sharepoint.com/:b:/g/personal/territorializacion2021_sdmujer_gov_co/IQBZZ3bjZtNjSazHWepSELKPAX-KgB94HASPCIFLEzIzWXQ?e=Rnmr0p
Rol Comunitario: 
https://secretariadistritald-my.sharepoint.com/:w:/g/personal/territorializacion2021_sdmujer_gov_co/IQC7d6imjRZHQ5APPVAE6Ri4AaL4cJjcI2bvTOM7EfHoH8U?e=Upe5o5
Escuela : 
https://secretariadistritald-my.sharepoint.com/:w:/g/personal/territorializacion2021_sdmujer_gov_co/IQC7jILl8BPjSYAXloulVgDbAUE_6Xw4DNuEUjT1R-WporQ?e=PeTPkY
Fortalecimiento a la participación y alianzas: 
Alianzas: https://secretariadistritald-my.sharepoint.com/:w:/g/personal/territorializacion2021_sdmujer_gov_co/IQC78eqC57r0TICDJ7GsGNpCAd6PYK9xON9fOHK9CVIRDWk?e=diUVwV
Fortalecimiento Organizaciones: https://secretariadistritald-my.sharepoint.com/:w:/g/personal/territorializacion2021_sdmujer_gov_co/IQD_J4Z1lUHdTKVoOv3l--wqAe8TZm_pgcSdwYI-3UeUY-M?e=YGlARp</t>
  </si>
  <si>
    <t>Yenny Johana Daza Rojas</t>
  </si>
  <si>
    <t xml:space="preserve">Profesional Universitaria/ contratista </t>
  </si>
  <si>
    <t>x</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</si>
  <si>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</si>
  <si>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</si>
  <si>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https://secretariadistritald-my.sharepoint.com/:w:/g/personal/territorializacion2021_sdmujer_gov_co/Eaak-VxiQNVJgxHAwrgfyRMBTq0HzpxK0midJYePHpgFDQ?e=1cRLCa
https://secretariadistritald-my.sharepoint.com/:w:/g/personal/territorializacion2021_sdmujer_gov_co/EWWbr7K7ur1Etk31hqBI5KkBwpIKWNkSOF8gA0RqWoi2jQ?e=StU7Ai</t>
  </si>
  <si>
    <t>durante el periodo se logró: 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Seguimiento al Plan Local de Transversalización PLT: Se realizaron 14 seguimientos en 14 localidades: Usaquén, Chapinero, Santa Fe, San Cristóbal, Bosa, Fontibón, Engativá, Suba, Barrios Unidos, Los Mártires, Antonio Nariño, Puente Aranda y Sumapaz Y se realizó la mesa de trabajo con las referentes locales de género. Por Ultimo, se logró brindar asistencia técnica a las mesas locales de participación efectiva de las víctimas de  Tunjuelito, Usme,  Bosa y Kennedy.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</si>
  <si>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en la localidad de Usaquén,Chapinero, Santa fe, Usme, Engativá, Barrios Unidos, Los Martires y Antonio Nariño donde se revisaron las acciones implementadas y los avances en los procesos contractuales. Adicionalmente se desarrolló asistencia técnica a mujeres de: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También se hizo Mesas técnicas de acompañamiento a los Fondos de Desarrollo Local de: Chapinero, Santa Fe, Usme, Kennedy, Engativá, Suba, Barrios Unidos, Los Mártires y Ciudad Bolívar.Por otro lado, para la promoción del control social y veedurias ciudadanas se trabajó con mujeres interesadas en Los Martires y se realizó seguimiento en Rafael Uribe Uribe.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</si>
  <si>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gestión local : https://secretariadistritald-my.sharepoint.com/:w:/g/personal/territorializacion2021_sdmujer_gov_co/EU1Q4mcNAp9PugRnfD1vvusBis4W9EwzB2F3sHmhisWMHQ?e=Lfvieg
Control social:https://secretariadistritald-my.sharepoint.com/:w:/g/personal/territorializacion2021_sdmujer_gov_co/ERZh-VhSsp5OhVpeo2PX1VcB5NrK93ZkYprwTyKSWNIUmQ?e=PvQ8sI	
paz:  https://secretariadistritald-my.sharepoint.com/:w:/g/personal/territorializacion2021_sdmujer_gov_co/ES7chMbH4whOvyvw59NrcSABCVyNDeeaDCMvW9_5w0DJAg?e=6he2db</t>
  </si>
  <si>
    <t xml:space="preserve">Durante el periodo se logró: Asistencia técnica mujeres: Se brindó asistencia técnica en 42 espacios, en las 20 localidades, en la que destaca COLMYEG (exceptuando Sumapaz), las Comisiones de Mujeres , FDL, destacando ademas la participación de los comites técnicos de los procesos, que han permitido indicidir en la inclusión de los enfoques de la política pública en el diseño y desarrollo de las actividades en las localidades. Por otra parte. se destaca, la promoción de la veeduría ciudadana en Kennedy y el acompañamiento técnico en la articulación entre la veeduria de mujeres de Fontibón, la Alcaldia Local y la univerisidad Distitral, visibilizando así las necesidades de las mujeres en el maarco del ejercicio de control ciudadano. Por último,  la asistencia técnica a mujeres firmantes de paz de acuerdo con el proceso de planeación del equipo, que incluyo un acompañamiento permamente en el proceso de construcción del plan de género y revisión del poa de reincorporación, así como, un acompañamiento técnico al rabajo de fortalecimiento y alistamiento del montaje de la exposición caminemos, juntas por la paz de la organización ANAPAZ, orientado generar espacios de dialogo comunitario para promover una Bogotá en Paz. </t>
  </si>
  <si>
    <t>Gestión Local: https://secretariadistritald-my.sharepoint.com/:w:/g/personal/territorializacion2021_sdmujer_gov_co/EV08avhMV5lOv2sqk8KdiP4BOxN1w7EgjOaYB5p8fTFRPQ?e=54fKuB
Paz: 
https://secretariadistritald-my.sharepoint.com/:w:/g/personal/territorializacion2021_sdmujer_gov_co/EYnPSxgNGmdLvKqG390Ys4MB4rAVjSqkZYh0lGkUAue-wA?e=1wMDRj
Control:
https://secretariadistritald-my.sharepoint.com/:w:/g/personal/territorializacion2021_sdmujer_gov_co/Ea_PS_T4Ub5Lv5ghDx4vYZ8BmCUyDgOmrtTa3b2Mb9vwUQ?e=U7vD7a</t>
  </si>
  <si>
    <t>Durante el periodo se brindó asistencia técnica mujeres: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Así mismo se brindó asistencia técnica en comités en 16 localidades (Exceptuando Usme, Barrios Unidos, Teusaquillo y Puente Aranda) y  Mesas técnicas de acompañamiento a los Fondos de Desarrollo Local de 13 localidades: Chapinero, Usme, Tunjuelito, Bosa, Kennedy, Fontibón, Suba, Barrios Unidos, Teusaquillo, Antonio Nariño, Puente Aranda, Ciudad Bolívar y Sumapaz. Seguimiento al Plan Local de Transversalización PLT en 15 localidades: Usaquén, Chapinero, Santa Fe, San Cristóbal, Usme, Tunjuelito, Fontibón, Engativá, Suba, Barrios Unidos, Teusaquillo, Los Mártires, Antonio Nariño, Rafael Uribe Uribe y Ciudad Bolívar. Con respecto a la asistencia técnica a mujeres víctimas del conflicto armado y  firmantes de paz,  se dio continuidad al proceso de construcción del guión de la exposición y alistamiento para la instalación con el equipo del Castillo en la localidad de mártires.  Se continuó con el proceso de construcción del plan de género para mujeres firmantes de paz en Bogotá, y en articulación con el enlace SOFIA de la localidad Santafé, se avanzó en el diseño metodológico y en su implementación, para construcción del protocolo de atención y prevención de Violencias para la Casa de la Paz de la Trocha de firmantes de paz, y se realizó acompañamiento a las mesas locales de víctimas. Ahora bien, en el marco de la promoción del control social y veeduría, clave para el empoderamiento de las mujeres en el seguimiento a la transversalización de los enfoques y territorialización de la polītica pública, se logró realizar un ejercicio acompañamiento técnico a tres veedurias la Veeduría ciudadana de Kennedy, se retomó el acompañamiento con la Veeduría de Barrios Unidos ( Cárcel Buen Pastor) y se estableció una ruta a seguir con la Veeduría de Rafael Uribe, Uribe.  Se desarrolló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</si>
  <si>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técnicos18 localidades a excepción de Santa Fe y Puente Aranda. Asimismo, se realizó el seguimiento del Plan Local de Transversalización en la localidad en 16 localidades, donde se revisaron las acciones implementadas y los avances en los procesos contractuales. Adicionalmente se desarrolló asistencia técnica a mujeres en las 20 localidades.  Se realizaron espacios con las Comisiones de mujeres. Asimismo, se acompañaron 3 escenarios uno en Los Mártires y dos en Puente Aranda. También se hizo Mesas técnicas de acompañamiento a los Fondos de Desarrollo Local. Por otro lado, para la promoción del control social y veedurias ciudadanas se trabajó con mujeres interesadas en Los Martires y se realizó seguimiento en Rafael Uribe Uribe y fontibon, y se aocmpaño la conformación de la veeduria en Kennedy.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ha realizado reuni 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y se ha brindando asistencia técnica y permanente con las mujeres firmantes de paz en clave de construir el plan de género y  revisar el poa de reincoporación cualificando sus conocimientos en planeación. May: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Comités técnicos de proyectos: Se brindó asistencia técnica en 39 comités en 16 localidades.  se logró realizar un ejercicio acompañamiento técnico a tres de las cinco veedurías: se realizó la primera sesión con la Veeduría ciudadana de Kennedy, se retomó el acompañamiento con la Veeduría de Barrios Unidos ( Cárcel Buen Pastor) y se estableció una ruta a seguir con la Veeduría de Rafael Uribe, Uribe para la segunda mesa de Dialogo. Se desarrolló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t>
  </si>
  <si>
    <t xml:space="preserve">Posicionar en el ámbito local la asistencia técnica sectorial como un proceso importante y necesario que integra herramientas metodológicas, conceptuales y de política que aseguran la transversalización de los enfoques de la PPMYEG. Ahora bien, durante el mes, se destaca, la importancia del acompañamiento técnico en las instancias de participación a las mujeres, grupos de interes de control social y veeduria, mujeres víctimas del conflicto y mujeres firmantes de paz, se ha convertido en un espacio para fortalecer las capacidades de liderazgos, control social, participación en clave de la transversalización de los enfoques de la política pública y territorialización de los derechos de las mujeres. </t>
  </si>
  <si>
    <t>Asistencia Tecnica Mujeres: https://secretariadistritald-my.sharepoint.com/:w:/g/personal/territorializacion2021_sdmujer_gov_co/EQNv2MkAHgtInGdTh35nun0BWOKn185sVGrVogJDDC9l9Q?e=WFqb7I
Veeduria: https://secretariadistritald-my.sharepoint.com/:w:/g/personal/territorializacion2021_sdmujer_gov_co/EeBXNRRhO4NDivNUdNWipLsBOWvfKHuY-pcapjpO1-7BIg?e=cnHhHC
Paz: https://secretariadistritald-my.sharepoint.com/:w:/g/personal/territorializacion2021_sdmujer_gov_co/Efp3d2Qyz1JAoaA0jCL3gfcBu4fuCaKciGz_x5Me486i0A?e=XNnJxG</t>
  </si>
  <si>
    <t xml:space="preserve">"Se brindó Asistencia técnica en 38 espacios, en 19 localidades, exceptuando Sumapaz. Se realizaron 19 espacios con las Comisiones de Mujeres (exceptuando San Cristóbal y Sumapaz) y 1 acompañamiento a consejeras de CPL de Los Mártires. Se participó en 37 Comités técnicos de proyectos en 18 localidades (Exceptuando Fontibón y Puente Aranda).  Se realizaron mesas técnicas de acompañamiento a los Fondos de Desarrollo Local en  12 localidades: Chapinero, San Cristóbal, Usme, Bosa, Kennedy, Fontibón, Suba, Teusaquillo, Los Mártires, La Candelaria, Rafael Uribe Uribe y Sumapaz. Se realizó seguimiento al Plan Local de Transversalización PLT en 16 localidades: Usaquén, Chapinero, Santa Fe, San Cristóbal, Usme, Tunjuelito, Fontibón, Engativá, Suba, Barrios Unidos, Teusaquillo, Los Mártires, Antonio Nariño, Puente Aranda, Rafael Uribe Uribe y Ciudad Bolívar. Y se hizo la Mesa de trabajo mensual con referentes locales de Mujer y Genero que contó con la participación de las referentes de mujer y género de 18 localidades (exceptuando Fontibón y Rafael Uribe Uribe).	
También, se brindó asistencia técnica a las veedurías de: Rafael Uribe Uribe, Kennedy, Fontibón , San Cristobal y Red Nacional de Veeduría Carcelaria y Poblaciones Vulnerables con enfoque de Género, Democrático y Participativo. Así las cosas, se destaca dentro de los logros, lo siguiente: En Rafael Uribe Uribe, la veeduría de mujeres logró consolidarse como interlocutora legítima en espacios de diálogo con la institucionalidad, fortaleciendo su capacidad de incidencia y generando propuestas. En San Cristóbal se evidenció una mayor apropiación del proceso por parte de las mujeres participantes, quienes demostraron iniciativa y compromiso para garantizar la sostenibilidad organizativa.  La Red Nacional de Veeduría Carcelaria reafirmó su disposición para incidir a nivel distrital, formulando una agenda de trabajo enfocada en el acompañamiento a mujeres en contextos de privación de la libertad. Adicionalmente, se brindó información sobre el proceso a procesos organizativos de mujeres interesadas de las localidades: Barrios Unidos, Santa Fe y Teusaquillo, lo que refleja un impacto territorial positivo y la expansión del ejercicio de control social con enfoque de género en nuevos escenarios locales. 
Ahora bien, en el marco del derecho a la paz y a transversalización de los enfoques de la PPMYEG,  se resalta la asistencia técnica con la organización ANAPAZ, mujeres firmantes del Acuerdo Final de Paz, con ocasión a la exposición: Caminemos juntas por la paz. También se brindó acompañamiento técnica en la formulación final del plan de género de las mujeres firmantes, socialización del mismo con la Consejería de PAZ y revisión técnica de los comentarios emitidos por esta entidad frente al plan, y se avanzó en el diseño metodológico y en su implementación, para el avance en la construcción del protocolo de atención y prevención de Violencias para la Casa de la Paz de la Trocha de firmantes de paz. Por otro lado, se realizó reunión con la referenta de la localidad de Mártires, para presentarle el proceso y propuesta metodológica del trabajo alrededor de un pacto por la cultura de paz, con las mujeres de la localidad y se presentó la metodología propuesta por el equipo técnico ante el Comité Local de Mártires (Colmyeg), para avanzar en el proceso de construcción y suscripción de un Pacto por la Cultura de Paz en la localidad. También, se participó en una jornada de sensibilización sobre el Derecho a la Paz y la Cultura de Paz, dirigida a funcionarios de la Alcaldía Local de Rafael Uribe Uribe. Esta actividad buscó generar reflexión sobre el papel del Estado local en la promoción de una cultura de paz, desde la gestión pública y comunitaria. Adicionalmente, se brindó asistencia técnica en las mesas locales de víctimas del conflicto armado de las localidades de: Usme, Bosa y Kennedy, además a la Mesa Distrital de enfoque Diferencial. Se destaca el acompañamiento enfocado en proporcionar herramientas para que las mujeres víctimas fortalecieran su capacidad de incidencia en el proceso de asignación de recursos del Fondo de Desarrollo Local, así como en la formulación de proyectos estratégicos para la implementación del programa 13 de Bosa, y la asistencia técnica en el marco del seguimiento a los compromisos de la mesa interinstitucional de Margaritas I y II. 
"	</t>
  </si>
  <si>
    <t>Asistencia técnica -gestión local:
https://secretariadistritald-my.sharepoint.com/:w:/g/personal/territorializacion2021_sdmujer_gov_co/ETKgilvZLaxHpzc_iRBmUkMBPOxgOvD-4sBIDK_DaJsMUQ?e=qBL7gS	
Veedurias
https://secretariadistritald-my.sharepoint.com/:w:/g/personal/territorializacion2021_sdmujer_gov_co/EVuxtkMNK1dGuEzK2CCx19EBaYAP7rv2JAePxhHdqJeKHQ?e=QItP84
PAZ
https://secretariadistritald-my.sharepoint.com/:w:/g/personal/territorializacion2021_sdmujer_gov_co/Ea4ze9_YPNJAj_wcP-2vbH0BTfK3F4_JDfqO0zgYY-2RYg?e=KgcrNS</t>
  </si>
  <si>
    <t xml:space="preserve">"Durante el periodo, se desarrollo la mesa de trabajo mensual con las referentes de género de las Alcaldias Locales, un espacio creado n el cual se brindan lineamientos para el desarrollo de actividades tendientes a incorporar los enfoques de PPMYEG en los procesos de la planeación y presupuestación local, que contó con la participación de las 20 localidades. De manera paralela, se brindó acompañamiento a las consejeras de la instancia Consejo de Planeación Local (CPL) y comunales de las Juntas de Acción Comunal a fin de para fortalecer sus capacidades para incidir en la transversalización de los enfoques de la PPMYEG en los diferentes momentos de la planeación local. También en las sesiones del COLMYEG y/o CLM se brindó información sobre los avances en la formulación y ejecución de los proyectos de inversión local con metas asociadas al Sector y otros con acciones de transversalización, en total se desarrollaron  19 sesiones de COLMYEG y 1 Consejo Local de Mujeres (exceptuando Sumapaz). Se realizaron 21 espacios con las Comisiones de Mujeres (exceptuando en Sumapaz). En estas, se contó con la participación de consejeras CPL en 13 localidades: Usaquén, Chapinero, Usme, Tunjuelito, Bosa, Fontibón, Engativá, Barrios Unidos, Teusaquillo, Los Mártires, Antonio Nariño, Rafel Uribe Uribe y Ciudad Bolívar. y Por último, se participaron en Comités técnicos de proyectos: Se brindó asistencia técnica en 23 comités en 13 localidades: Chapinero, San Cristóbal, Usme, Bosa, Kennedy, Fontibón, Engativá, Suba, Barrios Unidos, Los Mártires, Rafael Uribe Uribe, Ciudad Bolívar y Sumapaz.  Y en Mesas técnicas de acompañamiento a los Fondos de Desarrollo Local: Se brindó asistencia técnica en 25 Mesas de 8 localidades: Usaquén, Chapinero, Santa Fe, Usme, Fontibón, Suba, Teusaquillo y La Candelaria.
Durante el mes de julio se llevaron a cabo 12 actividades orientadas a fortalecer los procesos de conformación, formalización y empoderamiento de las veedurías de mujeres en las localidades de Fontibón, Kennedy, San Cristóbal y Santa Fe. En Fontibon, se realizaron sesiones para brindar herramientas como:  DOFA y cronograma estrategico. En el caso de Kennedy, se reactivó el proceso de conformación de la veeduría de mujeres a través de sesiones técnicas orientadas a subsanar los pasos pendientes para su formalización. Se trabajaron contenidos normativos, especialmente la Ley 850 de 2003. En San Cristóbal, se acompañó la firma del acta de constitución de la veeduría, y se desarrolló una jornada pedagógica centrada en el fortalecimiento organizativo, la apropiación normativa y el análisis de los retos del control social con enfoque de género. Y en Santa Fe, durante la sesión de la Comisión de Mujeres del jueves 24 de julio, se facilitó el proceso de decisión para conformar una nueva veeduría. Igualmente se siguió el trabajo de asistencia tecnica con la Veeduria de la Red Carcelaria con el objetivo promover el posicionamiento institucional de la Red y asegurar que la ciudadanía conozca su labor, al tiempo que se articulará con entidades del sector para ampliar su visibilidad e impacto. 
Durante el mes de Julio, se inició le procesos de socialización de a los equipos de las alcaldías locales de Ciudad Bolívar, Usme y Kennedy, en articulación con los enlaces de gestión local.También se avanzó en el documento de Estrategia de territorialización del derecho a la paz , de acuerdo a la retroalimientación realizada internamente. Por otro lado, se brindo asistencia técnica a las mujeres firmantes, dentr ode ls cuales se destaca: para la difusión de la exposición: Caminemos juntas por la paz; borrador del documento protocolo para la prevención y atención de VBG para la Casa de la Paz, La Trocha con base en los insumos construidos de manera participativa en los talleres de sensibilización realizados teniendo en cuenta la transversalización de los enfoques en articulación con DEVAJ; en articulación con la estrategia orbitando, se concertó la propuesta metodológica para el segundo encuentro: Entre mujeres nos ciudadanos: encuentro de liderazgos de mujeres firmantes de paz, desde herramientas; y se revisaron las observaciones de la Consejería de PAZ en el marco de la propuesta inicial del plan de género. Por último con las mujeres víctimas del conflicto armado: se inició el proceso para el desarrollo de las guías del módulo de formación en el marco del derecho a la paz dirigido a víctimas del conflicto armado. "	</t>
  </si>
  <si>
    <t>Asistencia técnica -gestión local:
https://secretariadistritald-my.sharepoint.com/:w:/g/personal/territorializacion2021_sdmujer_gov_co/ETzO2rua_VZNtyb1IOv06PUB2NrTj5kn-Mubg0o_PV__tg?e=eUW7jh	
Veedurias
https://secretariadistritald-my.sharepoint.com/:w:/g/personal/territorializacion2021_sdmujer_gov_co/EXFcYFgbSI5Iqxh7b3vuwT0BHmLTyIw3LDAJj_PM9N9xUg?e=e2dt1H
PAZ
https://secretariadistritald-my.sharepoint.com/:w:/g/personal/territorializacion2021_sdmujer_gov_co/ERCaPksonidAkQniWmgXm1wBt4UrRM2x6rw11i_-0pD4dw?e=ab4h8c</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</si>
  <si>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También se hizo Mesas técnicas de acompañamiento a los Fondos de Desarrollo Local, así como la mesa de trabajo mensual de acompañamiento a las referentes locales de género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Por otro lado, para la promoción del control social y veedurías ciudadanas se ha trabajado con mujeres interesadas en Los Mártires, Barrios Unidos, Santa Fe y Teusaquillo y se realizó seguimiento en Rafael Uribe Uribe, San Cristóbal y Fontibón, y se acompañó la conformación de la veeduría en Kennedy y seguimiento a la misma, se brindó acompañamiento a La Red Nacional de Veeduría Carcelaria reafirmó su disposición para incidir a nivel distrital, formulando una agenda de trabajo enfocada en el acompañamiento a mujeres en contextos de privación de la libertad. En agosto se realizaron 12 asistencias técnicas para la promoción y el control social en las localidades de Fontibón, Kennedy, San Cristóbal y Santa Fe, además de acciones con la Veeduría de Mujeres Decididas en Red de Los Mártires y la Red de Veeduría Carcelaria y Poblaciones Vulnerables.  Por Ultimo,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continuó con el proceso de elaboración del documento para el SIG de estrategia de territorialización del derecho a la paz, de igual manera se dio continuidad al proceso de elaboración y discusión del documento de lineamientos para las alcaldías locales para la ejecución de proyectos relacionados con el derecho a la paz. Se articuló con la líder de la escuela de formación política-Lidera PAR para la implementación de un módulo de formación dentro del ciclo de la Escuela de Paz. Se ha brindado asistencia técnica y permanente con las mujeres firmantes de paz en clave de construir el plan de género y revisar el poa de reincorporación cualificando sus conocimientos en planeación. Se participó en una jornada de sensibilización sobre el Derecho a la Paz y la Cultura de Paz, dirigida a funcionarios de la Alcaldía Local de Rafael Uribe Uribe  y se avanzó en el diseño metodológico y en su implementación, para el avance en la construcción del protocolo de atención y prevención de Violencias para la Casa de la Paz de la Trocha de firmantes de paz. Se avanzó en el proceso del documento protocolo para la prevención y atención de VBG para la Casa de la Paz, La Trocha.</t>
  </si>
  <si>
    <t>Asistencia técnica -gestión local:
https://secretariadistritald-my.sharepoint.com/:w:/g/personal/territorializacion2021_sdmujer_gov_co/EX17aUaiyo9LrvKam7pfkSsBXxGrxxGwQnFFkCF3XR7JjA?e=U0exel
Veedurias
https://secretariadistritald-my.sharepoint.com/:w:/g/personal/territorializacion2021_sdmujer_gov_co/EWYbGtFNOa5NuVsaurJA-J8BLSOizJ-zGnuvThIszv7Iqw?e=fEjxhS
PAZ
https://secretariadistritald-my.sharepoint.com/:w:/g/personal/territorializacion2021_sdmujer_gov_co/EUWSu2XoNI5Av9Jh8f3-4MYBqsnQSo-L2snrObhqPspEfg?e=y25zm6</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</si>
  <si>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t>
  </si>
  <si>
    <t>Gestión local: https://secretariadistritald-my.sharepoint.com/:w:/g/personal/territorializacion2021_sdmujer_gov_co/EcE6ULLWoihFvPTk9bV1ezEBdecY377GijCm556HTXR8RA?e=zfPzeT
Prmoción control social: https://secretariadistritald-my.sharepoint.com/:w:/g/personal/territorializacion2021_sdmujer_gov_co/EU8R62z37MJLn_XclLRyDB4B3zMeBPmSMTtn1tNdyOgAuA?e=mOpD6z
Paz: https://secretariadistritald-my.sharepoint.com/:w:/g/personal/territorializacion2021_sdmujer_gov_co/ERo0OpSYdRdPtCRlXvNUK1sBCqlKyliTeviyeLuB4_BOlw?e=1xQRw7</t>
  </si>
  <si>
    <t xml:space="preserve">Para el mes de octubre se realizó la asistencia técnica a las instancias de participación territorial y Fondos de Desarrollo Local mediante el desarrollo de las siguientes actividades: Asistencia técnica mujeres: Se ha acompañado a las consejeras de la instancia Consejo de Planeación Local (CPL) y comunales de las Juntas de Acción Comunal (JAC). En las sesiones del COLMYEG y/o CLM se brindó información sobre los avances en la formulación y ejecución de los proyectos de inversión local con metas asociadas al Sector y otros con acciones de transversalización. Mesas técnicas de acompañamiento a los Fondos de Desarrollo Local: Se ha acompañado este espacio en las localidades donde se ha requerido, estos se desarrollan en las diferentes etapas del proyecto. Seguimiento al Plan Local de Transversalización: Se ha acompañado las mesas de seguimiento de este instrumento, en las cuales se reportan las acciones de transversalización en los proyectos y la realización de sensibilizaciones con los equipos de las Alcaldías Locales.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Con respecto a la asistencia técnica a mujeres firmantes de paz se realizaron las siguientes actividades: Se dio continuidad al proceso participativo de construcción del protocolo para la prevención y atención de VBG para la Casa de la Paz, La Trocha. Se consolidó el documento con los aportes realizadas y se hizo una jornada de ajuste de la ruta interna de actuación en situaciones de VBG. Se realizó una reunión de seguimiento con mujeres firmantes de paz, sobre el proceso de adopción y posicionamiento institucional del plan de género de mujeres firmantes de paz, para definir la ruta a seguir en el marco del acompañamiento técnico que realiza el equipo de la entidad. </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</si>
  <si>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t>
  </si>
  <si>
    <t>Gestión local: 
https://secretariadistritald-my.sharepoint.com/:w:/g/personal/territorializacion2021_sdmujer_gov_co/EV-0dTPK9NdHte9eyL0QX9AB9BsYHzIsrUgnOSZymHDeJA?e=AFoADX
Promoción control social: 
https://secretariadistritald-my.sharepoint.com/:w:/g/personal/territorializacion2021_sdmujer_gov_co/EckAyfZaBcVHkoCU82bVEfgBjNE78nXXQ4mgWafbCazipw?e=72NPz1
Paz: 
https://secretariadistritald-my.sharepoint.com/:w:/g/personal/territorializacion2021_sdmujer_gov_co/EdYLOKGgXBtPl9ySXleqUMYBJ9HE9xi-2jnbfIsWUf-WhQ?e=0HiU2i</t>
  </si>
  <si>
    <t>Durante el mes de noviembre en Asistencia técnica mujeres: Se brindó asistencia técnica en 36 espacios, en las 20 localidades. De las cuales fueron 18 sesiones de COLMYEG, en 18 localidades (Exceptuando Puente Aranda y Sumapaz). Se realizaron 16 espacios con las Comisiones de Mujeres de 14 localidades (exceptuando Usaquén, Kennedy, Suba, Teusaquillo, Puente Aranda y Sumapaz). Se contó con la participación de consejeras CPL en las Comisiones de 10 localidades: Usme, Tunjuelito, Bosa, Fontibón, Los Mártires, Antonio Nariño, La Candelaria y Rafael Uribe Uribe. Adicional, se acompañaron 2 espacios de asistencia técnica en Kennedy (a la Mesa de mujeres) y en Sumapaz (preparación para la Asamblea deliberativa). Comités técnicos de proyectos: Se brindó asistencia técnica en 24 comités en 13 localidades: Chapinero, Santa Fe, Usme, Tunjuelito, Bosa, Kennedy, Engativá, Barrios Unidos, Suba, Los Mártires, Puente Aranda, Rafael Uribe Uribe y Ciudad Bolívar. Mesas técnicas de acompañamiento a los Fondos de Desarrollo Local: Se brindó asistencia técnica en 5 Mesas de 5 localidades: Usme, Suba, Teusaquillo, La Candelaria y Ciudad Bolívar. Seguimiento al Plan Local de Transversalización PLT: Se realizaron 20 seguimientos en 1 localidades, exceptuando Teusaquillo.  Mesa de Trabajo con referentes de las alcaldías locales: Se realizó 1 mesa, contando con la participación de 18 referentes de mujer y género de las alcaldías locales, exceptuando Barrios Unidos y Engativá.  Junta Administradora Local: Se acompañó 1 sesión de la JAL de Teusaquillo. 
Con respecto a la asistencia técnica a mujeres firmantes de paz de acuerdo con el proceso de planeación del equipo se realizaron las siguientes actividades: 1) En articulación con la estrategia Orbitando, se desarrollaron reuniones de planeación metodológica sobre auxilios psicológicos, para fortalecer la ruta de actuación en el marco del diseño del protocolo para la prevención y atención de VBG de la Casa de la Paz, La Trocha. Se realizaron dos jornadas de trabajo con el equipo de la Trocha, dotándolo de herramientas psicosociales, para la actuación coordinada, en situaciones de violencias basadas en género. 2) En articulación con el equipo de planeación, se avanzó en el ajuste a la matriz del plan de género de mujeres firmantes de paz, ajustando compromisos asociados a la proyección de acciones para el 2026. 
Durante el mes de noviembre se fortaleció el ejercicio de control social de las veedurías de mujeres mediante un compañamiento técnico continuo, la consolidación de procesos de formalización y la generación de espacios de diálogo con administraciones locales, operadores y entidades distritales. Las actividades desarrolladas permitieron afianzar capacidades organizativas, ampliar la apropiación normativa, en especial de la Ley 850 de 2003, y promover la articulación interinstitucional en distintos territorios. Se evidenció un mayor nivel de autonomía, iniciativa y corresponsabilidad por parte de las 
mujeres participantes, así como un compromiso creciente con el seguimiento ciudadano y la 
estructuración de agendas propias de incidencia en sus localidades.</t>
  </si>
  <si>
    <t>Gestión local: 
https://secretariadistritald-my.sharepoint.com/:w:/g/personal/territorializacion2021_sdmujer_gov_co/IQDiIPM6AZ14SL7CXTIVn6EBASvlhtaj82bLnDkYUHdcaSQ?e=YAlpzg
Promoción control social: 
https://secretariadistritald-my.sharepoint.com/:b:/g/personal/territorializacion2021_sdmujer_gov_co/IQBoarAt8sbgSpfPHa67MwdVAQnR_WXcnxpcuWLB9pzHTmI?e=9gTmJ3
Paz: 
https://secretariadistritald-my.sharepoint.com/:w:/g/personal/territorializacion2021_sdmujer_gov_co/IQAgWQFgHHrgR6nG6QsePlk4AQO0Te7O0uW-5Rtx1WZfiX4?e=g6500G</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</si>
  <si>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Se creo ña Veeduria para la localidad de Tunjuelito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t>
  </si>
  <si>
    <t>Gestión local: 
https://secretariadistritald-my.sharepoint.com/:w:/g/personal/territorializacion2021_sdmujer_gov_co/IQBAbKelCekLTrvAe6E-UBmeAbigUAb6HLH2m_OLQ-bc9Ic?e=H48W29
Promoción control social: 
https://secretariadistritald-my.sharepoint.com/:b:/g/personal/territorializacion2021_sdmujer_gov_co/IQBtxrYS676ZQ4kbvGihNf_KAY4cKzmwYzdwS5EKHb_4wDs?e=fSfKSb
Paz: 
https://secretariadistritald-my.sharepoint.com/:w:/g/personal/territorializacion2021_sdmujer_gov_co/IQDsv8gWkV3WR7HJgqNYzJQqAZZN0wo3PNqYwSR0f2U_GQA?e=a9YiMS</t>
  </si>
  <si>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</si>
  <si>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</si>
  <si>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</si>
  <si>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</si>
  <si>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</si>
  <si>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</si>
  <si>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</si>
  <si>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</si>
  <si>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</si>
  <si>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</si>
  <si>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</si>
  <si>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</si>
  <si>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</si>
  <si>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</si>
  <si>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</si>
  <si>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</si>
  <si>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</si>
  <si>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</si>
  <si>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</si>
  <si>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</si>
  <si>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</si>
  <si>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</si>
  <si>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</si>
  <si>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</si>
  <si>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</si>
  <si>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</si>
  <si>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</si>
  <si>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</si>
  <si>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</si>
  <si>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</si>
  <si>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</si>
  <si>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</si>
  <si>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</si>
  <si>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</si>
  <si>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</si>
  <si>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</si>
  <si>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</si>
  <si>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</si>
  <si>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</si>
  <si>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</si>
  <si>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</si>
  <si>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</si>
  <si>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</si>
  <si>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</si>
  <si>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</si>
  <si>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</si>
  <si>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</si>
  <si>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</si>
  <si>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</si>
  <si>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</si>
  <si>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</si>
  <si>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</si>
  <si>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</si>
  <si>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</si>
  <si>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</si>
  <si>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</si>
  <si>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</si>
  <si>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</si>
  <si>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</si>
  <si>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</si>
  <si>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</si>
  <si>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</si>
  <si>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</si>
  <si>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</si>
  <si>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</si>
  <si>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</si>
  <si>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</si>
  <si>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</si>
  <si>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</si>
  <si>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</si>
  <si>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</si>
  <si>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</si>
  <si>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</si>
  <si>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</si>
  <si>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</si>
  <si>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</si>
  <si>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</si>
  <si>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</si>
  <si>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</si>
  <si>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764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</si>
  <si>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 974 atenciones incluyendo los seguimientos efectivos realizados.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</si>
  <si>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 1176 atenciones incluyendo los seguimientos efectivos realizados.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</si>
  <si>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abril se logró: 1149 atenciones incluyendo los seguimientos efectivos realizados.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</si>
  <si>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 1082 atenciones incluyendo los seguimientos efectivos realizados. </t>
  </si>
  <si>
    <t>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logró:986 atenciones incluyendo los seguimientos efectivos realizados, siendo las localidades de Kennedy, Usanquén, Usme, Chapinero y Bosa, donde se presentó una mayor demanda</t>
  </si>
  <si>
    <t>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1207  orientaciones y seguimientos psicosociales, por personal contratista. Las atenciones se distribuyeron ampliamente en puntos como Ciudad Bolívar, Usaquén, Kennedy y Chapinero</t>
  </si>
  <si>
    <t>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1207  orientaciones y seguimientos psicosociales.</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</si>
  <si>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1154 orientaciones y seguimientos psicosociales, por los equipos territoriales.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</si>
  <si>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923 orientaciones y seguimientos psicosociales, por los equipos territoriales.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</si>
  <si>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754 orientaciones y seguimientos psicosociales, por los equipos territoriales.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</si>
  <si>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712 orientaciones y seguimientos psicosociales, por los equipos territoriales. </t>
  </si>
  <si>
    <t xml:space="preserve">
8223</t>
  </si>
  <si>
    <t>Número de mujeres vinculadas a procesos de las Casas de Igualdad de Oportunidades</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</si>
  <si>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y teniendo en cuenta los procesos de contratación para este mes no estaba contratado todo el equipo </t>
  </si>
  <si>
    <t xml:space="preserve">La vinculación de mujeres en los procesos de empoderamiento en las actividades  que se desarrollan en las CIOM, nacen de las necesidades locales y dan respuesta a los ocho derechos priorizados de la PPMYEG. Así las cosas, se resalta la vinculación de 553 mujeres y el desarrollo de jornadas territoriales que han permitido acercar la oferta institucional a las diferentes veredas y barrios de Bogotá. </t>
  </si>
  <si>
    <t>La vinculación de mujeres en los procesos de empoderamiento en las actividades  que se desarrollan en las CIOM, nacen de las necesidades locales y dan respuesta a los ocho derechos priorizados de la PPMYEG. Así las cosas, se resalta la vinculación de 3310 mujeres y el desarrollo de jornadas territoriales que han permitido acercar la oferta institucional a las diferentes veredas y barrios de Bogotá, se destaca que durante el mes las actividades estuvieron enmarcadas en el derecho a una vida libre de violencias, así los desafios de la igualdad  y derechos de las mujeres en el marco del 8M.</t>
  </si>
  <si>
    <t xml:space="preserve">La vinculación de mujeres en los procesos de empoderamiento en las actividades  que se desarrollan en las CIOM, nacen de las necesidades locales y dan respuesta a los ocho derechos priorizados de la PPMYEG. Así las cosas, se resalta la vinculación de 6485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</si>
  <si>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4678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</si>
  <si>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5159mujeres  resaltando durante el periodo el desarrollo de procesos de difusión e información en torno al 21 de junio, Dia Internancional de la Educación No Sexista, generando espacios sin discriminación y apropiación de los derechos de las mujeres  y el desarrollo de jornadas territoriales que han permitido acercar la oferta institucional, a las diferentes localidades del distrito capital, desentralizando y contribuyendo a eliminar las barreras de acceso a las mujeres que se le dificultan ir a un espacio físico y centro poblado para avanzar hacia la garantia de derechos </t>
  </si>
  <si>
    <t xml:space="preserve">La vinculación de mujeres en los procesos de empoderamiento en las actividades  que se desarrollan en las CIOM, nacen de las necesidades locales y dan respuesta a los ocho derechos priorizados de la PPMYEG. Así las cosas, se resalta la vinculación de 4168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</si>
  <si>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4153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</si>
  <si>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4215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</si>
  <si>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6112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</si>
  <si>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5078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</si>
  <si>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4694 mujeres y el desarrollo de jornadas territoriales que han permitido acercar la oferta institucional a las diferentes localidades del distrito capital.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</si>
  <si>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</si>
  <si>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966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</si>
  <si>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1013atenciones,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</si>
  <si>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1322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</si>
  <si>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1087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</si>
  <si>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1221 atenciones, incluyendo los seguimientos a los mismos. </t>
  </si>
  <si>
    <t>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1130 atenciones, incluyendo los seguimientos a los mismos, siendo las localidades de: Kennedy, Tunjuelito, Usaquén,RUU, La Candelaria y Ciudad bolivar.</t>
  </si>
  <si>
    <t xml:space="preserve">Durante el mes de julio, se realizaron 1375 orientaciones, asesorias y seguimientos socio jurídicos.  Las cifras reflejan una alta demanda en CIOM como Usaquén, Kennedy, Tunjuelito y Suba, lo que permitió mantener rutas de atención activas y garantizar la respuesta institucional en el territorio.	</t>
  </si>
  <si>
    <t xml:space="preserve">Durante el mes de agosto, se realizaron 1140 orientaciones, asesorias y seguimientos socio jurídicos.  Las cifras reflejan una alta demanda en CIOM como Usaquén y Kennedy lo que permitió mantener rutas de atención y garantizar la respuesta institucional en el territorio.	</t>
  </si>
  <si>
    <t xml:space="preserve">Durante el periodo, se realizaron 1375 orientaciones, asesorias y seguimientos socio jurídicos.  Las cifras reflejan una alta demanda en CIOM como Bosa, Kennedy y Usaquén, lo que permitió mantener rutas de atención y garantizar la respuesta institucional en el territorio para que las mujeres tomen decisiones informadas desde los enfoques de derechos de las mujeres, género, diferencial-poblacional y territorial, hacia la garantia de sus derechos 	</t>
  </si>
  <si>
    <t xml:space="preserve">Durante el mes, se realizaron 1300 orientaciones, asesorias y seguimientos socio jurídicos.  Las cifras reflejan una alta demanda en CIOM como Bosa, Kennedy y Usaquen, lo que permitió mantener rutas de atención activas y garantizar la respuesta institucional en el territorio.	</t>
  </si>
  <si>
    <t xml:space="preserve">Durante el mes, se realizaron 983 orientaciones, asesorias y seguimientos socio jurídicos.  Las cifras reflejan una alta demanda en CIOM como Bosa, Kennedy y Usaquen, lo que permitió mantener rutas de atención activas y garantizar la respuesta institucional en el territorio.	</t>
  </si>
  <si>
    <t xml:space="preserve">Durante el mes, se realizaron 749 orientaciones, asesorias y seguimientos socio jurídicos.  Las cifras reflejan una alta demanda en CIOM como Bosa, Kennedy, Usaquen y Martires, lo que permitió mantener rutas de atención activas y garantizar la respuesta institucional en el territorio.	</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</si>
  <si>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</si>
  <si>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</si>
  <si>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</si>
  <si>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</si>
  <si>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</si>
  <si>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</si>
  <si>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</si>
  <si>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</si>
  <si>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</si>
  <si>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</si>
  <si>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</si>
  <si>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La Dirección de Territorialización de Derechos y Participación, en coordinación con la Mesa Distrital de Violencias Contra las Mujeres en Política, integrada por la Secretaría de Gobierno y el IDPAC, viene sumando esfuerzos para diseñar acciones de prevención y crear espacios seguros de participación que protejan los derechos políticos de las mujeres.  En este contexto, la Escuela Política Lidera Par, también trabaja a nivel interno de la DTDyP para avanzar en la prevención e identificación de estas violencias. 
Producto de este proceso, la escuela implementó durante el mes de marzo en modalidad virtual/ sincrónica el Ciclo “Prevención de la Violencia Contra las Mujeres en Política (VCMP): Una apuesta por la paridad” como uno de los espacios de formación pioneros en el que participaron 310 mujeres de las 20 localidades de la ciudad, fortaleciendo sus capacidades para reconocer y prevenir violencia política en los diferentes espacios de participación.</t>
  </si>
  <si>
    <t>Durante el mes de abril no se implementaron Ciclos ya que el equipo de centro en el diseño de los ciclos:diseño del Ciclo “Participación e Incidencia Política para Mujeres Cuidadoras en Bogotá”, cuyo objetivo principal es brindar herramientas conceptuales y prácticas que fortalezcan la participación política y la capacidad de incidencia de las mujeres cuidadoras en los ámbitos distrital y local, desde una perspectiva de género. Este espacio está pensado especialmente para aquellas mujeres que, día a día, sostienen la vida a través del cuidado, y que ahora quieren fortalecer su liderazgo, participación e incidencia en las decisiones que transforman la ciudad. Así mismo, se adelantó el diseño del Ciclo: Consejo Consultivo de Mujeres: participando e incidiendo por Bogotá, cuyo objetivo principal es contribuir al fortalecimiento de las capacidades de las mujeres para la participación y representación con enfoque de género en el Consejo Consultivo de Mujeres de Bogot. Igualmente, se avanzó en la articulación con le IDPAC para volver a implementar el ciclo de Violencias Contra las Mujeres en Política y realizó la socialización de lo ajustes solicitados por las mujerres palenqueras, que esta a la espera de concertar la fecha de inicio de su implementación, toda vez que las mujeres solicitaron garantias para su participación y para lo anterior se gestionaron recursos por el proceso de Bolsa Logística de la entidad.</t>
  </si>
  <si>
    <t xml:space="preserve">En el mes de Mayo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Su participación activa en las sesiones formativas permitió fortalecer sus conocimientos y habilidades para la incidencia política, con énfasis en el reconocimiento de sus derechos, y la importancia de las labores de cuidado y el cuidado a cuidadoras </t>
  </si>
  <si>
    <t>En el mes de julio como parte de los ciclos implementados se vincularon 115 mujeres nuevas a través de los Ciclos:  Ciclo Mujeres Jóvenes transformando Bogotá: entérate, participa e incide, Ciclo: Sesiones De Formación Sobre VCMP En El Concejo De Bogotá y Tertulia Virtual: participar sin barreras: reflexiones sobre la Ley 2453 de 2025. Estos espacios de formación propiciaron discusiones sobre, la participación de mujeres jóvenes en Política, el rol de la omisión como forma de violencia, los impactos colectivos que estas violencias generan sobre la representación de las mujeres, y la importancia de contar con herramientas jurídicas para garantizar una participación política libre de barreras y discriminación."</t>
  </si>
  <si>
    <t>En el mes de agosto como parte de los ciclos implementados se vincularon 66 mujeres nuevas a través de los Ciclos:   Liderazgo de mujeres para la paz territorial  y  Voces con poder: Juntas Administradoras Locales en Clave de Género.</t>
  </si>
  <si>
    <t>En el mes de septiembre, se vincularon 236 mujeres nuevas a través de los Ciclos:  Cierre del ciclo “voces con poder: juntas administradoras locales en clave de género” y el Creando discursos, tejiendo igualdad: oratoria y comunicación con enfoque de género</t>
  </si>
  <si>
    <t>Se implementó 1 ciclo transformando Bogotá y se realizó una alianza interna que permitió la participación de 111 mujeres nuevas vinculadas a los procesos de la escuela.</t>
  </si>
  <si>
    <t>En articulación con la estrategia Orbitando  y la estrategia de prevención de las VCMP, durante el mes de Noviembre la Escuela Política Lidera Par vinculó a 28 mujeres nuevas a 
los procesos formativos</t>
  </si>
  <si>
    <t>se implemento las sesiones 1 y 2 del Ciclo de formación:Ma Muje ri Palenge  Mujeres Palenqueras. las sesiones 1 y 2 del Ciclo de formación:Ma Muje ri Palenge  Mujeres Palenqueras.</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</si>
  <si>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</si>
  <si>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</si>
  <si>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</si>
  <si>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</si>
  <si>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</si>
  <si>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</si>
  <si>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</si>
  <si>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</si>
  <si>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</si>
  <si>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</si>
  <si>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</si>
  <si>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</si>
  <si>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</si>
  <si>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</si>
  <si>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</si>
  <si>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</si>
  <si>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</si>
  <si>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</si>
  <si>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</si>
  <si>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</si>
  <si>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</si>
  <si>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</si>
  <si>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</si>
  <si>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</si>
  <si>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</si>
  <si>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</si>
  <si>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</si>
  <si>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</si>
  <si>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</si>
  <si>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</si>
  <si>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</si>
  <si>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</si>
  <si>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</si>
  <si>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</si>
  <si>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</si>
  <si>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</si>
  <si>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</si>
  <si>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</si>
  <si>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</si>
  <si>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</si>
  <si>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</si>
  <si>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</si>
  <si>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</si>
  <si>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</si>
  <si>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</si>
  <si>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</si>
  <si>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</si>
  <si>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</si>
  <si>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</si>
  <si>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</si>
  <si>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</si>
  <si>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</si>
  <si>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</si>
  <si>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</si>
  <si>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</si>
  <si>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</si>
  <si>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</si>
  <si>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</si>
  <si>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</si>
  <si>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</si>
  <si>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</si>
  <si>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</si>
  <si>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</si>
  <si>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Modificación presupuestal entre metas</t>
  </si>
  <si>
    <t>Se modifica el valor de la programación de las actividades del  de inversión con el fin de asegurar la disponibilidad de los recursos necesarios para atender los requerimientos actuales identificados en el proyecto de inversión 8223-Implementación de estrategias de participación, territorialización y transversalización de la Política Pública de Mujeres y Equidad de Género a nivel local en Bogotá D.C.</t>
  </si>
  <si>
    <t>modificación magnitudes PMR.</t>
  </si>
  <si>
    <t xml:space="preserve">Se solicitó la modificación de los indicadores pmr 11: 'Número de mujeres vinculadas a procesos de las Casas de Igualdad de Oportunidades y 20: Número de mujeres vinculadas a procesos formativos para el desarrollo de capacidades de incidencia, liderazgo, empoderamiento y participación política, atendiendo a las dinámicas territoriales y de convocatoria de los procesos realizados. Para el primer indicador, se solicita pasar de 41500 a 50000 mujeres toda vez que corte a septiembre se habia alcanzado 38823  mujeres vinculadas y dada la tendencia era visible que se superaría la meta, ya que se aproximan el 25 de noviembre y los 16 dias de activismo. Por otro lado para el caso del segundo indicador, se solicitó la reducción de 1800 a 1300, atendiendo a las dinámicas y participación recurrente de una misma mujer en varios ciclos formativos que por la naturaleza del indicador solo puede ser contada una unica vez, dicho esto a septiembre se había logrado vincular a 1081 mujeres durante la vigencia. </t>
  </si>
  <si>
    <t>Se modifica el valor de la programación de las actividades del  de inversión teniendo en cuenta el traslado presupuestal realizado desde el  proyecto de inversión 8223-Implementación de estrategias de participación, territorialización y transversalización de la Política Pública de Mujeres y Equidad de Género a nivel local en Bogotá D.C.</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</si>
  <si>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</si>
  <si>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</si>
  <si>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</si>
  <si>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</si>
  <si>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</si>
  <si>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</si>
  <si>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</si>
  <si>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</si>
  <si>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</si>
  <si>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</si>
  <si>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</si>
  <si>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</si>
  <si>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</si>
  <si>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</si>
  <si>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</si>
  <si>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</si>
  <si>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</si>
  <si>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</si>
  <si>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</si>
  <si>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</si>
  <si>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</si>
  <si>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</si>
  <si>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</si>
  <si>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</si>
  <si>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</si>
  <si>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</si>
  <si>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</si>
  <si>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</si>
  <si>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</si>
  <si>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</si>
  <si>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</si>
  <si>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</si>
  <si>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</si>
  <si>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</si>
  <si>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</si>
  <si>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</si>
  <si>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</si>
  <si>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</si>
  <si>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</si>
  <si>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</si>
  <si>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</si>
  <si>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</si>
  <si>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</si>
  <si>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</si>
  <si>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</si>
  <si>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</si>
  <si>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</si>
  <si>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</si>
  <si>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</si>
  <si>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</si>
  <si>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</si>
  <si>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</si>
  <si>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</si>
  <si>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</si>
  <si>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</si>
  <si>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</si>
  <si>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</si>
  <si>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</si>
  <si>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</si>
  <si>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</si>
  <si>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</si>
  <si>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</si>
  <si>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</si>
  <si>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</si>
  <si>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</si>
  <si>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</si>
  <si>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</si>
  <si>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</si>
  <si>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</si>
  <si>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</si>
  <si>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</si>
  <si>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</si>
  <si>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</si>
  <si>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</si>
  <si>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</si>
  <si>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</si>
  <si>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</si>
  <si>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</si>
  <si>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</si>
  <si>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</si>
  <si>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</si>
  <si>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</si>
  <si>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</si>
  <si>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</si>
  <si>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</si>
  <si>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</si>
  <si>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</si>
  <si>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</si>
  <si>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</si>
  <si>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</si>
  <si>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</si>
  <si>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</si>
  <si>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</si>
  <si>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</si>
  <si>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</si>
  <si>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</si>
  <si>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</si>
  <si>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</si>
  <si>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</si>
  <si>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</si>
  <si>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</si>
  <si>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</si>
  <si>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</si>
  <si>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</si>
  <si>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</si>
  <si>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</si>
  <si>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</si>
  <si>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</si>
  <si>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</si>
  <si>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</si>
  <si>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</si>
  <si>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</si>
  <si>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</si>
  <si>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</si>
  <si>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</si>
  <si>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</si>
  <si>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</si>
  <si>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</si>
  <si>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</si>
  <si>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</si>
  <si>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</si>
  <si>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</si>
  <si>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</si>
  <si>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</si>
  <si>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</si>
  <si>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</si>
  <si>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</si>
  <si>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</si>
  <si>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</si>
  <si>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</si>
  <si>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</si>
  <si>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</si>
  <si>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</si>
  <si>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</si>
  <si>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</si>
  <si>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</si>
  <si>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</si>
  <si>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</si>
  <si>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</si>
  <si>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</si>
  <si>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</si>
  <si>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</si>
  <si>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</si>
  <si>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</si>
  <si>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</si>
  <si>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</si>
  <si>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</si>
  <si>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</si>
  <si>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</si>
  <si>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</si>
  <si>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</si>
  <si>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</si>
  <si>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</si>
  <si>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</si>
  <si>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</si>
  <si>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</si>
  <si>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</si>
  <si>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</si>
  <si>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</si>
  <si>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</si>
  <si>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</si>
  <si>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</si>
  <si>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</si>
  <si>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</si>
  <si>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</si>
  <si>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</si>
  <si>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</si>
  <si>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</si>
  <si>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</si>
  <si>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</si>
  <si>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</si>
  <si>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</si>
  <si>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</si>
  <si>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</si>
  <si>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</si>
  <si>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</si>
  <si>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</si>
  <si>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</si>
  <si>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</si>
  <si>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</si>
  <si>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</si>
  <si>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</si>
  <si>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</si>
  <si>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r>
      <rPr>
        <b/>
        <sz val="11"/>
        <color rgb="FF000000"/>
        <rFont val="Arial"/>
      </rPr>
      <t>Promoción de la paridad:</t>
    </r>
    <r>
      <rPr>
        <sz val="11"/>
        <color rgb="FF000000"/>
        <rFont val="Arial"/>
      </rPr>
      <t xml:space="preserve"> las acciones desarrolladas por el equipo estuvieron centradas en una articulación con la referente de las Casa de Igualdad de la localidad de Los Mártires en nuevas instancias de participación.  Por solicitud e invitación de la Escuela Política Lidera PAR el equipó hizo una presentación en el evento para Conmemorar el derecho al voto de las Mujeres en Colombia. 
</t>
    </r>
    <r>
      <rPr>
        <b/>
        <sz val="11"/>
        <color rgb="FF000000"/>
        <rFont val="Arial"/>
      </rPr>
      <t>Bancadas de Mujeres:</t>
    </r>
    <r>
      <rPr>
        <sz val="11"/>
        <color rgb="FF000000"/>
        <rFont val="Arial"/>
      </rPr>
      <t xml:space="preserve"> Se llevan a cabo unas reuniones de coordinación para revisar los logros del equipo en relación con la asistencia técnica que hizo a las Juntas Administradoras Locales del Distrito. Es importante resaltar, que el equipo también hace asistencia técnica a las Juntas Administradoras Locales con temas de coyuntura como la creación de la Comisión de Mujer y Equidad de Género así bien se hace uso de la metodología para dicha asistencia técnica que aborda la naturaleza composición y funciones en la localidad de Bosa, y adicional se hizo la socialización de la Ley 2453 de 2025 sobre Violencia contra la Mujer en Política en el marco de su aprobación en la Junta Administradora Local de Suba. 
</t>
    </r>
    <r>
      <rPr>
        <b/>
        <sz val="11"/>
        <color rgb="FF000000"/>
        <rFont val="Arial"/>
      </rPr>
      <t>Mesa Distrital Multipartidaria de Género:</t>
    </r>
    <r>
      <rPr>
        <sz val="11"/>
        <color rgb="FF000000"/>
        <rFont val="Arial"/>
      </rPr>
      <t xml:space="preserve"> El equipo en el mes de diciembre lleva a cabo el último Encuentro Ordinario de la Mesa Distrital Multipartidaria de Género que tuvo como propósito generar un espacio de diálogo entre los partidos y/o movimientos políticos que hacen parte de la Mesa Distrital Multipartidaria de Género, para evaluar la materialización y el impacto de plan de trabajo 2025 y avanzar en el plan de trabajo 2026 como Mesa frente a la garantía de los derechos políticos de las mujeres. 
</t>
    </r>
  </si>
  <si>
    <t xml:space="preserve">En diciembre se vincularon 182 NNA, se desarrollaron en total 8 encuentros con niñas, niños y adolescentes. De los cuales 1 encuentro se dio con las y los adolescentes, esté taller se realizó en la fundación Hogar esperanza de la localidad de Barrios Unidos con los temas: derechos sexuales y derechos reproductivos, junto con el acuerdo 792 desde el fortalecimiento en las habilidades para la vida.
De este modo 7 encuentros fueron enfocados a talleres con niñas y niños, en las localidades de: Usaquén, Barrios Unidos, Usme, Suba, Bosa, Mártires y Engativá, en estos se abordó la temática NAVIDAD LIBRE DE VIOLENCIAS - PREVENCIÓN DE VIOLENCIAS DE GÉNERO, ROLES Y ESTEREOTIPOS.
Adicional a ello, se llevó a cabo 1 taller con el comité de mujeres en la vereda raizal, en la localidad de Sumapaz, para la cual se abordó el tema de una NAVIDAD LIBRE DE VIOLENCIAS, abordando la reflexión sobre como en esta época se puede acompañar a las niñas y niños en las festividades de manera asertiva, a través de la transferencia de saberes por parte de la profesional de la ETMINNA.
</t>
  </si>
  <si>
    <t xml:space="preserve">Durente el periodo se implementaron  tres estrategias que contruyen a esta PDD de la siguiente manera: En clave de prevención se desarrollaron las estrategias de Tejiendo Mundos de Igualdad y Rol Comunitario, se vincularon 182 NNA, se desarrollaron en total 8 encuentros con niñas, niños y adolescentes. De los cuales 1 encuentro se dio con las y los adolescentes, esté taller se realizó en la fundación Hogar esperanza de la localidad de Barrio Unidos con los temas: derechos sexuales y derechos reproductivos, junto con el acuerdo 792 desde el fortalecimiento en las habilidades para la vida. De este modo 7 encuentros fueron enfocados a talleres con niñas y niños, en las localidades de: Usaquén, Barrios Unidos, Usme, Suba, Bosa, Mártires y Engativá, en estos se abordó la temática NAVIDAD LIBRE DE VIOLENCIAS - PREVENCIÓN DE VIOLENCIAS DE GÉNERO, ROLES Y ESTEREOTIPOS.Adicional a ello, se llevó a cabo 1 taller con el comité de mujeres en la vereda raizal, en la localidad de Sumapaz, para la cual se abordó el tema de una NAVIDAD LIBRE DE VIOLENCIAS. Las Colegas de Rol Comunitario apoyaron en la preparación, convocatoria y difusión durante las Jornadas Territoriales Mujer Contigo en tu Barrio y Prevención de Violencias Contra las Mujeres para un total de 11 jornadas, logrando llegar a 309 ciudadanas, con un total de 59 jornadas llegando a 1151 ciudadanas.
Ahora en materia de fortalecimiento a la participación el equipo desarrolló las siguientes actividades:  Conmemoración 70 años de voz y voto de las Mujeres de Bogotá Palenqueras e Implementación de las sesiones 1 y 2 del Ciclo de formación: Ma Muje ri Palenge  Mujeres Palenqueras. La Escuela Política Lidera Par vinculó a 55 mujeres nuevas a los procesos formativos.
En clave de Fortalecimiento y Oportunidades se desarrolló 2 Preencuentros interlocales. Diciembre 10 y 11. Se realizaron dos preencuentros de organizaciones de mujeres de las localidades de Santafé, La Candelaria, Mártires, Chapinero y Suba, Engativá, Barrios Unidos y Usaquén como espacios de reconocimiento y creación de redes previos al Encuentro distrital del 2026; Se realizó asistencia técnica a la organización la Trocha en articulación con el equipo del Derecho a la paz, con la organización se socializó la estrategia de fortalecimiento a organizaciones de la SDMujer y se proyectaron actividades a realizar en el año 2026. De igual manera, se realizaron dos nuevas articulaciones con el Ministerio del interior y con la Universidad Ibero con la intención de generar puentes para el fortalecimiento frente al derecho a la participación y el intercambio de acciones para la sensibilización y socialización de los servicios de la Dirección. Se realizaron también dos seguimientos a las articulaciones que tienen que ver con Masglo y con el convenio del SENA. </t>
  </si>
  <si>
    <t>Durante el mes de diciembre se implemento las sesiones 1 y 2 del Ciclo de formación:Ma Muje ri Palenge  Mujeres Palenqueras. las sesiones 1 y 2 del Ciclo de formación:Ma Muje ri Palenge  Mujeres Palenqueras. Asi mismo, participaron 112 mujeres en los proceso de las cuales 55 son nuevas. 
Si bien los ciclos se diseñaron en su totalidad, no se implementaron todos, por lo que se cumple en un 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</si>
</sst>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 numFmtId="175" formatCode="_-[$$-409]* #,##0.00_ ;_-[$$-409]* \-#,##0.00\ ;_-[$$-409]* &quot;-&quot;??_ ;_-@_ "/>
  </numFmts>
  <fonts count="10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9"/>
      <color rgb="FFFF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u/>
      <sz val="11"/>
      <color rgb="FF0000FF"/>
      <name val="Calibri"/>
      <family val="2"/>
      <scheme val="minor"/>
    </font>
    <font>
      <sz val="9"/>
      <color theme="1"/>
      <name val="Calibri"/>
      <family val="2"/>
      <scheme val="minor"/>
    </font>
    <font>
      <u/>
      <sz val="10"/>
      <color theme="10"/>
      <name val="Calibri"/>
      <family val="2"/>
      <scheme val="minor"/>
    </font>
    <font>
      <sz val="10"/>
      <color rgb="FF000000"/>
      <name val="Calibri"/>
      <family val="2"/>
      <scheme val="minor"/>
    </font>
    <font>
      <u/>
      <sz val="10"/>
      <color rgb="FF0000FF"/>
      <name val="Calibri"/>
      <family val="2"/>
      <scheme val="minor"/>
    </font>
    <font>
      <sz val="8"/>
      <color rgb="FF000000"/>
      <name val="Arial"/>
      <family val="2"/>
    </font>
    <font>
      <sz val="10"/>
      <color theme="1"/>
      <name val="Calibri"/>
      <family val="2"/>
      <scheme val="minor"/>
    </font>
    <font>
      <sz val="8"/>
      <color theme="1"/>
      <name val="Calibri"/>
      <family val="2"/>
      <scheme val="minor"/>
    </font>
    <font>
      <sz val="16"/>
      <color theme="1"/>
      <name val="Arial"/>
      <family val="2"/>
    </font>
    <font>
      <sz val="18"/>
      <color theme="1"/>
      <name val="Arial"/>
      <family val="2"/>
    </font>
    <font>
      <u/>
      <sz val="11"/>
      <color theme="10"/>
      <name val="Calibri"/>
      <family val="2"/>
      <scheme val="minor"/>
    </font>
    <font>
      <sz val="9"/>
      <color rgb="FF000000"/>
      <name val="Calibri"/>
      <family val="2"/>
    </font>
    <font>
      <u/>
      <sz val="9"/>
      <color rgb="FF0000FF"/>
      <name val="Calibri"/>
      <family val="2"/>
    </font>
    <font>
      <u/>
      <sz val="9"/>
      <color theme="10"/>
      <name val="Calibri"/>
      <family val="2"/>
    </font>
    <font>
      <sz val="8"/>
      <color rgb="FF000000"/>
      <name val="Calibri"/>
      <family val="2"/>
      <scheme val="minor"/>
    </font>
    <font>
      <sz val="12"/>
      <color theme="1"/>
      <name val="Arial"/>
      <family val="2"/>
    </font>
    <font>
      <u/>
      <sz val="8"/>
      <color theme="10"/>
      <name val="Calibri"/>
      <family val="2"/>
      <scheme val="minor"/>
    </font>
    <font>
      <u/>
      <sz val="9"/>
      <color rgb="FF0000FF"/>
      <name val="Calibri"/>
      <family val="2"/>
      <scheme val="minor"/>
    </font>
    <font>
      <sz val="9"/>
      <color rgb="FF0000FF"/>
      <name val="Calibri"/>
      <family val="2"/>
      <scheme val="minor"/>
    </font>
    <font>
      <u/>
      <sz val="9"/>
      <color theme="10"/>
      <name val="Calibri"/>
      <family val="2"/>
      <scheme val="minor"/>
    </font>
    <font>
      <sz val="12"/>
      <color rgb="FF000000"/>
      <name val="Arial"/>
      <family val="2"/>
    </font>
    <font>
      <b/>
      <sz val="9"/>
      <color rgb="FF000000"/>
      <name val="Arial"/>
      <family val="2"/>
    </font>
    <font>
      <b/>
      <sz val="8"/>
      <color rgb="FF000000"/>
      <name val="Arial"/>
      <family val="2"/>
    </font>
    <font>
      <sz val="11"/>
      <color rgb="FF000000"/>
      <name val="Arial"/>
    </font>
    <font>
      <sz val="10"/>
      <color rgb="FF000000"/>
      <name val="Arial"/>
    </font>
    <font>
      <b/>
      <sz val="11"/>
      <color rgb="FF000000"/>
      <name val="Arial"/>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00"/>
        <bgColor indexed="64"/>
      </patternFill>
    </fill>
  </fills>
  <borders count="1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medium">
        <color rgb="FF000000"/>
      </right>
      <top/>
      <bottom style="thin">
        <color rgb="FF000000"/>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7" fillId="0" borderId="0" applyNumberFormat="0" applyFill="0" applyBorder="0" applyAlignment="0" applyProtection="0"/>
  </cellStyleXfs>
  <cellXfs count="1338">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44" xfId="3" applyFont="1" applyBorder="1" applyAlignment="1">
      <alignment horizontal="center" vertical="center" wrapText="1"/>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15" fontId="26" fillId="0" borderId="46" xfId="0" applyNumberFormat="1" applyFont="1" applyBorder="1" applyAlignment="1">
      <alignment horizontal="center" vertical="center" wrapText="1"/>
    </xf>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34" xfId="0"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169" fontId="26" fillId="0" borderId="71" xfId="5" applyNumberFormat="1" applyFont="1" applyBorder="1" applyAlignment="1">
      <alignment horizontal="center" vertical="center"/>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98"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7"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117"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9" xfId="3" applyFont="1" applyBorder="1" applyAlignment="1">
      <alignment horizontal="left" vertical="center" wrapText="1"/>
    </xf>
    <xf numFmtId="0" fontId="42" fillId="0" borderId="120"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42" fillId="0" borderId="74" xfId="3" applyFont="1" applyBorder="1" applyAlignment="1">
      <alignment horizontal="center" vertical="center" wrapText="1"/>
    </xf>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43" fontId="33" fillId="0" borderId="51" xfId="18" applyFont="1" applyFill="1" applyBorder="1" applyAlignment="1">
      <alignment horizontal="center" vertic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10" fontId="33" fillId="19" borderId="47" xfId="0" applyNumberFormat="1" applyFont="1" applyFill="1" applyBorder="1" applyAlignment="1">
      <alignment horizont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73" fontId="33" fillId="0" borderId="51" xfId="18" applyNumberFormat="1" applyFont="1" applyBorder="1" applyAlignment="1">
      <alignment horizontal="center" vertical="center"/>
    </xf>
    <xf numFmtId="1" fontId="30" fillId="0" borderId="1" xfId="20" applyNumberFormat="1" applyFont="1" applyBorder="1" applyAlignment="1">
      <alignment horizontal="center" vertical="center" shrinkToFit="1"/>
    </xf>
    <xf numFmtId="2" fontId="38" fillId="19" borderId="51" xfId="3" applyNumberFormat="1" applyFont="1" applyFill="1" applyBorder="1" applyAlignment="1">
      <alignment horizontal="center" vertical="center"/>
    </xf>
    <xf numFmtId="2" fontId="42" fillId="19" borderId="51" xfId="3" applyNumberFormat="1" applyFont="1" applyFill="1" applyBorder="1" applyAlignment="1">
      <alignment horizontal="center" vertical="center"/>
    </xf>
    <xf numFmtId="9" fontId="38" fillId="19" borderId="33" xfId="3" applyNumberFormat="1" applyFont="1" applyFill="1" applyBorder="1" applyAlignment="1">
      <alignment horizontal="center" vertical="center"/>
    </xf>
    <xf numFmtId="43" fontId="38" fillId="19" borderId="51" xfId="3" applyNumberFormat="1" applyFont="1" applyFill="1" applyBorder="1" applyAlignment="1">
      <alignment horizontal="center" vertical="center"/>
    </xf>
    <xf numFmtId="43" fontId="42" fillId="19" borderId="51"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4" fillId="19" borderId="74"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70" fillId="0" borderId="47" xfId="0" applyFont="1" applyBorder="1"/>
    <xf numFmtId="0" fontId="69" fillId="0" borderId="47" xfId="0" applyFont="1" applyBorder="1" applyAlignment="1">
      <alignment vertical="center"/>
    </xf>
    <xf numFmtId="0" fontId="69"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33" xfId="3" applyFont="1" applyBorder="1" applyAlignment="1">
      <alignment horizontal="center" vertical="center"/>
    </xf>
    <xf numFmtId="0" fontId="15" fillId="0" borderId="52" xfId="3" applyFont="1" applyBorder="1" applyAlignment="1">
      <alignment horizontal="center" vertical="center"/>
    </xf>
    <xf numFmtId="0" fontId="15" fillId="0" borderId="51" xfId="3" applyFont="1" applyBorder="1" applyAlignment="1">
      <alignment horizontal="center" vertical="center" wrapText="1"/>
    </xf>
    <xf numFmtId="0" fontId="73" fillId="20" borderId="47" xfId="2" applyFont="1" applyFill="1" applyBorder="1" applyAlignment="1">
      <alignment horizontal="center" vertical="center" wrapText="1"/>
    </xf>
    <xf numFmtId="0" fontId="75" fillId="0" borderId="11" xfId="3" applyFont="1" applyAlignment="1">
      <alignment vertical="center"/>
    </xf>
    <xf numFmtId="9" fontId="32" fillId="0" borderId="52" xfId="3" applyNumberFormat="1" applyFont="1" applyBorder="1" applyAlignment="1">
      <alignment horizontal="center" vertical="center"/>
    </xf>
    <xf numFmtId="9" fontId="38"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15" fillId="0" borderId="44" xfId="3" applyFont="1" applyBorder="1" applyAlignment="1">
      <alignment horizontal="left"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79" fillId="0" borderId="44" xfId="16" applyFont="1" applyBorder="1" applyAlignment="1">
      <alignment horizontal="center" vertical="center" wrapText="1"/>
    </xf>
    <xf numFmtId="169" fontId="26" fillId="0" borderId="23" xfId="5" applyNumberFormat="1" applyFont="1" applyBorder="1" applyAlignment="1">
      <alignment vertical="center"/>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4" fillId="0" borderId="47" xfId="2" applyFont="1" applyBorder="1" applyAlignment="1">
      <alignment horizontal="center"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26" fillId="0" borderId="39" xfId="3" applyNumberFormat="1" applyFont="1" applyBorder="1" applyAlignment="1">
      <alignment vertical="center"/>
    </xf>
    <xf numFmtId="6" fontId="26" fillId="25" borderId="39" xfId="3" applyNumberFormat="1" applyFont="1" applyFill="1" applyBorder="1" applyAlignment="1">
      <alignment vertical="center"/>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6" fontId="38" fillId="0" borderId="93" xfId="3" applyNumberFormat="1" applyFont="1" applyBorder="1" applyAlignment="1">
      <alignment horizontal="center" vertical="center" wrapText="1"/>
    </xf>
    <xf numFmtId="9" fontId="38" fillId="19" borderId="124" xfId="3" applyNumberFormat="1" applyFont="1" applyFill="1" applyBorder="1" applyAlignment="1">
      <alignment horizontal="center" vertical="center" wrapText="1"/>
    </xf>
    <xf numFmtId="9" fontId="38" fillId="19" borderId="125" xfId="3" applyNumberFormat="1" applyFont="1" applyFill="1" applyBorder="1" applyAlignment="1">
      <alignment horizontal="center" vertical="center" wrapText="1"/>
    </xf>
    <xf numFmtId="9" fontId="38" fillId="19" borderId="126" xfId="3" applyNumberFormat="1" applyFont="1" applyFill="1" applyBorder="1" applyAlignment="1">
      <alignment horizontal="center" vertical="center" wrapText="1"/>
    </xf>
    <xf numFmtId="0" fontId="38" fillId="0" borderId="120" xfId="3" applyFont="1" applyBorder="1" applyAlignment="1">
      <alignment horizontal="center" vertical="center" wrapText="1"/>
    </xf>
    <xf numFmtId="0" fontId="38" fillId="0" borderId="79" xfId="3" applyFont="1" applyBorder="1" applyAlignment="1">
      <alignment horizontal="center" vertical="center" wrapText="1"/>
    </xf>
    <xf numFmtId="0" fontId="38" fillId="29" borderId="79" xfId="3" applyFont="1" applyFill="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73" fontId="38" fillId="0" borderId="82" xfId="18" applyNumberFormat="1" applyFont="1" applyFill="1" applyBorder="1" applyAlignment="1">
      <alignment horizontal="center" vertical="center" wrapText="1"/>
    </xf>
    <xf numFmtId="169" fontId="26" fillId="0" borderId="122" xfId="5" applyNumberFormat="1" applyFont="1" applyFill="1" applyBorder="1" applyAlignment="1">
      <alignment vertical="center"/>
    </xf>
    <xf numFmtId="169" fontId="26" fillId="0" borderId="114" xfId="5" applyNumberFormat="1" applyFont="1" applyFill="1" applyBorder="1" applyAlignment="1">
      <alignment vertical="center"/>
    </xf>
    <xf numFmtId="169" fontId="26" fillId="0" borderId="50" xfId="5" applyNumberFormat="1" applyFont="1" applyFill="1" applyBorder="1" applyAlignment="1">
      <alignment vertical="center"/>
    </xf>
    <xf numFmtId="169" fontId="26" fillId="0" borderId="71" xfId="5" applyNumberFormat="1" applyFont="1" applyFill="1" applyBorder="1" applyAlignment="1">
      <alignment horizontal="center" vertical="center"/>
    </xf>
    <xf numFmtId="169" fontId="26" fillId="0" borderId="78" xfId="5" applyNumberFormat="1" applyFont="1" applyFill="1" applyBorder="1" applyAlignment="1">
      <alignment horizontal="center" vertical="center"/>
    </xf>
    <xf numFmtId="169" fontId="26" fillId="0" borderId="107" xfId="5" applyNumberFormat="1" applyFont="1" applyFill="1" applyBorder="1" applyAlignment="1">
      <alignment vertical="center"/>
    </xf>
    <xf numFmtId="169" fontId="26" fillId="0" borderId="81" xfId="5" applyNumberFormat="1" applyFont="1" applyFill="1" applyBorder="1" applyAlignment="1">
      <alignment horizontal="center" vertical="center"/>
    </xf>
    <xf numFmtId="169" fontId="26" fillId="0" borderId="123"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5"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0" fontId="73" fillId="20" borderId="47" xfId="3" applyNumberFormat="1" applyFont="1" applyFill="1" applyBorder="1" applyAlignment="1">
      <alignment horizontal="center" vertical="center"/>
    </xf>
    <xf numFmtId="174" fontId="42" fillId="0" borderId="82" xfId="3" applyNumberFormat="1" applyFont="1" applyBorder="1" applyAlignment="1">
      <alignment horizontal="center" vertical="center" wrapText="1"/>
    </xf>
    <xf numFmtId="171" fontId="42" fillId="20" borderId="47" xfId="0" applyNumberFormat="1" applyFont="1" applyFill="1" applyBorder="1" applyAlignment="1">
      <alignment horizontal="center" vertical="center"/>
    </xf>
    <xf numFmtId="0" fontId="26" fillId="19" borderId="52" xfId="3" applyFont="1" applyFill="1" applyBorder="1" applyAlignment="1">
      <alignment horizontal="center" vertical="center"/>
    </xf>
    <xf numFmtId="9" fontId="26" fillId="0" borderId="116" xfId="5" applyNumberFormat="1" applyFont="1" applyBorder="1" applyAlignment="1">
      <alignment vertical="center"/>
    </xf>
    <xf numFmtId="9" fontId="11" fillId="0" borderId="33" xfId="3" applyNumberFormat="1" applyFont="1" applyBorder="1" applyAlignment="1">
      <alignment horizontal="center" vertical="center"/>
    </xf>
    <xf numFmtId="9" fontId="11" fillId="0" borderId="52"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5" fillId="0" borderId="11" xfId="3" applyFont="1" applyAlignment="1">
      <alignment vertical="center"/>
    </xf>
    <xf numFmtId="0" fontId="40" fillId="20" borderId="47" xfId="2" applyFont="1" applyFill="1" applyBorder="1" applyAlignment="1">
      <alignment horizontal="center" vertical="center" wrapText="1"/>
    </xf>
    <xf numFmtId="0" fontId="86"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7" fillId="0" borderId="44" xfId="3" applyFont="1" applyBorder="1" applyAlignment="1">
      <alignment horizontal="center" vertical="center" wrapText="1"/>
    </xf>
    <xf numFmtId="0" fontId="82" fillId="0" borderId="44" xfId="3" applyFont="1" applyBorder="1" applyAlignment="1">
      <alignment horizontal="center" vertical="center" wrapText="1"/>
    </xf>
    <xf numFmtId="0" fontId="69" fillId="0" borderId="47" xfId="0" applyFont="1" applyBorder="1" applyAlignment="1">
      <alignment horizontal="center" vertical="center"/>
    </xf>
    <xf numFmtId="0" fontId="69" fillId="0" borderId="47" xfId="0" applyFont="1" applyBorder="1" applyAlignment="1">
      <alignment horizontal="right" vertical="center"/>
    </xf>
    <xf numFmtId="0" fontId="71" fillId="0" borderId="44" xfId="3" applyFont="1" applyBorder="1" applyAlignment="1">
      <alignment horizontal="center" vertical="center" wrapText="1"/>
    </xf>
    <xf numFmtId="173" fontId="42" fillId="0" borderId="82" xfId="3" applyNumberFormat="1" applyFont="1" applyBorder="1" applyAlignment="1">
      <alignment horizontal="center" vertical="center" wrapText="1"/>
    </xf>
    <xf numFmtId="0" fontId="26" fillId="0" borderId="45" xfId="3" applyFont="1" applyBorder="1" applyAlignment="1">
      <alignment horizontal="center" vertical="center" wrapText="1"/>
    </xf>
    <xf numFmtId="0" fontId="26" fillId="0" borderId="121" xfId="3" applyFont="1" applyBorder="1" applyAlignment="1">
      <alignment horizontal="center" vertical="center" wrapText="1"/>
    </xf>
    <xf numFmtId="169" fontId="26" fillId="0" borderId="107" xfId="5" applyNumberFormat="1" applyFont="1" applyFill="1" applyBorder="1" applyAlignment="1">
      <alignment horizontal="center" vertical="center"/>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70" fillId="0" borderId="47" xfId="0" applyFont="1" applyBorder="1" applyAlignment="1">
      <alignment wrapText="1"/>
    </xf>
    <xf numFmtId="0" fontId="70" fillId="0" borderId="71" xfId="0" applyFont="1" applyBorder="1" applyAlignment="1">
      <alignment wrapText="1"/>
    </xf>
    <xf numFmtId="169" fontId="26" fillId="0" borderId="127" xfId="5" applyNumberFormat="1" applyFont="1" applyBorder="1" applyAlignment="1">
      <alignment vertical="center"/>
    </xf>
    <xf numFmtId="9" fontId="26" fillId="0" borderId="108" xfId="5" applyNumberFormat="1" applyFont="1" applyBorder="1" applyAlignment="1">
      <alignment vertical="center"/>
    </xf>
    <xf numFmtId="0" fontId="90" fillId="0" borderId="32" xfId="16" applyFont="1" applyBorder="1" applyAlignment="1">
      <alignment horizontal="center" vertical="center" wrapText="1"/>
    </xf>
    <xf numFmtId="0" fontId="91" fillId="0" borderId="32" xfId="16" applyFont="1" applyBorder="1" applyAlignment="1">
      <alignment horizontal="center" vertical="center" wrapText="1"/>
    </xf>
    <xf numFmtId="169" fontId="26" fillId="0" borderId="115"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8" xfId="3" applyNumberFormat="1" applyFont="1" applyBorder="1" applyAlignment="1">
      <alignment horizontal="center" vertical="center"/>
    </xf>
    <xf numFmtId="9" fontId="32" fillId="0" borderId="121" xfId="3" applyNumberFormat="1" applyFont="1" applyBorder="1" applyAlignment="1">
      <alignment horizontal="center" vertical="center"/>
    </xf>
    <xf numFmtId="0" fontId="70" fillId="0" borderId="71" xfId="0" applyFont="1" applyBorder="1"/>
    <xf numFmtId="0" fontId="93" fillId="0" borderId="121" xfId="16" applyFont="1" applyBorder="1" applyAlignment="1">
      <alignment vertical="center" wrapText="1"/>
    </xf>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2" fillId="0" borderId="36" xfId="3" applyFont="1" applyBorder="1" applyAlignment="1">
      <alignment horizontal="center" vertical="center"/>
    </xf>
    <xf numFmtId="0" fontId="72" fillId="0" borderId="53" xfId="3" applyFont="1" applyBorder="1" applyAlignment="1">
      <alignment horizontal="center" vertical="center"/>
    </xf>
    <xf numFmtId="0" fontId="72" fillId="0" borderId="51" xfId="3" applyFont="1" applyBorder="1" applyAlignment="1">
      <alignment horizontal="center" vertical="center"/>
    </xf>
    <xf numFmtId="0" fontId="71" fillId="0" borderId="11" xfId="3" applyFont="1" applyAlignment="1">
      <alignment vertical="center"/>
    </xf>
    <xf numFmtId="9" fontId="72" fillId="0" borderId="33" xfId="3" applyNumberFormat="1" applyFont="1" applyBorder="1" applyAlignment="1">
      <alignment horizontal="center" vertical="center"/>
    </xf>
    <xf numFmtId="9" fontId="72"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1" xfId="3" applyFont="1" applyBorder="1" applyAlignment="1">
      <alignment horizontal="center" vertical="center"/>
    </xf>
    <xf numFmtId="9" fontId="26" fillId="0" borderId="116" xfId="5" applyNumberFormat="1" applyFont="1" applyBorder="1" applyAlignment="1">
      <alignment horizontal="right" vertical="center"/>
    </xf>
    <xf numFmtId="169" fontId="26" fillId="0" borderId="22" xfId="5" applyNumberFormat="1" applyFont="1" applyBorder="1" applyAlignment="1">
      <alignment horizontal="right" vertical="center"/>
    </xf>
    <xf numFmtId="169" fontId="26" fillId="0" borderId="78" xfId="5" applyNumberFormat="1" applyFont="1" applyBorder="1" applyAlignment="1">
      <alignment horizontal="right" vertical="center"/>
    </xf>
    <xf numFmtId="169" fontId="26" fillId="0" borderId="105" xfId="5" applyNumberFormat="1" applyFont="1" applyBorder="1" applyAlignment="1">
      <alignment horizontal="right"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1"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51" xfId="3" applyFont="1" applyBorder="1" applyAlignment="1">
      <alignment horizontal="left" vertical="center" wrapText="1"/>
    </xf>
    <xf numFmtId="0" fontId="26" fillId="0" borderId="44" xfId="3" applyFont="1" applyBorder="1" applyAlignment="1">
      <alignment horizontal="left" vertical="center" wrapText="1"/>
    </xf>
    <xf numFmtId="0" fontId="24" fillId="0" borderId="33" xfId="3" applyFont="1" applyBorder="1" applyAlignment="1">
      <alignment horizontal="left" vertical="center"/>
    </xf>
    <xf numFmtId="0" fontId="26" fillId="0" borderId="52" xfId="3" applyFont="1" applyBorder="1" applyAlignment="1">
      <alignment horizontal="left"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1" fillId="0" borderId="51" xfId="3" applyFont="1" applyBorder="1" applyAlignment="1">
      <alignment vertical="top" wrapText="1"/>
    </xf>
    <xf numFmtId="0" fontId="26" fillId="0" borderId="51" xfId="3" applyFont="1" applyBorder="1" applyAlignment="1">
      <alignment vertical="top"/>
    </xf>
    <xf numFmtId="0" fontId="71"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1"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1"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1"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9" fontId="26" fillId="0" borderId="1" xfId="5" applyNumberFormat="1" applyFont="1" applyBorder="1" applyAlignment="1">
      <alignment horizontal="right" vertical="center"/>
    </xf>
    <xf numFmtId="169" fontId="26" fillId="0" borderId="1" xfId="5" applyNumberFormat="1" applyFont="1" applyBorder="1" applyAlignment="1">
      <alignment horizontal="right"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169" fontId="26" fillId="0" borderId="117" xfId="5" applyNumberFormat="1" applyFont="1" applyFill="1" applyBorder="1" applyAlignment="1">
      <alignment vertical="center"/>
    </xf>
    <xf numFmtId="0" fontId="69"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1" xfId="3" applyFont="1" applyBorder="1" applyAlignment="1">
      <alignment horizontal="center" vertical="center"/>
    </xf>
    <xf numFmtId="0" fontId="70"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31"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32"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3" xfId="3" applyNumberFormat="1" applyFont="1" applyFill="1" applyBorder="1" applyAlignment="1">
      <alignment horizontal="center" vertical="center" wrapText="1"/>
    </xf>
    <xf numFmtId="0" fontId="25" fillId="16" borderId="121"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15" fontId="26" fillId="0" borderId="47" xfId="0" applyNumberFormat="1" applyFont="1" applyBorder="1" applyAlignment="1">
      <alignment horizontal="justify" vertical="center" wrapText="1"/>
    </xf>
    <xf numFmtId="15" fontId="26" fillId="0" borderId="79" xfId="0" applyNumberFormat="1" applyFont="1" applyBorder="1" applyAlignment="1">
      <alignment horizontal="center" vertical="center" wrapText="1"/>
    </xf>
    <xf numFmtId="15" fontId="26" fillId="0" borderId="34" xfId="0" applyNumberFormat="1" applyFont="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83"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37" fontId="35"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8" fillId="19" borderId="50" xfId="19" applyFont="1" applyFill="1" applyBorder="1" applyAlignment="1">
      <alignment vertical="center" wrapText="1"/>
    </xf>
    <xf numFmtId="0" fontId="78"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8" fillId="19" borderId="47" xfId="0" applyFont="1" applyFill="1" applyBorder="1" applyAlignment="1">
      <alignment vertical="center"/>
    </xf>
    <xf numFmtId="0" fontId="78" fillId="19" borderId="47" xfId="19" applyFont="1" applyFill="1" applyBorder="1" applyAlignment="1">
      <alignment vertical="center"/>
    </xf>
    <xf numFmtId="9" fontId="76" fillId="19" borderId="11" xfId="19" applyNumberFormat="1" applyFont="1" applyFill="1"/>
    <xf numFmtId="0" fontId="84" fillId="19" borderId="47" xfId="19" applyFont="1" applyFill="1" applyBorder="1" applyAlignment="1">
      <alignment vertical="center" wrapText="1"/>
    </xf>
    <xf numFmtId="0" fontId="23" fillId="19" borderId="47" xfId="3" applyFont="1" applyFill="1" applyBorder="1" applyAlignment="1">
      <alignment horizontal="center" vertical="center" wrapText="1"/>
    </xf>
    <xf numFmtId="0" fontId="70"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70"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5"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6" xfId="5" applyNumberFormat="1" applyFont="1" applyBorder="1" applyAlignment="1">
      <alignment vertical="center"/>
    </xf>
    <xf numFmtId="169" fontId="26" fillId="0" borderId="130" xfId="5" applyNumberFormat="1" applyFont="1" applyBorder="1" applyAlignment="1">
      <alignment vertical="center"/>
    </xf>
    <xf numFmtId="169" fontId="26" fillId="0" borderId="123" xfId="5" applyNumberFormat="1" applyFont="1" applyBorder="1" applyAlignment="1">
      <alignment vertical="center"/>
    </xf>
    <xf numFmtId="169" fontId="71"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1"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1" fillId="0" borderId="37" xfId="5" applyNumberFormat="1" applyFont="1" applyFill="1" applyBorder="1" applyAlignment="1">
      <alignment vertical="center"/>
    </xf>
    <xf numFmtId="169" fontId="71"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73" fontId="26" fillId="0" borderId="11" xfId="3" applyNumberFormat="1" applyFont="1" applyAlignment="1">
      <alignment horizontal="center" vertical="center" wrapText="1"/>
    </xf>
    <xf numFmtId="6" fontId="26" fillId="0" borderId="11" xfId="3" applyNumberFormat="1" applyFont="1" applyAlignment="1">
      <alignment vertical="center"/>
    </xf>
    <xf numFmtId="173" fontId="26" fillId="0" borderId="11" xfId="3" applyNumberFormat="1" applyFont="1" applyAlignment="1">
      <alignment vertical="center"/>
    </xf>
    <xf numFmtId="9" fontId="38" fillId="19" borderId="137" xfId="3" applyNumberFormat="1" applyFont="1" applyFill="1" applyBorder="1" applyAlignment="1">
      <alignment horizontal="center" vertical="center" wrapText="1"/>
    </xf>
    <xf numFmtId="0" fontId="42" fillId="0" borderId="2" xfId="3" applyFont="1" applyBorder="1" applyAlignment="1">
      <alignment horizontal="center" vertical="center" wrapText="1"/>
    </xf>
    <xf numFmtId="169" fontId="26" fillId="0" borderId="11" xfId="3" applyNumberFormat="1" applyFont="1" applyAlignment="1">
      <alignment vertical="center"/>
    </xf>
    <xf numFmtId="173" fontId="42" fillId="0" borderId="39" xfId="3" applyNumberFormat="1" applyFont="1" applyBorder="1" applyAlignment="1">
      <alignment horizontal="center" vertical="center" wrapText="1"/>
    </xf>
    <xf numFmtId="175" fontId="26" fillId="0" borderId="11" xfId="3" applyNumberFormat="1" applyFont="1" applyAlignment="1">
      <alignment vertical="center"/>
    </xf>
    <xf numFmtId="6" fontId="26" fillId="0" borderId="38" xfId="3" applyNumberFormat="1" applyFont="1" applyBorder="1" applyAlignment="1">
      <alignment vertical="center"/>
    </xf>
    <xf numFmtId="14" fontId="26" fillId="0" borderId="47" xfId="0" applyNumberFormat="1" applyFont="1" applyBorder="1" applyAlignment="1">
      <alignment horizontal="center" vertical="center" wrapText="1"/>
    </xf>
    <xf numFmtId="15" fontId="26" fillId="0" borderId="50" xfId="0" applyNumberFormat="1" applyFont="1" applyBorder="1" applyAlignment="1">
      <alignment horizontal="center" vertical="center" wrapText="1"/>
    </xf>
    <xf numFmtId="174" fontId="26" fillId="0" borderId="11" xfId="3" applyNumberFormat="1" applyFont="1" applyAlignment="1">
      <alignment vertical="center"/>
    </xf>
    <xf numFmtId="0" fontId="38" fillId="0" borderId="75" xfId="3" applyFont="1" applyBorder="1" applyAlignment="1">
      <alignment horizontal="center" vertical="center" wrapText="1"/>
    </xf>
    <xf numFmtId="9" fontId="33" fillId="31" borderId="47" xfId="0" applyNumberFormat="1" applyFont="1" applyFill="1" applyBorder="1" applyAlignment="1">
      <alignment horizontal="center"/>
    </xf>
    <xf numFmtId="6" fontId="32" fillId="0" borderId="23" xfId="3" applyNumberFormat="1" applyFont="1" applyBorder="1" applyAlignment="1">
      <alignment horizontal="center" vertical="center" wrapText="1"/>
    </xf>
    <xf numFmtId="6" fontId="26" fillId="0" borderId="11" xfId="3" applyNumberFormat="1" applyFont="1" applyAlignment="1">
      <alignment horizontal="center" vertical="center" wrapText="1"/>
    </xf>
    <xf numFmtId="174" fontId="26" fillId="0" borderId="11" xfId="3" applyNumberFormat="1" applyFont="1" applyAlignment="1">
      <alignment horizontal="center" vertical="center" wrapText="1"/>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71" fillId="0" borderId="48" xfId="3" applyFont="1" applyBorder="1" applyAlignment="1">
      <alignment vertical="center" wrapText="1"/>
    </xf>
    <xf numFmtId="0" fontId="71"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87" fillId="0" borderId="48" xfId="21" applyBorder="1" applyAlignment="1">
      <alignment horizontal="center" vertical="center" wrapText="1"/>
    </xf>
    <xf numFmtId="0" fontId="32" fillId="0" borderId="50" xfId="3" applyFont="1" applyBorder="1" applyAlignment="1">
      <alignment horizontal="center" vertical="center" wrapText="1"/>
    </xf>
    <xf numFmtId="0" fontId="74" fillId="0" borderId="30" xfId="3" applyFont="1" applyBorder="1" applyAlignment="1">
      <alignment horizontal="left" vertical="center" wrapText="1"/>
    </xf>
    <xf numFmtId="0" fontId="74" fillId="0" borderId="31" xfId="3" applyFont="1" applyBorder="1" applyAlignment="1">
      <alignment horizontal="left" vertical="center" wrapText="1"/>
    </xf>
    <xf numFmtId="0" fontId="71" fillId="0" borderId="30" xfId="3" applyFont="1" applyBorder="1" applyAlignment="1">
      <alignment horizontal="left" vertical="center" wrapText="1"/>
    </xf>
    <xf numFmtId="0" fontId="71" fillId="0" borderId="31" xfId="3" applyFont="1" applyBorder="1" applyAlignment="1">
      <alignment horizontal="left" vertical="center" wrapText="1"/>
    </xf>
    <xf numFmtId="0" fontId="43" fillId="0" borderId="50" xfId="3" applyFont="1" applyBorder="1" applyAlignment="1">
      <alignment horizontal="center" vertical="center" wrapText="1"/>
    </xf>
    <xf numFmtId="0" fontId="43" fillId="0" borderId="48" xfId="3" applyFont="1" applyBorder="1" applyAlignment="1">
      <alignment horizontal="center" vertical="center" wrapText="1"/>
    </xf>
    <xf numFmtId="0" fontId="74" fillId="0" borderId="48" xfId="3" applyFont="1" applyBorder="1" applyAlignment="1">
      <alignment horizontal="left" vertical="center" wrapText="1"/>
    </xf>
    <xf numFmtId="0" fontId="74" fillId="0" borderId="50" xfId="3" applyFont="1" applyBorder="1" applyAlignment="1">
      <alignment horizontal="left" vertical="center" wrapText="1"/>
    </xf>
    <xf numFmtId="0" fontId="25" fillId="0" borderId="51" xfId="0" applyFont="1" applyBorder="1" applyAlignment="1">
      <alignment horizontal="center"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32" fillId="0" borderId="47" xfId="3" applyFont="1" applyBorder="1" applyAlignment="1">
      <alignment horizontal="center" vertical="center"/>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71" fillId="0" borderId="30" xfId="3" applyFont="1" applyBorder="1" applyAlignment="1">
      <alignment horizontal="center" vertical="center" wrapText="1"/>
    </xf>
    <xf numFmtId="0" fontId="71"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3" fillId="0" borderId="51" xfId="3" applyFont="1" applyBorder="1" applyAlignment="1">
      <alignment horizontal="center" vertical="center"/>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92" fillId="0" borderId="30" xfId="3" applyFont="1" applyBorder="1" applyAlignment="1">
      <alignment horizontal="center" vertical="center" wrapText="1"/>
    </xf>
    <xf numFmtId="0" fontId="92" fillId="0" borderId="32" xfId="3" applyFont="1" applyBorder="1" applyAlignment="1">
      <alignment horizontal="center" vertical="center" wrapText="1"/>
    </xf>
    <xf numFmtId="0" fontId="74" fillId="0" borderId="30" xfId="3" applyFont="1" applyBorder="1" applyAlignment="1">
      <alignment horizontal="center" vertical="center" wrapText="1"/>
    </xf>
    <xf numFmtId="0" fontId="74" fillId="0" borderId="32" xfId="3" applyFont="1" applyBorder="1" applyAlignment="1">
      <alignment horizontal="center" vertical="center" wrapText="1"/>
    </xf>
    <xf numFmtId="0" fontId="101" fillId="0" borderId="30" xfId="3" applyFont="1" applyBorder="1" applyAlignment="1">
      <alignment horizontal="center" vertical="center" wrapText="1"/>
    </xf>
    <xf numFmtId="0" fontId="97" fillId="0" borderId="30" xfId="3" applyFont="1" applyBorder="1" applyAlignment="1">
      <alignment horizontal="center" vertical="center" wrapText="1"/>
    </xf>
    <xf numFmtId="0" fontId="97" fillId="0" borderId="32" xfId="3" applyFont="1" applyBorder="1" applyAlignment="1">
      <alignment horizontal="center" vertical="center" wrapText="1"/>
    </xf>
    <xf numFmtId="0" fontId="97" fillId="0" borderId="47"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43" fontId="32" fillId="0" borderId="47" xfId="18" applyFont="1" applyBorder="1" applyAlignment="1">
      <alignment horizontal="center"/>
    </xf>
    <xf numFmtId="0" fontId="71" fillId="0" borderId="47" xfId="0" applyFont="1" applyBorder="1" applyAlignment="1">
      <alignment horizontal="center" vertical="center" wrapText="1"/>
    </xf>
    <xf numFmtId="0" fontId="72" fillId="0" borderId="47" xfId="0" applyFont="1" applyBorder="1" applyAlignment="1">
      <alignment horizontal="center"/>
    </xf>
    <xf numFmtId="0" fontId="97" fillId="0" borderId="48" xfId="0" applyFont="1" applyBorder="1" applyAlignment="1">
      <alignment horizontal="center" vertical="center" wrapText="1"/>
    </xf>
    <xf numFmtId="0" fontId="97" fillId="0" borderId="50" xfId="0" applyFont="1" applyBorder="1" applyAlignment="1">
      <alignment horizontal="center" vertical="center" wrapText="1"/>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8"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43" fontId="26" fillId="0" borderId="47" xfId="18" applyFont="1" applyBorder="1" applyAlignment="1">
      <alignment horizontal="center" wrapText="1"/>
    </xf>
    <xf numFmtId="43" fontId="26" fillId="0" borderId="47" xfId="18" applyFont="1" applyBorder="1" applyAlignment="1">
      <alignment horizontal="center"/>
    </xf>
    <xf numFmtId="0" fontId="26" fillId="0" borderId="47" xfId="18" applyNumberFormat="1" applyFont="1" applyBorder="1" applyAlignment="1">
      <alignment horizontal="center" wrapText="1"/>
    </xf>
    <xf numFmtId="0" fontId="26" fillId="0" borderId="47" xfId="18" applyNumberFormat="1" applyFont="1" applyBorder="1" applyAlignment="1">
      <alignment horizontal="center"/>
    </xf>
    <xf numFmtId="0" fontId="26" fillId="0" borderId="47" xfId="0" applyFont="1" applyBorder="1" applyAlignment="1">
      <alignment horizontal="center" vertical="center" wrapText="1"/>
    </xf>
    <xf numFmtId="0" fontId="97" fillId="19" borderId="47" xfId="0" applyFont="1" applyFill="1" applyBorder="1" applyAlignment="1">
      <alignment horizontal="center" vertical="center" wrapText="1"/>
    </xf>
    <xf numFmtId="0" fontId="92" fillId="0" borderId="47" xfId="0" applyFont="1" applyBorder="1" applyAlignment="1">
      <alignment horizontal="center" vertical="center" wrapText="1"/>
    </xf>
    <xf numFmtId="0" fontId="71"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32" fillId="0" borderId="47" xfId="0" applyFont="1" applyBorder="1" applyAlignment="1">
      <alignment horizontal="left" vertical="top"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41" fillId="0" borderId="50" xfId="3" applyFont="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71" fillId="8" borderId="48" xfId="0" applyFont="1" applyFill="1" applyBorder="1" applyAlignment="1">
      <alignment horizontal="left" vertical="center" wrapText="1"/>
    </xf>
    <xf numFmtId="0" fontId="71" fillId="8" borderId="50" xfId="0" applyFont="1" applyFill="1" applyBorder="1" applyAlignment="1">
      <alignment horizontal="left"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1" fillId="0" borderId="30" xfId="3" applyFont="1" applyBorder="1" applyAlignment="1">
      <alignment horizontal="left" vertical="top" wrapText="1"/>
    </xf>
    <xf numFmtId="0" fontId="71" fillId="0" borderId="31" xfId="3" applyFont="1" applyBorder="1" applyAlignment="1">
      <alignment horizontal="left" vertical="top"/>
    </xf>
    <xf numFmtId="0" fontId="82" fillId="0" borderId="30" xfId="3" applyFont="1" applyBorder="1" applyAlignment="1">
      <alignment horizontal="left" vertical="top" wrapText="1"/>
    </xf>
    <xf numFmtId="0" fontId="82"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0" xfId="3" applyFont="1" applyBorder="1" applyAlignment="1">
      <alignment vertical="top" wrapText="1"/>
    </xf>
    <xf numFmtId="0" fontId="26" fillId="0" borderId="32" xfId="3" applyFont="1" applyBorder="1" applyAlignment="1">
      <alignment vertical="top"/>
    </xf>
    <xf numFmtId="0" fontId="71" fillId="0" borderId="31" xfId="3" applyFont="1" applyBorder="1" applyAlignment="1">
      <alignment horizontal="left" vertical="center"/>
    </xf>
    <xf numFmtId="0" fontId="71" fillId="0" borderId="32" xfId="3" applyFont="1" applyBorder="1" applyAlignment="1">
      <alignment horizontal="left" vertical="center"/>
    </xf>
    <xf numFmtId="0" fontId="26" fillId="0" borderId="32" xfId="3" applyFont="1" applyBorder="1" applyAlignment="1">
      <alignment vertical="top" wrapText="1"/>
    </xf>
    <xf numFmtId="0" fontId="71" fillId="0" borderId="30" xfId="3" applyFont="1" applyBorder="1" applyAlignment="1">
      <alignment vertical="top" wrapText="1"/>
    </xf>
    <xf numFmtId="0" fontId="26" fillId="0" borderId="30" xfId="3" applyFont="1" applyBorder="1" applyAlignment="1">
      <alignment horizontal="left" vertical="top" wrapText="1"/>
    </xf>
    <xf numFmtId="0" fontId="26" fillId="0" borderId="32" xfId="3" applyFont="1" applyBorder="1" applyAlignment="1">
      <alignment horizontal="lef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18" applyNumberFormat="1" applyFont="1" applyBorder="1" applyAlignment="1">
      <alignment horizontal="center" vertical="center" wrapText="1"/>
    </xf>
    <xf numFmtId="0" fontId="32" fillId="0" borderId="47" xfId="18" applyNumberFormat="1"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0" fontId="71" fillId="0" borderId="47" xfId="0" applyFont="1" applyBorder="1" applyAlignment="1">
      <alignment horizontal="left" vertical="center" wrapText="1"/>
    </xf>
    <xf numFmtId="0" fontId="71" fillId="0" borderId="47" xfId="0" applyFont="1" applyBorder="1" applyAlignment="1">
      <alignment horizontal="left" vertical="top"/>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2" fillId="0" borderId="48" xfId="3" applyFont="1" applyBorder="1" applyAlignment="1">
      <alignment horizontal="center" vertical="center" wrapText="1"/>
    </xf>
    <xf numFmtId="0" fontId="72" fillId="0" borderId="50"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32" fillId="0" borderId="48" xfId="3" applyFont="1" applyBorder="1" applyAlignment="1">
      <alignment horizontal="center"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100" fillId="0" borderId="30" xfId="3" applyFont="1" applyBorder="1" applyAlignment="1">
      <alignment horizontal="center" vertical="center" wrapText="1"/>
    </xf>
    <xf numFmtId="0" fontId="82"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1" fillId="0" borderId="31" xfId="3" applyFont="1" applyBorder="1" applyAlignment="1">
      <alignment horizontal="left" vertical="top" wrapText="1"/>
    </xf>
    <xf numFmtId="0" fontId="71" fillId="0" borderId="32" xfId="3" applyFont="1" applyBorder="1" applyAlignment="1">
      <alignment horizontal="left" vertical="top" wrapText="1"/>
    </xf>
    <xf numFmtId="0" fontId="26" fillId="0" borderId="32" xfId="3" applyFont="1" applyBorder="1" applyAlignment="1">
      <alignment horizontal="left" vertical="center"/>
    </xf>
    <xf numFmtId="0" fontId="71" fillId="0" borderId="31" xfId="3" applyFont="1" applyBorder="1" applyAlignment="1">
      <alignment vertical="top" wrapText="1"/>
    </xf>
    <xf numFmtId="0" fontId="71" fillId="0" borderId="32" xfId="3" applyFont="1" applyBorder="1" applyAlignment="1">
      <alignment vertical="top"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xf>
    <xf numFmtId="0" fontId="66" fillId="0" borderId="32" xfId="3" applyFont="1" applyBorder="1" applyAlignment="1">
      <alignment horizontal="center"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3" fillId="0" borderId="51" xfId="3"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11" fillId="0" borderId="47" xfId="18" applyNumberFormat="1" applyFont="1" applyBorder="1" applyAlignment="1">
      <alignment horizontal="center" vertical="center" wrapText="1"/>
    </xf>
    <xf numFmtId="0" fontId="26" fillId="0" borderId="47" xfId="18" applyNumberFormat="1" applyFont="1" applyBorder="1" applyAlignment="1">
      <alignment horizontal="center" vertical="center"/>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4"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82"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11" fillId="0" borderId="47"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67" fillId="0" borderId="48" xfId="3" applyFont="1" applyBorder="1" applyAlignment="1">
      <alignment horizontal="center" vertical="center" wrapText="1"/>
    </xf>
    <xf numFmtId="0" fontId="67" fillId="0" borderId="50" xfId="3" applyFont="1" applyBorder="1" applyAlignment="1">
      <alignment horizontal="center" vertical="center" wrapText="1"/>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0" xfId="3" applyFont="1" applyBorder="1" applyAlignment="1">
      <alignment horizontal="left" vertical="center" wrapText="1"/>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26" fillId="0" borderId="32" xfId="3" applyFont="1" applyBorder="1" applyAlignment="1">
      <alignment horizontal="left" vertical="top"/>
    </xf>
    <xf numFmtId="0" fontId="15" fillId="0" borderId="32" xfId="3" applyFont="1" applyBorder="1" applyAlignment="1">
      <alignment horizontal="left"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51" xfId="3" applyFont="1" applyBorder="1" applyAlignment="1">
      <alignment horizontal="center" vertical="center"/>
    </xf>
    <xf numFmtId="0" fontId="11" fillId="0" borderId="47" xfId="18" applyNumberFormat="1" applyFont="1" applyBorder="1" applyAlignment="1">
      <alignment horizontal="center" vertical="center"/>
    </xf>
    <xf numFmtId="0" fontId="11" fillId="0" borderId="47" xfId="0" applyFont="1" applyBorder="1" applyAlignment="1">
      <alignment horizontal="center"/>
    </xf>
    <xf numFmtId="0" fontId="11" fillId="0" borderId="47" xfId="0" applyFont="1" applyBorder="1" applyAlignment="1">
      <alignment horizontal="left" vertical="top"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32" fillId="0" borderId="47" xfId="3" applyFont="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24" fillId="0" borderId="48" xfId="3" applyFont="1" applyBorder="1" applyAlignment="1">
      <alignment horizontal="center" vertical="center"/>
    </xf>
    <xf numFmtId="0" fontId="74" fillId="0" borderId="30" xfId="3" applyFont="1" applyBorder="1" applyAlignment="1">
      <alignment horizontal="left" vertical="top" wrapText="1"/>
    </xf>
    <xf numFmtId="0" fontId="11" fillId="0" borderId="32" xfId="3" applyFont="1" applyBorder="1" applyAlignment="1">
      <alignment horizontal="left" vertical="top" wrapText="1"/>
    </xf>
    <xf numFmtId="0" fontId="11" fillId="0" borderId="30" xfId="3" applyFont="1" applyBorder="1" applyAlignment="1">
      <alignment horizontal="left" vertical="center" wrapText="1"/>
    </xf>
    <xf numFmtId="0" fontId="11" fillId="0" borderId="32" xfId="3" applyFont="1" applyBorder="1" applyAlignment="1">
      <alignment horizontal="left" vertical="center"/>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11" fillId="0" borderId="47" xfId="18" applyNumberFormat="1" applyFont="1" applyBorder="1" applyAlignment="1">
      <alignment horizontal="center" wrapText="1"/>
    </xf>
    <xf numFmtId="0" fontId="11" fillId="0" borderId="47" xfId="18" applyNumberFormat="1" applyFont="1" applyBorder="1" applyAlignment="1">
      <alignment horizontal="center"/>
    </xf>
    <xf numFmtId="0" fontId="11" fillId="0" borderId="47" xfId="18" applyNumberFormat="1" applyFont="1" applyFill="1" applyBorder="1" applyAlignment="1">
      <alignment horizontal="center" vertical="center" wrapText="1"/>
    </xf>
    <xf numFmtId="0" fontId="26" fillId="0" borderId="47" xfId="0" applyFont="1" applyBorder="1" applyAlignment="1">
      <alignment horizontal="left" vertical="center" wrapText="1"/>
    </xf>
    <xf numFmtId="0" fontId="15" fillId="0" borderId="47" xfId="3" applyFont="1" applyBorder="1" applyAlignment="1">
      <alignment horizontal="left" vertical="top" wrapText="1"/>
    </xf>
    <xf numFmtId="0" fontId="79" fillId="0" borderId="48" xfId="16" applyFont="1" applyBorder="1" applyAlignment="1">
      <alignment horizontal="center" vertical="center" wrapText="1"/>
    </xf>
    <xf numFmtId="0" fontId="79" fillId="0" borderId="50" xfId="16" applyFont="1" applyBorder="1" applyAlignment="1">
      <alignment horizontal="center" vertical="center"/>
    </xf>
    <xf numFmtId="0" fontId="82" fillId="0" borderId="48" xfId="3" applyFont="1" applyBorder="1" applyAlignment="1">
      <alignment horizontal="center" vertical="center" wrapText="1"/>
    </xf>
    <xf numFmtId="0" fontId="82" fillId="0" borderId="50" xfId="3" applyFont="1" applyBorder="1" applyAlignment="1">
      <alignment horizontal="center" vertical="center" wrapText="1"/>
    </xf>
    <xf numFmtId="0" fontId="66" fillId="19" borderId="48" xfId="3" applyFont="1" applyFill="1" applyBorder="1" applyAlignment="1">
      <alignment horizontal="left" vertical="center" wrapText="1"/>
    </xf>
    <xf numFmtId="0" fontId="66" fillId="19" borderId="50" xfId="3" applyFont="1" applyFill="1" applyBorder="1" applyAlignment="1">
      <alignment horizontal="left" vertical="center" wrapText="1"/>
    </xf>
    <xf numFmtId="9" fontId="26" fillId="0" borderId="48" xfId="3" applyNumberFormat="1" applyFont="1" applyBorder="1" applyAlignment="1">
      <alignment horizontal="center" vertical="center"/>
    </xf>
    <xf numFmtId="0" fontId="11" fillId="0" borderId="32" xfId="3"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15" fillId="0" borderId="32" xfId="3" applyFont="1" applyBorder="1" applyAlignment="1">
      <alignment horizontal="center" vertical="center"/>
    </xf>
    <xf numFmtId="9" fontId="30" fillId="0" borderId="22" xfId="20" applyNumberFormat="1" applyFont="1" applyBorder="1" applyAlignment="1">
      <alignment horizontal="center" vertical="center" wrapText="1"/>
    </xf>
    <xf numFmtId="43" fontId="26" fillId="0" borderId="47" xfId="18" applyFont="1" applyFill="1" applyBorder="1" applyAlignment="1">
      <alignment horizontal="center" vertical="center" wrapText="1"/>
    </xf>
    <xf numFmtId="0" fontId="94" fillId="0" borderId="48" xfId="16" applyFont="1" applyBorder="1" applyAlignment="1">
      <alignment horizontal="center" vertical="center" wrapText="1"/>
    </xf>
    <xf numFmtId="0" fontId="96" fillId="0" borderId="50" xfId="16" applyFont="1" applyBorder="1" applyAlignment="1">
      <alignment horizontal="center" vertical="center" wrapText="1"/>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15" fillId="0" borderId="50" xfId="3" applyFont="1" applyBorder="1" applyAlignment="1">
      <alignment horizontal="center" vertical="center" wrapText="1"/>
    </xf>
    <xf numFmtId="0" fontId="72" fillId="0" borderId="48" xfId="3" applyFont="1" applyBorder="1" applyAlignment="1">
      <alignment horizontal="left" vertical="center" wrapText="1"/>
    </xf>
    <xf numFmtId="0" fontId="72" fillId="0" borderId="50" xfId="3" applyFont="1" applyBorder="1" applyAlignment="1">
      <alignment horizontal="left" vertical="center" wrapText="1"/>
    </xf>
    <xf numFmtId="0" fontId="72" fillId="8" borderId="48" xfId="0" applyFont="1" applyFill="1" applyBorder="1" applyAlignment="1">
      <alignment horizontal="center" vertical="center" wrapText="1"/>
    </xf>
    <xf numFmtId="0" fontId="72" fillId="8" borderId="50" xfId="0" applyFont="1" applyFill="1" applyBorder="1" applyAlignment="1">
      <alignment horizontal="center" vertical="center" wrapText="1"/>
    </xf>
    <xf numFmtId="0" fontId="11" fillId="0" borderId="32" xfId="3" applyFont="1" applyBorder="1" applyAlignment="1">
      <alignment horizontal="left" vertical="center" wrapText="1"/>
    </xf>
    <xf numFmtId="0" fontId="26" fillId="0" borderId="31" xfId="3" applyFont="1" applyBorder="1" applyAlignment="1">
      <alignment horizontal="left" vertical="top" wrapText="1"/>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26" fillId="0" borderId="129"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66" fillId="0" borderId="48" xfId="3" applyFont="1" applyBorder="1" applyAlignment="1">
      <alignment horizontal="left" vertical="center" wrapText="1"/>
    </xf>
    <xf numFmtId="0" fontId="66" fillId="0" borderId="50" xfId="3" applyFont="1" applyBorder="1" applyAlignment="1">
      <alignment horizontal="left" vertical="center" wrapText="1"/>
    </xf>
    <xf numFmtId="0" fontId="74" fillId="8" borderId="48" xfId="0" applyFont="1" applyFill="1" applyBorder="1" applyAlignment="1">
      <alignment horizontal="center" vertical="center" wrapText="1"/>
    </xf>
    <xf numFmtId="0" fontId="74" fillId="8" borderId="50" xfId="0" applyFont="1" applyFill="1" applyBorder="1" applyAlignment="1">
      <alignment horizontal="center" vertical="center" wrapText="1"/>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11" fillId="0" borderId="48" xfId="0" applyFont="1" applyBorder="1" applyAlignment="1">
      <alignment horizontal="left" vertical="top"/>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42" fillId="19" borderId="51" xfId="3" applyFont="1" applyFill="1" applyBorder="1" applyAlignment="1">
      <alignment horizontal="center" vertical="center"/>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6"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6" fillId="0" borderId="31"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1" xfId="3" applyFont="1" applyBorder="1" applyAlignment="1">
      <alignment horizontal="left" vertical="top"/>
    </xf>
    <xf numFmtId="0" fontId="71" fillId="0" borderId="32" xfId="3" applyFont="1" applyBorder="1" applyAlignment="1">
      <alignment horizontal="left" vertical="top"/>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4" fillId="0" borderId="47"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16" borderId="51"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1" fontId="12" fillId="0" borderId="31" xfId="3" applyNumberFormat="1" applyFont="1" applyBorder="1" applyAlignment="1">
      <alignment horizontal="center" vertical="center"/>
    </xf>
    <xf numFmtId="0" fontId="24" fillId="0" borderId="51" xfId="0" applyFont="1" applyBorder="1" applyAlignment="1">
      <alignment horizontal="left" vertical="center" wrapText="1"/>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left" vertical="center"/>
    </xf>
    <xf numFmtId="0" fontId="25" fillId="0" borderId="32" xfId="0" applyFont="1" applyBorder="1" applyAlignment="1">
      <alignment horizontal="left"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49" xfId="0" applyFont="1" applyBorder="1" applyAlignment="1">
      <alignment horizontal="left" vertical="center" wrapText="1"/>
    </xf>
    <xf numFmtId="0" fontId="25" fillId="20" borderId="134"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emf"/></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hyperlink" Target="/../../../../../:w:/g/personal/territorializacion2021_sdmujer_gov_co/EeBXNRRhO4NDivNUdNWipLsBOWvfKHuY-pcapjpO1-7BIg?e=cnHhHC" TargetMode="External"/><Relationship Id="rId18" Type="http://schemas.openxmlformats.org/officeDocument/2006/relationships/hyperlink" Target="../../../../../../../../../../../../:w:/g/personal/territorializacion2021_sdmujer_gov_co/EXFcYFgbSI5Iqxh7b3vuwT0BHmLTyIw3LDAJj_PM9N9xUg?e=e2dt1H" TargetMode="External"/><Relationship Id="rId26" Type="http://schemas.openxmlformats.org/officeDocument/2006/relationships/hyperlink" Target="../../../../../../../../../../../../:w:/g/personal/territorializacion2021_sdmujer_gov_co/EV-0dTPK9NdHte9eyL0QX9AB9BsYHzIsrUgnOSZymHDeJA?e=AFoADX" TargetMode="External"/><Relationship Id="rId3" Type="http://schemas.openxmlformats.org/officeDocument/2006/relationships/hyperlink" Target="/../../../../../:w:/g/personal/territorializacion2021_sdmujer_gov_co/EZSYMDPiSrNFi3462QsGNBYBJHX4hDShQ8LiBMbOZj3kLg?e=7IuMto" TargetMode="External"/><Relationship Id="rId21" Type="http://schemas.openxmlformats.org/officeDocument/2006/relationships/hyperlink" Target="../../../../../../../../../../../../:w:/g/personal/territorializacion2021_sdmujer_gov_co/EWYbGtFNOa5NuVsaurJA-J8BLSOizJ-zGnuvThIszv7Iqw?e=fEjxhS" TargetMode="External"/><Relationship Id="rId34" Type="http://schemas.openxmlformats.org/officeDocument/2006/relationships/hyperlink" Target="https://secretariadistritald-my.sharepoint.com/:w:/g/personal/territorializacion2021_sdmujer_gov_co/IQDsv8gWkV3WR7HJgqNYzJQqAZZN0wo3PNqYwSR0f2U_GQA?e=a9YiMS" TargetMode="External"/><Relationship Id="rId7" Type="http://schemas.openxmlformats.org/officeDocument/2006/relationships/hyperlink" Target="/../../../../../:w:/g/personal/territorializacion2021_sdmujer_gov_co/EU1Q4mcNAp9PugRnfD1vvusBis4W9EwzB2F3sHmhisWMHQ?e=Lfvieg" TargetMode="External"/><Relationship Id="rId12" Type="http://schemas.openxmlformats.org/officeDocument/2006/relationships/hyperlink" Target="/../../../../../:w:/g/personal/territorializacion2021_sdmujer_gov_co/Efp3d2Qyz1JAoaA0jCL3gfcBu4fuCaKciGz_x5Me486i0A?e=XNnJxG" TargetMode="External"/><Relationship Id="rId17" Type="http://schemas.openxmlformats.org/officeDocument/2006/relationships/hyperlink" Target="../../../../../../../../../../../../:w:/g/personal/territorializacion2021_sdmujer_gov_co/ETzO2rua_VZNtyb1IOv06PUB2NrTj5kn-Mubg0o_PV__tg?e=eUW7jh" TargetMode="External"/><Relationship Id="rId25" Type="http://schemas.openxmlformats.org/officeDocument/2006/relationships/hyperlink" Target="../../../../../../../../../../../../:w:/g/personal/territorializacion2021_sdmujer_gov_co/ERo0OpSYdRdPtCRlXvNUK1sBCqlKyliTeviyeLuB4_BOlw?e=1xQRw7" TargetMode="External"/><Relationship Id="rId33" Type="http://schemas.openxmlformats.org/officeDocument/2006/relationships/hyperlink" Target="https://secretariadistritald-my.sharepoint.com/:b:/g/personal/territorializacion2021_sdmujer_gov_co/IQBtxrYS676ZQ4kbvGihNf_KAY4cKzmwYzdwS5EKHb_4wDs?e=fSfKSb" TargetMode="External"/><Relationship Id="rId2" Type="http://schemas.openxmlformats.org/officeDocument/2006/relationships/hyperlink" Target="/../../../../../:w:/g/personal/territorializacion2021_sdmujer_gov_co/Eaak-VxiQNVJgxHAwrgfyRMBTq0HzpxK0midJYePHpgFDQ?e=1cRLCa" TargetMode="External"/><Relationship Id="rId16" Type="http://schemas.openxmlformats.org/officeDocument/2006/relationships/hyperlink" Target="../../../../../../../../../../../../:w:/g/personal/territorializacion2021_sdmujer_gov_co/Ea4ze9_YPNJAj_wcP-2vbH0BTfK3F4_JDfqO0zgYY-2RYg?e=KgcrNS" TargetMode="External"/><Relationship Id="rId20" Type="http://schemas.openxmlformats.org/officeDocument/2006/relationships/hyperlink" Target="../../../../../../../../../../../../:w:/g/personal/territorializacion2021_sdmujer_gov_co/EX17aUaiyo9LrvKam7pfkSsBXxGrxxGwQnFFkCF3XR7JjA?e=U0exel" TargetMode="External"/><Relationship Id="rId29" Type="http://schemas.openxmlformats.org/officeDocument/2006/relationships/hyperlink" Target="https://secretariadistritald-my.sharepoint.com/:w:/g/personal/territorializacion2021_sdmujer_gov_co/IQAgWQFgHHrgR6nG6QsePlk4AQO0Te7O0uW-5Rtx1WZfiX4?e=g6500G" TargetMode="External"/><Relationship Id="rId1" Type="http://schemas.openxmlformats.org/officeDocument/2006/relationships/hyperlink" Target="/../../../../../:w:/g/personal/territorializacion2021_sdmujer_gov_co/EWWbr7K7ur1Etk31hqBI5KkBwpIKWNkSOF8gA0RqWoi2jQ?e=StU7Ai" TargetMode="External"/><Relationship Id="rId6" Type="http://schemas.openxmlformats.org/officeDocument/2006/relationships/hyperlink" Target="/../../../../../:w:/g/personal/territorializacion2021_sdmujer_gov_co/ERZh-VhSsp5OhVpeo2PX1VcB5NrK93ZkYprwTyKSWNIUmQ?e=PvQ8sI" TargetMode="External"/><Relationship Id="rId11" Type="http://schemas.openxmlformats.org/officeDocument/2006/relationships/hyperlink" Target="/../../../../../:w:/g/personal/territorializacion2021_sdmujer_gov_co/EQNv2MkAHgtInGdTh35nun0BWOKn185sVGrVogJDDC9l9Q?e=WFqb7I" TargetMode="External"/><Relationship Id="rId24" Type="http://schemas.openxmlformats.org/officeDocument/2006/relationships/hyperlink" Target="../../../../../../../../../../../../:w:/g/personal/territorializacion2021_sdmujer_gov_co/EU8R62z37MJLn_XclLRyDB4B3zMeBPmSMTtn1tNdyOgAuA?e=mOpD6z" TargetMode="External"/><Relationship Id="rId32" Type="http://schemas.openxmlformats.org/officeDocument/2006/relationships/hyperlink" Target="https://secretariadistritald-my.sharepoint.com/:w:/g/personal/territorializacion2021_sdmujer_gov_co/IQBAbKelCekLTrvAe6E-UBmeAbigUAb6HLH2m_OLQ-bc9Ic?e=H48W29" TargetMode="External"/><Relationship Id="rId5" Type="http://schemas.openxmlformats.org/officeDocument/2006/relationships/hyperlink" Target="/../../../../../:w:/g/personal/territorializacion2021_sdmujer_gov_co/ES7chMbH4whOvyvw59NrcSABCVyNDeeaDCMvW9_5w0DJAg?e=6he2db" TargetMode="External"/><Relationship Id="rId15" Type="http://schemas.openxmlformats.org/officeDocument/2006/relationships/hyperlink" Target="../../../../../../../../../../../../:w:/g/personal/territorializacion2021_sdmujer_gov_co/EVuxtkMNK1dGuEzK2CCx19EBaYAP7rv2JAePxhHdqJeKHQ?e=QItP84" TargetMode="External"/><Relationship Id="rId23" Type="http://schemas.openxmlformats.org/officeDocument/2006/relationships/hyperlink" Target="../../../../../../../../../../../../:w:/g/personal/territorializacion2021_sdmujer_gov_co/EcE6ULLWoihFvPTk9bV1ezEBdecY377GijCm556HTXR8RA?e=zfPzeT" TargetMode="External"/><Relationship Id="rId28" Type="http://schemas.openxmlformats.org/officeDocument/2006/relationships/hyperlink" Target="../../../../../../../../../../../../:w:/g/personal/territorializacion2021_sdmujer_gov_co/EdYLOKGgXBtPl9ySXleqUMYBJ9HE9xi-2jnbfIsWUf-WhQ?e=0HiU2i" TargetMode="External"/><Relationship Id="rId36" Type="http://schemas.openxmlformats.org/officeDocument/2006/relationships/drawing" Target="../drawings/drawing8.xml"/><Relationship Id="rId10" Type="http://schemas.openxmlformats.org/officeDocument/2006/relationships/hyperlink" Target="/../../../../../:w:/g/personal/territorializacion2021_sdmujer_gov_co/EV08avhMV5lOv2sqk8KdiP4BOxN1w7EgjOaYB5p8fTFRPQ?e=54fKuB" TargetMode="External"/><Relationship Id="rId19" Type="http://schemas.openxmlformats.org/officeDocument/2006/relationships/hyperlink" Target="../../../../../../../../../../../../:w:/g/personal/territorializacion2021_sdmujer_gov_co/ERCaPksonidAkQniWmgXm1wBt4UrRM2x6rw11i_-0pD4dw?e=ab4h8c" TargetMode="External"/><Relationship Id="rId31" Type="http://schemas.openxmlformats.org/officeDocument/2006/relationships/hyperlink" Target="https://secretariadistritald-my.sharepoint.com/:b:/g/personal/territorializacion2021_sdmujer_gov_co/IQBoarAt8sbgSpfPHa67MwdVAQnR_WXcnxpcuWLB9pzHTmI?e=9gTmJ3" TargetMode="External"/><Relationship Id="rId4" Type="http://schemas.openxmlformats.org/officeDocument/2006/relationships/hyperlink" Target="/../../../../../:w:/g/personal/territorializacion2021_sdmujer_gov_co/EaR0-_QJKqpBjxq4EIYlI-IBINj6W3fC_R6QZSwRLWD26Q?e=RwqGXa" TargetMode="External"/><Relationship Id="rId9" Type="http://schemas.openxmlformats.org/officeDocument/2006/relationships/hyperlink" Target="/../../../../../:w:/g/personal/territorializacion2021_sdmujer_gov_co/Ea_PS_T4Ub5Lv5ghDx4vYZ8BmCUyDgOmrtTa3b2Mb9vwUQ?e=U7vD7a" TargetMode="External"/><Relationship Id="rId14" Type="http://schemas.openxmlformats.org/officeDocument/2006/relationships/hyperlink" Target="../../../../../../../../../../../../:w:/g/personal/territorializacion2021_sdmujer_gov_co/ETKgilvZLaxHpzc_iRBmUkMBPOxgOvD-4sBIDK_DaJsMUQ?e=qBL7gS" TargetMode="External"/><Relationship Id="rId22" Type="http://schemas.openxmlformats.org/officeDocument/2006/relationships/hyperlink" Target="../../../../../../../../../../../../:w:/g/personal/territorializacion2021_sdmujer_gov_co/EUWSu2XoNI5Av9Jh8f3-4MYBqsnQSo-L2snrObhqPspEfg?e=y25zm6" TargetMode="External"/><Relationship Id="rId27" Type="http://schemas.openxmlformats.org/officeDocument/2006/relationships/hyperlink" Target="../../../../../../../../../../../../:w:/g/personal/territorializacion2021_sdmujer_gov_co/EckAyfZaBcVHkoCU82bVEfgBjNE78nXXQ4mgWafbCazipw?e=72NPz1" TargetMode="External"/><Relationship Id="rId30" Type="http://schemas.openxmlformats.org/officeDocument/2006/relationships/hyperlink" Target="https://secretariadistritald-my.sharepoint.com/:w:/g/personal/territorializacion2021_sdmujer_gov_co/IQDiIPM6AZ14SL7CXTIVn6EBASvlhtaj82bLnDkYUHdcaSQ?e=YAlpzg" TargetMode="External"/><Relationship Id="rId35" Type="http://schemas.openxmlformats.org/officeDocument/2006/relationships/printerSettings" Target="../printerSettings/printerSettings5.bin"/><Relationship Id="rId8" Type="http://schemas.openxmlformats.org/officeDocument/2006/relationships/hyperlink" Target="/../../../../../:w:/g/personal/territorializacion2021_sdmujer_gov_co/EYnPSxgNGmdLvKqG390Ys4MB4rAVjSqkZYh0lGkUAue-wA?e=1wMDRj"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b:/g/personal/territorializacion2021_sdmujer_gov_co/EYs5qe4Rp09BhJaXyqzNmDsBjDSLeID_vJtUB0kMAMpFPQ?e=ezBkvV" TargetMode="External"/><Relationship Id="rId13" Type="http://schemas.openxmlformats.org/officeDocument/2006/relationships/hyperlink" Target="../../../../../../../../../../../../:b:/g/personal/territorializacion2021_sdmujer_gov_co/EVxxUePm0WJFmIyJi6DHOdoBiWGKKAS0hz3YO7gu01JLPw?e=gj2WSG" TargetMode="External"/><Relationship Id="rId18" Type="http://schemas.openxmlformats.org/officeDocument/2006/relationships/hyperlink" Target="../../../../../../../../../../../../:b:/g/personal/territorializacion2021_sdmujer_gov_co/ETE4ZEhDfGxLpN9EWk1-JZABJb7B1jwlv0xSO3DhpO_w0A?e=NvBu3h" TargetMode="External"/><Relationship Id="rId3" Type="http://schemas.openxmlformats.org/officeDocument/2006/relationships/hyperlink" Target="/../../../../../:b:/g/personal/territorializacion2021_sdmujer_gov_co/EYXE_nDGL9xJiJgnf1ujrUABm32PkB8RDpq_-J3kpmpsdw?e=gpDwHQ" TargetMode="External"/><Relationship Id="rId21" Type="http://schemas.openxmlformats.org/officeDocument/2006/relationships/hyperlink" Target="https://secretariadistritald-my.sharepoint.com/:b:/g/personal/territorializacion2021_sdmujer_gov_co/IQBZZ3bjZtNjSazHWepSELKPAX-KgB94HASPCIFLEzIzWXQ?e=Rnmr0p" TargetMode="External"/><Relationship Id="rId7" Type="http://schemas.openxmlformats.org/officeDocument/2006/relationships/hyperlink" Target="/../../../../../:b:/g/personal/territorializacion2021_sdmujer_gov_co/EYs5qe4Rp09BhJaXyqzNmDsBjDSLeID_vJtUB0kMAMpFPQ?e=ezBkvV" TargetMode="External"/><Relationship Id="rId12" Type="http://schemas.openxmlformats.org/officeDocument/2006/relationships/hyperlink" Target="../../../../../../../../../../../../:b:/g/personal/territorializacion2021_sdmujer_gov_co/EeucqjjwdxxFuhEwL15L2GgB6Sad8yMzJwS_uYJZjU-VQw?e=LMaB1V" TargetMode="External"/><Relationship Id="rId17" Type="http://schemas.openxmlformats.org/officeDocument/2006/relationships/hyperlink" Target="../../../../../../../../../../../../:b:/g/personal/territorializacion2021_sdmujer_gov_co/ETE4ZEhDfGxLpN9EWk1-JZABJb7B1jwlv0xSO3DhpO_w0A?e=NvBu3h" TargetMode="External"/><Relationship Id="rId2" Type="http://schemas.openxmlformats.org/officeDocument/2006/relationships/hyperlink" Target="/../../../../../:b:/g/personal/territorializacion2021_sdmujer_gov_co/EcA7p7FKX3tDqrko_MXcQHgBbeta0N1ZgN3WcRBTidZtFA?e=KZlAuC" TargetMode="External"/><Relationship Id="rId16" Type="http://schemas.openxmlformats.org/officeDocument/2006/relationships/hyperlink" Target="../../../../../../../../../../../../:b:/g/personal/territorializacion2021_sdmujer_gov_co/EdjkeJBXzXZGtgYxUHB02PwB7wSi6JftQkg_TeyrgLQ-rQ?e=S9UD6i" TargetMode="External"/><Relationship Id="rId20" Type="http://schemas.openxmlformats.org/officeDocument/2006/relationships/hyperlink" Target="https://secretariadistritald-my.sharepoint.com/:b:/g/personal/territorializacion2021_sdmujer_gov_co/IQAk7TaaKYdQR73nqYYVfNPuAc9WWyxGNUhZWeQ6-pkSyh4?e=58q8EQ" TargetMode="External"/><Relationship Id="rId1" Type="http://schemas.openxmlformats.org/officeDocument/2006/relationships/hyperlink" Target="/../../../../../:b:/g/personal/territorializacion2021_sdmujer_gov_co/EQnfhqMm6DtHu4CK6t1MQW0BrW02fXQzkJJspXhNanJeAg?e=UOokrm" TargetMode="External"/><Relationship Id="rId6" Type="http://schemas.openxmlformats.org/officeDocument/2006/relationships/hyperlink" Target="/../../../../../:b:/g/personal/territorializacion2021_sdmujer_gov_co/EfJ1UCMYeQ1Oie342qgb2_UBJ2tOZsV7GpGL36I92j45iA?e=3nuoGC" TargetMode="External"/><Relationship Id="rId11" Type="http://schemas.openxmlformats.org/officeDocument/2006/relationships/hyperlink" Target="../../../../../../../../../../../../:b:/g/personal/territorializacion2021_sdmujer_gov_co/EeucqjjwdxxFuhEwL15L2GgB6Sad8yMzJwS_uYJZjU-VQw?e=LMaB1V" TargetMode="External"/><Relationship Id="rId24" Type="http://schemas.openxmlformats.org/officeDocument/2006/relationships/drawing" Target="../drawings/drawing10.xml"/><Relationship Id="rId5" Type="http://schemas.openxmlformats.org/officeDocument/2006/relationships/hyperlink" Target="/../../../../../:b:/g/personal/territorializacion2021_sdmujer_gov_co/EfJ1UCMYeQ1Oie342qgb2_UBJ2tOZsV7GpGL36I92j45iA?e=3nuoGC" TargetMode="External"/><Relationship Id="rId15" Type="http://schemas.openxmlformats.org/officeDocument/2006/relationships/hyperlink" Target="../../../../../../../../../../../../:b:/g/personal/territorializacion2021_sdmujer_gov_co/EdjkeJBXzXZGtgYxUHB02PwB7wSi6JftQkg_TeyrgLQ-rQ?e=S9UD6i" TargetMode="External"/><Relationship Id="rId23" Type="http://schemas.openxmlformats.org/officeDocument/2006/relationships/printerSettings" Target="../printerSettings/printerSettings6.bin"/><Relationship Id="rId10" Type="http://schemas.openxmlformats.org/officeDocument/2006/relationships/hyperlink" Target="../../../../../../../../../../../../:b:/g/personal/territorializacion2021_sdmujer_gov_co/EWo3al2oVhJCt2cDJjOXtI0B3VzWHip1ecn6y807tzAb5w?e=wNXzmD" TargetMode="External"/><Relationship Id="rId19" Type="http://schemas.openxmlformats.org/officeDocument/2006/relationships/hyperlink" Target="https://secretariadistritald-my.sharepoint.com/:b:/g/personal/territorializacion2021_sdmujer_gov_co/IQAk7TaaKYdQR73nqYYVfNPuAc9WWyxGNUhZWeQ6-pkSyh4?e=58q8EQ" TargetMode="External"/><Relationship Id="rId4" Type="http://schemas.openxmlformats.org/officeDocument/2006/relationships/hyperlink" Target="/../../../../../:b:/g/personal/territorializacion2021_sdmujer_gov_co/EYXE_nDGL9xJiJgnf1ujrUABm32PkB8RDpq_-J3kpmpsdw?e=gpDwHQ" TargetMode="External"/><Relationship Id="rId9" Type="http://schemas.openxmlformats.org/officeDocument/2006/relationships/hyperlink" Target="../../../../../../../../../../../../:b:/g/personal/territorializacion2021_sdmujer_gov_co/EWo3al2oVhJCt2cDJjOXtI0B3VzWHip1ecn6y807tzAb5w?e=wNXzmD" TargetMode="External"/><Relationship Id="rId14" Type="http://schemas.openxmlformats.org/officeDocument/2006/relationships/hyperlink" Target="../../../../../../../../../../../../:b:/g/personal/territorializacion2021_sdmujer_gov_co/EVxxUePm0WJFmIyJi6DHOdoBiWGKKAS0hz3YO7gu01JLPw?e=gj2WSG" TargetMode="External"/><Relationship Id="rId22" Type="http://schemas.openxmlformats.org/officeDocument/2006/relationships/hyperlink" Target="https://secretariadistritald-my.sharepoint.com/:b:/g/personal/territorializacion2021_sdmujer_gov_co/IQBZZ3bjZtNjSazHWepSELKPAX-KgB94HASPCIFLEzIzWXQ?e=Rnmr0p"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8" Type="http://schemas.openxmlformats.org/officeDocument/2006/relationships/hyperlink" Target="/../../../../../:w:/g/personal/territorializacion2021_sdmujer_gov_co/Efqm5flxwNRGpPqBNkA4s9QBYCSCti44qauj_nohXTQ7Qg?e=2zLo5d" TargetMode="External"/><Relationship Id="rId13" Type="http://schemas.openxmlformats.org/officeDocument/2006/relationships/hyperlink" Target="../../../../../../../../../../../../:w:/g/personal/territorializacion2021_sdmujer_gov_co/EcmWVggANjRIlYwffyVBhH4Bk14IITgFZVxrPHcHVz1s9Q?e=GFM1Ye" TargetMode="External"/><Relationship Id="rId18" Type="http://schemas.openxmlformats.org/officeDocument/2006/relationships/hyperlink" Target="../../../../../../../../../../../../:w:/g/personal/territorializacion2021_sdmujer_gov_co/EWxwJF1OIsBAjwy0sqWVpegBpBPXopkFbij28haq_Eet6w?e=AQRncw" TargetMode="External"/><Relationship Id="rId3" Type="http://schemas.openxmlformats.org/officeDocument/2006/relationships/hyperlink" Target="/../../../../../:w:/g/personal/territorializacion2021_sdmujer_gov_co/ETl5tnV7qd5BoQ4cF7wc49QBCIgJx9HK7FYOYRI1TGPEqA?e=besZmy" TargetMode="External"/><Relationship Id="rId21" Type="http://schemas.openxmlformats.org/officeDocument/2006/relationships/hyperlink" Target="https://secretariadistritald-my.sharepoint.com/:w:/g/personal/territorializacion2021_sdmujer_gov_co/IQAx3uTbxQbPS5lA_kVEhR5xASTS0L_f2eVgub3YatymfiE?e=Aq2S4B" TargetMode="External"/><Relationship Id="rId7" Type="http://schemas.openxmlformats.org/officeDocument/2006/relationships/hyperlink" Target="/../../../../../:w:/g/personal/territorializacion2021_sdmujer_gov_co/EfqjMpOVh7tIicvhKTpMwn4B55fOqHwTebd9RjMY_r-zow?e=d6XBYR" TargetMode="External"/><Relationship Id="rId12" Type="http://schemas.openxmlformats.org/officeDocument/2006/relationships/hyperlink" Target="../../../../../../../../../../../../:w:/g/personal/territorializacion2021_sdmujer_gov_co/ETt6NV3BZGVIhMyolx_CPTcBSHDorYnNKsA7MC9IE-q-Gw?e=Wn5Krj" TargetMode="External"/><Relationship Id="rId17" Type="http://schemas.openxmlformats.org/officeDocument/2006/relationships/hyperlink" Target="../../../../../../../../../../../../:w:/g/personal/territorializacion2021_sdmujer_gov_co/EZWay-2u2KpJrkY7MUM3LUgBYyR5l-75WLBQRAh0Mil2sg?e=sFMoOv" TargetMode="External"/><Relationship Id="rId25" Type="http://schemas.openxmlformats.org/officeDocument/2006/relationships/drawing" Target="../drawings/drawing12.xml"/><Relationship Id="rId2" Type="http://schemas.openxmlformats.org/officeDocument/2006/relationships/hyperlink" Target="/../../../../../:w:/g/personal/territorializacion2021_sdmujer_gov_co/ETZvpo4DRexDsLmQYow7E54BiRdXAaKVmqXRPJhMeBE2XQ?e=6DYvQT" TargetMode="External"/><Relationship Id="rId16" Type="http://schemas.openxmlformats.org/officeDocument/2006/relationships/hyperlink" Target="../../../../../../../../../../../../:w:/g/personal/territorializacion2021_sdmujer_gov_co/ESxg7WzvqKVPh13DIdpFxlkBlh3XfQJl6GgqvVvNwUy_cA?e=pY8LyY" TargetMode="External"/><Relationship Id="rId20" Type="http://schemas.openxmlformats.org/officeDocument/2006/relationships/hyperlink" Target="https://secretariadistritald-my.sharepoint.com/:w:/g/personal/territorializacion2021_sdmujer_gov_co/IQDZIyMgGoK5QJMGrRAMbj35AVsPJP4-X80Iqe4boBn09LM?e=CqAQY3" TargetMode="External"/><Relationship Id="rId1" Type="http://schemas.openxmlformats.org/officeDocument/2006/relationships/hyperlink" Target="/../../../../../:w:/g/personal/territorializacion2021_sdmujer_gov_co/EYVrHu8liQ5DoF2gBnsOKSYBFJOyhfItGv0996Bv9YxKlw?e=3JpAWb" TargetMode="External"/><Relationship Id="rId6" Type="http://schemas.openxmlformats.org/officeDocument/2006/relationships/hyperlink" Target="/../../../../../:w:/g/personal/territorializacion2021_sdmujer_gov_co/EZqs32rWqKZIgQZNvP0Wo0oB1vLOA7Be1v48f8XqR0LQ6Q?e=bltCLc" TargetMode="External"/><Relationship Id="rId11" Type="http://schemas.openxmlformats.org/officeDocument/2006/relationships/hyperlink" Target="../../../../../../../../../../../../:w:/g/personal/territorializacion2021_sdmujer_gov_co/EdGKCrMla7ZMqGnTUX_t_BEBIKVvE_0YCYtn8FS9iXf-ww?e=f9Qd0v" TargetMode="External"/><Relationship Id="rId24" Type="http://schemas.openxmlformats.org/officeDocument/2006/relationships/printerSettings" Target="../printerSettings/printerSettings7.bin"/><Relationship Id="rId5" Type="http://schemas.openxmlformats.org/officeDocument/2006/relationships/hyperlink" Target="/../../../../../:w:/g/personal/territorializacion2021_sdmujer_gov_co/EcnsUD3pEI1AtjRKkqU2z7oBbYVJAW7pY8E73ifL4wQ6Vg?e=W9IPnU" TargetMode="External"/><Relationship Id="rId15" Type="http://schemas.openxmlformats.org/officeDocument/2006/relationships/hyperlink" Target="../../../../../../../../../../../../:w:/g/personal/territorializacion2021_sdmujer_gov_co/EaPvPwEM21lOpbdqgDiYs58BmD8NeNjeKUQD7uTo3GcQ2A?e=gcTANr" TargetMode="External"/><Relationship Id="rId23" Type="http://schemas.openxmlformats.org/officeDocument/2006/relationships/hyperlink" Target="https://secretariadistritald-my.sharepoint.com/:w:/g/personal/territorializacion2021_sdmujer_gov_co/IQD_J4Z1lUHdTKVoOv3l--wqAe8TZm_pgcSdwYI-3UeUY-M?e=YGlARp" TargetMode="External"/><Relationship Id="rId10" Type="http://schemas.openxmlformats.org/officeDocument/2006/relationships/hyperlink" Target="../../../../../../../../../../../../:w:/g/personal/territorializacion2021_sdmujer_gov_co/ESL80nY2nKdKpqum4kpF2zUBVAxfbBC4fclJ2zUfE6FTbA?e=zzyhvV" TargetMode="External"/><Relationship Id="rId19" Type="http://schemas.openxmlformats.org/officeDocument/2006/relationships/hyperlink" Target="../../../../../../../../../../../../:w:/g/personal/territorializacion2021_sdmujer_gov_co/ESfvSgggJ2lCgwjInACZTEYBvm0KSZtFPrjd9h2Yye5RjA?e=OOyKVg" TargetMode="External"/><Relationship Id="rId4" Type="http://schemas.openxmlformats.org/officeDocument/2006/relationships/hyperlink" Target="/../../../../../:w:/g/personal/territorializacion2021_sdmujer_gov_co/ERdQW8isG5ZNqg-ypl-Sv_kBnf2nuHXJmY52sirlwT2Pkg?e=YhychC" TargetMode="External"/><Relationship Id="rId9" Type="http://schemas.openxmlformats.org/officeDocument/2006/relationships/hyperlink" Target="../../../../../../../../../../../../:w:/g/personal/territorializacion2021_sdmujer_gov_co/EfBT5rbT-rVHrpO322g_VaQBWP0v0pqhN3xBWirDVUcESA?e=tTK5hC" TargetMode="External"/><Relationship Id="rId14" Type="http://schemas.openxmlformats.org/officeDocument/2006/relationships/hyperlink" Target="../../../../../../../../../../../../:w:/g/personal/territorializacion2021_sdmujer_gov_co/ETdDApDyuYpPjXeOmJLRMQ0Ba3rANyfF-e7EKZntpqqfBQ?e=O3dCsr" TargetMode="External"/><Relationship Id="rId22" Type="http://schemas.openxmlformats.org/officeDocument/2006/relationships/hyperlink" Target="https://secretariadistritald-my.sharepoint.com/:w:/g/personal/territorializacion2021_sdmujer_gov_co/IQC7d6imjRZHQ5APPVAE6Ri4AaL4cJjcI2bvTOM7EfHoH8U?e=Upe5o5"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8" Type="http://schemas.openxmlformats.org/officeDocument/2006/relationships/hyperlink" Target="../../../../../../../../../../../../:x:/g/personal/territorializacion2021_sdmujer_gov_co/EQf97gOmkWFJphhRkZTj6gYB9oYCOpcH05b_hqGpHYQECQ?e=Dices7" TargetMode="External"/><Relationship Id="rId13" Type="http://schemas.openxmlformats.org/officeDocument/2006/relationships/hyperlink" Target="../../../../../../../../../../../../:w:/g/personal/territorializacion2021_sdmujer_gov_co/EdSyhqzuXJhOr1LpFDkjaLMBFeBjIdueDu8smeAn1TlgAw?e=LIIe3e" TargetMode="External"/><Relationship Id="rId18" Type="http://schemas.openxmlformats.org/officeDocument/2006/relationships/hyperlink" Target="https://secretariadistritald-my.sharepoint.com/:b:/g/personal/territorializacion2021_sdmujer_gov_co/IQChW-Ha1mwSSb6KVStjrecKATgRR3XMyA5Je27a50V8icw?e=QPrscS" TargetMode="External"/><Relationship Id="rId3" Type="http://schemas.openxmlformats.org/officeDocument/2006/relationships/hyperlink" Target="/../../../../../:b:/g/personal/territorializacion2021_sdmujer_gov_co/EZf15LAV7p5PnWNVA4SaaqQBaTSofv02ueeOu49OY50ymQ?e=KwgCIl" TargetMode="External"/><Relationship Id="rId7" Type="http://schemas.openxmlformats.org/officeDocument/2006/relationships/hyperlink" Target="../../../../../../../../../../../../:b:/g/personal/territorializacion2021_sdmujer_gov_co/EWBzdHy5aY1NkpAJo3_N0EQBj37-o_P8OQ1vG8-t3huG1g?e=GRrrR5" TargetMode="External"/><Relationship Id="rId12" Type="http://schemas.openxmlformats.org/officeDocument/2006/relationships/hyperlink" Target="../../../../../../../../../../../../:w:/g/personal/territorializacion2021_sdmujer_gov_co/Ed1fc9I6DRFLsnptxCw5aXEBAB0ofgW9Nasxx8qNISdPLQ?e=OEfItb" TargetMode="External"/><Relationship Id="rId17" Type="http://schemas.openxmlformats.org/officeDocument/2006/relationships/hyperlink" Target="https://secretariadistritald-my.sharepoint.com/:w:/g/personal/territorializacion2021_sdmujer_gov_co/IQBPiw11_IcJTYo3truf5wTCAQY-1tbnKhtJ5cvqMV4qH4g?e=lKqZhi" TargetMode="External"/><Relationship Id="rId2" Type="http://schemas.openxmlformats.org/officeDocument/2006/relationships/hyperlink" Target="/../../../../../:b:/g/personal/territorializacion2021_sdmujer_gov_co/EVWNy2eMQTtOkntkPgPRJSkBzZr1YFpFU1QBvEw4yqdC0w?e=OgZGww" TargetMode="External"/><Relationship Id="rId16" Type="http://schemas.openxmlformats.org/officeDocument/2006/relationships/hyperlink" Target="https://secretariadistritald-my.sharepoint.com/:w:/g/personal/territorializacion2021_sdmujer_gov_co/IQD5mGGBbXo0SKo12GY2YZXEAcIg5jN6W1mb4_W6ahsbo3c?e=rM3Msd" TargetMode="External"/><Relationship Id="rId20" Type="http://schemas.openxmlformats.org/officeDocument/2006/relationships/drawing" Target="../drawings/drawing15.xml"/><Relationship Id="rId1" Type="http://schemas.openxmlformats.org/officeDocument/2006/relationships/hyperlink" Target="/../../../../../:b:/g/personal/territorializacion2021_sdmujer_gov_co/EVWNy2eMQTtOkntkPgPRJSkBzZr1YFpFU1QBvEw4yqdC0w?e=OgZGww" TargetMode="External"/><Relationship Id="rId6" Type="http://schemas.openxmlformats.org/officeDocument/2006/relationships/hyperlink" Target="../../../../../../../../../../../../:b:/g/personal/territorializacion2021_sdmujer_gov_co/Ed3_4N1vVnVMntq68VuqDZMBsgTa_mWRZZRKqQ2u6snXBw?e=ukfjVU" TargetMode="External"/><Relationship Id="rId11" Type="http://schemas.openxmlformats.org/officeDocument/2006/relationships/hyperlink" Target="../../../../../../../../../../../../:b:/g/personal/territorializacion2021_sdmujer_gov_co/EXox5ZpYKNxKnOFkR4P-s30B3M1aZ19WZL_GTxBvyfyvSw?e=lnHg11" TargetMode="External"/><Relationship Id="rId5" Type="http://schemas.openxmlformats.org/officeDocument/2006/relationships/hyperlink" Target="/../../../../../:b:/g/personal/territorializacion2021_sdmujer_gov_co/EXrNV6fqRm1CpyimbKjHJSQBnprdsToEAyTLbBCw26mgrQ?e=plAlmA" TargetMode="External"/><Relationship Id="rId15" Type="http://schemas.openxmlformats.org/officeDocument/2006/relationships/hyperlink" Target="https://secretariadistritald-my.sharepoint.com/:b:/g/personal/territorializacion2021_sdmujer_gov_co/IQBprDmzqrjsSLr-JawlY7yBAUC7TuVDdQAnRA2ixw1BaPs?e=Iih0Tn" TargetMode="External"/><Relationship Id="rId10" Type="http://schemas.openxmlformats.org/officeDocument/2006/relationships/hyperlink" Target="../../../../../../../../../../../../:b:/g/personal/territorializacion2021_sdmujer_gov_co/ERI-lY6lwaJAsaZF9zEInzsB-xYU-zSqrY3Os9nW4NECgA?e=tCjqeB" TargetMode="External"/><Relationship Id="rId19" Type="http://schemas.openxmlformats.org/officeDocument/2006/relationships/printerSettings" Target="../printerSettings/printerSettings8.bin"/><Relationship Id="rId4" Type="http://schemas.openxmlformats.org/officeDocument/2006/relationships/hyperlink" Target="/../../../../../:b:/g/personal/territorializacion2021_sdmujer_gov_co/Ebi2oaNhIUlPuM2TshGGvGgBhGxSty1kKQsJjorQM_UQog?e=ZYIBGS" TargetMode="External"/><Relationship Id="rId9" Type="http://schemas.openxmlformats.org/officeDocument/2006/relationships/hyperlink" Target="../../../../../../../../../../../../:w:/g/personal/territorializacion2021_sdmujer_gov_co/ETuafMLMxbxLkl17BusxBJYBwwxy7N6cbpW29vNETIaZPw?e=5Yvn5G" TargetMode="External"/><Relationship Id="rId14" Type="http://schemas.openxmlformats.org/officeDocument/2006/relationships/hyperlink" Target="../../../../../../../../../../../../:b:/g/personal/territorializacion2021_sdmujer_gov_co/EStocf2fcpJMjTSk2c7gPDcBSu_p_hxxGH2layLi8WplfQ?e=WZJSaJ"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w:/g/personal/territorializacion2021_sdmujer_gov_co/ERpeiWmFxklKhcF18TM3YwYBLf5jPVNYp6qaS6zETF5Ipw?e=wQSV3h" TargetMode="External"/><Relationship Id="rId13" Type="http://schemas.openxmlformats.org/officeDocument/2006/relationships/hyperlink" Target="../../../../../../../../../../../../:w:/g/personal/territorializacion2021_sdmujer_gov_co/EYYmW60CtgFAvo8AB6POelABei-ys2uQyzoiba2hMT2-hg?e=MreDzq" TargetMode="External"/><Relationship Id="rId18" Type="http://schemas.openxmlformats.org/officeDocument/2006/relationships/hyperlink" Target="../../../../../../../../../../../../:w:/g/personal/territorializacion2021_sdmujer_gov_co/ETXkU_CxeSpArs708AhfFPMBes5iLm6L_uAGVq1IzfN4Cw?e=mqVamT" TargetMode="External"/><Relationship Id="rId3" Type="http://schemas.openxmlformats.org/officeDocument/2006/relationships/hyperlink" Target="/../../../../../:w:/g/personal/territorializacion2021_sdmujer_gov_co/Eav5WxJDWrxBmR2lglSC9s4BX99VF4GY8KTf3qRI-DXoUQ?e=Xx5HTu" TargetMode="External"/><Relationship Id="rId21" Type="http://schemas.openxmlformats.org/officeDocument/2006/relationships/hyperlink" Target="https://secretariadistritald-my.sharepoint.com/:w:/g/personal/territorializacion2021_sdmujer_gov_co/IQAhbI3XxJu6RaygFGlnBcnuAf1jJrCIzvxLp732M0qN9DA?e=gviIjh" TargetMode="External"/><Relationship Id="rId7" Type="http://schemas.openxmlformats.org/officeDocument/2006/relationships/hyperlink" Target="/../../../../../:w:/g/personal/territorializacion2021_sdmujer_gov_co/ERpeiWmFxklKhcF18TM3YwYBLf5jPVNYp6qaS6zETF5Ipw?e=wQSV3h" TargetMode="External"/><Relationship Id="rId12" Type="http://schemas.openxmlformats.org/officeDocument/2006/relationships/hyperlink" Target="../../../../../../../../../../../../:w:/g/personal/territorializacion2021_sdmujer_gov_co/EaDVMDMYJw9Kl9HlD47a9fgBNne_EPw2Oazmv_mstOP4LA?e=QsoR2u" TargetMode="External"/><Relationship Id="rId17" Type="http://schemas.openxmlformats.org/officeDocument/2006/relationships/hyperlink" Target="../../../../../../../../../../../../:w:/g/personal/territorializacion2021_sdmujer_gov_co/ETXkU_CxeSpArs708AhfFPMBes5iLm6L_uAGVq1IzfN4Cw?e=mqVamT" TargetMode="External"/><Relationship Id="rId2" Type="http://schemas.openxmlformats.org/officeDocument/2006/relationships/hyperlink" Target="/../../../../../:w:/g/personal/territorializacion2021_sdmujer_gov_co/Ecvw0dX2CWdHj_Uo_CVLs-QB_wGYAp9x_XynUU2i0yrt9A?e=4I84fE" TargetMode="External"/><Relationship Id="rId16" Type="http://schemas.openxmlformats.org/officeDocument/2006/relationships/hyperlink" Target="../../../../../../../../../../../../:b:/g/personal/territorializacion2021_sdmujer_gov_co/EUrdvLFP96lLk4a_sHpWUiMBgVJWMdVvdxVT6FA_GZ0G3g?e=Q52fbb" TargetMode="External"/><Relationship Id="rId20" Type="http://schemas.openxmlformats.org/officeDocument/2006/relationships/hyperlink" Target="https://secretariadistritald-my.sharepoint.com/:w:/g/personal/territorializacion2021_sdmujer_gov_co/IQD96F2BSCx5Ra_IYBILz7TOAa71AOZUDAAR6f1BIYKgwKQ?e=Hv3xh8" TargetMode="External"/><Relationship Id="rId1" Type="http://schemas.openxmlformats.org/officeDocument/2006/relationships/hyperlink" Target="/../../../../../:w:/g/personal/territorializacion2021_sdmujer_gov_co/Ecvw0dX2CWdHj_Uo_CVLs-QB_wGYAp9x_XynUU2i0yrt9A?e=4I84fE" TargetMode="External"/><Relationship Id="rId6" Type="http://schemas.openxmlformats.org/officeDocument/2006/relationships/hyperlink" Target="/../../../../../:w:/g/personal/territorializacion2021_sdmujer_gov_co/EQ2hKt-3HjdKqALPpdOA5vMBgq8RMq7kTEYvf8JgjYAzKw?e=eW2f3E" TargetMode="External"/><Relationship Id="rId11" Type="http://schemas.openxmlformats.org/officeDocument/2006/relationships/hyperlink" Target="../../../../../../../../../../../../:w:/g/personal/territorializacion2021_sdmujer_gov_co/EaDVMDMYJw9Kl9HlD47a9fgBNne_EPw2Oazmv_mstOP4LA?e=QsoR2u" TargetMode="External"/><Relationship Id="rId24" Type="http://schemas.openxmlformats.org/officeDocument/2006/relationships/drawing" Target="../drawings/drawing16.xml"/><Relationship Id="rId5" Type="http://schemas.openxmlformats.org/officeDocument/2006/relationships/hyperlink" Target="/../../../../../:w:/g/personal/territorializacion2021_sdmujer_gov_co/EQ2hKt-3HjdKqALPpdOA5vMBgq8RMq7kTEYvf8JgjYAzKw?e=eW2f3E" TargetMode="External"/><Relationship Id="rId15" Type="http://schemas.openxmlformats.org/officeDocument/2006/relationships/hyperlink" Target="../../../../../../../../../../../../:b:/g/personal/territorializacion2021_sdmujer_gov_co/EUrdvLFP96lLk4a_sHpWUiMBgVJWMdVvdxVT6FA_GZ0G3g?e=Q52fbb" TargetMode="External"/><Relationship Id="rId23" Type="http://schemas.openxmlformats.org/officeDocument/2006/relationships/printerSettings" Target="../printerSettings/printerSettings9.bin"/><Relationship Id="rId10" Type="http://schemas.openxmlformats.org/officeDocument/2006/relationships/hyperlink" Target="../../../../../../../../../../../../:w:/g/personal/territorializacion2021_sdmujer_gov_co/EZJpKJNKAQhHsO134VnBObkB3SgoiG4RqraoSpaAIhXxLA?e=Gi7lmU" TargetMode="External"/><Relationship Id="rId19" Type="http://schemas.openxmlformats.org/officeDocument/2006/relationships/hyperlink" Target="https://secretariadistritald-my.sharepoint.com/:w:/g/personal/territorializacion2021_sdmujer_gov_co/IQD96F2BSCx5Ra_IYBILz7TOAa71AOZUDAAR6f1BIYKgwKQ?e=Hv3xh8" TargetMode="External"/><Relationship Id="rId4" Type="http://schemas.openxmlformats.org/officeDocument/2006/relationships/hyperlink" Target="/../../../../../:w:/g/personal/territorializacion2021_sdmujer_gov_co/Eav5WxJDWrxBmR2lglSC9s4BX99VF4GY8KTf3qRI-DXoUQ?e=Xx5HTu" TargetMode="External"/><Relationship Id="rId9" Type="http://schemas.openxmlformats.org/officeDocument/2006/relationships/hyperlink" Target="../../../../../../../../../../../../:w:/g/personal/territorializacion2021_sdmujer_gov_co/EZJpKJNKAQhHsO134VnBObkB3SgoiG4RqraoSpaAIhXxLA?e=Gi7lmU" TargetMode="External"/><Relationship Id="rId14" Type="http://schemas.openxmlformats.org/officeDocument/2006/relationships/hyperlink" Target="../../../../../../../../../../../../:w:/g/personal/territorializacion2021_sdmujer_gov_co/EYYmW60CtgFAvo8AB6POelABei-ys2uQyzoiba2hMT2-hg?e=MreDzq" TargetMode="External"/><Relationship Id="rId22" Type="http://schemas.openxmlformats.org/officeDocument/2006/relationships/hyperlink" Target="https://secretariadistritald-my.sharepoint.com/:w:/g/personal/territorializacion2021_sdmujer_gov_co/IQAhbI3XxJu6RaygFGlnBcnuAf1jJrCIzvxLp732M0qN9DA?e=gviIjh"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0.bin"/><Relationship Id="rId1" Type="http://schemas.openxmlformats.org/officeDocument/2006/relationships/hyperlink" Target="/../../../../../:b:/g/personal/territorializacion2021_sdmujer_gov_co/EVWNy2eMQTtOkntkPgPRJSkBzZr1YFpFU1QBvEw4yqdC0w?e=OgZGww"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hyperlink" Target="/../../../../../:w:/g/personal/territorializacion2021_sdmujer_gov_co/EXgkXHm1rWdEh3B9ZmT2BWoBSsN2NJnR_2yOHNyAeLpyaA?e=8ocgNf" TargetMode="External"/><Relationship Id="rId2" Type="http://schemas.openxmlformats.org/officeDocument/2006/relationships/hyperlink" Target="/../../../../../:w:/g/personal/territorializacion2021_sdmujer_gov_co/EXgkXHm1rWdEh3B9ZmT2BWoBSsN2NJnR_2yOHNyAeLpyaA?e=8ocgNf" TargetMode="External"/><Relationship Id="rId1" Type="http://schemas.openxmlformats.org/officeDocument/2006/relationships/hyperlink" Target="/../../../../../:w:/g/personal/territorializacion2021_sdmujer_gov_co/EcIhuQjZ44pEttlcaSETPt0BTtos86N5_C8xk1A-bW9Ysw?e=hfIxcu" TargetMode="External"/><Relationship Id="rId5" Type="http://schemas.openxmlformats.org/officeDocument/2006/relationships/drawing" Target="../drawings/drawing22.xml"/><Relationship Id="rId4"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w:/g/personal/territorializacion2021_sdmujer_gov_co/EZSYMDPiSrNFi3462QsGNBYBJHX4hDShQ8LiBMbOZj3kLg?e=7IuMto" TargetMode="External"/><Relationship Id="rId1" Type="http://schemas.openxmlformats.org/officeDocument/2006/relationships/hyperlink" Target="/../../../../../:w:/g/personal/territorializacion2021_sdmujer_gov_co/Eaak-VxiQNVJgxHAwrgfyRMBTq0HzpxK0midJYePHpgFDQ?e=1cRLCa" TargetMode="External"/><Relationship Id="rId4"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3" Type="http://schemas.openxmlformats.org/officeDocument/2006/relationships/hyperlink" Target="/../../../../../:x:/g/personal/territorializacion2021_sdmujer_gov_co/Efh68XRoJD5MuvFHcTi7BDEB_H82g05SwaxTlRdKCc-KZA?e=rjWPFF" TargetMode="External"/><Relationship Id="rId18" Type="http://schemas.openxmlformats.org/officeDocument/2006/relationships/hyperlink" Target="../../../../../../../../../../../../:x:/g/personal/territorializacion2021_sdmujer_gov_co/Ecpgm1UihydCgW_fdY4eud0BG0Emh-jfhHGOLmnrV0-Z3Q?e=SQ7iwn" TargetMode="External"/><Relationship Id="rId26" Type="http://schemas.openxmlformats.org/officeDocument/2006/relationships/hyperlink" Target="../../../../../../../../../../../../:x:/g/personal/territorializacion2021_sdmujer_gov_co/EUheaAPbEBFKt6uqTrAoBAsBNaJ2OB-0eWK5dUt1tjXrUg?e=vQdDVT" TargetMode="External"/><Relationship Id="rId39" Type="http://schemas.openxmlformats.org/officeDocument/2006/relationships/printerSettings" Target="../printerSettings/printerSettings1.bin"/><Relationship Id="rId21" Type="http://schemas.openxmlformats.org/officeDocument/2006/relationships/hyperlink" Target="../../../../../../../../../../../../:x:/g/personal/territorializacion2021_sdmujer_gov_co/EXI2zKbeMyJIsAIMFcyvc1AB400743fZtJxVlGGMsSGCaw?e=IvNjge" TargetMode="External"/><Relationship Id="rId34" Type="http://schemas.openxmlformats.org/officeDocument/2006/relationships/hyperlink" Target="https://secretariadistritald-my.sharepoint.com/:x:/g/personal/territorializacion2021_sdmujer_gov_co/IQC3fjWgw60AS4yEOHqEyo9QAZCw8iTimzDYTUmwzTJQR6k?e=nRPAUP" TargetMode="External"/><Relationship Id="rId7" Type="http://schemas.openxmlformats.org/officeDocument/2006/relationships/hyperlink" Target="/../../../../../:x:/g/personal/territorializacion2021_sdmujer_gov_co/EdTS3qBybOVPugBWHU7B4goB50WP7ULCd50iYpOx8VpLwA?e=Cypn2V" TargetMode="External"/><Relationship Id="rId12" Type="http://schemas.openxmlformats.org/officeDocument/2006/relationships/hyperlink" Target="/../../../../../:x:/g/personal/territorializacion2021_sdmujer_gov_co/Efh68XRoJD5MuvFHcTi7BDEB_H82g05SwaxTlRdKCc-KZA?e=rjWPFF" TargetMode="External"/><Relationship Id="rId17" Type="http://schemas.openxmlformats.org/officeDocument/2006/relationships/hyperlink" Target="../../../../../../../../../../../../:x:/g/personal/territorializacion2021_sdmujer_gov_co/Ecpgm1UihydCgW_fdY4eud0BG0Emh-jfhHGOLmnrV0-Z3Q?e=SQ7iwn" TargetMode="External"/><Relationship Id="rId25" Type="http://schemas.openxmlformats.org/officeDocument/2006/relationships/hyperlink" Target="../../../../../../../../../../../../:x:/g/personal/territorializacion2021_sdmujer_gov_co/EV1IPP1JaVdCn3KqThd-N4sBdUAb0KOJsq-Oj3X6Bb1UhA?e=4MMile" TargetMode="External"/><Relationship Id="rId33" Type="http://schemas.openxmlformats.org/officeDocument/2006/relationships/hyperlink" Target="https://secretariadistritald-my.sharepoint.com/:x:/g/personal/territorializacion2021_sdmujer_gov_co/IQC3fjWgw60AS4yEOHqEyo9QAZCw8iTimzDYTUmwzTJQR6k?e=nRPAUP" TargetMode="External"/><Relationship Id="rId38" Type="http://schemas.openxmlformats.org/officeDocument/2006/relationships/hyperlink" Target="https://secretariadistritald-my.sharepoint.com/:x:/g/personal/territorializacion2021_sdmujer_gov_co/IQDcz-cwdw6MRaSNO2ksgLpqAUWTyikK_keyfpygovkXie4?e=QXeK3n" TargetMode="External"/><Relationship Id="rId2" Type="http://schemas.openxmlformats.org/officeDocument/2006/relationships/hyperlink" Target="/../../../../../:x:/g/personal/territorializacion2021_sdmujer_gov_co/EUu_B9vUo3JPgTPKF95WE38BTjwq0Q8JQtDyIcg2Vv4I7A?e=xDaHmK" TargetMode="External"/><Relationship Id="rId16" Type="http://schemas.openxmlformats.org/officeDocument/2006/relationships/hyperlink" Target="/../../../../../:x:/g/personal/territorializacion2021_sdmujer_gov_co/ES9wLjFBJDBCnmE6r_yivsIBzqc-JAPFJcfu5zy7ZnOlRQ?e=H73Hzv" TargetMode="External"/><Relationship Id="rId20" Type="http://schemas.openxmlformats.org/officeDocument/2006/relationships/hyperlink" Target="../../../../../../../../../../../../:x:/g/personal/territorializacion2021_sdmujer_gov_co/EXI2zKbeMyJIsAIMFcyvc1AB400743fZtJxVlGGMsSGCaw?e=IvNjge" TargetMode="External"/><Relationship Id="rId29" Type="http://schemas.openxmlformats.org/officeDocument/2006/relationships/hyperlink" Target="../../../../../../../../../../../../:x:/g/personal/territorializacion2021_sdmujer_gov_co/Eby1bHITBi1Jm5zgiIzVXvQBPC6hhOfeP_HvmZjj70CwCg?e=qSrnIf" TargetMode="External"/><Relationship Id="rId1" Type="http://schemas.openxmlformats.org/officeDocument/2006/relationships/hyperlink" Target="/../../../../../:x:/g/personal/territorializacion2021_sdmujer_gov_co/EUu_B9vUo3JPgTPKF95WE38BTjwq0Q8JQtDyIcg2Vv4I7A?e=xDaHmK" TargetMode="External"/><Relationship Id="rId6" Type="http://schemas.openxmlformats.org/officeDocument/2006/relationships/hyperlink" Target="/../../../../../:x:/g/personal/territorializacion2021_sdmujer_gov_co/EddcG9lJdyFPsvVSEifbWuIBm8aTz5SXQQzOZvXVxx0IJw?e=2sO5ni" TargetMode="External"/><Relationship Id="rId11" Type="http://schemas.openxmlformats.org/officeDocument/2006/relationships/hyperlink" Target="/../../../../../:x:/g/personal/territorializacion2021_sdmujer_gov_co/Efh68XRoJD5MuvFHcTi7BDEB_H82g05SwaxTlRdKCc-KZA?e=rjWPFF" TargetMode="External"/><Relationship Id="rId24" Type="http://schemas.openxmlformats.org/officeDocument/2006/relationships/hyperlink" Target="../../../../../../../../../../../../:x:/g/personal/territorializacion2021_sdmujer_gov_co/EV1IPP1JaVdCn3KqThd-N4sBdUAb0KOJsq-Oj3X6Bb1UhA?e=4MMile" TargetMode="External"/><Relationship Id="rId32" Type="http://schemas.openxmlformats.org/officeDocument/2006/relationships/hyperlink" Target="https://secretariadistritald-my.sharepoint.com/:x:/g/personal/territorializacion2021_sdmujer_gov_co/IQC3fjWgw60AS4yEOHqEyo9QAZCw8iTimzDYTUmwzTJQR6k?e=nRPAUP" TargetMode="External"/><Relationship Id="rId37" Type="http://schemas.openxmlformats.org/officeDocument/2006/relationships/hyperlink" Target="https://secretariadistritald-my.sharepoint.com/:x:/g/personal/territorializacion2021_sdmujer_gov_co/IQDcz-cwdw6MRaSNO2ksgLpqAUWTyikK_keyfpygovkXie4?e=QXeK3n" TargetMode="External"/><Relationship Id="rId40" Type="http://schemas.openxmlformats.org/officeDocument/2006/relationships/drawing" Target="../drawings/drawing2.xml"/><Relationship Id="rId5" Type="http://schemas.openxmlformats.org/officeDocument/2006/relationships/hyperlink" Target="/../../../../../:x:/g/personal/territorializacion2021_sdmujer_gov_co/EddcG9lJdyFPsvVSEifbWuIBm8aTz5SXQQzOZvXVxx0IJw?e=2sO5ni" TargetMode="External"/><Relationship Id="rId15" Type="http://schemas.openxmlformats.org/officeDocument/2006/relationships/hyperlink" Target="/../../../../../:x:/g/personal/territorializacion2021_sdmujer_gov_co/ES9wLjFBJDBCnmE6r_yivsIBzqc-JAPFJcfu5zy7ZnOlRQ?e=H73Hzv" TargetMode="External"/><Relationship Id="rId23" Type="http://schemas.openxmlformats.org/officeDocument/2006/relationships/hyperlink" Target="../../../../../../../../../../../../:x:/g/personal/territorializacion2021_sdmujer_gov_co/EV1IPP1JaVdCn3KqThd-N4sBdUAb0KOJsq-Oj3X6Bb1UhA?e=4MMile" TargetMode="External"/><Relationship Id="rId28" Type="http://schemas.openxmlformats.org/officeDocument/2006/relationships/hyperlink" Target="../../../../../../../../../../../../:x:/g/personal/territorializacion2021_sdmujer_gov_co/EUheaAPbEBFKt6uqTrAoBAsBNaJ2OB-0eWK5dUt1tjXrUg?e=vQdDVT" TargetMode="External"/><Relationship Id="rId36" Type="http://schemas.openxmlformats.org/officeDocument/2006/relationships/hyperlink" Target="https://secretariadistritald-my.sharepoint.com/:x:/g/personal/territorializacion2021_sdmujer_gov_co/IQDcz-cwdw6MRaSNO2ksgLpqAUWTyikK_keyfpygovkXie4?e=QXeK3n" TargetMode="External"/><Relationship Id="rId10" Type="http://schemas.openxmlformats.org/officeDocument/2006/relationships/hyperlink" Target="/../../../../../:x:/g/personal/territorializacion2021_sdmujer_gov_co/Efh68XRoJD5MuvFHcTi7BDEB_H82g05SwaxTlRdKCc-KZA?e=rjWPFF" TargetMode="External"/><Relationship Id="rId19" Type="http://schemas.openxmlformats.org/officeDocument/2006/relationships/hyperlink" Target="../../../../../../../../../../../../:x:/g/personal/territorializacion2021_sdmujer_gov_co/Ecpgm1UihydCgW_fdY4eud0BG0Emh-jfhHGOLmnrV0-Z3Q?e=SQ7iwn" TargetMode="External"/><Relationship Id="rId31" Type="http://schemas.openxmlformats.org/officeDocument/2006/relationships/hyperlink" Target="../../../../../../../../../../../../:x:/g/personal/territorializacion2021_sdmujer_gov_co/Eby1bHITBi1Jm5zgiIzVXvQBPC6hhOfeP_HvmZjj70CwCg?e=qSrnIf" TargetMode="External"/><Relationship Id="rId4" Type="http://schemas.openxmlformats.org/officeDocument/2006/relationships/hyperlink" Target="/../../../../../:x:/g/personal/territorializacion2021_sdmujer_gov_co/EddcG9lJdyFPsvVSEifbWuIBm8aTz5SXQQzOZvXVxx0IJw?e=2sO5ni" TargetMode="External"/><Relationship Id="rId9" Type="http://schemas.openxmlformats.org/officeDocument/2006/relationships/hyperlink" Target="/../../../../../:x:/g/personal/territorializacion2021_sdmujer_gov_co/EdTS3qBybOVPugBWHU7B4goB50WP7ULCd50iYpOx8VpLwA?e=Cypn2V" TargetMode="External"/><Relationship Id="rId14" Type="http://schemas.openxmlformats.org/officeDocument/2006/relationships/hyperlink" Target="/../../../../../:x:/g/personal/territorializacion2021_sdmujer_gov_co/ES9wLjFBJDBCnmE6r_yivsIBzqc-JAPFJcfu5zy7ZnOlRQ?e=H73Hzv" TargetMode="External"/><Relationship Id="rId22" Type="http://schemas.openxmlformats.org/officeDocument/2006/relationships/hyperlink" Target="../../../../../../../../../../../../:x:/g/personal/territorializacion2021_sdmujer_gov_co/EXI2zKbeMyJIsAIMFcyvc1AB400743fZtJxVlGGMsSGCaw?e=IvNjge" TargetMode="External"/><Relationship Id="rId27" Type="http://schemas.openxmlformats.org/officeDocument/2006/relationships/hyperlink" Target="../../../../../../../../../../../../:x:/g/personal/territorializacion2021_sdmujer_gov_co/EUheaAPbEBFKt6uqTrAoBAsBNaJ2OB-0eWK5dUt1tjXrUg?e=vQdDVT" TargetMode="External"/><Relationship Id="rId30" Type="http://schemas.openxmlformats.org/officeDocument/2006/relationships/hyperlink" Target="../../../../../../../../../../../../:x:/g/personal/territorializacion2021_sdmujer_gov_co/Eby1bHITBi1Jm5zgiIzVXvQBPC6hhOfeP_HvmZjj70CwCg?e=qSrnIf" TargetMode="External"/><Relationship Id="rId35" Type="http://schemas.openxmlformats.org/officeDocument/2006/relationships/hyperlink" Target="https://secretariadistritald-my.sharepoint.com/:x:/g/personal/territorializacion2021_sdmujer_gov_co/IQDcz-cwdw6MRaSNO2ksgLpqAUWTyikK_keyfpygovkXie4?e=7YPDwa" TargetMode="External"/><Relationship Id="rId8" Type="http://schemas.openxmlformats.org/officeDocument/2006/relationships/hyperlink" Target="/../../../../../:x:/g/personal/territorializacion2021_sdmujer_gov_co/EdTS3qBybOVPugBWHU7B4goB50WP7ULCd50iYpOx8VpLwA?e=Cypn2V" TargetMode="External"/><Relationship Id="rId3" Type="http://schemas.openxmlformats.org/officeDocument/2006/relationships/hyperlink" Target="/../../../../../:x:/g/personal/territorializacion2021_sdmujer_gov_co/EUu_B9vUo3JPgTPKF95WE38BTjwq0Q8JQtDyIcg2Vv4I7A?e=xDaHmK"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w:/g/personal/territorializacion2021_sdmujer_gov_co/EQF63Pw8m0xPrIIHV7EfbXsBUGUvZOA90sMAkEZaCMzAtA?e=m7P7cl" TargetMode="External"/><Relationship Id="rId13" Type="http://schemas.openxmlformats.org/officeDocument/2006/relationships/hyperlink" Target="../../../../../../../../../../../../:w:/g/personal/territorializacion2021_sdmujer_gov_co/EaOS-CAv9b5Pp8eUsGFjPgIBS-OGZzMgXyQRlpgRZDMjMQ?e=9Iid0s" TargetMode="External"/><Relationship Id="rId18" Type="http://schemas.openxmlformats.org/officeDocument/2006/relationships/hyperlink" Target="../../../../../../../../../../../../:w:/g/personal/territorializacion2021_sdmujer_gov_co/EcR7xGOYptRFpmfnUSdorbkBhd2em-3IV1DQdS5BKqyBYw?e=uu0TQO" TargetMode="External"/><Relationship Id="rId26" Type="http://schemas.openxmlformats.org/officeDocument/2006/relationships/drawing" Target="../drawings/drawing4.xml"/><Relationship Id="rId3" Type="http://schemas.openxmlformats.org/officeDocument/2006/relationships/hyperlink" Target="/../../../../../:w:/g/personal/territorializacion2021_sdmujer_gov_co/EcIhuQjZ44pEttlcaSETPt0BTtos86N5_C8xk1A-bW9Ysw?e=hfIxcu" TargetMode="External"/><Relationship Id="rId21" Type="http://schemas.openxmlformats.org/officeDocument/2006/relationships/hyperlink" Target="https://secretariadistritald-my.sharepoint.com/:w:/g/personal/territorializacion2021_sdmujer_gov_co/IQBXwPz1FdLgRYoVPqUfIHXTAZ2AV2rvXiWCqWMgMNaqCCM?e=ZkU51M" TargetMode="External"/><Relationship Id="rId7" Type="http://schemas.openxmlformats.org/officeDocument/2006/relationships/hyperlink" Target="/../../../../../:w:/g/personal/territorializacion2021_sdmujer_gov_co/EQF63Pw8m0xPrIIHV7EfbXsBUGUvZOA90sMAkEZaCMzAtA?e=m7P7cl" TargetMode="External"/><Relationship Id="rId12" Type="http://schemas.openxmlformats.org/officeDocument/2006/relationships/hyperlink" Target="../../../../../../../../../../../../:w:/g/personal/territorializacion2021_sdmujer_gov_co/EaOS-CAv9b5Pp8eUsGFjPgIBS-OGZzMgXyQRlpgRZDMjMQ?e=7jJOQ6" TargetMode="External"/><Relationship Id="rId17" Type="http://schemas.openxmlformats.org/officeDocument/2006/relationships/hyperlink" Target="../../../../../../../../../../../../:w:/g/personal/territorializacion2021_sdmujer_gov_co/EcR7xGOYptRFpmfnUSdorbkBhd2em-3IV1DQdS5BKqyBYw?e=uu0TQO" TargetMode="External"/><Relationship Id="rId25" Type="http://schemas.openxmlformats.org/officeDocument/2006/relationships/printerSettings" Target="../printerSettings/printerSettings3.bin"/><Relationship Id="rId2" Type="http://schemas.openxmlformats.org/officeDocument/2006/relationships/hyperlink" Target="/../../../../../:w:/g/personal/territorializacion2021_sdmujer_gov_co/EXgkXHm1rWdEh3B9ZmT2BWoBSsN2NJnR_2yOHNyAeLpyaA?e=8ocgNf" TargetMode="External"/><Relationship Id="rId16" Type="http://schemas.openxmlformats.org/officeDocument/2006/relationships/hyperlink" Target="../../../../../../../../../../../../:w:/g/personal/territorializacion2021_sdmujer_gov_co/Efmj0N6w0O1Dg7uJE_Py8l4BSn_mfEG9-4gz6F4D796o8Q?e=JGjfzN" TargetMode="External"/><Relationship Id="rId20" Type="http://schemas.openxmlformats.org/officeDocument/2006/relationships/hyperlink" Target="../../../../../../../../../../../../:w:/g/personal/territorializacion2021_sdmujer_gov_co/EfLlZ6NVRFlJr8o5k7zacyYB4ArwKh-FwlLNPR6bdXjvyQ?e=alFhZD" TargetMode="External"/><Relationship Id="rId1" Type="http://schemas.openxmlformats.org/officeDocument/2006/relationships/hyperlink" Target="/../../../../../:w:/g/personal/territorializacion2021_sdmujer_gov_co/EXgkXHm1rWdEh3B9ZmT2BWoBSsN2NJnR_2yOHNyAeLpyaA?e=8ocgNf" TargetMode="External"/><Relationship Id="rId6" Type="http://schemas.openxmlformats.org/officeDocument/2006/relationships/hyperlink" Target="/../../../../../:w:/g/personal/territorializacion2021_sdmujer_gov_co/ETnaSOs-c2dCkPcWd2gcze0Bag1Q0PjO7Nlazeg3vQaSsw?e=sgxzgZ" TargetMode="External"/><Relationship Id="rId11" Type="http://schemas.openxmlformats.org/officeDocument/2006/relationships/hyperlink" Target="../../../../../../../../../../../../:w:/g/personal/territorializacion2021_sdmujer_gov_co/EaOS-CAv9b5Pp8eUsGFjPgIBS-OGZzMgXyQRlpgRZDMjMQ?e=Nnrusc" TargetMode="External"/><Relationship Id="rId24" Type="http://schemas.openxmlformats.org/officeDocument/2006/relationships/hyperlink" Target="https://secretariadistritald-my.sharepoint.com/:w:/g/personal/territorializacion2021_sdmujer_gov_co/IQC7jILl8BPjSYAXloulVgDbAUE_6Xw4DNuEUjT1R-WporQ?e=PeTPkY" TargetMode="External"/><Relationship Id="rId5" Type="http://schemas.openxmlformats.org/officeDocument/2006/relationships/hyperlink" Target="/../../../../../:w:/g/personal/territorializacion2021_sdmujer_gov_co/ETnaSOs-c2dCkPcWd2gcze0Bag1Q0PjO7Nlazeg3vQaSsw?e=sgxzgZ" TargetMode="External"/><Relationship Id="rId15" Type="http://schemas.openxmlformats.org/officeDocument/2006/relationships/hyperlink" Target="../../../../../../../../../../../../:w:/g/personal/territorializacion2021_sdmujer_gov_co/Efmj0N6w0O1Dg7uJE_Py8l4BSn_mfEG9-4gz6F4D796o8Q?e=JGjfzN" TargetMode="External"/><Relationship Id="rId23" Type="http://schemas.openxmlformats.org/officeDocument/2006/relationships/hyperlink" Target="https://secretariadistritald-my.sharepoint.com/:w:/g/personal/territorializacion2021_sdmujer_gov_co/IQC7jILl8BPjSYAXloulVgDbAUE_6Xw4DNuEUjT1R-WporQ?e=PeTPkY" TargetMode="External"/><Relationship Id="rId10" Type="http://schemas.openxmlformats.org/officeDocument/2006/relationships/hyperlink" Target="/../../../../../:w:/g/personal/territorializacion2021_sdmujer_gov_co/EZLrRtyPcMRHkwbuyWWTNTsBs-XWl6kdlZgbMRoFO1n5dA?e=yaqlrq" TargetMode="External"/><Relationship Id="rId19" Type="http://schemas.openxmlformats.org/officeDocument/2006/relationships/hyperlink" Target="../../../../../../../../../../../../:w:/g/personal/territorializacion2021_sdmujer_gov_co/EfLlZ6NVRFlJr8o5k7zacyYB4ArwKh-FwlLNPR6bdXjvyQ?e=alFhZD" TargetMode="External"/><Relationship Id="rId4" Type="http://schemas.openxmlformats.org/officeDocument/2006/relationships/hyperlink" Target="/../../../../../:w:/g/personal/territorializacion2021_sdmujer_gov_co/EcIhuQjZ44pEttlcaSETPt0BTtos86N5_C8xk1A-bW9Ysw?e=hfIxcu" TargetMode="External"/><Relationship Id="rId9" Type="http://schemas.openxmlformats.org/officeDocument/2006/relationships/hyperlink" Target="/../../../../../:w:/g/personal/territorializacion2021_sdmujer_gov_co/EZLrRtyPcMRHkwbuyWWTNTsBs-XWl6kdlZgbMRoFO1n5dA?e=yaqlrq" TargetMode="External"/><Relationship Id="rId14" Type="http://schemas.openxmlformats.org/officeDocument/2006/relationships/hyperlink" Target="../../../../../../../../../../../../:w:/g/personal/territorializacion2021_sdmujer_gov_co/EaOS-CAv9b5Pp8eUsGFjPgIBS-OGZzMgXyQRlpgRZDMjMQ?e=9Iid0s" TargetMode="External"/><Relationship Id="rId22" Type="http://schemas.openxmlformats.org/officeDocument/2006/relationships/hyperlink" Target="https://secretariadistritald-my.sharepoint.com/:w:/g/personal/territorializacion2021_sdmujer_gov_co/IQBXwPz1FdLgRYoVPqUfIHXTAZ2AV2rvXiWCqWMgMNaqCCM?e=ZkU51M"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3" Type="http://schemas.openxmlformats.org/officeDocument/2006/relationships/hyperlink" Target="/../../../../../:w:/g/personal/territorializacion2021_sdmujer_gov_co/EU-SrDwvDO1KusFNCiaWrSQBydrCed7R0rJiiwrNmUPvrw?e=Oagt2K" TargetMode="External"/><Relationship Id="rId18" Type="http://schemas.openxmlformats.org/officeDocument/2006/relationships/hyperlink" Target="../../../../../../../../../../../../:w:/g/personal/territorializacion2021_sdmujer_gov_co/EYbRVht1eE9OhsjhejusxIsBBYw0zuE5rdJoCdFzBTtMiA?e=BTo15U" TargetMode="External"/><Relationship Id="rId26" Type="http://schemas.openxmlformats.org/officeDocument/2006/relationships/hyperlink" Target="../../../../../../../../../../../../:w:/g/personal/territorializacion2021_sdmujer_gov_co/EZ7PTQ5LfB1GjVZ26IonhrwBEYBkev7MYxl8HbFxGKEyug?e=7ISGth" TargetMode="External"/><Relationship Id="rId39" Type="http://schemas.openxmlformats.org/officeDocument/2006/relationships/hyperlink" Target="https://secretariadistritald-my.sharepoint.com/:w:/g/personal/territorializacion2021_sdmujer_gov_co/IQA5-2yK8nCAS7SNB3_B2QgMATm4HrpftLmvAO8GbkqXuWY?e=hNeDVf" TargetMode="External"/><Relationship Id="rId21" Type="http://schemas.openxmlformats.org/officeDocument/2006/relationships/hyperlink" Target="../../../../../../../../../../../../:w:/g/personal/territorializacion2021_sdmujer_gov_co/ES4Ne-czDw9CsNTEVCpciswB8xJcRVimCrXFJ1xh9rPfNQ?e=3kPFPW" TargetMode="External"/><Relationship Id="rId34" Type="http://schemas.openxmlformats.org/officeDocument/2006/relationships/hyperlink" Target="../../../../../../../../../../../../:w:/g/personal/territorializacion2021_sdmujer_gov_co/EWE75iDc4PRGuxCq1Yvfe-cBDt8rUobMRz-B_w2rDKcusQ?e=G0rOZM" TargetMode="External"/><Relationship Id="rId42" Type="http://schemas.openxmlformats.org/officeDocument/2006/relationships/hyperlink" Target="https://secretariadistritald-my.sharepoint.com/:w:/g/personal/territorializacion2021_sdmujer_gov_co/IQCdwG63LaIeTYj8APvriQu4AVilBgf24qJBZd9Pm_SAImQ?e=aq6775" TargetMode="External"/><Relationship Id="rId7" Type="http://schemas.openxmlformats.org/officeDocument/2006/relationships/hyperlink" Target="/../../../../../:w:/g/personal/territorializacion2021_sdmujer_gov_co/EY_qA41LfIBBrIzfNYylhYYBsD0lt3C1MsjRTOXR9hAjog?e=028f5u" TargetMode="External"/><Relationship Id="rId2" Type="http://schemas.openxmlformats.org/officeDocument/2006/relationships/hyperlink" Target="/../../../../../:w:/g/personal/territorializacion2021_sdmujer_gov_co/EVi-guJRhxRNjhs5sauVYrsBB6yNK1nOCDFKeybjrHsw7w?e=lCQ6Y6" TargetMode="External"/><Relationship Id="rId16" Type="http://schemas.openxmlformats.org/officeDocument/2006/relationships/hyperlink" Target="../../../../../../../../../../../../:w:/g/personal/territorializacion2021_sdmujer_gov_co/EYbRVht1eE9OhsjhejusxIsBBYw0zuE5rdJoCdFzBTtMiA?e=BTo15U" TargetMode="External"/><Relationship Id="rId29" Type="http://schemas.openxmlformats.org/officeDocument/2006/relationships/hyperlink" Target="../../../../../../../../../../../../:w:/g/personal/territorializacion2021_sdmujer_gov_co/EU2lGTscdH1GrCC8Jk98GCIBUstRfJVXUTXkG47aaX-d5w?e=UcAXrn" TargetMode="External"/><Relationship Id="rId1" Type="http://schemas.openxmlformats.org/officeDocument/2006/relationships/hyperlink" Target="/../../../../../:w:/g/personal/territorializacion2021_sdmujer_gov_co/EVi-guJRhxRNjhs5sauVYrsBB6yNK1nOCDFKeybjrHsw7w?e=lCQ6Y6" TargetMode="External"/><Relationship Id="rId6" Type="http://schemas.openxmlformats.org/officeDocument/2006/relationships/hyperlink" Target="/../../../../../:w:/g/personal/territorializacion2021_sdmujer_gov_co/EY_qA41LfIBBrIzfNYylhYYBsD0lt3C1MsjRTOXR9hAjog?e=028f5u" TargetMode="External"/><Relationship Id="rId11" Type="http://schemas.openxmlformats.org/officeDocument/2006/relationships/hyperlink" Target="/../../../../../:w:/g/personal/territorializacion2021_sdmujer_gov_co/EXITdX3G4P1JiRCIRij3B6sBG5UFGwrjyNM3tf-1xxjyvg?e=suvrXO" TargetMode="External"/><Relationship Id="rId24" Type="http://schemas.openxmlformats.org/officeDocument/2006/relationships/hyperlink" Target="../../../../../../../../../../../../:w:/g/personal/territorializacion2021_sdmujer_gov_co/EZ7PTQ5LfB1GjVZ26IonhrwBEYBkev7MYxl8HbFxGKEyug?e=7ISGth" TargetMode="External"/><Relationship Id="rId32" Type="http://schemas.openxmlformats.org/officeDocument/2006/relationships/hyperlink" Target="../../../../../../../../../../../../:w:/g/personal/territorializacion2021_sdmujer_gov_co/EWE75iDc4PRGuxCq1Yvfe-cBDt8rUobMRz-B_w2rDKcusQ?e=G0rOZM" TargetMode="External"/><Relationship Id="rId37" Type="http://schemas.openxmlformats.org/officeDocument/2006/relationships/hyperlink" Target="https://secretariadistritald-my.sharepoint.com/:w:/g/personal/territorializacion2021_sdmujer_gov_co/IQA5-2yK8nCAS7SNB3_B2QgMATm4HrpftLmvAO8GbkqXuWY?e=hNeDVf" TargetMode="External"/><Relationship Id="rId40" Type="http://schemas.openxmlformats.org/officeDocument/2006/relationships/hyperlink" Target="https://secretariadistritald-my.sharepoint.com/:w:/g/personal/territorializacion2021_sdmujer_gov_co/IQCdwG63LaIeTYj8APvriQu4AVilBgf24qJBZd9Pm_SAImQ?e=aq6775" TargetMode="External"/><Relationship Id="rId45" Type="http://schemas.openxmlformats.org/officeDocument/2006/relationships/drawing" Target="../drawings/drawing6.xml"/><Relationship Id="rId5" Type="http://schemas.openxmlformats.org/officeDocument/2006/relationships/hyperlink" Target="/../../../../../:w:/g/personal/territorializacion2021_sdmujer_gov_co/EY_qA41LfIBBrIzfNYylhYYBsD0lt3C1MsjRTOXR9hAjog?e=028f5u" TargetMode="External"/><Relationship Id="rId15" Type="http://schemas.openxmlformats.org/officeDocument/2006/relationships/hyperlink" Target="/../../../../../:w:/g/personal/territorializacion2021_sdmujer_gov_co/EU-SrDwvDO1KusFNCiaWrSQBydrCed7R0rJiiwrNmUPvrw?e=Oagt2K" TargetMode="External"/><Relationship Id="rId23" Type="http://schemas.openxmlformats.org/officeDocument/2006/relationships/hyperlink" Target="../../../../../../../../../../../../:w:/g/personal/territorializacion2021_sdmujer_gov_co/ES4Ne-czDw9CsNTEVCpciswB8xJcRVimCrXFJ1xh9rPfNQ?e=3kPFPW" TargetMode="External"/><Relationship Id="rId28" Type="http://schemas.openxmlformats.org/officeDocument/2006/relationships/hyperlink" Target="../../../../../../../../../../../../:w:/g/personal/territorializacion2021_sdmujer_gov_co/EU2lGTscdH1GrCC8Jk98GCIBUstRfJVXUTXkG47aaX-d5w?e=UcAXrn" TargetMode="External"/><Relationship Id="rId36" Type="http://schemas.openxmlformats.org/officeDocument/2006/relationships/hyperlink" Target="https://secretariadistritald-my.sharepoint.com/:w:/g/personal/territorializacion2021_sdmujer_gov_co/IQA5-2yK8nCAS7SNB3_B2QgMATm4HrpftLmvAO8GbkqXuWY?e=hNeDVf" TargetMode="External"/><Relationship Id="rId10" Type="http://schemas.openxmlformats.org/officeDocument/2006/relationships/hyperlink" Target="/../../../../../:w:/g/personal/territorializacion2021_sdmujer_gov_co/EXITdX3G4P1JiRCIRij3B6sBG5UFGwrjyNM3tf-1xxjyvg?e=suvrXO" TargetMode="External"/><Relationship Id="rId19" Type="http://schemas.openxmlformats.org/officeDocument/2006/relationships/hyperlink" Target="../../../../../../../../../../../../:w:/g/personal/territorializacion2021_sdmujer_gov_co/EYbRVht1eE9OhsjhejusxIsBBYw0zuE5rdJoCdFzBTtMiA?e=BTo15U" TargetMode="External"/><Relationship Id="rId31" Type="http://schemas.openxmlformats.org/officeDocument/2006/relationships/hyperlink" Target="../../../../../../../../../../../../:w:/g/personal/territorializacion2021_sdmujer_gov_co/EU2lGTscdH1GrCC8Jk98GCIBUstRfJVXUTXkG47aaX-d5w?e=UcAXrn" TargetMode="External"/><Relationship Id="rId44" Type="http://schemas.openxmlformats.org/officeDocument/2006/relationships/printerSettings" Target="../printerSettings/printerSettings4.bin"/><Relationship Id="rId4" Type="http://schemas.openxmlformats.org/officeDocument/2006/relationships/hyperlink" Target="/../../../../../:w:/g/personal/territorializacion2021_sdmujer_gov_co/EY_qA41LfIBBrIzfNYylhYYBsD0lt3C1MsjRTOXR9hAjog?e=028f5u" TargetMode="External"/><Relationship Id="rId9" Type="http://schemas.openxmlformats.org/officeDocument/2006/relationships/hyperlink" Target="/../../../../../:w:/g/personal/territorializacion2021_sdmujer_gov_co/EXITdX3G4P1JiRCIRij3B6sBG5UFGwrjyNM3tf-1xxjyvg?e=suvrXO" TargetMode="External"/><Relationship Id="rId14" Type="http://schemas.openxmlformats.org/officeDocument/2006/relationships/hyperlink" Target="/../../../../../:w:/g/personal/territorializacion2021_sdmujer_gov_co/EU-SrDwvDO1KusFNCiaWrSQBydrCed7R0rJiiwrNmUPvrw?e=Oagt2K" TargetMode="External"/><Relationship Id="rId22" Type="http://schemas.openxmlformats.org/officeDocument/2006/relationships/hyperlink" Target="../../../../../../../../../../../../:w:/g/personal/territorializacion2021_sdmujer_gov_co/ES4Ne-czDw9CsNTEVCpciswB8xJcRVimCrXFJ1xh9rPfNQ?e=3kPFPW" TargetMode="External"/><Relationship Id="rId27" Type="http://schemas.openxmlformats.org/officeDocument/2006/relationships/hyperlink" Target="../../../../../../../../../../../../:w:/g/personal/territorializacion2021_sdmujer_gov_co/EZ7PTQ5LfB1GjVZ26IonhrwBEYBkev7MYxl8HbFxGKEyug?e=7ISGth" TargetMode="External"/><Relationship Id="rId30" Type="http://schemas.openxmlformats.org/officeDocument/2006/relationships/hyperlink" Target="../../../../../../../../../../../../:w:/g/personal/territorializacion2021_sdmujer_gov_co/EU2lGTscdH1GrCC8Jk98GCIBUstRfJVXUTXkG47aaX-d5w?e=UcAXrn" TargetMode="External"/><Relationship Id="rId35" Type="http://schemas.openxmlformats.org/officeDocument/2006/relationships/hyperlink" Target="../../../../../../../../../../../../:w:/g/personal/territorializacion2021_sdmujer_gov_co/EWE75iDc4PRGuxCq1Yvfe-cBDt8rUobMRz-B_w2rDKcusQ?e=G0rOZM" TargetMode="External"/><Relationship Id="rId43" Type="http://schemas.openxmlformats.org/officeDocument/2006/relationships/hyperlink" Target="https://secretariadistritald-my.sharepoint.com/:w:/g/personal/territorializacion2021_sdmujer_gov_co/IQCdwG63LaIeTYj8APvriQu4AVilBgf24qJBZd9Pm_SAImQ?e=aq6775" TargetMode="External"/><Relationship Id="rId8" Type="http://schemas.openxmlformats.org/officeDocument/2006/relationships/hyperlink" Target="/../../../../../:w:/g/personal/territorializacion2021_sdmujer_gov_co/EXITdX3G4P1JiRCIRij3B6sBG5UFGwrjyNM3tf-1xxjyvg?e=uSmhEb" TargetMode="External"/><Relationship Id="rId3" Type="http://schemas.openxmlformats.org/officeDocument/2006/relationships/hyperlink" Target="/../../../../../:w:/g/personal/territorializacion2021_sdmujer_gov_co/EVi-guJRhxRNjhs5sauVYrsBB6yNK1nOCDFKeybjrHsw7w?e=lCQ6Y6" TargetMode="External"/><Relationship Id="rId12" Type="http://schemas.openxmlformats.org/officeDocument/2006/relationships/hyperlink" Target="/../../../../../:w:/g/personal/territorializacion2021_sdmujer_gov_co/EU-SrDwvDO1KusFNCiaWrSQBydrCed7R0rJiiwrNmUPvrw?e=Oagt2K" TargetMode="External"/><Relationship Id="rId17" Type="http://schemas.openxmlformats.org/officeDocument/2006/relationships/hyperlink" Target="../../../../../../../../../../../../:w:/g/personal/territorializacion2021_sdmujer_gov_co/EYbRVht1eE9OhsjhejusxIsBBYw0zuE5rdJoCdFzBTtMiA?e=BTo15U" TargetMode="External"/><Relationship Id="rId25" Type="http://schemas.openxmlformats.org/officeDocument/2006/relationships/hyperlink" Target="../../../../../../../../../../../../:w:/g/personal/territorializacion2021_sdmujer_gov_co/EZ7PTQ5LfB1GjVZ26IonhrwBEYBkev7MYxl8HbFxGKEyug?e=7ISGth" TargetMode="External"/><Relationship Id="rId33" Type="http://schemas.openxmlformats.org/officeDocument/2006/relationships/hyperlink" Target="../../../../../../../../../../../../:w:/g/personal/territorializacion2021_sdmujer_gov_co/EWE75iDc4PRGuxCq1Yvfe-cBDt8rUobMRz-B_w2rDKcusQ?e=G0rOZM" TargetMode="External"/><Relationship Id="rId38" Type="http://schemas.openxmlformats.org/officeDocument/2006/relationships/hyperlink" Target="https://secretariadistritald-my.sharepoint.com/:w:/g/personal/territorializacion2021_sdmujer_gov_co/IQA5-2yK8nCAS7SNB3_B2QgMATm4HrpftLmvAO8GbkqXuWY?e=hNeDVf" TargetMode="External"/><Relationship Id="rId20" Type="http://schemas.openxmlformats.org/officeDocument/2006/relationships/hyperlink" Target="../../../../../../../../../../../../:w:/g/personal/territorializacion2021_sdmujer_gov_co/ES4Ne-czDw9CsNTEVCpciswB8xJcRVimCrXFJ1xh9rPfNQ?e=3kPFPW" TargetMode="External"/><Relationship Id="rId41" Type="http://schemas.openxmlformats.org/officeDocument/2006/relationships/hyperlink" Target="https://secretariadistritald-my.sharepoint.com/:w:/g/personal/territorializacion2021_sdmujer_gov_co/IQCdwG63LaIeTYj8APvriQu4AVilBgf24qJBZd9Pm_SAImQ?e=aq6775"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7" customWidth="1"/>
    <col min="5" max="5" width="34.28515625" style="262" customWidth="1"/>
    <col min="6" max="6" width="31" style="262" customWidth="1"/>
    <col min="7" max="7" width="20.140625" style="262" customWidth="1"/>
    <col min="8" max="8" width="19.140625" style="262" customWidth="1"/>
    <col min="9" max="9" width="24" style="262" customWidth="1"/>
    <col min="10" max="10" width="18.7109375" style="262" customWidth="1"/>
    <col min="11" max="11" width="21.7109375" style="262" customWidth="1"/>
    <col min="12" max="16384" width="12" style="262"/>
  </cols>
  <sheetData>
    <row r="1" spans="1:12" x14ac:dyDescent="0.25">
      <c r="A1" s="265" t="s">
        <v>0</v>
      </c>
      <c r="B1" s="265" t="s">
        <v>1</v>
      </c>
      <c r="C1" s="265" t="s">
        <v>2</v>
      </c>
      <c r="D1" s="265" t="s">
        <v>3</v>
      </c>
      <c r="E1" s="266" t="s">
        <v>4</v>
      </c>
      <c r="F1" s="266" t="s">
        <v>5</v>
      </c>
      <c r="G1" s="266" t="s">
        <v>6</v>
      </c>
      <c r="H1" s="266" t="s">
        <v>7</v>
      </c>
      <c r="I1" s="266" t="s">
        <v>8</v>
      </c>
      <c r="J1" s="266" t="s">
        <v>9</v>
      </c>
      <c r="K1" s="266" t="s">
        <v>10</v>
      </c>
      <c r="L1" s="266" t="s">
        <v>11</v>
      </c>
    </row>
    <row r="2" spans="1:12" ht="25.5" x14ac:dyDescent="0.25">
      <c r="A2" s="267" t="s">
        <v>12</v>
      </c>
      <c r="B2" s="267" t="s">
        <v>13</v>
      </c>
      <c r="C2" s="267" t="s">
        <v>14</v>
      </c>
      <c r="D2" s="267" t="s">
        <v>15</v>
      </c>
      <c r="E2" s="262" t="s">
        <v>16</v>
      </c>
      <c r="F2" s="262" t="s">
        <v>17</v>
      </c>
      <c r="G2" s="267" t="s">
        <v>18</v>
      </c>
      <c r="H2" s="262" t="s">
        <v>19</v>
      </c>
      <c r="I2" s="262" t="s">
        <v>20</v>
      </c>
      <c r="J2" s="262" t="s">
        <v>21</v>
      </c>
      <c r="K2" s="262" t="s">
        <v>22</v>
      </c>
      <c r="L2" s="262" t="s">
        <v>23</v>
      </c>
    </row>
    <row r="3" spans="1:12" ht="25.5" x14ac:dyDescent="0.25">
      <c r="A3" s="267" t="s">
        <v>24</v>
      </c>
      <c r="B3" s="267" t="s">
        <v>25</v>
      </c>
      <c r="C3" s="267" t="s">
        <v>26</v>
      </c>
      <c r="D3" s="267" t="s">
        <v>27</v>
      </c>
      <c r="E3" s="262" t="s">
        <v>28</v>
      </c>
      <c r="F3" s="262" t="s">
        <v>29</v>
      </c>
      <c r="G3" s="267" t="s">
        <v>30</v>
      </c>
      <c r="H3" s="262" t="s">
        <v>31</v>
      </c>
      <c r="I3" s="262" t="s">
        <v>32</v>
      </c>
      <c r="J3" s="262" t="s">
        <v>33</v>
      </c>
      <c r="K3" s="262" t="s">
        <v>34</v>
      </c>
      <c r="L3" s="262" t="s">
        <v>35</v>
      </c>
    </row>
    <row r="4" spans="1:12" ht="25.5" x14ac:dyDescent="0.25">
      <c r="A4" s="267" t="s">
        <v>36</v>
      </c>
      <c r="B4" s="267" t="s">
        <v>37</v>
      </c>
      <c r="D4" s="267" t="s">
        <v>38</v>
      </c>
      <c r="E4" s="262" t="s">
        <v>39</v>
      </c>
      <c r="F4" s="262" t="s">
        <v>40</v>
      </c>
      <c r="G4" s="267" t="s">
        <v>41</v>
      </c>
      <c r="I4" s="262" t="s">
        <v>42</v>
      </c>
      <c r="J4" s="262" t="s">
        <v>23</v>
      </c>
      <c r="K4" s="262" t="s">
        <v>43</v>
      </c>
      <c r="L4" s="262" t="s">
        <v>26</v>
      </c>
    </row>
    <row r="5" spans="1:12" ht="25.5" x14ac:dyDescent="0.25">
      <c r="A5" s="267" t="s">
        <v>44</v>
      </c>
      <c r="B5" s="267" t="s">
        <v>45</v>
      </c>
      <c r="D5" s="267" t="s">
        <v>46</v>
      </c>
      <c r="E5" s="262" t="s">
        <v>47</v>
      </c>
      <c r="F5" s="262" t="s">
        <v>48</v>
      </c>
      <c r="G5" s="267" t="s">
        <v>49</v>
      </c>
      <c r="I5" s="262" t="s">
        <v>50</v>
      </c>
      <c r="J5" s="262" t="s">
        <v>51</v>
      </c>
    </row>
    <row r="6" spans="1:12" ht="25.5" x14ac:dyDescent="0.25">
      <c r="B6" s="267" t="s">
        <v>52</v>
      </c>
      <c r="D6" s="267" t="s">
        <v>53</v>
      </c>
      <c r="E6" s="262" t="s">
        <v>54</v>
      </c>
      <c r="F6" s="262" t="s">
        <v>55</v>
      </c>
      <c r="G6" s="267" t="s">
        <v>56</v>
      </c>
      <c r="I6" s="262" t="s">
        <v>57</v>
      </c>
    </row>
    <row r="7" spans="1:12" ht="25.5" x14ac:dyDescent="0.25">
      <c r="D7" s="267" t="s">
        <v>58</v>
      </c>
      <c r="E7" s="262" t="s">
        <v>59</v>
      </c>
      <c r="F7" s="262" t="s">
        <v>60</v>
      </c>
      <c r="G7" s="267" t="s">
        <v>61</v>
      </c>
      <c r="I7" s="262" t="s">
        <v>62</v>
      </c>
    </row>
    <row r="8" spans="1:12" x14ac:dyDescent="0.25">
      <c r="E8" s="262" t="s">
        <v>63</v>
      </c>
      <c r="F8" s="262" t="s">
        <v>64</v>
      </c>
      <c r="G8" s="262" t="s">
        <v>65</v>
      </c>
    </row>
    <row r="9" spans="1:12" x14ac:dyDescent="0.25">
      <c r="E9" s="262" t="s">
        <v>66</v>
      </c>
      <c r="F9" s="262" t="s">
        <v>67</v>
      </c>
    </row>
    <row r="10" spans="1:12" x14ac:dyDescent="0.25">
      <c r="E10" s="262" t="s">
        <v>68</v>
      </c>
      <c r="F10" s="262" t="s">
        <v>69</v>
      </c>
    </row>
    <row r="11" spans="1:12" x14ac:dyDescent="0.25">
      <c r="E11" s="262" t="s">
        <v>70</v>
      </c>
      <c r="F11" s="262" t="s">
        <v>71</v>
      </c>
    </row>
    <row r="12" spans="1:12" x14ac:dyDescent="0.25">
      <c r="E12" s="262" t="s">
        <v>72</v>
      </c>
      <c r="F12" s="262" t="s">
        <v>73</v>
      </c>
    </row>
    <row r="13" spans="1:12" x14ac:dyDescent="0.25">
      <c r="E13" s="262" t="s">
        <v>74</v>
      </c>
      <c r="F13" s="262" t="s">
        <v>75</v>
      </c>
    </row>
    <row r="14" spans="1:12" x14ac:dyDescent="0.25">
      <c r="E14" s="262" t="s">
        <v>76</v>
      </c>
      <c r="F14" s="262" t="s">
        <v>77</v>
      </c>
    </row>
    <row r="15" spans="1:12" x14ac:dyDescent="0.25">
      <c r="E15" s="262" t="s">
        <v>78</v>
      </c>
      <c r="F15" s="262" t="s">
        <v>79</v>
      </c>
    </row>
    <row r="16" spans="1:12" x14ac:dyDescent="0.25">
      <c r="E16" s="262" t="s">
        <v>80</v>
      </c>
      <c r="F16" s="262" t="s">
        <v>81</v>
      </c>
    </row>
    <row r="17" spans="5:6" x14ac:dyDescent="0.25">
      <c r="E17" s="262" t="s">
        <v>82</v>
      </c>
      <c r="F17" s="262" t="s">
        <v>83</v>
      </c>
    </row>
    <row r="18" spans="5:6" x14ac:dyDescent="0.25">
      <c r="E18" s="262" t="s">
        <v>84</v>
      </c>
      <c r="F18" s="262" t="s">
        <v>85</v>
      </c>
    </row>
    <row r="19" spans="5:6" x14ac:dyDescent="0.25">
      <c r="E19" s="262" t="s">
        <v>86</v>
      </c>
    </row>
    <row r="20" spans="5:6" x14ac:dyDescent="0.25">
      <c r="E20" s="262" t="s">
        <v>87</v>
      </c>
    </row>
    <row r="21" spans="5:6" x14ac:dyDescent="0.25">
      <c r="E21" s="262" t="s">
        <v>88</v>
      </c>
    </row>
    <row r="22" spans="5:6" x14ac:dyDescent="0.25">
      <c r="E22" s="262" t="s">
        <v>89</v>
      </c>
    </row>
    <row r="23" spans="5:6" x14ac:dyDescent="0.25">
      <c r="E23" s="262"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A114" zoomScale="70" zoomScaleNormal="70" workbookViewId="0">
      <selection activeCell="F116" sqref="F116:G116"/>
    </sheetView>
  </sheetViews>
  <sheetFormatPr baseColWidth="10" defaultColWidth="10.85546875" defaultRowHeight="14.25" x14ac:dyDescent="0.25"/>
  <cols>
    <col min="1" max="1" width="49.7109375" style="66" customWidth="1"/>
    <col min="2" max="2" width="38.28515625" style="66" customWidth="1"/>
    <col min="3" max="3" width="37.7109375" style="66" customWidth="1"/>
    <col min="4" max="4" width="38" style="66" customWidth="1"/>
    <col min="5" max="5" width="58.7109375" style="66" customWidth="1"/>
    <col min="6" max="6" width="35.7109375" style="66" customWidth="1"/>
    <col min="7" max="7" width="72.5703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41.25"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11.25"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thickBot="1" x14ac:dyDescent="0.3">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578</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thickBot="1" x14ac:dyDescent="0.3">
      <c r="A16" s="76"/>
      <c r="B16" s="141"/>
      <c r="C16" s="77"/>
      <c r="D16" s="77"/>
      <c r="E16" s="77"/>
      <c r="F16" s="77"/>
      <c r="G16" s="78"/>
      <c r="H16" s="78"/>
      <c r="I16" s="78"/>
      <c r="J16" s="78"/>
      <c r="K16" s="78"/>
      <c r="L16" s="79"/>
      <c r="M16" s="79"/>
      <c r="N16" s="79"/>
      <c r="O16" s="79"/>
    </row>
    <row r="17" spans="1:15" s="80" customFormat="1" ht="37.5" customHeight="1" thickBot="1" x14ac:dyDescent="0.3">
      <c r="A17" s="117" t="s">
        <v>213</v>
      </c>
      <c r="B17" s="829" t="s">
        <v>579</v>
      </c>
      <c r="C17" s="829"/>
      <c r="D17" s="829"/>
      <c r="E17" s="829"/>
      <c r="F17" s="829"/>
      <c r="G17" s="834" t="s">
        <v>215</v>
      </c>
      <c r="H17" s="834"/>
      <c r="I17" s="827" t="s">
        <v>580</v>
      </c>
      <c r="J17" s="827"/>
      <c r="K17" s="827"/>
      <c r="L17" s="827"/>
      <c r="M17" s="827"/>
      <c r="N17" s="827"/>
      <c r="O17" s="82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836" t="s">
        <v>218</v>
      </c>
      <c r="C19" s="837"/>
      <c r="D19" s="837"/>
      <c r="E19" s="838"/>
      <c r="F19" s="117" t="s">
        <v>219</v>
      </c>
      <c r="G19" s="1061" t="s">
        <v>479</v>
      </c>
      <c r="H19" s="1061"/>
      <c r="I19" s="1061"/>
      <c r="J19" s="117" t="s">
        <v>221</v>
      </c>
      <c r="K19" s="829" t="s">
        <v>581</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v>515328570</v>
      </c>
      <c r="C26" s="86">
        <v>441816430</v>
      </c>
      <c r="D26" s="86"/>
      <c r="E26" s="86"/>
      <c r="F26" s="86"/>
      <c r="G26" s="86"/>
      <c r="H26" s="83"/>
      <c r="I26" s="86">
        <v>84982165</v>
      </c>
      <c r="J26" s="86">
        <v>84982165</v>
      </c>
      <c r="K26" s="83">
        <v>40385675</v>
      </c>
      <c r="L26" s="83"/>
      <c r="M26" s="83">
        <v>90869815</v>
      </c>
      <c r="N26" s="580">
        <f>SUM(B26:M26)</f>
        <v>1258364820</v>
      </c>
      <c r="O26" s="84"/>
    </row>
    <row r="27" spans="1:15" ht="32.1" customHeight="1" x14ac:dyDescent="0.25">
      <c r="A27" s="85" t="s">
        <v>228</v>
      </c>
      <c r="B27" s="86">
        <v>515328570</v>
      </c>
      <c r="C27" s="86">
        <v>441811908</v>
      </c>
      <c r="D27" s="86"/>
      <c r="E27" s="86">
        <v>-6038849</v>
      </c>
      <c r="F27" s="86"/>
      <c r="G27" s="86"/>
      <c r="H27" s="86"/>
      <c r="I27" s="86"/>
      <c r="J27" s="86"/>
      <c r="K27" s="86">
        <v>182738147</v>
      </c>
      <c r="L27" s="86">
        <v>33655044</v>
      </c>
      <c r="M27" s="86">
        <v>90870000</v>
      </c>
      <c r="N27" s="86">
        <f t="shared" ref="N27:N31" si="0">SUM(B27:M27)</f>
        <v>1258364820</v>
      </c>
      <c r="O27" s="116">
        <f>+(B27+C27+D27+E27+F27+G27+H27+I27+J27+K27+L27+M27)/N26</f>
        <v>1</v>
      </c>
    </row>
    <row r="28" spans="1:15" ht="32.1" customHeight="1" x14ac:dyDescent="0.25">
      <c r="A28" s="85" t="s">
        <v>229</v>
      </c>
      <c r="B28" s="86"/>
      <c r="C28" s="86">
        <v>461028</v>
      </c>
      <c r="D28" s="86">
        <v>76142434</v>
      </c>
      <c r="E28" s="468">
        <v>109115110</v>
      </c>
      <c r="F28" s="86">
        <v>106348942</v>
      </c>
      <c r="G28" s="86">
        <v>106348942</v>
      </c>
      <c r="H28" s="86">
        <v>106348942</v>
      </c>
      <c r="I28" s="86">
        <v>106348942</v>
      </c>
      <c r="J28" s="86">
        <v>106348942</v>
      </c>
      <c r="K28" s="86">
        <v>106348942</v>
      </c>
      <c r="L28" s="86">
        <v>106348942</v>
      </c>
      <c r="M28" s="86">
        <v>198331141</v>
      </c>
      <c r="N28" s="468">
        <f t="shared" si="0"/>
        <v>1128492307</v>
      </c>
      <c r="O28" s="116"/>
    </row>
    <row r="29" spans="1:15" ht="32.1" customHeight="1" x14ac:dyDescent="0.25">
      <c r="A29" s="85" t="s">
        <v>230</v>
      </c>
      <c r="B29" s="86"/>
      <c r="C29" s="86">
        <v>1790400</v>
      </c>
      <c r="D29" s="86"/>
      <c r="E29" s="86"/>
      <c r="F29" s="86"/>
      <c r="G29" s="86"/>
      <c r="H29" s="86"/>
      <c r="I29" s="86"/>
      <c r="J29" s="86"/>
      <c r="K29" s="86"/>
      <c r="L29" s="86"/>
      <c r="M29" s="86"/>
      <c r="N29" s="86">
        <f t="shared" si="0"/>
        <v>1790400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v>1790400</v>
      </c>
      <c r="D31" s="89"/>
      <c r="E31" s="89"/>
      <c r="F31" s="89"/>
      <c r="G31" s="89"/>
      <c r="H31" s="89"/>
      <c r="I31" s="89"/>
      <c r="J31" s="89"/>
      <c r="K31" s="89"/>
      <c r="L31" s="89"/>
      <c r="M31" s="89"/>
      <c r="N31" s="89">
        <f t="shared" si="0"/>
        <v>1790400</v>
      </c>
      <c r="O31" s="549">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thickBot="1" x14ac:dyDescent="0.3">
      <c r="A36" s="102" t="s">
        <v>234</v>
      </c>
      <c r="B36" s="854" t="str">
        <f>+B13</f>
        <v>Brindar en las 20 localidades el servicio de asistencia técnica a las instancias de participación territorial y Fondos de Desarrollo Local en clave de transversalización de los enfoques</v>
      </c>
      <c r="C36" s="855"/>
      <c r="D36" s="855"/>
      <c r="E36" s="855"/>
      <c r="F36" s="855"/>
      <c r="G36" s="855"/>
      <c r="H36" s="855"/>
      <c r="I36" s="856"/>
      <c r="J36" s="93"/>
    </row>
    <row r="37" spans="1:10" ht="18.75" customHeight="1" thickBot="1" x14ac:dyDescent="0.3">
      <c r="A37" s="868" t="s">
        <v>235</v>
      </c>
      <c r="B37" s="147">
        <v>2024</v>
      </c>
      <c r="C37" s="147">
        <v>2025</v>
      </c>
      <c r="D37" s="147">
        <v>2026</v>
      </c>
      <c r="E37" s="147">
        <v>2027</v>
      </c>
      <c r="F37" s="147" t="s">
        <v>236</v>
      </c>
      <c r="G37" s="870" t="s">
        <v>237</v>
      </c>
      <c r="H37" s="870" t="s">
        <v>23</v>
      </c>
      <c r="I37" s="870"/>
      <c r="J37" s="93"/>
    </row>
    <row r="38" spans="1:10" ht="50.25" customHeight="1" thickBot="1" x14ac:dyDescent="0.3">
      <c r="A38" s="869"/>
      <c r="B38" s="380">
        <v>20</v>
      </c>
      <c r="C38" s="380">
        <v>20</v>
      </c>
      <c r="D38" s="380">
        <v>20</v>
      </c>
      <c r="E38" s="380">
        <v>20</v>
      </c>
      <c r="F38" s="382">
        <v>20</v>
      </c>
      <c r="G38" s="870"/>
      <c r="H38" s="870"/>
      <c r="I38" s="870"/>
      <c r="J38" s="93"/>
    </row>
    <row r="39" spans="1:10" ht="52.5" customHeight="1" thickBot="1" x14ac:dyDescent="0.3">
      <c r="A39" s="103" t="s">
        <v>238</v>
      </c>
      <c r="B39" s="857">
        <v>0.11</v>
      </c>
      <c r="C39" s="858"/>
      <c r="D39" s="863" t="s">
        <v>239</v>
      </c>
      <c r="E39" s="864"/>
      <c r="F39" s="864"/>
      <c r="G39" s="864"/>
      <c r="H39" s="864"/>
      <c r="I39" s="865"/>
    </row>
    <row r="40" spans="1:10" s="94" customFormat="1" ht="48" customHeight="1" thickBot="1" x14ac:dyDescent="0.3">
      <c r="A40" s="868" t="s">
        <v>240</v>
      </c>
      <c r="B40" s="103" t="s">
        <v>241</v>
      </c>
      <c r="C40" s="102" t="s">
        <v>242</v>
      </c>
      <c r="D40" s="849" t="s">
        <v>243</v>
      </c>
      <c r="E40" s="850"/>
      <c r="F40" s="849" t="s">
        <v>244</v>
      </c>
      <c r="G40" s="850"/>
      <c r="H40" s="104" t="s">
        <v>245</v>
      </c>
      <c r="I40" s="106" t="s">
        <v>246</v>
      </c>
    </row>
    <row r="41" spans="1:10" ht="217.5" customHeight="1" thickBot="1" x14ac:dyDescent="0.3">
      <c r="A41" s="869"/>
      <c r="B41" s="98">
        <v>20</v>
      </c>
      <c r="C41" s="99">
        <v>4</v>
      </c>
      <c r="D41" s="1059" t="s">
        <v>582</v>
      </c>
      <c r="E41" s="1060"/>
      <c r="F41" s="1059" t="s">
        <v>583</v>
      </c>
      <c r="G41" s="1060"/>
      <c r="H41" s="409" t="s">
        <v>398</v>
      </c>
      <c r="I41" s="406" t="s">
        <v>584</v>
      </c>
    </row>
    <row r="42" spans="1:10" s="94" customFormat="1" ht="54" customHeight="1" thickBot="1" x14ac:dyDescent="0.3">
      <c r="A42" s="868" t="s">
        <v>250</v>
      </c>
      <c r="B42" s="105" t="s">
        <v>241</v>
      </c>
      <c r="C42" s="104" t="s">
        <v>242</v>
      </c>
      <c r="D42" s="849" t="s">
        <v>243</v>
      </c>
      <c r="E42" s="850"/>
      <c r="F42" s="849" t="s">
        <v>244</v>
      </c>
      <c r="G42" s="850"/>
      <c r="H42" s="104" t="s">
        <v>245</v>
      </c>
      <c r="I42" s="106" t="s">
        <v>246</v>
      </c>
    </row>
    <row r="43" spans="1:10" ht="403.5" customHeight="1" thickBot="1" x14ac:dyDescent="0.3">
      <c r="A43" s="869"/>
      <c r="B43" s="98">
        <v>20</v>
      </c>
      <c r="C43" s="99">
        <v>17</v>
      </c>
      <c r="D43" s="1059" t="s">
        <v>585</v>
      </c>
      <c r="E43" s="1060"/>
      <c r="F43" s="1059" t="s">
        <v>586</v>
      </c>
      <c r="G43" s="1060"/>
      <c r="H43" s="409" t="s">
        <v>587</v>
      </c>
      <c r="I43" s="406" t="s">
        <v>584</v>
      </c>
    </row>
    <row r="44" spans="1:10" s="94" customFormat="1" ht="35.1" customHeight="1" thickBot="1" x14ac:dyDescent="0.3">
      <c r="A44" s="868" t="s">
        <v>253</v>
      </c>
      <c r="B44" s="105" t="s">
        <v>241</v>
      </c>
      <c r="C44" s="104" t="s">
        <v>242</v>
      </c>
      <c r="D44" s="849" t="s">
        <v>243</v>
      </c>
      <c r="E44" s="850"/>
      <c r="F44" s="849" t="s">
        <v>244</v>
      </c>
      <c r="G44" s="850"/>
      <c r="H44" s="104" t="s">
        <v>245</v>
      </c>
      <c r="I44" s="106" t="s">
        <v>246</v>
      </c>
    </row>
    <row r="45" spans="1:10" ht="315" customHeight="1" thickBot="1" x14ac:dyDescent="0.3">
      <c r="A45" s="869"/>
      <c r="B45" s="98">
        <v>20</v>
      </c>
      <c r="C45" s="99">
        <v>20</v>
      </c>
      <c r="D45" s="875" t="s">
        <v>588</v>
      </c>
      <c r="E45" s="876"/>
      <c r="F45" s="1059" t="s">
        <v>589</v>
      </c>
      <c r="G45" s="1060"/>
      <c r="H45" s="410"/>
      <c r="I45" s="407" t="s">
        <v>584</v>
      </c>
    </row>
    <row r="46" spans="1:10" s="94" customFormat="1" ht="35.1" customHeight="1" thickBot="1" x14ac:dyDescent="0.3">
      <c r="A46" s="868" t="s">
        <v>257</v>
      </c>
      <c r="B46" s="105" t="s">
        <v>241</v>
      </c>
      <c r="C46" s="105" t="s">
        <v>242</v>
      </c>
      <c r="D46" s="849" t="s">
        <v>243</v>
      </c>
      <c r="E46" s="850"/>
      <c r="F46" s="849" t="s">
        <v>244</v>
      </c>
      <c r="G46" s="850"/>
      <c r="H46" s="104" t="s">
        <v>245</v>
      </c>
      <c r="I46" s="104" t="s">
        <v>246</v>
      </c>
    </row>
    <row r="47" spans="1:10" ht="409.5" customHeight="1" thickBot="1" x14ac:dyDescent="0.3">
      <c r="A47" s="869"/>
      <c r="B47" s="98">
        <v>20</v>
      </c>
      <c r="C47" s="99">
        <v>20</v>
      </c>
      <c r="D47" s="875" t="s">
        <v>590</v>
      </c>
      <c r="E47" s="876"/>
      <c r="F47" s="1059" t="s">
        <v>591</v>
      </c>
      <c r="G47" s="1060"/>
      <c r="H47" s="114"/>
      <c r="I47" s="407" t="s">
        <v>592</v>
      </c>
    </row>
    <row r="48" spans="1:10" s="94" customFormat="1" ht="35.1" customHeight="1" thickBot="1" x14ac:dyDescent="0.3">
      <c r="A48" s="868" t="s">
        <v>261</v>
      </c>
      <c r="B48" s="105" t="s">
        <v>241</v>
      </c>
      <c r="C48" s="104" t="s">
        <v>242</v>
      </c>
      <c r="D48" s="849" t="s">
        <v>243</v>
      </c>
      <c r="E48" s="850"/>
      <c r="F48" s="849" t="s">
        <v>244</v>
      </c>
      <c r="G48" s="850"/>
      <c r="H48" s="104" t="s">
        <v>245</v>
      </c>
      <c r="I48" s="106" t="s">
        <v>246</v>
      </c>
    </row>
    <row r="49" spans="1:9" ht="354.75" customHeight="1" thickBot="1" x14ac:dyDescent="0.3">
      <c r="A49" s="869"/>
      <c r="B49" s="98">
        <v>20</v>
      </c>
      <c r="C49" s="99">
        <v>20</v>
      </c>
      <c r="D49" s="1024" t="s">
        <v>593</v>
      </c>
      <c r="E49" s="1025"/>
      <c r="F49" s="859" t="s">
        <v>594</v>
      </c>
      <c r="G49" s="860"/>
      <c r="H49" s="96"/>
      <c r="I49" s="508" t="s">
        <v>595</v>
      </c>
    </row>
    <row r="50" spans="1:9" s="94" customFormat="1" ht="35.1" customHeight="1" thickBot="1" x14ac:dyDescent="0.3">
      <c r="A50" s="868" t="s">
        <v>264</v>
      </c>
      <c r="B50" s="105" t="s">
        <v>241</v>
      </c>
      <c r="C50" s="104" t="s">
        <v>242</v>
      </c>
      <c r="D50" s="849" t="s">
        <v>243</v>
      </c>
      <c r="E50" s="850"/>
      <c r="F50" s="849" t="s">
        <v>244</v>
      </c>
      <c r="G50" s="850"/>
      <c r="H50" s="104" t="s">
        <v>245</v>
      </c>
      <c r="I50" s="106" t="s">
        <v>246</v>
      </c>
    </row>
    <row r="51" spans="1:9" ht="405.75" customHeight="1" thickBot="1" x14ac:dyDescent="0.3">
      <c r="A51" s="869"/>
      <c r="B51" s="100">
        <v>20</v>
      </c>
      <c r="C51" s="101">
        <v>20</v>
      </c>
      <c r="D51" s="970" t="s">
        <v>596</v>
      </c>
      <c r="E51" s="1057"/>
      <c r="F51" s="970" t="s">
        <v>597</v>
      </c>
      <c r="G51" s="971"/>
      <c r="H51" s="573"/>
      <c r="I51" s="560" t="s">
        <v>598</v>
      </c>
    </row>
    <row r="52" spans="1:9" ht="35.1" customHeight="1" thickBot="1" x14ac:dyDescent="0.3">
      <c r="A52" s="868" t="s">
        <v>267</v>
      </c>
      <c r="B52" s="103" t="s">
        <v>241</v>
      </c>
      <c r="C52" s="102" t="s">
        <v>242</v>
      </c>
      <c r="D52" s="849" t="s">
        <v>243</v>
      </c>
      <c r="E52" s="850"/>
      <c r="F52" s="849" t="s">
        <v>244</v>
      </c>
      <c r="G52" s="850"/>
      <c r="H52" s="104" t="s">
        <v>245</v>
      </c>
      <c r="I52" s="106" t="s">
        <v>246</v>
      </c>
    </row>
    <row r="53" spans="1:9" ht="408" customHeight="1" thickBot="1" x14ac:dyDescent="0.3">
      <c r="A53" s="869"/>
      <c r="B53" s="100">
        <v>20</v>
      </c>
      <c r="C53" s="101">
        <v>20</v>
      </c>
      <c r="D53" s="970" t="s">
        <v>599</v>
      </c>
      <c r="E53" s="1057"/>
      <c r="F53" s="970" t="s">
        <v>600</v>
      </c>
      <c r="G53" s="1057"/>
      <c r="H53" s="573"/>
      <c r="I53" s="560" t="s">
        <v>598</v>
      </c>
    </row>
    <row r="54" spans="1:9" ht="35.1" customHeight="1" thickBot="1" x14ac:dyDescent="0.3">
      <c r="A54" s="868" t="s">
        <v>271</v>
      </c>
      <c r="B54" s="103" t="s">
        <v>241</v>
      </c>
      <c r="C54" s="102" t="s">
        <v>242</v>
      </c>
      <c r="D54" s="849" t="s">
        <v>243</v>
      </c>
      <c r="E54" s="850"/>
      <c r="F54" s="849" t="s">
        <v>244</v>
      </c>
      <c r="G54" s="850"/>
      <c r="H54" s="104" t="s">
        <v>245</v>
      </c>
      <c r="I54" s="575" t="s">
        <v>246</v>
      </c>
    </row>
    <row r="55" spans="1:9" ht="409.5" customHeight="1" thickBot="1" x14ac:dyDescent="0.3">
      <c r="A55" s="869"/>
      <c r="B55" s="100">
        <v>20</v>
      </c>
      <c r="C55" s="101">
        <v>20</v>
      </c>
      <c r="D55" s="1055" t="s">
        <v>601</v>
      </c>
      <c r="E55" s="1056"/>
      <c r="F55" s="970" t="s">
        <v>602</v>
      </c>
      <c r="G55" s="1057"/>
      <c r="H55" s="559"/>
      <c r="I55" s="578" t="s">
        <v>603</v>
      </c>
    </row>
    <row r="56" spans="1:9" ht="47.25" customHeight="1" thickBot="1" x14ac:dyDescent="0.3">
      <c r="A56" s="868" t="s">
        <v>274</v>
      </c>
      <c r="B56" s="103" t="s">
        <v>241</v>
      </c>
      <c r="C56" s="102" t="s">
        <v>242</v>
      </c>
      <c r="D56" s="849" t="s">
        <v>243</v>
      </c>
      <c r="E56" s="850"/>
      <c r="F56" s="849" t="s">
        <v>244</v>
      </c>
      <c r="G56" s="850"/>
      <c r="H56" s="104" t="s">
        <v>245</v>
      </c>
      <c r="I56" s="576" t="s">
        <v>246</v>
      </c>
    </row>
    <row r="57" spans="1:9" ht="409.5" customHeight="1" thickBot="1" x14ac:dyDescent="0.3">
      <c r="A57" s="869"/>
      <c r="B57" s="100">
        <v>20</v>
      </c>
      <c r="C57" s="101">
        <v>20</v>
      </c>
      <c r="D57" s="1053" t="s">
        <v>604</v>
      </c>
      <c r="E57" s="1058"/>
      <c r="F57" s="1055" t="s">
        <v>605</v>
      </c>
      <c r="G57" s="1056"/>
      <c r="H57" s="420"/>
      <c r="I57" s="587" t="s">
        <v>606</v>
      </c>
    </row>
    <row r="58" spans="1:9" ht="35.1" customHeight="1" x14ac:dyDescent="0.25">
      <c r="A58" s="868" t="s">
        <v>278</v>
      </c>
      <c r="B58" s="103" t="s">
        <v>241</v>
      </c>
      <c r="C58" s="102" t="s">
        <v>242</v>
      </c>
      <c r="D58" s="849" t="s">
        <v>243</v>
      </c>
      <c r="E58" s="850"/>
      <c r="F58" s="849" t="s">
        <v>244</v>
      </c>
      <c r="G58" s="850"/>
      <c r="H58" s="104" t="s">
        <v>245</v>
      </c>
      <c r="I58" s="106" t="s">
        <v>246</v>
      </c>
    </row>
    <row r="59" spans="1:9" ht="409.5" customHeight="1" x14ac:dyDescent="0.25">
      <c r="A59" s="869"/>
      <c r="B59" s="100">
        <v>20</v>
      </c>
      <c r="C59" s="101">
        <v>20</v>
      </c>
      <c r="D59" s="1024" t="s">
        <v>607</v>
      </c>
      <c r="E59" s="1025"/>
      <c r="F59" s="1051" t="s">
        <v>608</v>
      </c>
      <c r="G59" s="1052"/>
      <c r="H59" s="96"/>
      <c r="I59" s="587" t="s">
        <v>609</v>
      </c>
    </row>
    <row r="60" spans="1:9" ht="35.1" customHeight="1" x14ac:dyDescent="0.25">
      <c r="A60" s="868" t="s">
        <v>281</v>
      </c>
      <c r="B60" s="103" t="s">
        <v>241</v>
      </c>
      <c r="C60" s="102" t="s">
        <v>242</v>
      </c>
      <c r="D60" s="849" t="s">
        <v>243</v>
      </c>
      <c r="E60" s="850"/>
      <c r="F60" s="849" t="s">
        <v>244</v>
      </c>
      <c r="G60" s="850"/>
      <c r="H60" s="104" t="s">
        <v>245</v>
      </c>
      <c r="I60" s="106" t="s">
        <v>246</v>
      </c>
    </row>
    <row r="61" spans="1:9" ht="402.75" customHeight="1" x14ac:dyDescent="0.25">
      <c r="A61" s="869"/>
      <c r="B61" s="100">
        <v>20</v>
      </c>
      <c r="C61" s="101">
        <v>20</v>
      </c>
      <c r="D61" s="1053" t="s">
        <v>610</v>
      </c>
      <c r="E61" s="1054"/>
      <c r="F61" s="1051" t="s">
        <v>611</v>
      </c>
      <c r="G61" s="1052"/>
      <c r="H61" s="96"/>
      <c r="I61" s="587" t="s">
        <v>609</v>
      </c>
    </row>
    <row r="62" spans="1:9" ht="35.1" customHeight="1" x14ac:dyDescent="0.25">
      <c r="A62" s="868" t="s">
        <v>284</v>
      </c>
      <c r="B62" s="103" t="s">
        <v>241</v>
      </c>
      <c r="C62" s="102" t="s">
        <v>242</v>
      </c>
      <c r="D62" s="849" t="s">
        <v>243</v>
      </c>
      <c r="E62" s="850"/>
      <c r="F62" s="849" t="s">
        <v>244</v>
      </c>
      <c r="G62" s="850"/>
      <c r="H62" s="104" t="s">
        <v>245</v>
      </c>
      <c r="I62" s="106" t="s">
        <v>246</v>
      </c>
    </row>
    <row r="63" spans="1:9" ht="408.75" customHeight="1" x14ac:dyDescent="0.25">
      <c r="A63" s="869"/>
      <c r="B63" s="100">
        <v>20</v>
      </c>
      <c r="C63" s="101">
        <v>20</v>
      </c>
      <c r="D63" s="866" t="s">
        <v>612</v>
      </c>
      <c r="E63" s="867"/>
      <c r="F63" s="1051" t="s">
        <v>613</v>
      </c>
      <c r="G63" s="1052"/>
      <c r="H63" s="96"/>
      <c r="I63" s="587" t="s">
        <v>609</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55.5" customHeight="1" x14ac:dyDescent="0.25">
      <c r="A68" s="107" t="s">
        <v>288</v>
      </c>
      <c r="B68" s="796" t="s">
        <v>614</v>
      </c>
      <c r="C68" s="797"/>
      <c r="D68" s="796" t="s">
        <v>615</v>
      </c>
      <c r="E68" s="797"/>
      <c r="F68" s="796" t="s">
        <v>616</v>
      </c>
      <c r="G68" s="797"/>
      <c r="H68" s="798" t="s">
        <v>617</v>
      </c>
      <c r="I68" s="799"/>
    </row>
    <row r="69" spans="1:9" ht="40.5" customHeight="1" x14ac:dyDescent="0.25">
      <c r="A69" s="107" t="s">
        <v>293</v>
      </c>
      <c r="B69" s="1012">
        <v>7.6999999999999999E-2</v>
      </c>
      <c r="C69" s="1013"/>
      <c r="D69" s="1012">
        <v>1.0999999999999999E-2</v>
      </c>
      <c r="E69" s="1013"/>
      <c r="F69" s="1012">
        <v>2.1999999999999999E-2</v>
      </c>
      <c r="G69" s="1013"/>
      <c r="H69" s="762"/>
      <c r="I69" s="763"/>
    </row>
    <row r="70" spans="1:9" ht="30" customHeight="1" x14ac:dyDescent="0.25">
      <c r="A70" s="764" t="s">
        <v>194</v>
      </c>
      <c r="B70" s="155" t="s">
        <v>99</v>
      </c>
      <c r="C70" s="155" t="s">
        <v>242</v>
      </c>
      <c r="D70" s="155" t="s">
        <v>99</v>
      </c>
      <c r="E70" s="155" t="s">
        <v>242</v>
      </c>
      <c r="F70" s="155" t="s">
        <v>99</v>
      </c>
      <c r="G70" s="155" t="s">
        <v>242</v>
      </c>
      <c r="H70" s="155" t="s">
        <v>99</v>
      </c>
      <c r="I70" s="155" t="s">
        <v>242</v>
      </c>
    </row>
    <row r="71" spans="1:9" ht="30" customHeight="1" x14ac:dyDescent="0.25">
      <c r="A71" s="765"/>
      <c r="B71" s="109">
        <v>0.05</v>
      </c>
      <c r="C71" s="469">
        <v>0.03</v>
      </c>
      <c r="D71" s="109">
        <v>0</v>
      </c>
      <c r="E71" s="110">
        <v>0</v>
      </c>
      <c r="F71" s="115">
        <v>0</v>
      </c>
      <c r="G71" s="110">
        <v>0</v>
      </c>
      <c r="H71" s="115"/>
      <c r="I71" s="110"/>
    </row>
    <row r="72" spans="1:9" ht="151.5" customHeight="1" x14ac:dyDescent="0.25">
      <c r="A72" s="107" t="s">
        <v>294</v>
      </c>
      <c r="B72" s="1001" t="s">
        <v>618</v>
      </c>
      <c r="C72" s="1002"/>
      <c r="D72" s="881" t="s">
        <v>619</v>
      </c>
      <c r="E72" s="882"/>
      <c r="F72" s="881" t="s">
        <v>619</v>
      </c>
      <c r="G72" s="882"/>
      <c r="H72" s="804"/>
      <c r="I72" s="805"/>
    </row>
    <row r="73" spans="1:9" ht="80.25" customHeight="1" x14ac:dyDescent="0.25">
      <c r="A73" s="107" t="s">
        <v>298</v>
      </c>
      <c r="B73" s="779" t="s">
        <v>620</v>
      </c>
      <c r="C73" s="780"/>
      <c r="D73" s="1049" t="s">
        <v>617</v>
      </c>
      <c r="E73" s="1050"/>
      <c r="F73" s="1049" t="s">
        <v>621</v>
      </c>
      <c r="G73" s="1050"/>
      <c r="H73" s="788"/>
      <c r="I73" s="787"/>
    </row>
    <row r="74" spans="1:9" ht="30.75" customHeight="1" x14ac:dyDescent="0.25">
      <c r="A74" s="764" t="s">
        <v>195</v>
      </c>
      <c r="B74" s="155" t="s">
        <v>99</v>
      </c>
      <c r="C74" s="155" t="s">
        <v>242</v>
      </c>
      <c r="D74" s="155" t="s">
        <v>99</v>
      </c>
      <c r="E74" s="155" t="s">
        <v>242</v>
      </c>
      <c r="F74" s="155" t="s">
        <v>99</v>
      </c>
      <c r="G74" s="155" t="s">
        <v>242</v>
      </c>
      <c r="H74" s="155" t="s">
        <v>99</v>
      </c>
      <c r="I74" s="155" t="s">
        <v>242</v>
      </c>
    </row>
    <row r="75" spans="1:9" ht="30.75" customHeight="1" x14ac:dyDescent="0.25">
      <c r="A75" s="765"/>
      <c r="B75" s="109">
        <v>0.1</v>
      </c>
      <c r="C75" s="109">
        <v>0.09</v>
      </c>
      <c r="D75" s="109">
        <v>0.1</v>
      </c>
      <c r="E75" s="109">
        <v>0.1</v>
      </c>
      <c r="F75" s="115">
        <v>0.1</v>
      </c>
      <c r="G75" s="109">
        <v>0.1</v>
      </c>
      <c r="H75" s="115"/>
      <c r="I75" s="111"/>
    </row>
    <row r="76" spans="1:9" ht="298.5" customHeight="1" x14ac:dyDescent="0.25">
      <c r="A76" s="107" t="s">
        <v>294</v>
      </c>
      <c r="B76" s="881" t="s">
        <v>622</v>
      </c>
      <c r="C76" s="801"/>
      <c r="D76" s="800" t="s">
        <v>623</v>
      </c>
      <c r="E76" s="801"/>
      <c r="F76" s="1047" t="s">
        <v>624</v>
      </c>
      <c r="G76" s="1048"/>
      <c r="H76" s="847"/>
      <c r="I76" s="848"/>
    </row>
    <row r="77" spans="1:9" ht="80.25" customHeight="1" x14ac:dyDescent="0.25">
      <c r="A77" s="107" t="s">
        <v>298</v>
      </c>
      <c r="B77" s="779" t="s">
        <v>625</v>
      </c>
      <c r="C77" s="780"/>
      <c r="D77" s="779" t="s">
        <v>626</v>
      </c>
      <c r="E77" s="780"/>
      <c r="F77" s="779" t="s">
        <v>627</v>
      </c>
      <c r="G77" s="780"/>
      <c r="H77" s="788"/>
      <c r="I77" s="787"/>
    </row>
    <row r="78" spans="1:9" ht="30.75" customHeight="1" x14ac:dyDescent="0.25">
      <c r="A78" s="764" t="s">
        <v>196</v>
      </c>
      <c r="B78" s="155" t="s">
        <v>99</v>
      </c>
      <c r="C78" s="155" t="s">
        <v>242</v>
      </c>
      <c r="D78" s="155" t="s">
        <v>99</v>
      </c>
      <c r="E78" s="155" t="s">
        <v>242</v>
      </c>
      <c r="F78" s="155" t="s">
        <v>99</v>
      </c>
      <c r="G78" s="155" t="s">
        <v>242</v>
      </c>
      <c r="H78" s="155" t="s">
        <v>99</v>
      </c>
      <c r="I78" s="155" t="s">
        <v>242</v>
      </c>
    </row>
    <row r="79" spans="1:9" ht="30.75" customHeight="1" x14ac:dyDescent="0.25">
      <c r="A79" s="765"/>
      <c r="B79" s="109">
        <v>0.1</v>
      </c>
      <c r="C79" s="110">
        <v>0.1</v>
      </c>
      <c r="D79" s="109">
        <v>0.1</v>
      </c>
      <c r="E79" s="110">
        <v>0.1</v>
      </c>
      <c r="F79" s="115">
        <v>0.1</v>
      </c>
      <c r="G79" s="111">
        <v>0.1</v>
      </c>
      <c r="H79" s="115"/>
      <c r="I79" s="111"/>
    </row>
    <row r="80" spans="1:9" ht="297.75" customHeight="1" x14ac:dyDescent="0.25">
      <c r="A80" s="107" t="s">
        <v>294</v>
      </c>
      <c r="B80" s="1001" t="s">
        <v>628</v>
      </c>
      <c r="C80" s="1002"/>
      <c r="D80" s="789" t="s">
        <v>629</v>
      </c>
      <c r="E80" s="1002"/>
      <c r="F80" s="881" t="s">
        <v>630</v>
      </c>
      <c r="G80" s="801"/>
      <c r="H80" s="788"/>
      <c r="I80" s="787"/>
    </row>
    <row r="81" spans="1:9" ht="80.25" customHeight="1" x14ac:dyDescent="0.25">
      <c r="A81" s="107" t="s">
        <v>298</v>
      </c>
      <c r="B81" s="779" t="s">
        <v>631</v>
      </c>
      <c r="C81" s="780"/>
      <c r="D81" s="779" t="s">
        <v>632</v>
      </c>
      <c r="E81" s="780"/>
      <c r="F81" s="779" t="s">
        <v>633</v>
      </c>
      <c r="G81" s="780"/>
      <c r="H81" s="788"/>
      <c r="I81" s="787"/>
    </row>
    <row r="82" spans="1:9" ht="30.75" customHeight="1" x14ac:dyDescent="0.25">
      <c r="A82" s="764" t="s">
        <v>197</v>
      </c>
      <c r="B82" s="155" t="s">
        <v>99</v>
      </c>
      <c r="C82" s="155" t="s">
        <v>242</v>
      </c>
      <c r="D82" s="155" t="s">
        <v>99</v>
      </c>
      <c r="E82" s="155" t="s">
        <v>242</v>
      </c>
      <c r="F82" s="155" t="s">
        <v>99</v>
      </c>
      <c r="G82" s="155" t="s">
        <v>242</v>
      </c>
      <c r="H82" s="155" t="s">
        <v>99</v>
      </c>
      <c r="I82" s="155" t="s">
        <v>242</v>
      </c>
    </row>
    <row r="83" spans="1:9" ht="30.75" customHeight="1" x14ac:dyDescent="0.25">
      <c r="A83" s="765"/>
      <c r="B83" s="109">
        <v>0.1</v>
      </c>
      <c r="C83" s="109">
        <v>0.1</v>
      </c>
      <c r="D83" s="109">
        <v>0.1</v>
      </c>
      <c r="E83" s="109">
        <v>0.1</v>
      </c>
      <c r="F83" s="115">
        <v>0.1</v>
      </c>
      <c r="G83" s="109">
        <v>0.1</v>
      </c>
      <c r="H83" s="115"/>
      <c r="I83" s="111"/>
    </row>
    <row r="84" spans="1:9" ht="213" customHeight="1" x14ac:dyDescent="0.25">
      <c r="A84" s="107" t="s">
        <v>294</v>
      </c>
      <c r="B84" s="1001" t="s">
        <v>634</v>
      </c>
      <c r="C84" s="1002"/>
      <c r="D84" s="1001" t="s">
        <v>635</v>
      </c>
      <c r="E84" s="1002"/>
      <c r="F84" s="1001" t="s">
        <v>636</v>
      </c>
      <c r="G84" s="1002"/>
      <c r="H84" s="788"/>
      <c r="I84" s="787"/>
    </row>
    <row r="85" spans="1:9" ht="80.25" customHeight="1" x14ac:dyDescent="0.25">
      <c r="A85" s="107" t="s">
        <v>298</v>
      </c>
      <c r="B85" s="779" t="s">
        <v>637</v>
      </c>
      <c r="C85" s="780"/>
      <c r="D85" s="779" t="s">
        <v>638</v>
      </c>
      <c r="E85" s="780"/>
      <c r="F85" s="779" t="s">
        <v>639</v>
      </c>
      <c r="G85" s="780"/>
      <c r="H85" s="788"/>
      <c r="I85" s="787"/>
    </row>
    <row r="86" spans="1:9" ht="30" customHeight="1" x14ac:dyDescent="0.25">
      <c r="A86" s="764" t="s">
        <v>200</v>
      </c>
      <c r="B86" s="155" t="s">
        <v>99</v>
      </c>
      <c r="C86" s="155" t="s">
        <v>242</v>
      </c>
      <c r="D86" s="155" t="s">
        <v>99</v>
      </c>
      <c r="E86" s="155" t="s">
        <v>242</v>
      </c>
      <c r="F86" s="155" t="s">
        <v>99</v>
      </c>
      <c r="G86" s="155" t="s">
        <v>242</v>
      </c>
      <c r="H86" s="155" t="s">
        <v>99</v>
      </c>
      <c r="I86" s="155" t="s">
        <v>242</v>
      </c>
    </row>
    <row r="87" spans="1:9" ht="30" customHeight="1" x14ac:dyDescent="0.25">
      <c r="A87" s="765"/>
      <c r="B87" s="109">
        <v>0.1</v>
      </c>
      <c r="C87" s="109">
        <v>0.1</v>
      </c>
      <c r="D87" s="109">
        <v>0.1</v>
      </c>
      <c r="E87" s="109">
        <v>0.1</v>
      </c>
      <c r="F87" s="115">
        <v>0.1</v>
      </c>
      <c r="G87" s="109">
        <v>0.1</v>
      </c>
      <c r="H87" s="115"/>
      <c r="I87" s="111"/>
    </row>
    <row r="88" spans="1:9" ht="192.75" customHeight="1" x14ac:dyDescent="0.25">
      <c r="A88" s="107" t="s">
        <v>294</v>
      </c>
      <c r="B88" s="997" t="s">
        <v>640</v>
      </c>
      <c r="C88" s="998"/>
      <c r="D88" s="1046" t="s">
        <v>641</v>
      </c>
      <c r="E88" s="1046"/>
      <c r="F88" s="1046" t="s">
        <v>642</v>
      </c>
      <c r="G88" s="1046"/>
      <c r="H88" s="846"/>
      <c r="I88" s="846"/>
    </row>
    <row r="89" spans="1:9" ht="80.25" customHeight="1" x14ac:dyDescent="0.25">
      <c r="A89" s="107" t="s">
        <v>298</v>
      </c>
      <c r="B89" s="779" t="s">
        <v>643</v>
      </c>
      <c r="C89" s="780"/>
      <c r="D89" s="779" t="s">
        <v>644</v>
      </c>
      <c r="E89" s="780"/>
      <c r="F89" s="779" t="s">
        <v>645</v>
      </c>
      <c r="G89" s="780"/>
      <c r="H89" s="770"/>
      <c r="I89" s="771"/>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109">
        <v>0.1</v>
      </c>
      <c r="C91" s="110">
        <v>0.1</v>
      </c>
      <c r="D91" s="109">
        <v>0.1</v>
      </c>
      <c r="E91" s="110">
        <v>0.1</v>
      </c>
      <c r="F91" s="115">
        <v>0.1</v>
      </c>
      <c r="G91" s="111">
        <v>0.1</v>
      </c>
      <c r="H91" s="115"/>
      <c r="I91" s="111"/>
    </row>
    <row r="92" spans="1:9" ht="282.75" customHeight="1" x14ac:dyDescent="0.25">
      <c r="A92" s="107" t="s">
        <v>294</v>
      </c>
      <c r="B92" s="1044" t="s">
        <v>646</v>
      </c>
      <c r="C92" s="1045"/>
      <c r="D92" s="1044" t="s">
        <v>647</v>
      </c>
      <c r="E92" s="1045"/>
      <c r="F92" s="1044" t="s">
        <v>648</v>
      </c>
      <c r="G92" s="1044"/>
      <c r="H92" s="778"/>
      <c r="I92" s="778"/>
    </row>
    <row r="93" spans="1:9" ht="80.25" customHeight="1" x14ac:dyDescent="0.25">
      <c r="A93" s="107" t="s">
        <v>298</v>
      </c>
      <c r="B93" s="779" t="s">
        <v>649</v>
      </c>
      <c r="C93" s="780"/>
      <c r="D93" s="779" t="s">
        <v>650</v>
      </c>
      <c r="E93" s="780"/>
      <c r="F93" s="768" t="s">
        <v>651</v>
      </c>
      <c r="G93" s="769"/>
      <c r="H93" s="770"/>
      <c r="I93" s="771"/>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109">
        <v>0.1</v>
      </c>
      <c r="C95" s="110">
        <v>0.1</v>
      </c>
      <c r="D95" s="109">
        <v>0.1</v>
      </c>
      <c r="E95" s="110">
        <v>0.1</v>
      </c>
      <c r="F95" s="115">
        <v>0.1</v>
      </c>
      <c r="G95" s="111">
        <v>0.1</v>
      </c>
      <c r="H95" s="115"/>
      <c r="I95" s="111"/>
    </row>
    <row r="96" spans="1:9" s="539" customFormat="1" ht="344.25" customHeight="1" x14ac:dyDescent="0.25">
      <c r="A96" s="416" t="s">
        <v>294</v>
      </c>
      <c r="B96" s="938" t="s">
        <v>652</v>
      </c>
      <c r="C96" s="938"/>
      <c r="D96" s="938" t="s">
        <v>653</v>
      </c>
      <c r="E96" s="938"/>
      <c r="F96" s="938" t="s">
        <v>654</v>
      </c>
      <c r="G96" s="938"/>
      <c r="H96" s="1043"/>
      <c r="I96" s="1043"/>
    </row>
    <row r="97" spans="1:9" ht="80.25" customHeight="1" x14ac:dyDescent="0.25">
      <c r="A97" s="107" t="s">
        <v>298</v>
      </c>
      <c r="B97" s="779" t="s">
        <v>655</v>
      </c>
      <c r="C97" s="780"/>
      <c r="D97" s="779" t="s">
        <v>656</v>
      </c>
      <c r="E97" s="780"/>
      <c r="F97" s="779" t="s">
        <v>657</v>
      </c>
      <c r="G97" s="780"/>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109">
        <v>0.1</v>
      </c>
      <c r="C99" s="110">
        <v>0.1</v>
      </c>
      <c r="D99" s="109">
        <v>0.1</v>
      </c>
      <c r="E99" s="110">
        <v>0.1</v>
      </c>
      <c r="F99" s="115">
        <v>0.1</v>
      </c>
      <c r="G99" s="111">
        <v>0.1</v>
      </c>
      <c r="H99" s="115"/>
      <c r="I99" s="111"/>
    </row>
    <row r="100" spans="1:9" ht="294" customHeight="1" x14ac:dyDescent="0.25">
      <c r="A100" s="107" t="s">
        <v>294</v>
      </c>
      <c r="B100" s="1040" t="s">
        <v>658</v>
      </c>
      <c r="C100" s="1040"/>
      <c r="D100" s="1040" t="s">
        <v>659</v>
      </c>
      <c r="E100" s="1040"/>
      <c r="F100" s="1040" t="s">
        <v>660</v>
      </c>
      <c r="G100" s="1040"/>
      <c r="H100" s="778"/>
      <c r="I100" s="778"/>
    </row>
    <row r="101" spans="1:9" ht="80.25" customHeight="1" x14ac:dyDescent="0.25">
      <c r="A101" s="107" t="s">
        <v>298</v>
      </c>
      <c r="B101" s="1041" t="s">
        <v>661</v>
      </c>
      <c r="C101" s="1042"/>
      <c r="D101" s="779" t="s">
        <v>662</v>
      </c>
      <c r="E101" s="780"/>
      <c r="F101" s="779" t="s">
        <v>663</v>
      </c>
      <c r="G101" s="780"/>
      <c r="H101" s="770"/>
      <c r="I101" s="771"/>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109">
        <v>0.1</v>
      </c>
      <c r="C103" s="109">
        <v>0.1</v>
      </c>
      <c r="D103" s="109">
        <v>0.1</v>
      </c>
      <c r="E103" s="109">
        <v>0.1</v>
      </c>
      <c r="F103" s="115">
        <v>0.1</v>
      </c>
      <c r="G103" s="109">
        <v>0.1</v>
      </c>
      <c r="H103" s="115"/>
      <c r="I103" s="111"/>
    </row>
    <row r="104" spans="1:9" ht="324.75" customHeight="1" x14ac:dyDescent="0.25">
      <c r="A104" s="107" t="s">
        <v>294</v>
      </c>
      <c r="B104" s="1039" t="s">
        <v>664</v>
      </c>
      <c r="C104" s="1039"/>
      <c r="D104" s="935" t="s">
        <v>665</v>
      </c>
      <c r="E104" s="935"/>
      <c r="F104" s="935" t="s">
        <v>666</v>
      </c>
      <c r="G104" s="935"/>
      <c r="H104" s="778"/>
      <c r="I104" s="778"/>
    </row>
    <row r="105" spans="1:9" ht="80.25" customHeight="1" x14ac:dyDescent="0.25">
      <c r="A105" s="107" t="s">
        <v>298</v>
      </c>
      <c r="B105" s="779" t="s">
        <v>667</v>
      </c>
      <c r="C105" s="780"/>
      <c r="D105" s="779" t="s">
        <v>668</v>
      </c>
      <c r="E105" s="780"/>
      <c r="F105" s="779" t="s">
        <v>669</v>
      </c>
      <c r="G105" s="780"/>
      <c r="H105" s="770"/>
      <c r="I105" s="771"/>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109">
        <v>0.05</v>
      </c>
      <c r="C107" s="109">
        <v>0.05</v>
      </c>
      <c r="D107" s="109">
        <v>0.05</v>
      </c>
      <c r="E107" s="109">
        <v>0.05</v>
      </c>
      <c r="F107" s="115">
        <v>0.05</v>
      </c>
      <c r="G107" s="109">
        <v>0.05</v>
      </c>
      <c r="H107" s="115"/>
      <c r="I107" s="111"/>
    </row>
    <row r="108" spans="1:9" ht="256.5" customHeight="1" x14ac:dyDescent="0.25">
      <c r="A108" s="107" t="s">
        <v>294</v>
      </c>
      <c r="B108" s="1037" t="s">
        <v>670</v>
      </c>
      <c r="C108" s="1037"/>
      <c r="D108" s="1035" t="s">
        <v>671</v>
      </c>
      <c r="E108" s="1038"/>
      <c r="F108" s="1035" t="s">
        <v>672</v>
      </c>
      <c r="G108" s="1035"/>
      <c r="H108" s="778"/>
      <c r="I108" s="778"/>
    </row>
    <row r="109" spans="1:9" ht="80.25" customHeight="1" x14ac:dyDescent="0.25">
      <c r="A109" s="107" t="s">
        <v>298</v>
      </c>
      <c r="B109" s="779" t="s">
        <v>673</v>
      </c>
      <c r="C109" s="780"/>
      <c r="D109" s="779" t="s">
        <v>674</v>
      </c>
      <c r="E109" s="780"/>
      <c r="F109" s="779" t="s">
        <v>675</v>
      </c>
      <c r="G109" s="780"/>
      <c r="H109" s="770"/>
      <c r="I109" s="771"/>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109">
        <v>0.1</v>
      </c>
      <c r="C111" s="109">
        <v>0.1</v>
      </c>
      <c r="D111" s="109">
        <v>7.0000000000000007E-2</v>
      </c>
      <c r="E111" s="109">
        <v>7.0000000000000007E-2</v>
      </c>
      <c r="F111" s="115">
        <v>7.0000000000000007E-2</v>
      </c>
      <c r="G111" s="115">
        <v>7.0000000000000007E-2</v>
      </c>
      <c r="H111" s="115"/>
      <c r="I111" s="111"/>
    </row>
    <row r="112" spans="1:9" ht="266.25" customHeight="1" x14ac:dyDescent="0.25">
      <c r="A112" s="107" t="s">
        <v>294</v>
      </c>
      <c r="B112" s="1035" t="s">
        <v>676</v>
      </c>
      <c r="C112" s="1035"/>
      <c r="D112" s="935" t="s">
        <v>677</v>
      </c>
      <c r="E112" s="1036"/>
      <c r="F112" s="935" t="s">
        <v>678</v>
      </c>
      <c r="G112" s="1036"/>
      <c r="H112" s="778"/>
      <c r="I112" s="778"/>
    </row>
    <row r="113" spans="1:9" ht="80.25" customHeight="1" x14ac:dyDescent="0.25">
      <c r="A113" s="107" t="s">
        <v>298</v>
      </c>
      <c r="B113" s="779" t="s">
        <v>679</v>
      </c>
      <c r="C113" s="780"/>
      <c r="D113" s="779" t="s">
        <v>680</v>
      </c>
      <c r="E113" s="780"/>
      <c r="F113" s="779" t="s">
        <v>681</v>
      </c>
      <c r="G113" s="780"/>
      <c r="H113" s="770"/>
      <c r="I113" s="771"/>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355">
        <v>0</v>
      </c>
      <c r="C115" s="355">
        <v>0.03</v>
      </c>
      <c r="D115" s="381">
        <v>0.08</v>
      </c>
      <c r="E115" s="381">
        <v>0.08</v>
      </c>
      <c r="F115" s="381">
        <v>0.08</v>
      </c>
      <c r="G115" s="381">
        <v>0.08</v>
      </c>
      <c r="H115" s="273"/>
      <c r="I115" s="274"/>
    </row>
    <row r="116" spans="1:9" ht="272.25" customHeight="1" x14ac:dyDescent="0.25">
      <c r="A116" s="107" t="s">
        <v>294</v>
      </c>
      <c r="B116" s="1033" t="s">
        <v>682</v>
      </c>
      <c r="C116" s="1033"/>
      <c r="D116" s="988" t="s">
        <v>683</v>
      </c>
      <c r="E116" s="1034"/>
      <c r="F116" s="989" t="s">
        <v>684</v>
      </c>
      <c r="G116" s="989"/>
      <c r="H116" s="885"/>
      <c r="I116" s="885"/>
    </row>
    <row r="117" spans="1:9" ht="80.25" customHeight="1" x14ac:dyDescent="0.25">
      <c r="A117" s="107" t="s">
        <v>298</v>
      </c>
      <c r="B117" s="779" t="s">
        <v>685</v>
      </c>
      <c r="C117" s="780"/>
      <c r="D117" s="779" t="s">
        <v>686</v>
      </c>
      <c r="E117" s="780"/>
      <c r="F117" s="779" t="s">
        <v>687</v>
      </c>
      <c r="G117" s="780"/>
      <c r="H117" s="770"/>
      <c r="I117" s="771"/>
    </row>
    <row r="118" spans="1:9" ht="16.5" x14ac:dyDescent="0.25">
      <c r="A118" s="108" t="s">
        <v>344</v>
      </c>
      <c r="B118" s="113">
        <f t="shared" ref="B118:I118" si="1">(B71+B75+B79+B83+B87+B91+B95+B99+B103+B107+B111+B115)</f>
        <v>0.99999999999999989</v>
      </c>
      <c r="C118" s="113">
        <f t="shared" si="1"/>
        <v>1</v>
      </c>
      <c r="D118" s="113">
        <f t="shared" si="1"/>
        <v>0.99999999999999989</v>
      </c>
      <c r="E118" s="113">
        <f t="shared" si="1"/>
        <v>0.99999999999999989</v>
      </c>
      <c r="F118" s="113">
        <f t="shared" si="1"/>
        <v>0.99999999999999989</v>
      </c>
      <c r="G118" s="113">
        <f t="shared" si="1"/>
        <v>0.99999999999999989</v>
      </c>
      <c r="H118" s="113">
        <f t="shared" si="1"/>
        <v>0</v>
      </c>
      <c r="I118" s="113">
        <f t="shared" si="1"/>
        <v>0</v>
      </c>
    </row>
    <row r="121" spans="1:9" ht="28.5" x14ac:dyDescent="0.25">
      <c r="A121" s="354" t="s">
        <v>345</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F77:G77" r:id="rId1" display="https://secretariadistritald-my.sharepoint.com/:w:/g/personal/territorializacion2021_sdmujer_gov_co/EWWbr7K7ur1Etk31hqBI5KkBwpIKWNkSOF8gA0RqWoi2jQ?e=StU7Ai" xr:uid="{18E78899-71E4-427A-8EA9-4774ABAC9A1C}"/>
    <hyperlink ref="B77:C77" r:id="rId2" display="https://secretariadistritald-my.sharepoint.com/:w:/g/personal/territorializacion2021_sdmujer_gov_co/Eaak-VxiQNVJgxHAwrgfyRMBTq0HzpxK0midJYePHpgFDQ?e=1cRLCa" xr:uid="{3CF27BA2-5E2F-4BA4-B40C-0B85414E5F66}"/>
    <hyperlink ref="B73:C73" r:id="rId3" display="https://secretariadistritald-my.sharepoint.com/:w:/g/personal/territorializacion2021_sdmujer_gov_co/EZSYMDPiSrNFi3462QsGNBYBJHX4hDShQ8LiBMbOZj3kLg?e=7IuMto" xr:uid="{4E203280-8CCF-492F-9AAB-193B747B99DC}"/>
    <hyperlink ref="D77:E77" r:id="rId4" display="https://secretariadistritald-my.sharepoint.com/:w:/g/personal/territorializacion2021_sdmujer_gov_co/EaR0-_QJKqpBjxq4EIYlI-IBINj6W3fC_R6QZSwRLWD26Q?e=RwqGXa" xr:uid="{3127EDDC-9541-4224-8853-621458B0913D}"/>
    <hyperlink ref="F81:G81" r:id="rId5" display="https://secretariadistritald-my.sharepoint.com/:w:/g/personal/territorializacion2021_sdmujer_gov_co/ES7chMbH4whOvyvw59NrcSABCVyNDeeaDCMvW9_5w0DJAg?e=6he2db" xr:uid="{E2B770C6-7660-4F9C-8ACB-9B2FC5763450}"/>
    <hyperlink ref="D81:E81" r:id="rId6" display="https://secretariadistritald-my.sharepoint.com/:w:/g/personal/territorializacion2021_sdmujer_gov_co/ERZh-VhSsp5OhVpeo2PX1VcB5NrK93ZkYprwTyKSWNIUmQ?e=PvQ8sI" xr:uid="{FF7E540C-C2D7-42BF-835F-8CD857A78147}"/>
    <hyperlink ref="B81:C81" r:id="rId7" display="https://secretariadistritald-my.sharepoint.com/:w:/g/personal/territorializacion2021_sdmujer_gov_co/EU1Q4mcNAp9PugRnfD1vvusBis4W9EwzB2F3sHmhisWMHQ?e=Lfvieg" xr:uid="{283DCA63-65DA-4FBF-A282-4EA01729C94D}"/>
    <hyperlink ref="F85:G85" r:id="rId8" display="https://secretariadistritald-my.sharepoint.com/:w:/g/personal/territorializacion2021_sdmujer_gov_co/EYnPSxgNGmdLvKqG390Ys4MB4rAVjSqkZYh0lGkUAue-wA?e=1wMDRj" xr:uid="{95F6CCDB-96B1-4BD5-859F-10A201982BD7}"/>
    <hyperlink ref="D85:E85" r:id="rId9" display="https://secretariadistritald-my.sharepoint.com/:w:/g/personal/territorializacion2021_sdmujer_gov_co/Ea_PS_T4Ub5Lv5ghDx4vYZ8BmCUyDgOmrtTa3b2Mb9vwUQ?e=U7vD7a" xr:uid="{0D9D0A07-9447-44A3-ACCB-968157E58FEE}"/>
    <hyperlink ref="B85:C85" r:id="rId10" display="https://secretariadistritald-my.sharepoint.com/:w:/g/personal/territorializacion2021_sdmujer_gov_co/EV08avhMV5lOv2sqk8KdiP4BOxN1w7EgjOaYB5p8fTFRPQ?e=54fKuB" xr:uid="{6191522B-93D7-47F2-8D05-958FEB299610}"/>
    <hyperlink ref="B89:C89" r:id="rId11" display="https://secretariadistritald-my.sharepoint.com/:w:/g/personal/territorializacion2021_sdmujer_gov_co/EQNv2MkAHgtInGdTh35nun0BWOKn185sVGrVogJDDC9l9Q?e=WFqb7I" xr:uid="{DC875E44-7598-4309-8C40-A0BD78A29126}"/>
    <hyperlink ref="F89:G89" r:id="rId12" display="https://secretariadistritald-my.sharepoint.com/:w:/g/personal/territorializacion2021_sdmujer_gov_co/Efp3d2Qyz1JAoaA0jCL3gfcBu4fuCaKciGz_x5Me486i0A?e=XNnJxG" xr:uid="{3E3576AA-4D09-4128-9FF3-D6FF071AABEA}"/>
    <hyperlink ref="D89:E89" r:id="rId13" display="https://secretariadistritald-my.sharepoint.com/:w:/g/personal/territorializacion2021_sdmujer_gov_co/EeBXNRRhO4NDivNUdNWipLsBOWvfKHuY-pcapjpO1-7BIg?e=cnHhHC" xr:uid="{B2C0F13B-5E8B-45CD-8B46-3C37332FF361}"/>
    <hyperlink ref="B93:C93" r:id="rId14" display="https://secretariadistritald-my.sharepoint.com/:w:/g/personal/territorializacion2021_sdmujer_gov_co/ETKgilvZLaxHpzc_iRBmUkMBPOxgOvD-4sBIDK_DaJsMUQ?e=qBL7gS" xr:uid="{F3F08B13-6489-432B-AA84-5C048285D7DE}"/>
    <hyperlink ref="D93:E93" r:id="rId15" display="https://secretariadistritald-my.sharepoint.com/:w:/g/personal/territorializacion2021_sdmujer_gov_co/EVuxtkMNK1dGuEzK2CCx19EBaYAP7rv2JAePxhHdqJeKHQ?e=QItP84" xr:uid="{1ADAF532-4352-4305-92F6-820C865075BF}"/>
    <hyperlink ref="F93:G93" r:id="rId16" display="https://secretariadistritald-my.sharepoint.com/:w:/g/personal/territorializacion2021_sdmujer_gov_co/Ea4ze9_YPNJAj_wcP-2vbH0BTfK3F4_JDfqO0zgYY-2RYg?e=KgcrNS" xr:uid="{16DE0B5A-17F8-40D3-8F9D-5E0A749F412D}"/>
    <hyperlink ref="B97:C97" r:id="rId17" display="https://secretariadistritald-my.sharepoint.com/:w:/g/personal/territorializacion2021_sdmujer_gov_co/ETzO2rua_VZNtyb1IOv06PUB2NrTj5kn-Mubg0o_PV__tg?e=eUW7jh" xr:uid="{D0311752-EE1E-4157-A46D-6440BEF136DF}"/>
    <hyperlink ref="D97:E97" r:id="rId18" display="https://secretariadistritald-my.sharepoint.com/:w:/g/personal/territorializacion2021_sdmujer_gov_co/EXFcYFgbSI5Iqxh7b3vuwT0BHmLTyIw3LDAJj_PM9N9xUg?e=e2dt1H" xr:uid="{080F85F5-51BA-4C66-8950-195C82659479}"/>
    <hyperlink ref="F97:G97" r:id="rId19" display="https://secretariadistritald-my.sharepoint.com/:w:/g/personal/territorializacion2021_sdmujer_gov_co/ERCaPksonidAkQniWmgXm1wBt4UrRM2x6rw11i_-0pD4dw?e=ab4h8c" xr:uid="{15E871A2-8C9E-46F6-9810-6945C7CB5A39}"/>
    <hyperlink ref="B101:C101" r:id="rId20" display="https://secretariadistritald-my.sharepoint.com/:w:/g/personal/territorializacion2021_sdmujer_gov_co/EX17aUaiyo9LrvKam7pfkSsBXxGrxxGwQnFFkCF3XR7JjA?e=U0exel" xr:uid="{756BACFA-5F93-4F1D-A7DB-975128C83819}"/>
    <hyperlink ref="D101:E101" r:id="rId21" display="https://secretariadistritald-my.sharepoint.com/:w:/g/personal/territorializacion2021_sdmujer_gov_co/EWYbGtFNOa5NuVsaurJA-J8BLSOizJ-zGnuvThIszv7Iqw?e=fEjxhS" xr:uid="{50B9BA42-117F-4B1B-B6A6-591B4D971263}"/>
    <hyperlink ref="F101:G101" r:id="rId22" display="https://secretariadistritald-my.sharepoint.com/:w:/g/personal/territorializacion2021_sdmujer_gov_co/EUWSu2XoNI5Av9Jh8f3-4MYBqsnQSo-L2snrObhqPspEfg?e=y25zm6" xr:uid="{C41F648D-AB5D-4BE4-A66F-F3C702EB844D}"/>
    <hyperlink ref="B105:C105" r:id="rId23" display="https://secretariadistritald-my.sharepoint.com/:w:/g/personal/territorializacion2021_sdmujer_gov_co/EcE6ULLWoihFvPTk9bV1ezEBdecY377GijCm556HTXR8RA?e=zfPzeT" xr:uid="{2C234EDE-A5BE-4B1B-AF42-8292B54234C0}"/>
    <hyperlink ref="D105:E105" r:id="rId24" display="https://secretariadistritald-my.sharepoint.com/:w:/g/personal/territorializacion2021_sdmujer_gov_co/EU8R62z37MJLn_XclLRyDB4B3zMeBPmSMTtn1tNdyOgAuA?e=mOpD6z" xr:uid="{85C413B1-D027-4C31-BD88-E0E5F77C38A8}"/>
    <hyperlink ref="F105:G105" r:id="rId25" display="https://secretariadistritald-my.sharepoint.com/:w:/g/personal/territorializacion2021_sdmujer_gov_co/ERo0OpSYdRdPtCRlXvNUK1sBCqlKyliTeviyeLuB4_BOlw?e=1xQRw7" xr:uid="{4FE59EFB-0F0E-4B41-9672-C55C27BCD99B}"/>
    <hyperlink ref="B109:C109" r:id="rId26" display="https://secretariadistritald-my.sharepoint.com/:w:/g/personal/territorializacion2021_sdmujer_gov_co/EV-0dTPK9NdHte9eyL0QX9AB9BsYHzIsrUgnOSZymHDeJA?e=AFoADX" xr:uid="{89DA6270-3911-4C38-B933-987088712350}"/>
    <hyperlink ref="D109:E109" r:id="rId27" display="https://secretariadistritald-my.sharepoint.com/:w:/g/personal/territorializacion2021_sdmujer_gov_co/EckAyfZaBcVHkoCU82bVEfgBjNE78nXXQ4mgWafbCazipw?e=72NPz1" xr:uid="{EF7AE5B8-E243-464F-B868-7E4A94723232}"/>
    <hyperlink ref="F109:G109" r:id="rId28" display="https://secretariadistritald-my.sharepoint.com/:w:/g/personal/territorializacion2021_sdmujer_gov_co/EdYLOKGgXBtPl9ySXleqUMYBJ9HE9xi-2jnbfIsWUf-WhQ?e=0HiU2i" xr:uid="{E21C6503-8565-46E0-9BBB-60A19D51278F}"/>
    <hyperlink ref="F113:G113" r:id="rId29" display="https://secretariadistritald-my.sharepoint.com/:w:/g/personal/territorializacion2021_sdmujer_gov_co/IQAgWQFgHHrgR6nG6QsePlk4AQO0Te7O0uW-5Rtx1WZfiX4?e=g6500G" xr:uid="{B7E85A29-8784-4104-809C-D70B11D3E13C}"/>
    <hyperlink ref="B113:C113" r:id="rId30" display="https://secretariadistritald-my.sharepoint.com/:w:/g/personal/territorializacion2021_sdmujer_gov_co/IQDiIPM6AZ14SL7CXTIVn6EBASvlhtaj82bLnDkYUHdcaSQ?e=YAlpzg" xr:uid="{61241A55-3B00-4569-A671-5DAEF58FC9F8}"/>
    <hyperlink ref="D113:E113" r:id="rId31" display="https://secretariadistritald-my.sharepoint.com/:b:/g/personal/territorializacion2021_sdmujer_gov_co/IQBoarAt8sbgSpfPHa67MwdVAQnR_WXcnxpcuWLB9pzHTmI?e=9gTmJ3" xr:uid="{6E940ED5-6BA4-420A-8A42-401E5BA9F449}"/>
    <hyperlink ref="B117:C117" r:id="rId32" display="https://secretariadistritald-my.sharepoint.com/:w:/g/personal/territorializacion2021_sdmujer_gov_co/IQBAbKelCekLTrvAe6E-UBmeAbigUAb6HLH2m_OLQ-bc9Ic?e=H48W29" xr:uid="{C2658399-39BC-4806-B75E-4687F525CE20}"/>
    <hyperlink ref="D117:E117" r:id="rId33" display="https://secretariadistritald-my.sharepoint.com/:b:/g/personal/territorializacion2021_sdmujer_gov_co/IQBtxrYS676ZQ4kbvGihNf_KAY4cKzmwYzdwS5EKHb_4wDs?e=fSfKSb" xr:uid="{9BD4EB08-FE5F-4F81-A3F7-61E2AAB96D6E}"/>
    <hyperlink ref="F117:G117" r:id="rId34" display="https://secretariadistritald-my.sharepoint.com/:w:/g/personal/territorializacion2021_sdmujer_gov_co/IQDsv8gWkV3WR7HJgqNYzJQqAZZN0wo3PNqYwSR0f2U_GQA?e=a9YiMS" xr:uid="{6A7DDE2D-CE84-49BA-A266-4D170B8207ED}"/>
  </hyperlinks>
  <pageMargins left="0.25" right="0.25" top="0.75" bottom="0.75" header="0.3" footer="0.3"/>
  <pageSetup scale="10" orientation="landscape" r:id="rId35"/>
  <drawing r:id="rId36"/>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zoomScale="120" zoomScaleNormal="120" workbookViewId="0">
      <selection activeCell="E37" sqref="E37"/>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972"/>
      <c r="B1" s="973"/>
      <c r="C1" s="973"/>
      <c r="D1" s="973"/>
      <c r="E1" s="974"/>
      <c r="F1" s="927" t="s">
        <v>346</v>
      </c>
      <c r="G1" s="928"/>
      <c r="H1" s="928"/>
      <c r="I1" s="928"/>
      <c r="J1" s="928"/>
      <c r="K1" s="928"/>
      <c r="L1" s="261"/>
    </row>
    <row r="2" spans="1:12" ht="18.75" customHeight="1" x14ac:dyDescent="0.25">
      <c r="A2" s="975"/>
      <c r="B2" s="976"/>
      <c r="C2" s="976"/>
      <c r="D2" s="976"/>
      <c r="E2" s="977"/>
      <c r="F2" s="929"/>
      <c r="G2" s="930"/>
      <c r="H2" s="930"/>
      <c r="I2" s="930"/>
      <c r="J2" s="930"/>
      <c r="K2" s="930"/>
      <c r="L2" s="261"/>
    </row>
    <row r="3" spans="1:12" ht="18.75" customHeight="1" x14ac:dyDescent="0.25">
      <c r="A3" s="975"/>
      <c r="B3" s="976"/>
      <c r="C3" s="976"/>
      <c r="D3" s="976"/>
      <c r="E3" s="977"/>
      <c r="F3" s="927" t="s">
        <v>347</v>
      </c>
      <c r="G3" s="928"/>
      <c r="H3" s="928"/>
      <c r="I3" s="928"/>
      <c r="J3" s="928"/>
      <c r="K3" s="928"/>
      <c r="L3" s="261"/>
    </row>
    <row r="4" spans="1:12" ht="18.75" customHeight="1" x14ac:dyDescent="0.25">
      <c r="A4" s="978"/>
      <c r="B4" s="979"/>
      <c r="C4" s="979"/>
      <c r="D4" s="979"/>
      <c r="E4" s="980"/>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74</v>
      </c>
      <c r="E8" s="902"/>
      <c r="F8" s="902"/>
      <c r="G8" s="902"/>
      <c r="H8" s="903"/>
      <c r="I8" s="898" t="s">
        <v>353</v>
      </c>
      <c r="J8" s="900"/>
      <c r="K8" s="901" t="s">
        <v>75</v>
      </c>
      <c r="L8" s="903"/>
    </row>
    <row r="9" spans="1:12" ht="15.75" customHeight="1" x14ac:dyDescent="0.25">
      <c r="A9" s="918" t="s">
        <v>354</v>
      </c>
      <c r="B9" s="919"/>
      <c r="C9" s="919"/>
      <c r="D9" s="919"/>
      <c r="E9" s="899"/>
      <c r="F9" s="899"/>
      <c r="G9" s="899"/>
      <c r="H9" s="899"/>
      <c r="I9" s="899"/>
      <c r="J9" s="899"/>
      <c r="K9" s="899"/>
      <c r="L9" s="911"/>
    </row>
    <row r="10" spans="1:12" ht="35.25" customHeight="1" x14ac:dyDescent="0.25">
      <c r="A10" s="896" t="s">
        <v>355</v>
      </c>
      <c r="B10" s="896"/>
      <c r="C10" s="896"/>
      <c r="D10" s="896"/>
      <c r="E10" s="897" t="str">
        <f>+ACTIVIDAD_4!B36</f>
        <v>Brindar en las 20 localidades el servicio de asistencia técnica a las instancias de participación territorial y Fondos de Desarrollo Local en clave de transversalización de los enfoques</v>
      </c>
      <c r="F10" s="897"/>
      <c r="G10" s="897"/>
      <c r="H10" s="897"/>
      <c r="I10" s="897"/>
      <c r="J10" s="897"/>
      <c r="K10" s="897"/>
      <c r="L10" s="897"/>
    </row>
    <row r="11" spans="1:12" ht="34.5" customHeight="1" x14ac:dyDescent="0.25">
      <c r="A11" s="909" t="s">
        <v>356</v>
      </c>
      <c r="B11" s="910"/>
      <c r="C11" s="910"/>
      <c r="D11" s="911"/>
      <c r="E11" s="904" t="str">
        <f>+ACTIVIDAD_4!I17</f>
        <v>Número de localidades con servicio de asistencia técnica a las instancias de participación territorial y Fondos de Desarrollo Local en clave de transversalización de los enfoques brindado</v>
      </c>
      <c r="F11" s="897"/>
      <c r="G11" s="897"/>
      <c r="H11" s="897"/>
      <c r="I11" s="897"/>
      <c r="J11" s="897"/>
      <c r="K11" s="897"/>
      <c r="L11" s="905"/>
    </row>
    <row r="12" spans="1:12" ht="47.25" customHeight="1" x14ac:dyDescent="0.25">
      <c r="A12" s="898" t="s">
        <v>357</v>
      </c>
      <c r="B12" s="899"/>
      <c r="C12" s="899"/>
      <c r="D12" s="900"/>
      <c r="E12" s="920" t="s">
        <v>688</v>
      </c>
      <c r="F12" s="921"/>
      <c r="G12" s="921"/>
      <c r="H12" s="921"/>
      <c r="I12" s="921"/>
      <c r="J12" s="921"/>
      <c r="K12" s="921"/>
      <c r="L12" s="922"/>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1030">
        <v>20</v>
      </c>
      <c r="E16" s="1031"/>
      <c r="F16" s="1031"/>
      <c r="G16" s="1031"/>
      <c r="H16" s="1032"/>
      <c r="I16" s="898" t="s">
        <v>237</v>
      </c>
      <c r="J16" s="900"/>
      <c r="K16" s="901" t="s">
        <v>23</v>
      </c>
      <c r="L16" s="903"/>
    </row>
    <row r="17" spans="1:12" ht="27.6" customHeight="1" x14ac:dyDescent="0.25">
      <c r="A17" s="898" t="s">
        <v>365</v>
      </c>
      <c r="B17" s="899"/>
      <c r="C17" s="900"/>
      <c r="D17" s="901"/>
      <c r="E17" s="902"/>
      <c r="F17" s="902"/>
      <c r="G17" s="902"/>
      <c r="H17" s="903"/>
      <c r="I17" s="906"/>
      <c r="J17" s="907"/>
      <c r="K17" s="907"/>
      <c r="L17" s="908"/>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114.75" customHeight="1" x14ac:dyDescent="0.25">
      <c r="A19" s="263">
        <v>1</v>
      </c>
      <c r="B19" s="264" t="s">
        <v>292</v>
      </c>
      <c r="C19" s="901" t="s">
        <v>689</v>
      </c>
      <c r="D19" s="902"/>
      <c r="E19" s="902"/>
      <c r="F19" s="902"/>
      <c r="G19" s="903"/>
      <c r="H19" s="984" t="s">
        <v>690</v>
      </c>
      <c r="I19" s="985"/>
      <c r="J19" s="906" t="s">
        <v>22</v>
      </c>
      <c r="K19" s="908"/>
      <c r="L19" s="264" t="s">
        <v>473</v>
      </c>
    </row>
    <row r="20" spans="1:12" ht="54.75" customHeight="1" x14ac:dyDescent="0.25">
      <c r="A20" s="263">
        <v>2</v>
      </c>
      <c r="B20" s="264" t="s">
        <v>292</v>
      </c>
      <c r="C20" s="901"/>
      <c r="D20" s="902"/>
      <c r="E20" s="902"/>
      <c r="F20" s="902"/>
      <c r="G20" s="903"/>
      <c r="H20" s="984"/>
      <c r="I20" s="985"/>
      <c r="J20" s="906"/>
      <c r="K20" s="908"/>
      <c r="L20" s="264"/>
    </row>
    <row r="21" spans="1:12" ht="34.35" customHeight="1" x14ac:dyDescent="0.25">
      <c r="A21" s="263">
        <v>3</v>
      </c>
      <c r="B21" s="264" t="s">
        <v>292</v>
      </c>
      <c r="C21" s="901"/>
      <c r="D21" s="902"/>
      <c r="E21" s="902"/>
      <c r="F21" s="902"/>
      <c r="G21" s="903"/>
      <c r="H21" s="901"/>
      <c r="I21" s="903"/>
      <c r="J21" s="906"/>
      <c r="K21" s="908"/>
      <c r="L21" s="264"/>
    </row>
    <row r="22" spans="1:12" ht="25.5" customHeight="1" x14ac:dyDescent="0.25">
      <c r="A22" s="268" t="s">
        <v>366</v>
      </c>
      <c r="B22" s="898" t="s">
        <v>379</v>
      </c>
      <c r="C22" s="899"/>
      <c r="D22" s="899"/>
      <c r="E22" s="899"/>
      <c r="F22" s="899"/>
      <c r="G22" s="899"/>
      <c r="H22" s="899"/>
      <c r="I22" s="899"/>
      <c r="J22" s="899"/>
      <c r="K22" s="900"/>
      <c r="L22" s="268" t="s">
        <v>380</v>
      </c>
    </row>
    <row r="23" spans="1:12" ht="28.35" customHeight="1" x14ac:dyDescent="0.25">
      <c r="A23" s="263">
        <v>1</v>
      </c>
      <c r="B23" s="901" t="s">
        <v>691</v>
      </c>
      <c r="C23" s="902"/>
      <c r="D23" s="902"/>
      <c r="E23" s="902"/>
      <c r="F23" s="902"/>
      <c r="G23" s="902"/>
      <c r="H23" s="902"/>
      <c r="I23" s="902"/>
      <c r="J23" s="902"/>
      <c r="K23" s="903"/>
      <c r="L23" s="264" t="s">
        <v>22</v>
      </c>
    </row>
    <row r="24" spans="1:12" ht="15.75" customHeight="1" x14ac:dyDescent="0.25">
      <c r="A24" s="898" t="s">
        <v>382</v>
      </c>
      <c r="B24" s="899"/>
      <c r="C24" s="899"/>
      <c r="D24" s="899"/>
      <c r="E24" s="899"/>
      <c r="F24" s="919"/>
      <c r="G24" s="919"/>
      <c r="H24" s="899"/>
      <c r="I24" s="919"/>
      <c r="J24" s="919"/>
      <c r="K24" s="919"/>
      <c r="L24" s="986"/>
    </row>
    <row r="25" spans="1:12" ht="26.25" customHeight="1" x14ac:dyDescent="0.25">
      <c r="A25" s="898" t="s">
        <v>383</v>
      </c>
      <c r="B25" s="899"/>
      <c r="C25" s="900"/>
      <c r="D25" s="901">
        <v>20</v>
      </c>
      <c r="E25" s="902"/>
      <c r="F25" s="896" t="s">
        <v>384</v>
      </c>
      <c r="G25" s="896"/>
      <c r="H25" s="276">
        <v>2024</v>
      </c>
      <c r="I25" s="896" t="s">
        <v>385</v>
      </c>
      <c r="J25" s="896"/>
      <c r="K25" s="987" t="s">
        <v>473</v>
      </c>
      <c r="L25" s="987"/>
    </row>
    <row r="26" spans="1:12" ht="26.25" customHeight="1" x14ac:dyDescent="0.25">
      <c r="A26" s="898" t="s">
        <v>387</v>
      </c>
      <c r="B26" s="899"/>
      <c r="C26" s="900"/>
      <c r="D26" s="901" t="s">
        <v>692</v>
      </c>
      <c r="E26" s="902"/>
      <c r="F26" s="895"/>
      <c r="G26" s="895"/>
      <c r="H26" s="902"/>
      <c r="I26" s="895"/>
      <c r="J26" s="895"/>
      <c r="K26" s="895"/>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116" zoomScale="80" zoomScaleNormal="80" workbookViewId="0">
      <selection activeCell="D116" sqref="D116:E116"/>
    </sheetView>
  </sheetViews>
  <sheetFormatPr baseColWidth="10" defaultColWidth="10.85546875" defaultRowHeight="14.25" x14ac:dyDescent="0.25"/>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693</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48.75"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9.75"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thickBot="1" x14ac:dyDescent="0.3">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694</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x14ac:dyDescent="0.25">
      <c r="A16" s="76"/>
      <c r="B16" s="141"/>
      <c r="C16" s="77"/>
      <c r="D16" s="77"/>
      <c r="E16" s="77"/>
      <c r="F16" s="77"/>
      <c r="G16" s="78"/>
      <c r="H16" s="78"/>
      <c r="I16" s="78"/>
      <c r="J16" s="78"/>
      <c r="K16" s="78"/>
      <c r="L16" s="79"/>
      <c r="M16" s="79"/>
      <c r="N16" s="79"/>
      <c r="O16" s="79"/>
    </row>
    <row r="17" spans="1:15" s="80" customFormat="1" ht="37.5" customHeight="1" x14ac:dyDescent="0.25">
      <c r="A17" s="117" t="s">
        <v>213</v>
      </c>
      <c r="B17" s="829" t="s">
        <v>695</v>
      </c>
      <c r="C17" s="829"/>
      <c r="D17" s="829"/>
      <c r="E17" s="829"/>
      <c r="F17" s="829"/>
      <c r="G17" s="834" t="s">
        <v>215</v>
      </c>
      <c r="H17" s="834"/>
      <c r="I17" s="1075" t="s">
        <v>696</v>
      </c>
      <c r="J17" s="1076"/>
      <c r="K17" s="1076"/>
      <c r="L17" s="1076"/>
      <c r="M17" s="1076"/>
      <c r="N17" s="1076"/>
      <c r="O17" s="1077"/>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7" t="s">
        <v>217</v>
      </c>
      <c r="B19" s="1078" t="s">
        <v>218</v>
      </c>
      <c r="C19" s="829"/>
      <c r="D19" s="829"/>
      <c r="E19" s="829"/>
      <c r="F19" s="117" t="s">
        <v>219</v>
      </c>
      <c r="G19" s="1061" t="s">
        <v>479</v>
      </c>
      <c r="H19" s="1061"/>
      <c r="I19" s="1061"/>
      <c r="J19" s="117" t="s">
        <v>221</v>
      </c>
      <c r="K19" s="829" t="s">
        <v>697</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c r="C26" s="86">
        <v>471883000</v>
      </c>
      <c r="D26" s="86"/>
      <c r="E26" s="86"/>
      <c r="F26" s="86"/>
      <c r="G26" s="86"/>
      <c r="H26" s="83"/>
      <c r="I26" s="86">
        <v>11051952</v>
      </c>
      <c r="J26" s="86">
        <v>11051951</v>
      </c>
      <c r="K26" s="83">
        <v>-372997</v>
      </c>
      <c r="L26" s="83"/>
      <c r="M26" s="83"/>
      <c r="N26" s="580">
        <f>SUM(B26:M26)</f>
        <v>493613906</v>
      </c>
      <c r="O26" s="84"/>
    </row>
    <row r="27" spans="1:15" ht="32.1" customHeight="1" x14ac:dyDescent="0.25">
      <c r="A27" s="85" t="s">
        <v>228</v>
      </c>
      <c r="B27" s="86"/>
      <c r="C27" s="86">
        <v>421525440</v>
      </c>
      <c r="D27" s="86"/>
      <c r="E27" s="86">
        <v>-3122410</v>
      </c>
      <c r="F27" s="86"/>
      <c r="G27" s="86">
        <v>36180741</v>
      </c>
      <c r="H27" s="86"/>
      <c r="I27" s="86">
        <v>-372997</v>
      </c>
      <c r="J27" s="86"/>
      <c r="K27" s="86">
        <v>39403132</v>
      </c>
      <c r="L27" s="86"/>
      <c r="M27" s="86"/>
      <c r="N27" s="468">
        <f t="shared" ref="N27:N31" si="0">SUM(B27:M27)</f>
        <v>493613906</v>
      </c>
      <c r="O27" s="116">
        <f>+(B27+C27+D27+E27+F27+G27+H27+I27+J27+K27+L27+M27)/N26</f>
        <v>1</v>
      </c>
    </row>
    <row r="28" spans="1:15" ht="32.1" customHeight="1" x14ac:dyDescent="0.25">
      <c r="A28" s="85" t="s">
        <v>229</v>
      </c>
      <c r="B28" s="86"/>
      <c r="C28" s="86"/>
      <c r="D28" s="86">
        <v>30035900</v>
      </c>
      <c r="E28" s="86">
        <v>46836160</v>
      </c>
      <c r="F28" s="468">
        <v>46836160</v>
      </c>
      <c r="G28" s="86">
        <v>46836160</v>
      </c>
      <c r="H28" s="86">
        <v>49074144</v>
      </c>
      <c r="I28" s="468">
        <v>52431120</v>
      </c>
      <c r="J28" s="86">
        <v>51498627</v>
      </c>
      <c r="K28" s="86">
        <v>50939131</v>
      </c>
      <c r="L28" s="86">
        <v>52431120</v>
      </c>
      <c r="M28" s="86">
        <v>64270902</v>
      </c>
      <c r="N28" s="468">
        <f t="shared" si="0"/>
        <v>491189424</v>
      </c>
      <c r="O28" s="116"/>
    </row>
    <row r="29" spans="1:15" ht="32.1" customHeight="1" x14ac:dyDescent="0.25">
      <c r="A29" s="85" t="s">
        <v>230</v>
      </c>
      <c r="B29" s="86">
        <v>1991733</v>
      </c>
      <c r="C29" s="86">
        <v>3440267</v>
      </c>
      <c r="D29" s="86"/>
      <c r="E29" s="86"/>
      <c r="F29" s="86"/>
      <c r="G29" s="86"/>
      <c r="H29" s="86"/>
      <c r="I29" s="86"/>
      <c r="J29" s="86"/>
      <c r="K29" s="86"/>
      <c r="L29" s="86"/>
      <c r="M29" s="86"/>
      <c r="N29" s="86">
        <f t="shared" si="0"/>
        <v>5432000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1991733</v>
      </c>
      <c r="C31" s="89">
        <v>3440267</v>
      </c>
      <c r="D31" s="89"/>
      <c r="E31" s="89"/>
      <c r="F31" s="89"/>
      <c r="G31" s="89"/>
      <c r="H31" s="89"/>
      <c r="I31" s="89"/>
      <c r="J31" s="89"/>
      <c r="K31" s="89"/>
      <c r="L31" s="89"/>
      <c r="M31" s="89"/>
      <c r="N31" s="89">
        <f t="shared" si="0"/>
        <v>5432000</v>
      </c>
      <c r="O31" s="549">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thickBot="1" x14ac:dyDescent="0.3">
      <c r="A36" s="102" t="s">
        <v>234</v>
      </c>
      <c r="B36" s="854" t="str">
        <f>+B13</f>
        <v>Implementar 1 estrategia denominada: Tejiendo Mundos de Igualdad para NNA en los territorios rurales y urbanos de Bogotá</v>
      </c>
      <c r="C36" s="855"/>
      <c r="D36" s="855"/>
      <c r="E36" s="855"/>
      <c r="F36" s="855"/>
      <c r="G36" s="855"/>
      <c r="H36" s="855"/>
      <c r="I36" s="856"/>
      <c r="J36" s="93"/>
    </row>
    <row r="37" spans="1:10" ht="18.75" customHeight="1" thickBot="1" x14ac:dyDescent="0.3">
      <c r="A37" s="868" t="s">
        <v>235</v>
      </c>
      <c r="B37" s="147">
        <v>2024</v>
      </c>
      <c r="C37" s="147">
        <v>2025</v>
      </c>
      <c r="D37" s="147">
        <v>2026</v>
      </c>
      <c r="E37" s="147">
        <v>2027</v>
      </c>
      <c r="F37" s="147" t="s">
        <v>236</v>
      </c>
      <c r="G37" s="870" t="s">
        <v>237</v>
      </c>
      <c r="H37" s="870" t="s">
        <v>23</v>
      </c>
      <c r="I37" s="870"/>
      <c r="J37" s="93"/>
    </row>
    <row r="38" spans="1:10" ht="50.25" customHeight="1" thickBot="1" x14ac:dyDescent="0.3">
      <c r="A38" s="869"/>
      <c r="B38" s="380">
        <v>1</v>
      </c>
      <c r="C38" s="380">
        <v>1</v>
      </c>
      <c r="D38" s="380">
        <v>1</v>
      </c>
      <c r="E38" s="380">
        <v>1</v>
      </c>
      <c r="F38" s="382">
        <v>1</v>
      </c>
      <c r="G38" s="870"/>
      <c r="H38" s="870"/>
      <c r="I38" s="870"/>
      <c r="J38" s="93"/>
    </row>
    <row r="39" spans="1:10" ht="52.5" customHeight="1" thickBot="1" x14ac:dyDescent="0.3">
      <c r="A39" s="103" t="s">
        <v>238</v>
      </c>
      <c r="B39" s="857">
        <v>0.1</v>
      </c>
      <c r="C39" s="858"/>
      <c r="D39" s="863" t="s">
        <v>239</v>
      </c>
      <c r="E39" s="864"/>
      <c r="F39" s="864"/>
      <c r="G39" s="864"/>
      <c r="H39" s="864"/>
      <c r="I39" s="865"/>
    </row>
    <row r="40" spans="1:10" s="94" customFormat="1" ht="48" hidden="1" customHeight="1" thickBot="1" x14ac:dyDescent="0.3">
      <c r="A40" s="868" t="s">
        <v>240</v>
      </c>
      <c r="B40" s="103" t="s">
        <v>241</v>
      </c>
      <c r="C40" s="102" t="s">
        <v>242</v>
      </c>
      <c r="D40" s="849" t="s">
        <v>243</v>
      </c>
      <c r="E40" s="850"/>
      <c r="F40" s="849" t="s">
        <v>244</v>
      </c>
      <c r="G40" s="850"/>
      <c r="H40" s="104" t="s">
        <v>245</v>
      </c>
      <c r="I40" s="106" t="s">
        <v>246</v>
      </c>
    </row>
    <row r="41" spans="1:10" ht="120.75" hidden="1" customHeight="1" thickBot="1" x14ac:dyDescent="0.3">
      <c r="A41" s="869"/>
      <c r="B41" s="98">
        <v>0</v>
      </c>
      <c r="C41" s="99">
        <v>0</v>
      </c>
      <c r="D41" s="1059" t="s">
        <v>698</v>
      </c>
      <c r="E41" s="1060"/>
      <c r="F41" s="1059" t="s">
        <v>698</v>
      </c>
      <c r="G41" s="1060"/>
      <c r="H41" s="96"/>
      <c r="I41" s="97"/>
    </row>
    <row r="42" spans="1:10" s="94" customFormat="1" ht="54" hidden="1" customHeight="1" thickBot="1" x14ac:dyDescent="0.3">
      <c r="A42" s="868" t="s">
        <v>250</v>
      </c>
      <c r="B42" s="105" t="s">
        <v>241</v>
      </c>
      <c r="C42" s="104" t="s">
        <v>242</v>
      </c>
      <c r="D42" s="849"/>
      <c r="E42" s="850"/>
      <c r="F42" s="849" t="s">
        <v>244</v>
      </c>
      <c r="G42" s="850"/>
      <c r="H42" s="104" t="s">
        <v>245</v>
      </c>
      <c r="I42" s="106" t="s">
        <v>246</v>
      </c>
    </row>
    <row r="43" spans="1:10" ht="168.75" hidden="1" customHeight="1" thickBot="1" x14ac:dyDescent="0.3">
      <c r="A43" s="869"/>
      <c r="B43" s="98">
        <v>1</v>
      </c>
      <c r="C43" s="99">
        <v>1</v>
      </c>
      <c r="D43" s="1059" t="s">
        <v>699</v>
      </c>
      <c r="E43" s="1060"/>
      <c r="F43" s="1059" t="s">
        <v>700</v>
      </c>
      <c r="G43" s="1060"/>
      <c r="H43" s="410" t="s">
        <v>398</v>
      </c>
      <c r="I43" s="407" t="s">
        <v>701</v>
      </c>
    </row>
    <row r="44" spans="1:10" s="94" customFormat="1" ht="35.1" hidden="1" customHeight="1" x14ac:dyDescent="0.25">
      <c r="A44" s="868" t="s">
        <v>253</v>
      </c>
      <c r="B44" s="105" t="s">
        <v>241</v>
      </c>
      <c r="C44" s="104" t="s">
        <v>242</v>
      </c>
      <c r="D44" s="849" t="s">
        <v>243</v>
      </c>
      <c r="E44" s="850"/>
      <c r="F44" s="849" t="s">
        <v>244</v>
      </c>
      <c r="G44" s="850"/>
      <c r="H44" s="104" t="s">
        <v>245</v>
      </c>
      <c r="I44" s="106" t="s">
        <v>246</v>
      </c>
    </row>
    <row r="45" spans="1:10" ht="165" hidden="1" customHeight="1" x14ac:dyDescent="0.25">
      <c r="A45" s="869"/>
      <c r="B45" s="98">
        <v>1</v>
      </c>
      <c r="C45" s="99">
        <v>1</v>
      </c>
      <c r="D45" s="859" t="s">
        <v>702</v>
      </c>
      <c r="E45" s="860"/>
      <c r="F45" s="1059" t="s">
        <v>703</v>
      </c>
      <c r="G45" s="1060"/>
      <c r="H45" s="410"/>
      <c r="I45" s="407" t="s">
        <v>701</v>
      </c>
    </row>
    <row r="46" spans="1:10" s="94" customFormat="1" ht="35.1" hidden="1" customHeight="1" x14ac:dyDescent="0.25">
      <c r="A46" s="868" t="s">
        <v>257</v>
      </c>
      <c r="B46" s="105" t="s">
        <v>241</v>
      </c>
      <c r="C46" s="105" t="s">
        <v>242</v>
      </c>
      <c r="D46" s="849" t="s">
        <v>243</v>
      </c>
      <c r="E46" s="850"/>
      <c r="F46" s="849" t="s">
        <v>244</v>
      </c>
      <c r="G46" s="850"/>
      <c r="H46" s="104" t="s">
        <v>245</v>
      </c>
      <c r="I46" s="104" t="s">
        <v>246</v>
      </c>
    </row>
    <row r="47" spans="1:10" ht="160.5" hidden="1" customHeight="1" x14ac:dyDescent="0.25">
      <c r="A47" s="869"/>
      <c r="B47" s="98">
        <v>1</v>
      </c>
      <c r="C47" s="99">
        <v>1</v>
      </c>
      <c r="D47" s="859" t="s">
        <v>704</v>
      </c>
      <c r="E47" s="860"/>
      <c r="F47" s="1059" t="s">
        <v>705</v>
      </c>
      <c r="G47" s="1060"/>
      <c r="H47" s="114"/>
      <c r="I47" s="408" t="s">
        <v>706</v>
      </c>
    </row>
    <row r="48" spans="1:10" s="94" customFormat="1" ht="35.1" hidden="1" customHeight="1" x14ac:dyDescent="0.25">
      <c r="A48" s="868" t="s">
        <v>261</v>
      </c>
      <c r="B48" s="105" t="s">
        <v>241</v>
      </c>
      <c r="C48" s="104" t="s">
        <v>242</v>
      </c>
      <c r="D48" s="849" t="s">
        <v>243</v>
      </c>
      <c r="E48" s="850"/>
      <c r="F48" s="849" t="s">
        <v>244</v>
      </c>
      <c r="G48" s="850"/>
      <c r="H48" s="104" t="s">
        <v>245</v>
      </c>
      <c r="I48" s="106" t="s">
        <v>246</v>
      </c>
    </row>
    <row r="49" spans="1:9" ht="200.25" hidden="1" customHeight="1" x14ac:dyDescent="0.25">
      <c r="A49" s="869"/>
      <c r="B49" s="98">
        <v>1</v>
      </c>
      <c r="C49" s="99">
        <v>1</v>
      </c>
      <c r="D49" s="1059" t="s">
        <v>707</v>
      </c>
      <c r="E49" s="1060"/>
      <c r="F49" s="766" t="s">
        <v>708</v>
      </c>
      <c r="G49" s="1060"/>
      <c r="H49" s="96"/>
      <c r="I49" s="507" t="s">
        <v>709</v>
      </c>
    </row>
    <row r="50" spans="1:9" s="94" customFormat="1" ht="35.1" customHeight="1" thickBot="1" x14ac:dyDescent="0.3">
      <c r="A50" s="868" t="s">
        <v>264</v>
      </c>
      <c r="B50" s="105" t="s">
        <v>241</v>
      </c>
      <c r="C50" s="104" t="s">
        <v>242</v>
      </c>
      <c r="D50" s="849" t="s">
        <v>243</v>
      </c>
      <c r="E50" s="850"/>
      <c r="F50" s="849" t="s">
        <v>244</v>
      </c>
      <c r="G50" s="850"/>
      <c r="H50" s="104" t="s">
        <v>245</v>
      </c>
      <c r="I50" s="106" t="s">
        <v>246</v>
      </c>
    </row>
    <row r="51" spans="1:9" ht="208.5" customHeight="1" thickBot="1" x14ac:dyDescent="0.3">
      <c r="A51" s="869"/>
      <c r="B51" s="100">
        <v>1</v>
      </c>
      <c r="C51" s="101">
        <v>1</v>
      </c>
      <c r="D51" s="970" t="s">
        <v>710</v>
      </c>
      <c r="E51" s="971"/>
      <c r="F51" s="958" t="s">
        <v>711</v>
      </c>
      <c r="G51" s="971"/>
      <c r="H51" s="573"/>
      <c r="I51" s="560" t="s">
        <v>712</v>
      </c>
    </row>
    <row r="52" spans="1:9" ht="35.1" customHeight="1" x14ac:dyDescent="0.25">
      <c r="A52" s="868" t="s">
        <v>267</v>
      </c>
      <c r="B52" s="103" t="s">
        <v>241</v>
      </c>
      <c r="C52" s="102" t="s">
        <v>242</v>
      </c>
      <c r="D52" s="849" t="s">
        <v>243</v>
      </c>
      <c r="E52" s="850"/>
      <c r="F52" s="849" t="s">
        <v>244</v>
      </c>
      <c r="G52" s="850"/>
      <c r="H52" s="104" t="s">
        <v>245</v>
      </c>
      <c r="I52" s="106" t="s">
        <v>246</v>
      </c>
    </row>
    <row r="53" spans="1:9" ht="211.5" customHeight="1" x14ac:dyDescent="0.25">
      <c r="A53" s="869"/>
      <c r="B53" s="100">
        <v>1</v>
      </c>
      <c r="C53" s="101">
        <v>1</v>
      </c>
      <c r="D53" s="970" t="s">
        <v>713</v>
      </c>
      <c r="E53" s="971"/>
      <c r="F53" s="958" t="s">
        <v>714</v>
      </c>
      <c r="G53" s="971"/>
      <c r="H53" s="573"/>
      <c r="I53" s="560" t="s">
        <v>709</v>
      </c>
    </row>
    <row r="54" spans="1:9" ht="35.1" customHeight="1" x14ac:dyDescent="0.25">
      <c r="A54" s="868" t="s">
        <v>271</v>
      </c>
      <c r="B54" s="103" t="s">
        <v>241</v>
      </c>
      <c r="C54" s="102" t="s">
        <v>242</v>
      </c>
      <c r="D54" s="849" t="s">
        <v>243</v>
      </c>
      <c r="E54" s="850"/>
      <c r="F54" s="849" t="s">
        <v>244</v>
      </c>
      <c r="G54" s="850"/>
      <c r="H54" s="521" t="s">
        <v>245</v>
      </c>
      <c r="I54" s="106" t="s">
        <v>246</v>
      </c>
    </row>
    <row r="55" spans="1:9" ht="235.5" customHeight="1" x14ac:dyDescent="0.25">
      <c r="A55" s="869"/>
      <c r="B55" s="100">
        <v>1</v>
      </c>
      <c r="C55" s="101">
        <v>1</v>
      </c>
      <c r="D55" s="970" t="s">
        <v>715</v>
      </c>
      <c r="E55" s="971"/>
      <c r="F55" s="958" t="s">
        <v>716</v>
      </c>
      <c r="G55" s="971"/>
      <c r="H55" s="579"/>
      <c r="I55" s="560" t="s">
        <v>712</v>
      </c>
    </row>
    <row r="56" spans="1:9" ht="35.1" customHeight="1" x14ac:dyDescent="0.25">
      <c r="A56" s="868" t="s">
        <v>274</v>
      </c>
      <c r="B56" s="103" t="s">
        <v>241</v>
      </c>
      <c r="C56" s="102" t="s">
        <v>242</v>
      </c>
      <c r="D56" s="849" t="s">
        <v>243</v>
      </c>
      <c r="E56" s="850"/>
      <c r="F56" s="849" t="s">
        <v>244</v>
      </c>
      <c r="G56" s="850"/>
      <c r="H56" s="102" t="s">
        <v>245</v>
      </c>
      <c r="I56" s="106" t="s">
        <v>246</v>
      </c>
    </row>
    <row r="57" spans="1:9" ht="306" customHeight="1" x14ac:dyDescent="0.25">
      <c r="A57" s="869"/>
      <c r="B57" s="100">
        <v>1</v>
      </c>
      <c r="C57" s="101">
        <v>1</v>
      </c>
      <c r="D57" s="1073" t="s">
        <v>717</v>
      </c>
      <c r="E57" s="1074"/>
      <c r="F57" s="1071" t="s">
        <v>718</v>
      </c>
      <c r="G57" s="1072"/>
      <c r="H57" s="96"/>
      <c r="I57" s="593" t="s">
        <v>719</v>
      </c>
    </row>
    <row r="58" spans="1:9" ht="35.1" customHeight="1" x14ac:dyDescent="0.25">
      <c r="A58" s="868" t="s">
        <v>278</v>
      </c>
      <c r="B58" s="103" t="s">
        <v>241</v>
      </c>
      <c r="C58" s="102" t="s">
        <v>242</v>
      </c>
      <c r="D58" s="849" t="s">
        <v>243</v>
      </c>
      <c r="E58" s="850"/>
      <c r="F58" s="849" t="s">
        <v>244</v>
      </c>
      <c r="G58" s="850"/>
      <c r="H58" s="104" t="s">
        <v>245</v>
      </c>
      <c r="I58" s="106" t="s">
        <v>246</v>
      </c>
    </row>
    <row r="59" spans="1:9" ht="288.75" customHeight="1" x14ac:dyDescent="0.25">
      <c r="A59" s="869"/>
      <c r="B59" s="100">
        <v>1</v>
      </c>
      <c r="C59" s="101">
        <v>1</v>
      </c>
      <c r="D59" s="859" t="s">
        <v>720</v>
      </c>
      <c r="E59" s="955"/>
      <c r="F59" s="1071" t="s">
        <v>721</v>
      </c>
      <c r="G59" s="1072"/>
      <c r="H59" s="96"/>
      <c r="I59" s="593" t="s">
        <v>719</v>
      </c>
    </row>
    <row r="60" spans="1:9" ht="35.1" customHeight="1" x14ac:dyDescent="0.25">
      <c r="A60" s="868" t="s">
        <v>281</v>
      </c>
      <c r="B60" s="103" t="s">
        <v>241</v>
      </c>
      <c r="C60" s="102" t="s">
        <v>242</v>
      </c>
      <c r="D60" s="849" t="s">
        <v>243</v>
      </c>
      <c r="E60" s="850"/>
      <c r="F60" s="849" t="s">
        <v>244</v>
      </c>
      <c r="G60" s="850"/>
      <c r="H60" s="104" t="s">
        <v>245</v>
      </c>
      <c r="I60" s="106" t="s">
        <v>246</v>
      </c>
    </row>
    <row r="61" spans="1:9" ht="316.5" customHeight="1" x14ac:dyDescent="0.25">
      <c r="A61" s="869"/>
      <c r="B61" s="100">
        <v>1</v>
      </c>
      <c r="C61" s="101">
        <v>1</v>
      </c>
      <c r="D61" s="859" t="s">
        <v>722</v>
      </c>
      <c r="E61" s="955"/>
      <c r="F61" s="1071" t="s">
        <v>723</v>
      </c>
      <c r="G61" s="1072"/>
      <c r="H61" s="96"/>
      <c r="I61" s="593" t="s">
        <v>719</v>
      </c>
    </row>
    <row r="62" spans="1:9" ht="35.1" customHeight="1" x14ac:dyDescent="0.25">
      <c r="A62" s="868" t="s">
        <v>284</v>
      </c>
      <c r="B62" s="103" t="s">
        <v>241</v>
      </c>
      <c r="C62" s="102" t="s">
        <v>242</v>
      </c>
      <c r="D62" s="849" t="s">
        <v>243</v>
      </c>
      <c r="E62" s="850"/>
      <c r="F62" s="849" t="s">
        <v>244</v>
      </c>
      <c r="G62" s="850"/>
      <c r="H62" s="104" t="s">
        <v>245</v>
      </c>
      <c r="I62" s="106" t="s">
        <v>246</v>
      </c>
    </row>
    <row r="63" spans="1:9" ht="333.75" customHeight="1" x14ac:dyDescent="0.25">
      <c r="A63" s="869"/>
      <c r="B63" s="100">
        <v>1</v>
      </c>
      <c r="C63" s="101">
        <v>1</v>
      </c>
      <c r="D63" s="859" t="s">
        <v>1600</v>
      </c>
      <c r="E63" s="955"/>
      <c r="F63" s="1071" t="s">
        <v>725</v>
      </c>
      <c r="G63" s="1072"/>
      <c r="H63" s="96"/>
      <c r="I63" s="593" t="s">
        <v>719</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41.25" customHeight="1" x14ac:dyDescent="0.25">
      <c r="A68" s="107" t="s">
        <v>288</v>
      </c>
      <c r="B68" s="1068" t="s">
        <v>726</v>
      </c>
      <c r="C68" s="1069"/>
      <c r="D68" s="1068" t="s">
        <v>727</v>
      </c>
      <c r="E68" s="1069"/>
      <c r="F68" s="796" t="s">
        <v>433</v>
      </c>
      <c r="G68" s="797"/>
      <c r="H68" s="798" t="s">
        <v>434</v>
      </c>
      <c r="I68" s="799"/>
    </row>
    <row r="69" spans="1:9" ht="40.5" customHeight="1" x14ac:dyDescent="0.25">
      <c r="A69" s="107" t="s">
        <v>293</v>
      </c>
      <c r="B69" s="953">
        <v>0.03</v>
      </c>
      <c r="C69" s="954"/>
      <c r="D69" s="953">
        <v>7.0000000000000007E-2</v>
      </c>
      <c r="E69" s="954"/>
      <c r="F69" s="953">
        <v>0</v>
      </c>
      <c r="G69" s="954"/>
      <c r="H69" s="1070"/>
      <c r="I69" s="954"/>
    </row>
    <row r="70" spans="1:9" ht="30" customHeight="1" x14ac:dyDescent="0.25">
      <c r="A70" s="764" t="s">
        <v>194</v>
      </c>
      <c r="B70" s="155" t="s">
        <v>99</v>
      </c>
      <c r="C70" s="155" t="s">
        <v>242</v>
      </c>
      <c r="D70" s="155" t="s">
        <v>99</v>
      </c>
      <c r="E70" s="155" t="s">
        <v>242</v>
      </c>
      <c r="F70" s="155" t="s">
        <v>99</v>
      </c>
      <c r="G70" s="155" t="s">
        <v>242</v>
      </c>
      <c r="H70" s="155" t="s">
        <v>99</v>
      </c>
      <c r="I70" s="155" t="s">
        <v>242</v>
      </c>
    </row>
    <row r="71" spans="1:9" ht="30" customHeight="1" x14ac:dyDescent="0.25">
      <c r="A71" s="765"/>
      <c r="B71" s="109">
        <v>0</v>
      </c>
      <c r="C71" s="110">
        <v>0</v>
      </c>
      <c r="D71" s="109">
        <v>0</v>
      </c>
      <c r="E71" s="110">
        <v>0</v>
      </c>
      <c r="F71" s="115">
        <v>0</v>
      </c>
      <c r="G71" s="110"/>
      <c r="H71" s="115"/>
      <c r="I71" s="110"/>
    </row>
    <row r="72" spans="1:9" ht="89.25" customHeight="1" x14ac:dyDescent="0.25">
      <c r="A72" s="107" t="s">
        <v>294</v>
      </c>
      <c r="B72" s="1009"/>
      <c r="C72" s="1010"/>
      <c r="D72" s="804"/>
      <c r="E72" s="805"/>
      <c r="F72" s="804"/>
      <c r="G72" s="946"/>
      <c r="H72" s="804"/>
      <c r="I72" s="805"/>
    </row>
    <row r="73" spans="1:9" ht="80.25" customHeight="1" x14ac:dyDescent="0.25">
      <c r="A73" s="107" t="s">
        <v>298</v>
      </c>
      <c r="F73" s="788"/>
      <c r="G73" s="787"/>
      <c r="H73" s="788"/>
      <c r="I73" s="787"/>
    </row>
    <row r="74" spans="1:9" ht="30.75" customHeight="1" x14ac:dyDescent="0.25">
      <c r="A74" s="764" t="s">
        <v>195</v>
      </c>
      <c r="B74" s="155" t="s">
        <v>99</v>
      </c>
      <c r="C74" s="155" t="s">
        <v>242</v>
      </c>
      <c r="D74" s="155" t="s">
        <v>99</v>
      </c>
      <c r="E74" s="155" t="s">
        <v>242</v>
      </c>
      <c r="F74" s="155" t="s">
        <v>99</v>
      </c>
      <c r="G74" s="155" t="s">
        <v>242</v>
      </c>
      <c r="H74" s="155" t="s">
        <v>99</v>
      </c>
      <c r="I74" s="155" t="s">
        <v>242</v>
      </c>
    </row>
    <row r="75" spans="1:9" ht="30.75" customHeight="1" x14ac:dyDescent="0.25">
      <c r="A75" s="765"/>
      <c r="B75" s="109">
        <v>0.1</v>
      </c>
      <c r="C75" s="109">
        <v>0.1</v>
      </c>
      <c r="D75" s="109">
        <v>0.1</v>
      </c>
      <c r="E75" s="110">
        <v>0.1</v>
      </c>
      <c r="F75" s="115">
        <v>0</v>
      </c>
      <c r="G75" s="111"/>
      <c r="H75" s="115"/>
      <c r="I75" s="111"/>
    </row>
    <row r="76" spans="1:9" ht="100.5" customHeight="1" x14ac:dyDescent="0.25">
      <c r="A76" s="107" t="s">
        <v>294</v>
      </c>
      <c r="B76" s="800" t="s">
        <v>728</v>
      </c>
      <c r="C76" s="801"/>
      <c r="D76" s="1005" t="s">
        <v>729</v>
      </c>
      <c r="E76" s="1006"/>
      <c r="F76" s="804"/>
      <c r="G76" s="946"/>
      <c r="H76" s="847"/>
      <c r="I76" s="848"/>
    </row>
    <row r="77" spans="1:9" ht="80.25" customHeight="1" x14ac:dyDescent="0.25">
      <c r="A77" s="107" t="s">
        <v>298</v>
      </c>
      <c r="B77" s="779" t="s">
        <v>730</v>
      </c>
      <c r="C77" s="780"/>
      <c r="D77" s="779" t="s">
        <v>731</v>
      </c>
      <c r="E77" s="780"/>
      <c r="F77" s="788"/>
      <c r="G77" s="787"/>
      <c r="H77" s="788"/>
      <c r="I77" s="787"/>
    </row>
    <row r="78" spans="1:9" ht="30.75" customHeight="1" x14ac:dyDescent="0.25">
      <c r="A78" s="764" t="s">
        <v>196</v>
      </c>
      <c r="B78" s="155" t="s">
        <v>99</v>
      </c>
      <c r="C78" s="155" t="s">
        <v>242</v>
      </c>
      <c r="D78" s="155" t="s">
        <v>99</v>
      </c>
      <c r="E78" s="155" t="s">
        <v>242</v>
      </c>
      <c r="F78" s="155" t="s">
        <v>99</v>
      </c>
      <c r="G78" s="155" t="s">
        <v>242</v>
      </c>
      <c r="H78" s="155" t="s">
        <v>99</v>
      </c>
      <c r="I78" s="155" t="s">
        <v>242</v>
      </c>
    </row>
    <row r="79" spans="1:9" ht="30.75" customHeight="1" x14ac:dyDescent="0.25">
      <c r="A79" s="765"/>
      <c r="B79" s="109">
        <v>0.1</v>
      </c>
      <c r="C79" s="109">
        <v>0.1</v>
      </c>
      <c r="D79" s="109">
        <v>0.1</v>
      </c>
      <c r="E79" s="110">
        <v>0.1</v>
      </c>
      <c r="F79" s="115">
        <v>0</v>
      </c>
      <c r="G79" s="111"/>
      <c r="H79" s="115"/>
      <c r="I79" s="111"/>
    </row>
    <row r="80" spans="1:9" ht="119.25" customHeight="1" x14ac:dyDescent="0.25">
      <c r="A80" s="107" t="s">
        <v>294</v>
      </c>
      <c r="B80" s="1001" t="s">
        <v>732</v>
      </c>
      <c r="C80" s="1002"/>
      <c r="D80" s="789" t="s">
        <v>733</v>
      </c>
      <c r="E80" s="790"/>
      <c r="F80" s="804"/>
      <c r="G80" s="946"/>
      <c r="H80" s="788"/>
      <c r="I80" s="787"/>
    </row>
    <row r="81" spans="1:9" ht="80.25" customHeight="1" x14ac:dyDescent="0.25">
      <c r="A81" s="107" t="s">
        <v>298</v>
      </c>
      <c r="B81" s="779" t="s">
        <v>734</v>
      </c>
      <c r="C81" s="780"/>
      <c r="D81" s="779" t="s">
        <v>734</v>
      </c>
      <c r="E81" s="780"/>
      <c r="F81" s="788"/>
      <c r="G81" s="787"/>
      <c r="H81" s="788"/>
      <c r="I81" s="787"/>
    </row>
    <row r="82" spans="1:9" ht="30.75" customHeight="1" x14ac:dyDescent="0.25">
      <c r="A82" s="764" t="s">
        <v>197</v>
      </c>
      <c r="B82" s="155" t="s">
        <v>99</v>
      </c>
      <c r="C82" s="155" t="s">
        <v>242</v>
      </c>
      <c r="D82" s="155" t="s">
        <v>99</v>
      </c>
      <c r="E82" s="155" t="s">
        <v>242</v>
      </c>
      <c r="F82" s="155" t="s">
        <v>99</v>
      </c>
      <c r="G82" s="155" t="s">
        <v>242</v>
      </c>
      <c r="H82" s="155" t="s">
        <v>99</v>
      </c>
      <c r="I82" s="155" t="s">
        <v>242</v>
      </c>
    </row>
    <row r="83" spans="1:9" ht="30.75" customHeight="1" x14ac:dyDescent="0.25">
      <c r="A83" s="765"/>
      <c r="B83" s="109">
        <v>0.1</v>
      </c>
      <c r="C83" s="109">
        <v>0.1</v>
      </c>
      <c r="D83" s="109">
        <v>0.1</v>
      </c>
      <c r="E83" s="110">
        <v>0.1</v>
      </c>
      <c r="F83" s="115">
        <v>0</v>
      </c>
      <c r="G83" s="111"/>
      <c r="H83" s="115"/>
      <c r="I83" s="111"/>
    </row>
    <row r="84" spans="1:9" ht="138" customHeight="1" x14ac:dyDescent="0.25">
      <c r="A84" s="107" t="s">
        <v>294</v>
      </c>
      <c r="B84" s="1001" t="s">
        <v>735</v>
      </c>
      <c r="C84" s="1002"/>
      <c r="D84" s="789" t="s">
        <v>736</v>
      </c>
      <c r="E84" s="790"/>
      <c r="F84" s="804"/>
      <c r="G84" s="946"/>
      <c r="H84" s="788"/>
      <c r="I84" s="787"/>
    </row>
    <row r="85" spans="1:9" ht="80.25" customHeight="1" x14ac:dyDescent="0.25">
      <c r="A85" s="107" t="s">
        <v>298</v>
      </c>
      <c r="B85" s="779" t="s">
        <v>737</v>
      </c>
      <c r="C85" s="780"/>
      <c r="D85" s="779" t="s">
        <v>737</v>
      </c>
      <c r="E85" s="780"/>
      <c r="F85" s="788"/>
      <c r="G85" s="787"/>
      <c r="H85" s="788"/>
      <c r="I85" s="787"/>
    </row>
    <row r="86" spans="1:9" ht="30" customHeight="1" x14ac:dyDescent="0.25">
      <c r="A86" s="764" t="s">
        <v>200</v>
      </c>
      <c r="B86" s="155" t="s">
        <v>99</v>
      </c>
      <c r="C86" s="155" t="s">
        <v>242</v>
      </c>
      <c r="D86" s="155" t="s">
        <v>99</v>
      </c>
      <c r="E86" s="155" t="s">
        <v>242</v>
      </c>
      <c r="F86" s="155" t="s">
        <v>99</v>
      </c>
      <c r="G86" s="155" t="s">
        <v>242</v>
      </c>
      <c r="H86" s="155" t="s">
        <v>99</v>
      </c>
      <c r="I86" s="155" t="s">
        <v>242</v>
      </c>
    </row>
    <row r="87" spans="1:9" ht="30" customHeight="1" x14ac:dyDescent="0.25">
      <c r="A87" s="765"/>
      <c r="B87" s="109">
        <v>0.1</v>
      </c>
      <c r="C87" s="109">
        <v>0.1</v>
      </c>
      <c r="D87" s="109">
        <v>0.1</v>
      </c>
      <c r="E87" s="110">
        <v>0.1</v>
      </c>
      <c r="F87" s="115">
        <v>0</v>
      </c>
      <c r="G87" s="111"/>
      <c r="H87" s="115"/>
      <c r="I87" s="111"/>
    </row>
    <row r="88" spans="1:9" ht="238.5" customHeight="1" x14ac:dyDescent="0.25">
      <c r="A88" s="107" t="s">
        <v>294</v>
      </c>
      <c r="B88" s="1067" t="s">
        <v>738</v>
      </c>
      <c r="C88" s="846"/>
      <c r="D88" s="1067" t="s">
        <v>739</v>
      </c>
      <c r="E88" s="1067"/>
      <c r="F88" s="846"/>
      <c r="G88" s="846"/>
      <c r="H88" s="846"/>
      <c r="I88" s="846"/>
    </row>
    <row r="89" spans="1:9" ht="80.25" customHeight="1" x14ac:dyDescent="0.25">
      <c r="A89" s="107" t="s">
        <v>298</v>
      </c>
      <c r="B89" s="1065" t="s">
        <v>740</v>
      </c>
      <c r="C89" s="1066"/>
      <c r="D89" s="1065" t="s">
        <v>740</v>
      </c>
      <c r="E89" s="1066"/>
      <c r="F89" s="770"/>
      <c r="G89" s="771"/>
      <c r="H89" s="770"/>
      <c r="I89" s="771"/>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109">
        <v>0.1</v>
      </c>
      <c r="C91" s="109">
        <v>0.1</v>
      </c>
      <c r="D91" s="109">
        <v>0.1</v>
      </c>
      <c r="E91" s="110">
        <v>0.1</v>
      </c>
      <c r="F91" s="115">
        <v>0</v>
      </c>
      <c r="G91" s="111"/>
      <c r="H91" s="115"/>
      <c r="I91" s="111"/>
    </row>
    <row r="92" spans="1:9" ht="167.25" customHeight="1" x14ac:dyDescent="0.25">
      <c r="A92" s="107" t="s">
        <v>294</v>
      </c>
      <c r="B92" s="995" t="s">
        <v>741</v>
      </c>
      <c r="C92" s="995"/>
      <c r="D92" s="995" t="s">
        <v>742</v>
      </c>
      <c r="E92" s="995"/>
      <c r="F92" s="778"/>
      <c r="G92" s="778"/>
      <c r="H92" s="778"/>
      <c r="I92" s="778"/>
    </row>
    <row r="93" spans="1:9" ht="80.25" customHeight="1" x14ac:dyDescent="0.25">
      <c r="A93" s="107" t="s">
        <v>298</v>
      </c>
      <c r="B93" s="779" t="s">
        <v>743</v>
      </c>
      <c r="C93" s="780"/>
      <c r="D93" s="779" t="s">
        <v>743</v>
      </c>
      <c r="E93" s="780"/>
      <c r="F93" s="770"/>
      <c r="G93" s="771"/>
      <c r="H93" s="770"/>
      <c r="I93" s="771"/>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109">
        <v>0.1</v>
      </c>
      <c r="C95" s="109">
        <v>0.1</v>
      </c>
      <c r="D95" s="109">
        <v>0.1</v>
      </c>
      <c r="E95" s="110">
        <v>0.1</v>
      </c>
      <c r="F95" s="115">
        <v>0</v>
      </c>
      <c r="G95" s="111"/>
      <c r="H95" s="115"/>
      <c r="I95" s="111"/>
    </row>
    <row r="96" spans="1:9" ht="150" customHeight="1" x14ac:dyDescent="0.25">
      <c r="A96" s="107" t="s">
        <v>294</v>
      </c>
      <c r="B96" s="995" t="s">
        <v>744</v>
      </c>
      <c r="C96" s="995"/>
      <c r="D96" s="995" t="s">
        <v>745</v>
      </c>
      <c r="E96" s="995"/>
      <c r="F96" s="778"/>
      <c r="G96" s="778"/>
      <c r="H96" s="778"/>
      <c r="I96" s="778"/>
    </row>
    <row r="97" spans="1:9" ht="80.25" customHeight="1" x14ac:dyDescent="0.25">
      <c r="A97" s="107" t="s">
        <v>298</v>
      </c>
      <c r="B97" s="779" t="s">
        <v>746</v>
      </c>
      <c r="C97" s="780"/>
      <c r="D97" s="779" t="s">
        <v>746</v>
      </c>
      <c r="E97" s="780"/>
      <c r="F97" s="770"/>
      <c r="G97" s="771"/>
      <c r="H97" s="770"/>
      <c r="I97" s="771"/>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109">
        <v>0.1</v>
      </c>
      <c r="C99" s="109">
        <v>0.1</v>
      </c>
      <c r="D99" s="109">
        <v>0.1</v>
      </c>
      <c r="E99" s="110">
        <v>0.1</v>
      </c>
      <c r="F99" s="115">
        <v>0</v>
      </c>
      <c r="G99" s="111"/>
      <c r="H99" s="115"/>
      <c r="I99" s="111"/>
    </row>
    <row r="100" spans="1:9" ht="165.75" customHeight="1" x14ac:dyDescent="0.25">
      <c r="A100" s="107" t="s">
        <v>294</v>
      </c>
      <c r="B100" s="1035" t="s">
        <v>747</v>
      </c>
      <c r="C100" s="1035"/>
      <c r="D100" s="1035" t="s">
        <v>748</v>
      </c>
      <c r="E100" s="1035"/>
      <c r="F100" s="778"/>
      <c r="G100" s="778"/>
      <c r="H100" s="778"/>
      <c r="I100" s="778"/>
    </row>
    <row r="101" spans="1:9" ht="80.25" customHeight="1" x14ac:dyDescent="0.25">
      <c r="A101" s="107" t="s">
        <v>298</v>
      </c>
      <c r="B101" s="779" t="s">
        <v>749</v>
      </c>
      <c r="C101" s="780"/>
      <c r="D101" s="1065" t="s">
        <v>749</v>
      </c>
      <c r="E101" s="1066"/>
      <c r="F101" s="770"/>
      <c r="G101" s="771"/>
      <c r="H101" s="770"/>
      <c r="I101" s="771"/>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109">
        <v>0.1</v>
      </c>
      <c r="C103" s="109">
        <v>0.1</v>
      </c>
      <c r="D103" s="109">
        <v>0.1</v>
      </c>
      <c r="E103" s="110">
        <v>0.1</v>
      </c>
      <c r="F103" s="115">
        <v>0</v>
      </c>
      <c r="G103" s="111"/>
      <c r="H103" s="115"/>
      <c r="I103" s="111"/>
    </row>
    <row r="104" spans="1:9" ht="159.75" customHeight="1" x14ac:dyDescent="0.25">
      <c r="A104" s="107" t="s">
        <v>294</v>
      </c>
      <c r="B104" s="1035" t="s">
        <v>750</v>
      </c>
      <c r="C104" s="1035"/>
      <c r="D104" s="1064" t="s">
        <v>751</v>
      </c>
      <c r="E104" s="1064"/>
      <c r="F104" s="778"/>
      <c r="G104" s="778"/>
      <c r="H104" s="778"/>
      <c r="I104" s="778"/>
    </row>
    <row r="105" spans="1:9" ht="80.25" customHeight="1" x14ac:dyDescent="0.25">
      <c r="A105" s="107" t="s">
        <v>298</v>
      </c>
      <c r="B105" s="768" t="s">
        <v>752</v>
      </c>
      <c r="C105" s="769"/>
      <c r="D105" s="768" t="s">
        <v>752</v>
      </c>
      <c r="E105" s="769"/>
      <c r="F105" s="770"/>
      <c r="G105" s="771"/>
      <c r="H105" s="770"/>
      <c r="I105" s="771"/>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109">
        <v>0.1</v>
      </c>
      <c r="C107" s="109">
        <v>0.1</v>
      </c>
      <c r="D107" s="109">
        <v>0.1</v>
      </c>
      <c r="E107" s="109">
        <v>0.1</v>
      </c>
      <c r="F107" s="115">
        <v>0</v>
      </c>
      <c r="G107" s="111"/>
      <c r="H107" s="115"/>
      <c r="I107" s="111"/>
    </row>
    <row r="108" spans="1:9" ht="157.5" customHeight="1" x14ac:dyDescent="0.25">
      <c r="A108" s="107" t="s">
        <v>294</v>
      </c>
      <c r="B108" s="1035" t="s">
        <v>753</v>
      </c>
      <c r="C108" s="1035"/>
      <c r="D108" s="1037" t="s">
        <v>754</v>
      </c>
      <c r="E108" s="1063"/>
      <c r="F108" s="778"/>
      <c r="G108" s="778"/>
      <c r="H108" s="778"/>
      <c r="I108" s="778"/>
    </row>
    <row r="109" spans="1:9" ht="80.25" customHeight="1" x14ac:dyDescent="0.25">
      <c r="A109" s="107" t="s">
        <v>298</v>
      </c>
      <c r="B109" s="779" t="s">
        <v>755</v>
      </c>
      <c r="C109" s="780"/>
      <c r="D109" s="779" t="s">
        <v>755</v>
      </c>
      <c r="E109" s="780"/>
      <c r="F109" s="770"/>
      <c r="G109" s="771"/>
      <c r="H109" s="770"/>
      <c r="I109" s="771"/>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109">
        <v>0.05</v>
      </c>
      <c r="C111" s="109">
        <v>0.05</v>
      </c>
      <c r="D111" s="109">
        <v>0.05</v>
      </c>
      <c r="E111" s="109">
        <v>0.05</v>
      </c>
      <c r="F111" s="115">
        <v>0</v>
      </c>
      <c r="G111" s="111"/>
      <c r="H111" s="115"/>
      <c r="I111" s="111"/>
    </row>
    <row r="112" spans="1:9" ht="182.25" customHeight="1" x14ac:dyDescent="0.25">
      <c r="A112" s="107" t="s">
        <v>294</v>
      </c>
      <c r="B112" s="935" t="s">
        <v>756</v>
      </c>
      <c r="C112" s="935"/>
      <c r="D112" s="1035" t="s">
        <v>757</v>
      </c>
      <c r="E112" s="1035"/>
      <c r="F112" s="778"/>
      <c r="G112" s="778"/>
      <c r="H112" s="778"/>
      <c r="I112" s="778"/>
    </row>
    <row r="113" spans="1:9" ht="80.25" customHeight="1" x14ac:dyDescent="0.25">
      <c r="A113" s="107" t="s">
        <v>298</v>
      </c>
      <c r="B113" s="779" t="s">
        <v>758</v>
      </c>
      <c r="C113" s="780"/>
      <c r="D113" s="779" t="s">
        <v>758</v>
      </c>
      <c r="E113" s="780"/>
      <c r="F113" s="770"/>
      <c r="G113" s="771"/>
      <c r="H113" s="770"/>
      <c r="I113" s="771"/>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355">
        <v>0.05</v>
      </c>
      <c r="C115" s="355">
        <v>0.05</v>
      </c>
      <c r="D115" s="355">
        <v>0.05</v>
      </c>
      <c r="E115" s="355">
        <v>0.05</v>
      </c>
      <c r="F115" s="273">
        <v>0</v>
      </c>
      <c r="G115" s="274"/>
      <c r="H115" s="273"/>
      <c r="I115" s="274"/>
    </row>
    <row r="116" spans="1:9" ht="203.25" customHeight="1" x14ac:dyDescent="0.25">
      <c r="A116" s="107" t="s">
        <v>294</v>
      </c>
      <c r="B116" s="935" t="s">
        <v>759</v>
      </c>
      <c r="C116" s="935"/>
      <c r="D116" s="1033" t="s">
        <v>724</v>
      </c>
      <c r="E116" s="1062"/>
      <c r="F116" s="885"/>
      <c r="G116" s="885"/>
      <c r="H116" s="885"/>
      <c r="I116" s="885"/>
    </row>
    <row r="117" spans="1:9" ht="80.25" customHeight="1" x14ac:dyDescent="0.25">
      <c r="A117" s="107" t="s">
        <v>298</v>
      </c>
      <c r="B117" s="779" t="s">
        <v>760</v>
      </c>
      <c r="C117" s="780"/>
      <c r="D117" s="779" t="s">
        <v>760</v>
      </c>
      <c r="E117" s="780"/>
      <c r="F117" s="770"/>
      <c r="G117" s="771"/>
      <c r="H117" s="770"/>
      <c r="I117" s="771"/>
    </row>
    <row r="118" spans="1:9" ht="16.5" x14ac:dyDescent="0.25">
      <c r="A118" s="108" t="s">
        <v>344</v>
      </c>
      <c r="B118" s="113">
        <f t="shared" ref="B118:I118" si="1">(B71+B75+B79+B83+B87+B91+B95+B99+B103+B107+B111+B115)</f>
        <v>1</v>
      </c>
      <c r="C118" s="113">
        <f t="shared" si="1"/>
        <v>1</v>
      </c>
      <c r="D118" s="113">
        <f t="shared" si="1"/>
        <v>1</v>
      </c>
      <c r="E118" s="113">
        <f t="shared" si="1"/>
        <v>1</v>
      </c>
      <c r="F118" s="113">
        <f t="shared" si="1"/>
        <v>0</v>
      </c>
      <c r="G118" s="113">
        <f t="shared" si="1"/>
        <v>0</v>
      </c>
      <c r="H118" s="113">
        <f t="shared" si="1"/>
        <v>0</v>
      </c>
      <c r="I118" s="113">
        <f t="shared" si="1"/>
        <v>0</v>
      </c>
    </row>
    <row r="121" spans="1:9" ht="28.5" x14ac:dyDescent="0.25">
      <c r="A121" s="354" t="s">
        <v>345</v>
      </c>
    </row>
  </sheetData>
  <mergeCells count="208">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7:E77" r:id="rId1" display="https://secretariadistritald-my.sharepoint.com/:b:/g/personal/territorializacion2021_sdmujer_gov_co/EQnfhqMm6DtHu4CK6t1MQW0BrW02fXQzkJJspXhNanJeAg?e=UOokrm" xr:uid="{3C833FAF-AC91-4FC1-8BD2-54631005CF9C}"/>
    <hyperlink ref="B77:C77" r:id="rId2" display="https://secretariadistritald-my.sharepoint.com/:b:/g/personal/territorializacion2021_sdmujer_gov_co/EcA7p7FKX3tDqrko_MXcQHgBbeta0N1ZgN3WcRBTidZtFA?e=KZlAuC" xr:uid="{96747E86-4335-45CD-B0AD-F8394345136D}"/>
    <hyperlink ref="B81:C81" r:id="rId3" display="https://secretariadistritald-my.sharepoint.com/:b:/g/personal/territorializacion2021_sdmujer_gov_co/EYXE_nDGL9xJiJgnf1ujrUABm32PkB8RDpq_-J3kpmpsdw?e=gpDwHQ" xr:uid="{9793F8DA-A59C-418E-9A73-927D2B3BEF3B}"/>
    <hyperlink ref="D81:E81" r:id="rId4" display="https://secretariadistritald-my.sharepoint.com/:b:/g/personal/territorializacion2021_sdmujer_gov_co/EYXE_nDGL9xJiJgnf1ujrUABm32PkB8RDpq_-J3kpmpsdw?e=gpDwHQ" xr:uid="{3A73A2E8-A9C2-4B36-953C-3EF015F71D68}"/>
    <hyperlink ref="B85:C85" r:id="rId5" display="https://secretariadistritald-my.sharepoint.com/:b:/g/personal/territorializacion2021_sdmujer_gov_co/EfJ1UCMYeQ1Oie342qgb2_UBJ2tOZsV7GpGL36I92j45iA?e=3nuoGC" xr:uid="{96F8C680-F12F-4E28-8C96-69E9CF2310FB}"/>
    <hyperlink ref="D85:E85" r:id="rId6" display="https://secretariadistritald-my.sharepoint.com/:b:/g/personal/territorializacion2021_sdmujer_gov_co/EfJ1UCMYeQ1Oie342qgb2_UBJ2tOZsV7GpGL36I92j45iA?e=3nuoGC" xr:uid="{4D1DEC9D-2934-487C-A1ED-7C96A5A02BC6}"/>
    <hyperlink ref="B89:C89" r:id="rId7" display="https://secretariadistritald-my.sharepoint.com/:b:/g/personal/territorializacion2021_sdmujer_gov_co/EYs5qe4Rp09BhJaXyqzNmDsBjDSLeID_vJtUB0kMAMpFPQ?e=ezBkvV" xr:uid="{A3273E62-31AD-48C9-A67A-8159C0080B7C}"/>
    <hyperlink ref="D89:E89" r:id="rId8" display="https://secretariadistritald-my.sharepoint.com/:b:/g/personal/territorializacion2021_sdmujer_gov_co/EYs5qe4Rp09BhJaXyqzNmDsBjDSLeID_vJtUB0kMAMpFPQ?e=ezBkvV" xr:uid="{AA43B7CB-B29A-4D58-B835-E862EC6CD0F0}"/>
    <hyperlink ref="B93:C93" r:id="rId9" display="https://secretariadistritald-my.sharepoint.com/:b:/g/personal/territorializacion2021_sdmujer_gov_co/EWo3al2oVhJCt2cDJjOXtI0B3VzWHip1ecn6y807tzAb5w?e=wNXzmD" xr:uid="{C65E5035-74BD-4693-9788-62A2CBA803E4}"/>
    <hyperlink ref="D93:E93" r:id="rId10" display="https://secretariadistritald-my.sharepoint.com/:b:/g/personal/territorializacion2021_sdmujer_gov_co/EWo3al2oVhJCt2cDJjOXtI0B3VzWHip1ecn6y807tzAb5w?e=wNXzmD" xr:uid="{4BC63F5A-26A3-4585-9F43-6E77FA94536C}"/>
    <hyperlink ref="B97:C97" r:id="rId11" display="https://secretariadistritald-my.sharepoint.com/:b:/g/personal/territorializacion2021_sdmujer_gov_co/EeucqjjwdxxFuhEwL15L2GgB6Sad8yMzJwS_uYJZjU-VQw?e=LMaB1V" xr:uid="{67CB8597-36A2-49D5-90E3-202FF0BAB5EB}"/>
    <hyperlink ref="D97:E97" r:id="rId12" display="https://secretariadistritald-my.sharepoint.com/:b:/g/personal/territorializacion2021_sdmujer_gov_co/EeucqjjwdxxFuhEwL15L2GgB6Sad8yMzJwS_uYJZjU-VQw?e=LMaB1V" xr:uid="{E0E65DB2-BA64-49D2-8727-4BA2B92DECC6}"/>
    <hyperlink ref="B101:C101" r:id="rId13" display="https://secretariadistritald-my.sharepoint.com/:b:/g/personal/territorializacion2021_sdmujer_gov_co/EVxxUePm0WJFmIyJi6DHOdoBiWGKKAS0hz3YO7gu01JLPw?e=gj2WSG" xr:uid="{CB5FF308-2C8C-4A1B-BE2B-AD23E5DD5687}"/>
    <hyperlink ref="D101:E101" r:id="rId14" display="https://secretariadistritald-my.sharepoint.com/:b:/g/personal/territorializacion2021_sdmujer_gov_co/EVxxUePm0WJFmIyJi6DHOdoBiWGKKAS0hz3YO7gu01JLPw?e=gj2WSG" xr:uid="{F166313D-022C-45B8-8127-57C41594F4DD}"/>
    <hyperlink ref="B105:C105" r:id="rId15" display="https://secretariadistritald-my.sharepoint.com/:b:/g/personal/territorializacion2021_sdmujer_gov_co/EdjkeJBXzXZGtgYxUHB02PwB7wSi6JftQkg_TeyrgLQ-rQ?e=S9UD6i" xr:uid="{DC267503-5505-41D3-BD4A-6539336D04C4}"/>
    <hyperlink ref="D105:E105" r:id="rId16" display="https://secretariadistritald-my.sharepoint.com/:b:/g/personal/territorializacion2021_sdmujer_gov_co/EdjkeJBXzXZGtgYxUHB02PwB7wSi6JftQkg_TeyrgLQ-rQ?e=S9UD6i" xr:uid="{AECCB252-C12B-4B63-BFF4-94ECF6F2DF0C}"/>
    <hyperlink ref="B109:C109" r:id="rId17" display="https://secretariadistritald-my.sharepoint.com/:b:/g/personal/territorializacion2021_sdmujer_gov_co/ETE4ZEhDfGxLpN9EWk1-JZABJb7B1jwlv0xSO3DhpO_w0A?e=NvBu3h" xr:uid="{AD255497-DE79-4CA5-ABBE-248D31EFE849}"/>
    <hyperlink ref="D109:E109" r:id="rId18" display="https://secretariadistritald-my.sharepoint.com/:b:/g/personal/territorializacion2021_sdmujer_gov_co/ETE4ZEhDfGxLpN9EWk1-JZABJb7B1jwlv0xSO3DhpO_w0A?e=NvBu3h" xr:uid="{92E952CE-5ED4-45FA-B4F6-E5829ACE6194}"/>
    <hyperlink ref="B113:C113" r:id="rId19" display="https://secretariadistritald-my.sharepoint.com/:b:/g/personal/territorializacion2021_sdmujer_gov_co/IQAk7TaaKYdQR73nqYYVfNPuAc9WWyxGNUhZWeQ6-pkSyh4?e=58q8EQ" xr:uid="{244FE652-AC2C-4C5C-BF1D-8C45AA4F0697}"/>
    <hyperlink ref="D113:E113" r:id="rId20" display="https://secretariadistritald-my.sharepoint.com/:b:/g/personal/territorializacion2021_sdmujer_gov_co/IQAk7TaaKYdQR73nqYYVfNPuAc9WWyxGNUhZWeQ6-pkSyh4?e=58q8EQ" xr:uid="{C95E9A58-9439-4B21-8809-B8AFAF00DD71}"/>
    <hyperlink ref="B117:C117" r:id="rId21" display="https://secretariadistritald-my.sharepoint.com/:b:/g/personal/territorializacion2021_sdmujer_gov_co/IQBZZ3bjZtNjSazHWepSELKPAX-KgB94HASPCIFLEzIzWXQ?e=Rnmr0p" xr:uid="{53D9AB85-33E5-40AA-AB7A-3C33BD85AEFD}"/>
    <hyperlink ref="D117:E117" r:id="rId22" display="https://secretariadistritald-my.sharepoint.com/:b:/g/personal/territorializacion2021_sdmujer_gov_co/IQBZZ3bjZtNjSazHWepSELKPAX-KgB94HASPCIFLEzIzWXQ?e=Rnmr0p" xr:uid="{7CB43C8A-69C8-4F34-9FB6-50EC30DD250E}"/>
  </hyperlinks>
  <pageMargins left="0.25" right="0.25" top="0.75" bottom="0.75" header="0.3" footer="0.3"/>
  <pageSetup scale="10" orientation="landscape" r:id="rId23"/>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K8" zoomScale="120" zoomScaleNormal="120" workbookViewId="0">
      <selection activeCell="K8" sqref="K8:L8"/>
    </sheetView>
  </sheetViews>
  <sheetFormatPr baseColWidth="10" defaultColWidth="9.140625" defaultRowHeight="15" x14ac:dyDescent="0.25"/>
  <sheetData>
    <row r="1" spans="1:12" x14ac:dyDescent="0.25">
      <c r="A1" s="972"/>
      <c r="B1" s="973"/>
      <c r="C1" s="973"/>
      <c r="D1" s="973"/>
      <c r="E1" s="974"/>
      <c r="F1" s="927" t="s">
        <v>346</v>
      </c>
      <c r="G1" s="928"/>
      <c r="H1" s="928"/>
      <c r="I1" s="928"/>
      <c r="J1" s="928"/>
      <c r="K1" s="928"/>
      <c r="L1" s="261"/>
    </row>
    <row r="2" spans="1:12" x14ac:dyDescent="0.25">
      <c r="A2" s="975"/>
      <c r="B2" s="976"/>
      <c r="C2" s="976"/>
      <c r="D2" s="976"/>
      <c r="E2" s="977"/>
      <c r="F2" s="929"/>
      <c r="G2" s="930"/>
      <c r="H2" s="930"/>
      <c r="I2" s="930"/>
      <c r="J2" s="930"/>
      <c r="K2" s="930"/>
      <c r="L2" s="261"/>
    </row>
    <row r="3" spans="1:12" x14ac:dyDescent="0.25">
      <c r="A3" s="975"/>
      <c r="B3" s="976"/>
      <c r="C3" s="976"/>
      <c r="D3" s="976"/>
      <c r="E3" s="977"/>
      <c r="F3" s="927" t="s">
        <v>347</v>
      </c>
      <c r="G3" s="928"/>
      <c r="H3" s="928"/>
      <c r="I3" s="928"/>
      <c r="J3" s="928"/>
      <c r="K3" s="928"/>
      <c r="L3" s="261"/>
    </row>
    <row r="4" spans="1:12" x14ac:dyDescent="0.25">
      <c r="A4" s="978"/>
      <c r="B4" s="979"/>
      <c r="C4" s="979"/>
      <c r="D4" s="979"/>
      <c r="E4" s="980"/>
      <c r="F4" s="929"/>
      <c r="G4" s="930"/>
      <c r="H4" s="930"/>
      <c r="I4" s="930"/>
      <c r="J4" s="930"/>
      <c r="K4" s="930"/>
      <c r="L4" s="261"/>
    </row>
    <row r="5" spans="1:12" x14ac:dyDescent="0.25">
      <c r="A5" s="898" t="s">
        <v>348</v>
      </c>
      <c r="B5" s="899"/>
      <c r="C5" s="899"/>
      <c r="D5" s="899"/>
      <c r="E5" s="899"/>
      <c r="F5" s="899"/>
      <c r="G5" s="899"/>
      <c r="H5" s="899"/>
      <c r="I5" s="899"/>
      <c r="J5" s="899"/>
      <c r="K5" s="899"/>
      <c r="L5" s="911"/>
    </row>
    <row r="6" spans="1:12" x14ac:dyDescent="0.25">
      <c r="A6" s="898" t="s">
        <v>349</v>
      </c>
      <c r="B6" s="899"/>
      <c r="C6" s="900"/>
      <c r="D6" s="901" t="s">
        <v>12</v>
      </c>
      <c r="E6" s="902"/>
      <c r="F6" s="902"/>
      <c r="G6" s="902"/>
      <c r="H6" s="903"/>
      <c r="I6" s="898" t="s">
        <v>350</v>
      </c>
      <c r="J6" s="900"/>
      <c r="K6" s="901" t="s">
        <v>37</v>
      </c>
      <c r="L6" s="903"/>
    </row>
    <row r="7" spans="1:12" x14ac:dyDescent="0.25">
      <c r="A7" s="898" t="s">
        <v>351</v>
      </c>
      <c r="B7" s="899"/>
      <c r="C7" s="900"/>
      <c r="D7" s="901" t="s">
        <v>26</v>
      </c>
      <c r="E7" s="902"/>
      <c r="F7" s="902"/>
      <c r="G7" s="902"/>
      <c r="H7" s="903"/>
      <c r="I7" s="898" t="s">
        <v>98</v>
      </c>
      <c r="J7" s="900"/>
      <c r="K7" s="901" t="s">
        <v>15</v>
      </c>
      <c r="L7" s="903"/>
    </row>
    <row r="8" spans="1:12" x14ac:dyDescent="0.25">
      <c r="A8" s="898" t="s">
        <v>352</v>
      </c>
      <c r="B8" s="899"/>
      <c r="C8" s="900"/>
      <c r="D8" s="901" t="s">
        <v>74</v>
      </c>
      <c r="E8" s="902"/>
      <c r="F8" s="902"/>
      <c r="G8" s="902"/>
      <c r="H8" s="903"/>
      <c r="I8" s="898" t="s">
        <v>353</v>
      </c>
      <c r="J8" s="900"/>
      <c r="K8" s="901" t="s">
        <v>75</v>
      </c>
      <c r="L8" s="903"/>
    </row>
    <row r="9" spans="1:12" x14ac:dyDescent="0.25">
      <c r="A9" s="918" t="s">
        <v>354</v>
      </c>
      <c r="B9" s="919"/>
      <c r="C9" s="919"/>
      <c r="D9" s="919"/>
      <c r="E9" s="899"/>
      <c r="F9" s="899"/>
      <c r="G9" s="899"/>
      <c r="H9" s="899"/>
      <c r="I9" s="899"/>
      <c r="J9" s="899"/>
      <c r="K9" s="899"/>
      <c r="L9" s="911"/>
    </row>
    <row r="10" spans="1:12" ht="26.25" customHeight="1" x14ac:dyDescent="0.25">
      <c r="A10" s="896" t="s">
        <v>355</v>
      </c>
      <c r="B10" s="896"/>
      <c r="C10" s="896"/>
      <c r="D10" s="896"/>
      <c r="E10" s="897" t="str">
        <f>+ACTIVIDAD_5!B13</f>
        <v>Implementar 1 estrategia denominada: Tejiendo Mundos de Igualdad para NNA en los territorios rurales y urbanos de Bogotá</v>
      </c>
      <c r="F10" s="897"/>
      <c r="G10" s="897"/>
      <c r="H10" s="897"/>
      <c r="I10" s="897"/>
      <c r="J10" s="897"/>
      <c r="K10" s="897"/>
      <c r="L10" s="897"/>
    </row>
    <row r="11" spans="1:12" x14ac:dyDescent="0.25">
      <c r="A11" s="909" t="s">
        <v>356</v>
      </c>
      <c r="B11" s="910"/>
      <c r="C11" s="910"/>
      <c r="D11" s="911"/>
      <c r="E11" s="904" t="str">
        <f>+ACTIVIDAD_5!I17</f>
        <v>Número de estrategias asociadas a ETMINNA en los territorios rurales y urbanos implementadas</v>
      </c>
      <c r="F11" s="897"/>
      <c r="G11" s="897"/>
      <c r="H11" s="897"/>
      <c r="I11" s="897"/>
      <c r="J11" s="897"/>
      <c r="K11" s="897"/>
      <c r="L11" s="905"/>
    </row>
    <row r="12" spans="1:12" ht="42" customHeight="1" x14ac:dyDescent="0.25">
      <c r="A12" s="898" t="s">
        <v>357</v>
      </c>
      <c r="B12" s="899"/>
      <c r="C12" s="899"/>
      <c r="D12" s="900"/>
      <c r="E12" s="920" t="s">
        <v>761</v>
      </c>
      <c r="F12" s="921"/>
      <c r="G12" s="921"/>
      <c r="H12" s="921"/>
      <c r="I12" s="921"/>
      <c r="J12" s="921"/>
      <c r="K12" s="921"/>
      <c r="L12" s="922"/>
    </row>
    <row r="13" spans="1:12" ht="24" customHeight="1" x14ac:dyDescent="0.25">
      <c r="A13" s="898" t="s">
        <v>359</v>
      </c>
      <c r="B13" s="899"/>
      <c r="C13" s="900"/>
      <c r="D13" s="901"/>
      <c r="E13" s="902"/>
      <c r="F13" s="902"/>
      <c r="G13" s="902"/>
      <c r="H13" s="903"/>
      <c r="I13" s="898" t="s">
        <v>360</v>
      </c>
      <c r="J13" s="900"/>
      <c r="K13" s="901" t="s">
        <v>49</v>
      </c>
      <c r="L13" s="903"/>
    </row>
    <row r="14" spans="1:12" x14ac:dyDescent="0.25">
      <c r="A14" s="898" t="s">
        <v>361</v>
      </c>
      <c r="B14" s="899"/>
      <c r="C14" s="899"/>
      <c r="D14" s="899"/>
      <c r="E14" s="899"/>
      <c r="F14" s="899"/>
      <c r="G14" s="899"/>
      <c r="H14" s="899"/>
      <c r="I14" s="899"/>
      <c r="J14" s="899"/>
      <c r="K14" s="899"/>
      <c r="L14" s="911"/>
    </row>
    <row r="15" spans="1:12" x14ac:dyDescent="0.25">
      <c r="A15" s="898" t="s">
        <v>362</v>
      </c>
      <c r="B15" s="899"/>
      <c r="C15" s="900"/>
      <c r="D15" s="901" t="s">
        <v>19</v>
      </c>
      <c r="E15" s="902"/>
      <c r="F15" s="902"/>
      <c r="G15" s="902"/>
      <c r="H15" s="903"/>
      <c r="I15" s="898" t="s">
        <v>363</v>
      </c>
      <c r="J15" s="900"/>
      <c r="K15" s="901" t="s">
        <v>20</v>
      </c>
      <c r="L15" s="903"/>
    </row>
    <row r="16" spans="1:12" x14ac:dyDescent="0.25">
      <c r="A16" s="898" t="s">
        <v>364</v>
      </c>
      <c r="B16" s="899"/>
      <c r="C16" s="900"/>
      <c r="D16" s="981">
        <f>+ACTIVIDAD_1!C39</f>
        <v>1</v>
      </c>
      <c r="E16" s="982"/>
      <c r="F16" s="982"/>
      <c r="G16" s="982"/>
      <c r="H16" s="983"/>
      <c r="I16" s="898" t="s">
        <v>237</v>
      </c>
      <c r="J16" s="900"/>
      <c r="K16" s="901" t="s">
        <v>23</v>
      </c>
      <c r="L16" s="903"/>
    </row>
    <row r="17" spans="1:12" x14ac:dyDescent="0.25">
      <c r="A17" s="898" t="s">
        <v>365</v>
      </c>
      <c r="B17" s="899"/>
      <c r="C17" s="900"/>
      <c r="D17" s="901"/>
      <c r="E17" s="902"/>
      <c r="F17" s="902"/>
      <c r="G17" s="902"/>
      <c r="H17" s="903"/>
      <c r="I17" s="906"/>
      <c r="J17" s="907"/>
      <c r="K17" s="907"/>
      <c r="L17" s="908"/>
    </row>
    <row r="18" spans="1:12" x14ac:dyDescent="0.25">
      <c r="A18" s="268" t="s">
        <v>366</v>
      </c>
      <c r="B18" s="268" t="s">
        <v>367</v>
      </c>
      <c r="C18" s="898" t="s">
        <v>368</v>
      </c>
      <c r="D18" s="899"/>
      <c r="E18" s="899"/>
      <c r="F18" s="899"/>
      <c r="G18" s="900"/>
      <c r="H18" s="898" t="s">
        <v>369</v>
      </c>
      <c r="I18" s="900"/>
      <c r="J18" s="898" t="s">
        <v>370</v>
      </c>
      <c r="K18" s="900"/>
      <c r="L18" s="268" t="s">
        <v>371</v>
      </c>
    </row>
    <row r="19" spans="1:12" ht="83.25" customHeight="1" x14ac:dyDescent="0.25">
      <c r="A19" s="263">
        <v>1</v>
      </c>
      <c r="B19" s="264" t="s">
        <v>292</v>
      </c>
      <c r="C19" s="901" t="s">
        <v>762</v>
      </c>
      <c r="D19" s="902"/>
      <c r="E19" s="902"/>
      <c r="F19" s="902"/>
      <c r="G19" s="903"/>
      <c r="H19" s="901" t="s">
        <v>763</v>
      </c>
      <c r="I19" s="903"/>
      <c r="J19" s="906" t="s">
        <v>22</v>
      </c>
      <c r="K19" s="908"/>
      <c r="L19" s="264" t="s">
        <v>764</v>
      </c>
    </row>
    <row r="20" spans="1:12" ht="75" customHeight="1" x14ac:dyDescent="0.25">
      <c r="A20" s="263">
        <v>2</v>
      </c>
      <c r="B20" s="264" t="s">
        <v>292</v>
      </c>
      <c r="C20" s="901" t="s">
        <v>765</v>
      </c>
      <c r="D20" s="902"/>
      <c r="E20" s="902"/>
      <c r="F20" s="902"/>
      <c r="G20" s="903"/>
      <c r="H20" s="901" t="s">
        <v>766</v>
      </c>
      <c r="I20" s="903"/>
      <c r="J20" s="906" t="s">
        <v>22</v>
      </c>
      <c r="K20" s="908"/>
      <c r="L20" s="264" t="s">
        <v>767</v>
      </c>
    </row>
    <row r="21" spans="1:12" x14ac:dyDescent="0.25">
      <c r="A21" s="263"/>
      <c r="B21" s="264"/>
      <c r="C21" s="901"/>
      <c r="D21" s="902"/>
      <c r="E21" s="902"/>
      <c r="F21" s="902"/>
      <c r="G21" s="903"/>
      <c r="H21" s="901"/>
      <c r="I21" s="903"/>
      <c r="J21" s="906"/>
      <c r="K21" s="908"/>
      <c r="L21" s="264"/>
    </row>
    <row r="22" spans="1:12" ht="51" x14ac:dyDescent="0.25">
      <c r="A22" s="268" t="s">
        <v>366</v>
      </c>
      <c r="B22" s="898" t="s">
        <v>379</v>
      </c>
      <c r="C22" s="899"/>
      <c r="D22" s="899"/>
      <c r="E22" s="899"/>
      <c r="F22" s="899"/>
      <c r="G22" s="899"/>
      <c r="H22" s="899"/>
      <c r="I22" s="899"/>
      <c r="J22" s="899"/>
      <c r="K22" s="900"/>
      <c r="L22" s="268" t="s">
        <v>380</v>
      </c>
    </row>
    <row r="23" spans="1:12" ht="32.25" customHeight="1" x14ac:dyDescent="0.25">
      <c r="A23" s="263">
        <v>1</v>
      </c>
      <c r="B23" s="1079" t="s">
        <v>768</v>
      </c>
      <c r="C23" s="1080"/>
      <c r="D23" s="1080"/>
      <c r="E23" s="1080"/>
      <c r="F23" s="1080"/>
      <c r="G23" s="1080"/>
      <c r="H23" s="1080"/>
      <c r="I23" s="1080"/>
      <c r="J23" s="1080"/>
      <c r="K23" s="1081"/>
      <c r="L23" s="264" t="s">
        <v>22</v>
      </c>
    </row>
    <row r="24" spans="1:12" x14ac:dyDescent="0.25">
      <c r="A24" s="898" t="s">
        <v>382</v>
      </c>
      <c r="B24" s="899"/>
      <c r="C24" s="899"/>
      <c r="D24" s="899"/>
      <c r="E24" s="899"/>
      <c r="F24" s="919"/>
      <c r="G24" s="919"/>
      <c r="H24" s="899"/>
      <c r="I24" s="919"/>
      <c r="J24" s="919"/>
      <c r="K24" s="899"/>
      <c r="L24" s="986"/>
    </row>
    <row r="25" spans="1:12" ht="25.5" x14ac:dyDescent="0.25">
      <c r="A25" s="898" t="s">
        <v>383</v>
      </c>
      <c r="B25" s="899"/>
      <c r="C25" s="900"/>
      <c r="D25" s="901">
        <v>1</v>
      </c>
      <c r="E25" s="902"/>
      <c r="F25" s="896" t="s">
        <v>384</v>
      </c>
      <c r="G25" s="896"/>
      <c r="H25" s="276">
        <v>2024</v>
      </c>
      <c r="I25" s="896" t="s">
        <v>385</v>
      </c>
      <c r="J25" s="896"/>
      <c r="K25" s="262"/>
      <c r="L25" s="275" t="s">
        <v>473</v>
      </c>
    </row>
    <row r="26" spans="1:12" ht="38.25" customHeight="1" x14ac:dyDescent="0.25">
      <c r="A26" s="898" t="s">
        <v>387</v>
      </c>
      <c r="B26" s="899"/>
      <c r="C26" s="900"/>
      <c r="D26" s="901" t="s">
        <v>769</v>
      </c>
      <c r="E26" s="902"/>
      <c r="F26" s="895"/>
      <c r="G26" s="895"/>
      <c r="H26" s="902"/>
      <c r="I26" s="895"/>
      <c r="J26" s="895"/>
      <c r="K26" s="902"/>
      <c r="L26" s="912"/>
    </row>
    <row r="27" spans="1:12" ht="35.25" customHeight="1" x14ac:dyDescent="0.25">
      <c r="A27" s="898" t="s">
        <v>389</v>
      </c>
      <c r="B27" s="899"/>
      <c r="C27" s="900"/>
      <c r="D27" s="906" t="s">
        <v>770</v>
      </c>
      <c r="E27" s="907"/>
      <c r="F27" s="907"/>
      <c r="G27" s="907"/>
      <c r="H27" s="907"/>
      <c r="I27" s="907"/>
      <c r="J27" s="907"/>
      <c r="K27" s="907"/>
      <c r="L27" s="908"/>
    </row>
    <row r="28" spans="1:12" x14ac:dyDescent="0.25">
      <c r="A28" s="898" t="s">
        <v>390</v>
      </c>
      <c r="B28" s="899"/>
      <c r="C28" s="900"/>
      <c r="D28" s="901"/>
      <c r="E28" s="902"/>
      <c r="F28" s="902"/>
      <c r="G28" s="902"/>
      <c r="H28" s="902"/>
      <c r="I28" s="902"/>
      <c r="J28" s="902"/>
      <c r="K28" s="902"/>
      <c r="L28" s="903"/>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A115" zoomScale="80" zoomScaleNormal="80" workbookViewId="0">
      <selection activeCell="B130" sqref="B130"/>
    </sheetView>
  </sheetViews>
  <sheetFormatPr baseColWidth="10" defaultColWidth="10.85546875" defaultRowHeight="14.25" x14ac:dyDescent="0.25"/>
  <cols>
    <col min="1" max="1" width="49.7109375" style="66" customWidth="1"/>
    <col min="2" max="4" width="35.710937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60.75"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12"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thickBot="1" x14ac:dyDescent="0.3">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771</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thickBot="1" x14ac:dyDescent="0.3">
      <c r="A16" s="76"/>
      <c r="B16" s="141"/>
      <c r="C16" s="77"/>
      <c r="D16" s="77"/>
      <c r="E16" s="77"/>
      <c r="F16" s="77"/>
      <c r="G16" s="78"/>
      <c r="H16" s="78"/>
      <c r="I16" s="78"/>
      <c r="J16" s="78"/>
      <c r="K16" s="78"/>
      <c r="L16" s="79"/>
      <c r="M16" s="79"/>
      <c r="N16" s="79"/>
      <c r="O16" s="79"/>
    </row>
    <row r="17" spans="1:15" s="80" customFormat="1" ht="37.5" customHeight="1" thickBot="1" x14ac:dyDescent="0.3">
      <c r="A17" s="117" t="s">
        <v>213</v>
      </c>
      <c r="B17" s="829" t="s">
        <v>772</v>
      </c>
      <c r="C17" s="829"/>
      <c r="D17" s="829"/>
      <c r="E17" s="829"/>
      <c r="F17" s="829"/>
      <c r="G17" s="834" t="s">
        <v>215</v>
      </c>
      <c r="H17" s="834"/>
      <c r="I17" s="827" t="s">
        <v>773</v>
      </c>
      <c r="J17" s="827"/>
      <c r="K17" s="827"/>
      <c r="L17" s="827"/>
      <c r="M17" s="827"/>
      <c r="N17" s="827"/>
      <c r="O17" s="82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78" t="s">
        <v>218</v>
      </c>
      <c r="C19" s="829"/>
      <c r="D19" s="829"/>
      <c r="E19" s="829"/>
      <c r="F19" s="117" t="s">
        <v>219</v>
      </c>
      <c r="G19" s="835" t="s">
        <v>774</v>
      </c>
      <c r="H19" s="835"/>
      <c r="I19" s="835"/>
      <c r="J19" s="117" t="s">
        <v>221</v>
      </c>
      <c r="K19" s="829" t="s">
        <v>697</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v>331013160</v>
      </c>
      <c r="C26" s="86">
        <v>214921840</v>
      </c>
      <c r="D26" s="86"/>
      <c r="E26" s="86"/>
      <c r="F26" s="86"/>
      <c r="G26" s="86"/>
      <c r="H26" s="83"/>
      <c r="I26" s="86">
        <v>28672873</v>
      </c>
      <c r="J26" s="86">
        <v>28672873</v>
      </c>
      <c r="K26" s="83">
        <v>29302610</v>
      </c>
      <c r="L26" s="83"/>
      <c r="M26" s="83">
        <v>35490000</v>
      </c>
      <c r="N26" s="468">
        <f>SUM(B26:M26)</f>
        <v>668073356</v>
      </c>
      <c r="O26" s="84"/>
    </row>
    <row r="27" spans="1:15" ht="32.1" customHeight="1" x14ac:dyDescent="0.25">
      <c r="A27" s="85" t="s">
        <v>228</v>
      </c>
      <c r="B27" s="86">
        <v>331013160</v>
      </c>
      <c r="C27" s="86">
        <v>62238780</v>
      </c>
      <c r="D27" s="86">
        <v>111369780</v>
      </c>
      <c r="E27" s="86">
        <v>38013725</v>
      </c>
      <c r="F27" s="86"/>
      <c r="G27" s="86">
        <v>-917936</v>
      </c>
      <c r="H27" s="86"/>
      <c r="I27" s="86"/>
      <c r="J27" s="86"/>
      <c r="K27" s="86">
        <v>85358231</v>
      </c>
      <c r="L27" s="86">
        <v>5507616</v>
      </c>
      <c r="M27" s="86">
        <v>35490000</v>
      </c>
      <c r="N27" s="86">
        <f t="shared" ref="N27:N31" si="0">SUM(B27:M27)</f>
        <v>668073356</v>
      </c>
      <c r="O27" s="116">
        <f>+(B27+C27+D27+E27+F27+G27+H27+I27+J27+K27+L27+M27)/N26</f>
        <v>1</v>
      </c>
    </row>
    <row r="28" spans="1:15" ht="32.1" customHeight="1" x14ac:dyDescent="0.25">
      <c r="A28" s="85" t="s">
        <v>229</v>
      </c>
      <c r="B28" s="86"/>
      <c r="C28" s="86">
        <v>2072566</v>
      </c>
      <c r="D28" s="86">
        <v>35176970</v>
      </c>
      <c r="E28" s="86">
        <v>48074426</v>
      </c>
      <c r="F28" s="86">
        <v>58593404</v>
      </c>
      <c r="G28" s="86">
        <v>60658760</v>
      </c>
      <c r="H28" s="468">
        <v>60658760</v>
      </c>
      <c r="I28" s="468">
        <v>60658760</v>
      </c>
      <c r="J28" s="86">
        <v>60658760</v>
      </c>
      <c r="K28" s="86">
        <v>60658760</v>
      </c>
      <c r="L28" s="86">
        <v>60658760</v>
      </c>
      <c r="M28" s="86">
        <v>107486680</v>
      </c>
      <c r="N28" s="468">
        <f t="shared" si="0"/>
        <v>615356606</v>
      </c>
      <c r="O28" s="116"/>
    </row>
    <row r="29" spans="1:15" ht="32.1" customHeight="1" x14ac:dyDescent="0.25">
      <c r="A29" s="85" t="s">
        <v>230</v>
      </c>
      <c r="B29" s="86"/>
      <c r="C29" s="86">
        <v>4456000</v>
      </c>
      <c r="D29" s="86"/>
      <c r="E29" s="86"/>
      <c r="F29" s="86"/>
      <c r="G29" s="86"/>
      <c r="H29" s="86"/>
      <c r="I29" s="86"/>
      <c r="J29" s="86"/>
      <c r="K29" s="86"/>
      <c r="L29" s="86"/>
      <c r="M29" s="86"/>
      <c r="N29" s="86">
        <f t="shared" si="0"/>
        <v>4456000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v>4456000</v>
      </c>
      <c r="E31" s="89"/>
      <c r="F31" s="89"/>
      <c r="G31" s="89"/>
      <c r="H31" s="89"/>
      <c r="I31" s="89"/>
      <c r="J31" s="89"/>
      <c r="K31" s="89"/>
      <c r="L31" s="89"/>
      <c r="M31" s="89"/>
      <c r="N31" s="89">
        <f t="shared" si="0"/>
        <v>4456000</v>
      </c>
      <c r="O31" s="549">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thickBot="1" x14ac:dyDescent="0.3">
      <c r="A36" s="102" t="s">
        <v>234</v>
      </c>
      <c r="B36" s="854" t="str">
        <f>+B13</f>
        <v>Consolidar 1 estrategia para realizar jornadas de difusión, información y sensibilización a mujeres en los territorios rurales y urbanos de Bogotá</v>
      </c>
      <c r="C36" s="855"/>
      <c r="D36" s="855"/>
      <c r="E36" s="855"/>
      <c r="F36" s="855"/>
      <c r="G36" s="855"/>
      <c r="H36" s="855"/>
      <c r="I36" s="856"/>
      <c r="J36" s="93"/>
    </row>
    <row r="37" spans="1:10" ht="18.75" customHeight="1" thickBot="1" x14ac:dyDescent="0.3">
      <c r="A37" s="868" t="s">
        <v>235</v>
      </c>
      <c r="B37" s="147">
        <v>2024</v>
      </c>
      <c r="C37" s="147">
        <v>2025</v>
      </c>
      <c r="D37" s="147">
        <v>2026</v>
      </c>
      <c r="E37" s="147">
        <v>2027</v>
      </c>
      <c r="F37" s="147" t="s">
        <v>236</v>
      </c>
      <c r="G37" s="870" t="s">
        <v>237</v>
      </c>
      <c r="H37" s="870" t="s">
        <v>23</v>
      </c>
      <c r="I37" s="870"/>
      <c r="J37" s="93"/>
    </row>
    <row r="38" spans="1:10" ht="50.25" customHeight="1" thickBot="1" x14ac:dyDescent="0.3">
      <c r="A38" s="869"/>
      <c r="B38" s="392">
        <v>1</v>
      </c>
      <c r="C38" s="392">
        <v>1</v>
      </c>
      <c r="D38" s="392">
        <v>1</v>
      </c>
      <c r="E38" s="392">
        <v>1</v>
      </c>
      <c r="F38" s="393">
        <v>1</v>
      </c>
      <c r="G38" s="870"/>
      <c r="H38" s="870"/>
      <c r="I38" s="870"/>
      <c r="J38" s="93"/>
    </row>
    <row r="39" spans="1:10" ht="52.5" customHeight="1" thickBot="1" x14ac:dyDescent="0.3">
      <c r="A39" s="103" t="s">
        <v>238</v>
      </c>
      <c r="B39" s="857">
        <v>0.09</v>
      </c>
      <c r="C39" s="858"/>
      <c r="D39" s="863" t="s">
        <v>239</v>
      </c>
      <c r="E39" s="864"/>
      <c r="F39" s="864"/>
      <c r="G39" s="864"/>
      <c r="H39" s="864"/>
      <c r="I39" s="865"/>
    </row>
    <row r="40" spans="1:10" s="94" customFormat="1" ht="48" hidden="1" customHeight="1" thickBot="1" x14ac:dyDescent="0.3">
      <c r="A40" s="868" t="s">
        <v>240</v>
      </c>
      <c r="B40" s="103" t="s">
        <v>241</v>
      </c>
      <c r="C40" s="102" t="s">
        <v>242</v>
      </c>
      <c r="D40" s="849" t="s">
        <v>243</v>
      </c>
      <c r="E40" s="850"/>
      <c r="F40" s="849" t="s">
        <v>244</v>
      </c>
      <c r="G40" s="850"/>
      <c r="H40" s="104" t="s">
        <v>245</v>
      </c>
      <c r="I40" s="106" t="s">
        <v>246</v>
      </c>
    </row>
    <row r="41" spans="1:10" ht="120.75" hidden="1" customHeight="1" thickBot="1" x14ac:dyDescent="0.3">
      <c r="A41" s="869"/>
      <c r="B41" s="413">
        <v>0.2</v>
      </c>
      <c r="C41" s="414">
        <v>0.2</v>
      </c>
      <c r="D41" s="866" t="s">
        <v>775</v>
      </c>
      <c r="E41" s="867"/>
      <c r="F41" s="866" t="s">
        <v>776</v>
      </c>
      <c r="G41" s="867"/>
      <c r="H41" s="415" t="s">
        <v>398</v>
      </c>
      <c r="I41" s="406"/>
    </row>
    <row r="42" spans="1:10" s="94" customFormat="1" ht="54" hidden="1" customHeight="1" thickBot="1" x14ac:dyDescent="0.3">
      <c r="A42" s="868" t="s">
        <v>250</v>
      </c>
      <c r="B42" s="105" t="s">
        <v>241</v>
      </c>
      <c r="C42" s="104" t="s">
        <v>242</v>
      </c>
      <c r="D42" s="849" t="s">
        <v>243</v>
      </c>
      <c r="E42" s="850"/>
      <c r="F42" s="849" t="s">
        <v>244</v>
      </c>
      <c r="G42" s="850"/>
      <c r="H42" s="104" t="s">
        <v>245</v>
      </c>
      <c r="I42" s="106" t="s">
        <v>246</v>
      </c>
    </row>
    <row r="43" spans="1:10" ht="171" hidden="1" customHeight="1" thickBot="1" x14ac:dyDescent="0.3">
      <c r="A43" s="869"/>
      <c r="B43" s="98">
        <v>1</v>
      </c>
      <c r="C43" s="99">
        <v>1</v>
      </c>
      <c r="D43" s="866" t="s">
        <v>777</v>
      </c>
      <c r="E43" s="867"/>
      <c r="F43" s="866" t="s">
        <v>778</v>
      </c>
      <c r="G43" s="867"/>
      <c r="H43" s="415" t="s">
        <v>398</v>
      </c>
      <c r="I43" s="407" t="s">
        <v>779</v>
      </c>
    </row>
    <row r="44" spans="1:10" s="94" customFormat="1" ht="35.1" hidden="1" customHeight="1" x14ac:dyDescent="0.25">
      <c r="A44" s="868" t="s">
        <v>253</v>
      </c>
      <c r="B44" s="105" t="s">
        <v>241</v>
      </c>
      <c r="C44" s="104" t="s">
        <v>242</v>
      </c>
      <c r="D44" s="849" t="s">
        <v>243</v>
      </c>
      <c r="E44" s="850"/>
      <c r="F44" s="849" t="s">
        <v>244</v>
      </c>
      <c r="G44" s="850"/>
      <c r="H44" s="104" t="s">
        <v>245</v>
      </c>
      <c r="I44" s="106" t="s">
        <v>246</v>
      </c>
    </row>
    <row r="45" spans="1:10" ht="174.75" hidden="1" customHeight="1" x14ac:dyDescent="0.25">
      <c r="A45" s="869"/>
      <c r="B45" s="98">
        <v>1</v>
      </c>
      <c r="C45" s="99">
        <v>1</v>
      </c>
      <c r="D45" s="1059" t="s">
        <v>780</v>
      </c>
      <c r="E45" s="1060"/>
      <c r="F45" s="866" t="s">
        <v>781</v>
      </c>
      <c r="G45" s="867"/>
      <c r="H45" s="415" t="s">
        <v>256</v>
      </c>
      <c r="I45" s="407" t="s">
        <v>779</v>
      </c>
    </row>
    <row r="46" spans="1:10" s="94" customFormat="1" ht="35.1" hidden="1" customHeight="1" x14ac:dyDescent="0.25">
      <c r="A46" s="868" t="s">
        <v>257</v>
      </c>
      <c r="B46" s="105" t="s">
        <v>241</v>
      </c>
      <c r="C46" s="105" t="s">
        <v>242</v>
      </c>
      <c r="D46" s="849" t="s">
        <v>243</v>
      </c>
      <c r="E46" s="850"/>
      <c r="F46" s="849" t="s">
        <v>244</v>
      </c>
      <c r="G46" s="850"/>
      <c r="H46" s="104" t="s">
        <v>245</v>
      </c>
      <c r="I46" s="104" t="s">
        <v>246</v>
      </c>
    </row>
    <row r="47" spans="1:10" ht="214.5" hidden="1" customHeight="1" x14ac:dyDescent="0.25">
      <c r="A47" s="869"/>
      <c r="B47" s="98">
        <v>1</v>
      </c>
      <c r="C47" s="99">
        <v>1</v>
      </c>
      <c r="D47" s="866" t="s">
        <v>782</v>
      </c>
      <c r="E47" s="867"/>
      <c r="F47" s="866" t="s">
        <v>783</v>
      </c>
      <c r="G47" s="867"/>
      <c r="H47" s="114"/>
      <c r="I47" s="408" t="s">
        <v>784</v>
      </c>
    </row>
    <row r="48" spans="1:10" s="94" customFormat="1" ht="35.1" hidden="1" customHeight="1" x14ac:dyDescent="0.25">
      <c r="A48" s="868" t="s">
        <v>261</v>
      </c>
      <c r="B48" s="105" t="s">
        <v>241</v>
      </c>
      <c r="C48" s="104" t="s">
        <v>242</v>
      </c>
      <c r="D48" s="849" t="s">
        <v>243</v>
      </c>
      <c r="E48" s="850"/>
      <c r="F48" s="849" t="s">
        <v>244</v>
      </c>
      <c r="G48" s="850"/>
      <c r="H48" s="104" t="s">
        <v>245</v>
      </c>
      <c r="I48" s="106" t="s">
        <v>246</v>
      </c>
    </row>
    <row r="49" spans="1:9" ht="234" hidden="1" customHeight="1" thickBot="1" x14ac:dyDescent="0.3">
      <c r="A49" s="869"/>
      <c r="B49" s="98">
        <v>1</v>
      </c>
      <c r="C49" s="99">
        <v>1</v>
      </c>
      <c r="D49" s="866" t="s">
        <v>785</v>
      </c>
      <c r="E49" s="1097"/>
      <c r="F49" s="1024" t="s">
        <v>786</v>
      </c>
      <c r="G49" s="1026"/>
      <c r="H49" s="96"/>
      <c r="I49" s="510" t="s">
        <v>787</v>
      </c>
    </row>
    <row r="50" spans="1:9" s="94" customFormat="1" ht="35.1" customHeight="1" thickBot="1" x14ac:dyDescent="0.3">
      <c r="A50" s="868" t="s">
        <v>264</v>
      </c>
      <c r="B50" s="105" t="s">
        <v>241</v>
      </c>
      <c r="C50" s="104" t="s">
        <v>242</v>
      </c>
      <c r="D50" s="849" t="s">
        <v>243</v>
      </c>
      <c r="E50" s="850"/>
      <c r="F50" s="849" t="s">
        <v>244</v>
      </c>
      <c r="G50" s="850"/>
      <c r="H50" s="104" t="s">
        <v>245</v>
      </c>
      <c r="I50" s="106" t="s">
        <v>246</v>
      </c>
    </row>
    <row r="51" spans="1:9" ht="304.5" customHeight="1" thickBot="1" x14ac:dyDescent="0.3">
      <c r="A51" s="869"/>
      <c r="B51" s="100">
        <v>1</v>
      </c>
      <c r="C51" s="101">
        <v>1</v>
      </c>
      <c r="D51" s="970" t="s">
        <v>788</v>
      </c>
      <c r="E51" s="1057"/>
      <c r="F51" s="970" t="s">
        <v>789</v>
      </c>
      <c r="G51" s="971"/>
      <c r="H51" s="573"/>
      <c r="I51" s="560" t="s">
        <v>790</v>
      </c>
    </row>
    <row r="52" spans="1:9" ht="35.1" customHeight="1" x14ac:dyDescent="0.25">
      <c r="A52" s="868" t="s">
        <v>267</v>
      </c>
      <c r="B52" s="103" t="s">
        <v>241</v>
      </c>
      <c r="C52" s="102" t="s">
        <v>242</v>
      </c>
      <c r="D52" s="849" t="s">
        <v>243</v>
      </c>
      <c r="E52" s="850"/>
      <c r="F52" s="849" t="s">
        <v>244</v>
      </c>
      <c r="G52" s="850"/>
      <c r="H52" s="104" t="s">
        <v>245</v>
      </c>
      <c r="I52" s="106" t="s">
        <v>246</v>
      </c>
    </row>
    <row r="53" spans="1:9" ht="267" customHeight="1" x14ac:dyDescent="0.25">
      <c r="A53" s="869"/>
      <c r="B53" s="100">
        <v>1</v>
      </c>
      <c r="C53" s="101">
        <v>1</v>
      </c>
      <c r="D53" s="970" t="s">
        <v>791</v>
      </c>
      <c r="E53" s="1057"/>
      <c r="F53" s="970" t="s">
        <v>792</v>
      </c>
      <c r="G53" s="971"/>
      <c r="H53" s="573"/>
      <c r="I53" s="560" t="s">
        <v>793</v>
      </c>
    </row>
    <row r="54" spans="1:9" ht="35.1" customHeight="1" x14ac:dyDescent="0.25">
      <c r="A54" s="868" t="s">
        <v>271</v>
      </c>
      <c r="B54" s="103" t="s">
        <v>241</v>
      </c>
      <c r="C54" s="102" t="s">
        <v>242</v>
      </c>
      <c r="D54" s="849" t="s">
        <v>243</v>
      </c>
      <c r="E54" s="850"/>
      <c r="F54" s="849" t="s">
        <v>244</v>
      </c>
      <c r="G54" s="850"/>
      <c r="H54" s="104" t="s">
        <v>245</v>
      </c>
      <c r="I54" s="106" t="s">
        <v>246</v>
      </c>
    </row>
    <row r="55" spans="1:9" ht="409.5" customHeight="1" x14ac:dyDescent="0.25">
      <c r="A55" s="869"/>
      <c r="B55" s="100">
        <v>1</v>
      </c>
      <c r="C55" s="101">
        <v>1</v>
      </c>
      <c r="D55" s="970" t="s">
        <v>794</v>
      </c>
      <c r="E55" s="1057"/>
      <c r="F55" s="970" t="s">
        <v>795</v>
      </c>
      <c r="G55" s="971"/>
      <c r="H55" s="573"/>
      <c r="I55" s="560" t="s">
        <v>796</v>
      </c>
    </row>
    <row r="56" spans="1:9" ht="60" customHeight="1" x14ac:dyDescent="0.25">
      <c r="A56" s="868" t="s">
        <v>274</v>
      </c>
      <c r="B56" s="103" t="s">
        <v>241</v>
      </c>
      <c r="C56" s="102" t="s">
        <v>242</v>
      </c>
      <c r="D56" s="849" t="s">
        <v>243</v>
      </c>
      <c r="E56" s="850"/>
      <c r="F56" s="849" t="s">
        <v>244</v>
      </c>
      <c r="G56" s="850"/>
      <c r="H56" s="104" t="s">
        <v>245</v>
      </c>
      <c r="I56" s="106" t="s">
        <v>246</v>
      </c>
    </row>
    <row r="57" spans="1:9" ht="408" customHeight="1" x14ac:dyDescent="0.25">
      <c r="A57" s="869"/>
      <c r="B57" s="100">
        <v>1</v>
      </c>
      <c r="C57" s="101">
        <v>1</v>
      </c>
      <c r="D57" s="1051" t="s">
        <v>797</v>
      </c>
      <c r="E57" s="1052"/>
      <c r="F57" s="1051" t="s">
        <v>798</v>
      </c>
      <c r="G57" s="1096"/>
      <c r="H57" s="96"/>
      <c r="I57" s="589" t="s">
        <v>799</v>
      </c>
    </row>
    <row r="58" spans="1:9" ht="35.1" customHeight="1" x14ac:dyDescent="0.25">
      <c r="A58" s="868" t="s">
        <v>278</v>
      </c>
      <c r="B58" s="103" t="s">
        <v>241</v>
      </c>
      <c r="C58" s="102" t="s">
        <v>242</v>
      </c>
      <c r="D58" s="849" t="s">
        <v>243</v>
      </c>
      <c r="E58" s="850"/>
      <c r="F58" s="849" t="s">
        <v>244</v>
      </c>
      <c r="G58" s="850"/>
      <c r="H58" s="104" t="s">
        <v>245</v>
      </c>
      <c r="I58" s="106" t="s">
        <v>246</v>
      </c>
    </row>
    <row r="59" spans="1:9" ht="328.5" customHeight="1" x14ac:dyDescent="0.25">
      <c r="A59" s="869"/>
      <c r="B59" s="100">
        <v>1</v>
      </c>
      <c r="C59" s="101">
        <v>1</v>
      </c>
      <c r="D59" s="1051" t="s">
        <v>800</v>
      </c>
      <c r="E59" s="1052"/>
      <c r="F59" s="1051" t="s">
        <v>801</v>
      </c>
      <c r="G59" s="1096"/>
      <c r="H59" s="96"/>
      <c r="I59" s="508" t="s">
        <v>802</v>
      </c>
    </row>
    <row r="60" spans="1:9" ht="35.1" customHeight="1" x14ac:dyDescent="0.25">
      <c r="A60" s="868" t="s">
        <v>281</v>
      </c>
      <c r="B60" s="103" t="s">
        <v>241</v>
      </c>
      <c r="C60" s="102" t="s">
        <v>242</v>
      </c>
      <c r="D60" s="849" t="s">
        <v>243</v>
      </c>
      <c r="E60" s="850"/>
      <c r="F60" s="849" t="s">
        <v>244</v>
      </c>
      <c r="G60" s="850"/>
      <c r="H60" s="104" t="s">
        <v>245</v>
      </c>
      <c r="I60" s="106" t="s">
        <v>246</v>
      </c>
    </row>
    <row r="61" spans="1:9" ht="328.5" customHeight="1" x14ac:dyDescent="0.25">
      <c r="A61" s="869"/>
      <c r="B61" s="100">
        <v>1</v>
      </c>
      <c r="C61" s="101">
        <v>1</v>
      </c>
      <c r="D61" s="1059" t="s">
        <v>803</v>
      </c>
      <c r="E61" s="1094"/>
      <c r="F61" s="1055" t="s">
        <v>804</v>
      </c>
      <c r="G61" s="1095"/>
      <c r="H61" s="96"/>
      <c r="I61" s="410" t="s">
        <v>805</v>
      </c>
    </row>
    <row r="62" spans="1:9" ht="35.1" customHeight="1" x14ac:dyDescent="0.25">
      <c r="A62" s="868" t="s">
        <v>284</v>
      </c>
      <c r="B62" s="103" t="s">
        <v>241</v>
      </c>
      <c r="C62" s="102" t="s">
        <v>242</v>
      </c>
      <c r="D62" s="849" t="s">
        <v>243</v>
      </c>
      <c r="E62" s="850"/>
      <c r="F62" s="849" t="s">
        <v>244</v>
      </c>
      <c r="G62" s="850"/>
      <c r="H62" s="104" t="s">
        <v>245</v>
      </c>
      <c r="I62" s="106" t="s">
        <v>246</v>
      </c>
    </row>
    <row r="63" spans="1:9" ht="365.25" customHeight="1" x14ac:dyDescent="0.25">
      <c r="A63" s="869"/>
      <c r="B63" s="100">
        <v>1</v>
      </c>
      <c r="C63" s="101">
        <v>1</v>
      </c>
      <c r="D63" s="1059" t="s">
        <v>806</v>
      </c>
      <c r="E63" s="1094"/>
      <c r="F63" s="1055" t="s">
        <v>807</v>
      </c>
      <c r="G63" s="1095"/>
      <c r="H63" s="96"/>
      <c r="I63" s="508" t="s">
        <v>802</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41.25" customHeight="1" x14ac:dyDescent="0.25">
      <c r="A68" s="107" t="s">
        <v>288</v>
      </c>
      <c r="B68" s="796" t="s">
        <v>808</v>
      </c>
      <c r="C68" s="797"/>
      <c r="D68" s="796" t="s">
        <v>809</v>
      </c>
      <c r="E68" s="797"/>
      <c r="F68" s="798" t="s">
        <v>292</v>
      </c>
      <c r="G68" s="799"/>
      <c r="H68" s="798" t="s">
        <v>292</v>
      </c>
      <c r="I68" s="799"/>
    </row>
    <row r="69" spans="1:9" ht="40.5" customHeight="1" x14ac:dyDescent="0.25">
      <c r="A69" s="107" t="s">
        <v>293</v>
      </c>
      <c r="B69" s="1012">
        <v>5.3999999999999999E-2</v>
      </c>
      <c r="C69" s="1013"/>
      <c r="D69" s="1012">
        <v>3.5999999999999997E-2</v>
      </c>
      <c r="E69" s="1013"/>
      <c r="F69" s="1093"/>
      <c r="G69" s="763"/>
      <c r="H69" s="762"/>
      <c r="I69" s="763"/>
    </row>
    <row r="70" spans="1:9" ht="30" hidden="1" customHeight="1" x14ac:dyDescent="0.25">
      <c r="A70" s="764" t="s">
        <v>194</v>
      </c>
      <c r="B70" s="155" t="s">
        <v>99</v>
      </c>
      <c r="C70" s="155" t="s">
        <v>242</v>
      </c>
      <c r="D70" s="155" t="s">
        <v>99</v>
      </c>
      <c r="E70" s="155" t="s">
        <v>242</v>
      </c>
      <c r="F70" s="155" t="s">
        <v>99</v>
      </c>
      <c r="G70" s="155" t="s">
        <v>242</v>
      </c>
      <c r="H70" s="155" t="s">
        <v>99</v>
      </c>
      <c r="I70" s="155" t="s">
        <v>242</v>
      </c>
    </row>
    <row r="71" spans="1:9" ht="30" hidden="1" customHeight="1" x14ac:dyDescent="0.25">
      <c r="A71" s="765"/>
      <c r="B71" s="109">
        <v>0.05</v>
      </c>
      <c r="C71" s="109">
        <v>0.03</v>
      </c>
      <c r="D71" s="356">
        <v>0.05</v>
      </c>
      <c r="E71" s="356">
        <v>0</v>
      </c>
      <c r="F71" s="115"/>
      <c r="G71" s="110"/>
      <c r="H71" s="115"/>
      <c r="I71" s="110"/>
    </row>
    <row r="72" spans="1:9" ht="84" hidden="1" customHeight="1" x14ac:dyDescent="0.25">
      <c r="A72" s="107" t="s">
        <v>294</v>
      </c>
      <c r="B72" s="1047" t="s">
        <v>810</v>
      </c>
      <c r="C72" s="1048"/>
      <c r="D72" s="1047" t="s">
        <v>811</v>
      </c>
      <c r="E72" s="1048"/>
      <c r="F72" s="804"/>
      <c r="G72" s="946"/>
      <c r="H72" s="804"/>
      <c r="I72" s="805"/>
    </row>
    <row r="73" spans="1:9" ht="80.25" hidden="1" customHeight="1" x14ac:dyDescent="0.25">
      <c r="A73" s="107" t="s">
        <v>298</v>
      </c>
      <c r="B73" s="779" t="s">
        <v>812</v>
      </c>
      <c r="C73" s="780"/>
      <c r="F73" s="788"/>
      <c r="G73" s="787"/>
      <c r="H73" s="788"/>
      <c r="I73" s="787"/>
    </row>
    <row r="74" spans="1:9" ht="30.75" hidden="1" customHeight="1" x14ac:dyDescent="0.25">
      <c r="A74" s="764" t="s">
        <v>195</v>
      </c>
      <c r="B74" s="155" t="s">
        <v>99</v>
      </c>
      <c r="C74" s="155" t="s">
        <v>242</v>
      </c>
      <c r="D74" s="155" t="s">
        <v>99</v>
      </c>
      <c r="E74" s="155" t="s">
        <v>242</v>
      </c>
      <c r="F74" s="155" t="s">
        <v>99</v>
      </c>
      <c r="G74" s="155" t="s">
        <v>242</v>
      </c>
      <c r="H74" s="155" t="s">
        <v>99</v>
      </c>
      <c r="I74" s="155" t="s">
        <v>242</v>
      </c>
    </row>
    <row r="75" spans="1:9" ht="30.75" hidden="1" customHeight="1" x14ac:dyDescent="0.25">
      <c r="A75" s="765"/>
      <c r="B75" s="109">
        <v>0.05</v>
      </c>
      <c r="C75" s="411">
        <v>4.4999999999999998E-2</v>
      </c>
      <c r="D75" s="356">
        <v>0.05</v>
      </c>
      <c r="E75" s="356">
        <v>0.02</v>
      </c>
      <c r="F75" s="115"/>
      <c r="G75" s="111"/>
      <c r="H75" s="115"/>
      <c r="I75" s="111"/>
    </row>
    <row r="76" spans="1:9" ht="191.25" hidden="1" customHeight="1" x14ac:dyDescent="0.25">
      <c r="A76" s="107" t="s">
        <v>294</v>
      </c>
      <c r="B76" s="1047" t="s">
        <v>813</v>
      </c>
      <c r="C76" s="1048"/>
      <c r="D76" s="1091" t="s">
        <v>814</v>
      </c>
      <c r="E76" s="1092"/>
      <c r="F76" s="804"/>
      <c r="G76" s="946"/>
      <c r="H76" s="847"/>
      <c r="I76" s="848"/>
    </row>
    <row r="77" spans="1:9" ht="80.25" hidden="1" customHeight="1" x14ac:dyDescent="0.25">
      <c r="A77" s="107" t="s">
        <v>298</v>
      </c>
      <c r="B77" s="779" t="s">
        <v>815</v>
      </c>
      <c r="C77" s="780"/>
      <c r="D77" s="779" t="s">
        <v>816</v>
      </c>
      <c r="E77" s="780"/>
      <c r="F77" s="788"/>
      <c r="G77" s="787"/>
      <c r="H77" s="788"/>
      <c r="I77" s="787"/>
    </row>
    <row r="78" spans="1:9" ht="30.75" hidden="1" customHeight="1" x14ac:dyDescent="0.25">
      <c r="A78" s="764" t="s">
        <v>196</v>
      </c>
      <c r="B78" s="155" t="s">
        <v>99</v>
      </c>
      <c r="C78" s="155" t="s">
        <v>242</v>
      </c>
      <c r="D78" s="155" t="s">
        <v>99</v>
      </c>
      <c r="E78" s="155" t="s">
        <v>242</v>
      </c>
      <c r="F78" s="155" t="s">
        <v>99</v>
      </c>
      <c r="G78" s="155" t="s">
        <v>242</v>
      </c>
      <c r="H78" s="155" t="s">
        <v>99</v>
      </c>
      <c r="I78" s="155" t="s">
        <v>242</v>
      </c>
    </row>
    <row r="79" spans="1:9" ht="30.75" hidden="1" customHeight="1" x14ac:dyDescent="0.25">
      <c r="A79" s="765"/>
      <c r="B79" s="109">
        <v>0.1</v>
      </c>
      <c r="C79" s="110">
        <v>0.1</v>
      </c>
      <c r="D79" s="356">
        <v>0.1</v>
      </c>
      <c r="E79" s="110">
        <v>0.1</v>
      </c>
      <c r="F79" s="115"/>
      <c r="G79" s="111"/>
      <c r="H79" s="115"/>
      <c r="I79" s="111"/>
    </row>
    <row r="80" spans="1:9" ht="156.75" hidden="1" customHeight="1" x14ac:dyDescent="0.25">
      <c r="A80" s="107" t="s">
        <v>294</v>
      </c>
      <c r="B80" s="1047" t="s">
        <v>817</v>
      </c>
      <c r="C80" s="1048"/>
      <c r="D80" s="1089" t="s">
        <v>818</v>
      </c>
      <c r="E80" s="1090"/>
      <c r="F80" s="804"/>
      <c r="G80" s="946"/>
      <c r="H80" s="788"/>
      <c r="I80" s="787"/>
    </row>
    <row r="81" spans="1:9" ht="105" hidden="1" customHeight="1" x14ac:dyDescent="0.25">
      <c r="A81" s="107" t="s">
        <v>298</v>
      </c>
      <c r="B81" s="779" t="s">
        <v>819</v>
      </c>
      <c r="C81" s="780"/>
      <c r="D81" s="779" t="s">
        <v>820</v>
      </c>
      <c r="E81" s="780"/>
      <c r="F81" s="788"/>
      <c r="G81" s="787"/>
      <c r="H81" s="788"/>
      <c r="I81" s="787"/>
    </row>
    <row r="82" spans="1:9" ht="30.75" hidden="1" customHeight="1" x14ac:dyDescent="0.25">
      <c r="A82" s="764" t="s">
        <v>197</v>
      </c>
      <c r="B82" s="155" t="s">
        <v>99</v>
      </c>
      <c r="C82" s="155" t="s">
        <v>242</v>
      </c>
      <c r="D82" s="155" t="s">
        <v>99</v>
      </c>
      <c r="E82" s="155" t="s">
        <v>242</v>
      </c>
      <c r="F82" s="155" t="s">
        <v>99</v>
      </c>
      <c r="G82" s="155" t="s">
        <v>242</v>
      </c>
      <c r="H82" s="155" t="s">
        <v>99</v>
      </c>
      <c r="I82" s="155" t="s">
        <v>242</v>
      </c>
    </row>
    <row r="83" spans="1:9" ht="30.75" hidden="1" customHeight="1" x14ac:dyDescent="0.25">
      <c r="A83" s="765"/>
      <c r="B83" s="109">
        <v>0.1</v>
      </c>
      <c r="C83" s="110">
        <v>0.1</v>
      </c>
      <c r="D83" s="356">
        <v>0.1</v>
      </c>
      <c r="E83" s="110">
        <v>0.1</v>
      </c>
      <c r="F83" s="115"/>
      <c r="G83" s="111"/>
      <c r="H83" s="115"/>
      <c r="I83" s="111"/>
    </row>
    <row r="84" spans="1:9" ht="122.25" hidden="1" customHeight="1" x14ac:dyDescent="0.25">
      <c r="A84" s="107" t="s">
        <v>294</v>
      </c>
      <c r="B84" s="1047" t="s">
        <v>821</v>
      </c>
      <c r="C84" s="1048"/>
      <c r="D84" s="1089" t="s">
        <v>822</v>
      </c>
      <c r="E84" s="1090"/>
      <c r="F84" s="804"/>
      <c r="G84" s="946"/>
      <c r="H84" s="788"/>
      <c r="I84" s="787"/>
    </row>
    <row r="85" spans="1:9" ht="80.25" hidden="1" customHeight="1" x14ac:dyDescent="0.25">
      <c r="A85" s="107" t="s">
        <v>298</v>
      </c>
      <c r="B85" s="779" t="s">
        <v>823</v>
      </c>
      <c r="C85" s="780"/>
      <c r="D85" s="779" t="s">
        <v>824</v>
      </c>
      <c r="E85" s="780"/>
      <c r="F85" s="788"/>
      <c r="G85" s="787"/>
      <c r="H85" s="788"/>
      <c r="I85" s="787"/>
    </row>
    <row r="86" spans="1:9" ht="30" hidden="1" customHeight="1" x14ac:dyDescent="0.25">
      <c r="A86" s="764" t="s">
        <v>200</v>
      </c>
      <c r="B86" s="155" t="s">
        <v>99</v>
      </c>
      <c r="C86" s="155" t="s">
        <v>242</v>
      </c>
      <c r="D86" s="155" t="s">
        <v>99</v>
      </c>
      <c r="E86" s="155" t="s">
        <v>242</v>
      </c>
      <c r="F86" s="155" t="s">
        <v>99</v>
      </c>
      <c r="G86" s="155" t="s">
        <v>242</v>
      </c>
      <c r="H86" s="155" t="s">
        <v>99</v>
      </c>
      <c r="I86" s="155" t="s">
        <v>242</v>
      </c>
    </row>
    <row r="87" spans="1:9" ht="30" hidden="1" customHeight="1" x14ac:dyDescent="0.25">
      <c r="A87" s="765"/>
      <c r="B87" s="109">
        <v>0.1</v>
      </c>
      <c r="C87" s="109">
        <v>0.1</v>
      </c>
      <c r="D87" s="356">
        <v>0.1</v>
      </c>
      <c r="E87" s="109">
        <v>0.1</v>
      </c>
      <c r="F87" s="115"/>
      <c r="G87" s="111"/>
      <c r="H87" s="115"/>
      <c r="I87" s="111"/>
    </row>
    <row r="88" spans="1:9" ht="237" hidden="1" customHeight="1" x14ac:dyDescent="0.25">
      <c r="A88" s="107" t="s">
        <v>294</v>
      </c>
      <c r="B88" s="997" t="s">
        <v>825</v>
      </c>
      <c r="C88" s="997"/>
      <c r="D88" s="997" t="s">
        <v>826</v>
      </c>
      <c r="E88" s="997"/>
      <c r="F88" s="846"/>
      <c r="G88" s="846"/>
      <c r="H88" s="846"/>
      <c r="I88" s="846"/>
    </row>
    <row r="89" spans="1:9" ht="106.5" hidden="1" customHeight="1" x14ac:dyDescent="0.25">
      <c r="A89" s="107" t="s">
        <v>298</v>
      </c>
      <c r="B89" s="779" t="s">
        <v>827</v>
      </c>
      <c r="C89" s="780"/>
      <c r="D89" s="779" t="s">
        <v>828</v>
      </c>
      <c r="E89" s="780"/>
      <c r="F89" s="770"/>
      <c r="G89" s="771"/>
      <c r="H89" s="770"/>
      <c r="I89" s="771"/>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109">
        <v>0.1</v>
      </c>
      <c r="C91" s="112">
        <v>0.1</v>
      </c>
      <c r="D91" s="356">
        <v>0.1</v>
      </c>
      <c r="E91" s="110">
        <v>0.1</v>
      </c>
      <c r="F91" s="115"/>
      <c r="G91" s="111"/>
      <c r="H91" s="115"/>
      <c r="I91" s="111"/>
    </row>
    <row r="92" spans="1:9" ht="159" customHeight="1" x14ac:dyDescent="0.25">
      <c r="A92" s="107" t="s">
        <v>294</v>
      </c>
      <c r="B92" s="995" t="s">
        <v>829</v>
      </c>
      <c r="C92" s="995"/>
      <c r="D92" s="1086" t="s">
        <v>830</v>
      </c>
      <c r="E92" s="1086"/>
      <c r="F92" s="778"/>
      <c r="G92" s="778"/>
      <c r="H92" s="778"/>
      <c r="I92" s="778"/>
    </row>
    <row r="93" spans="1:9" ht="126" customHeight="1" x14ac:dyDescent="0.25">
      <c r="A93" s="107" t="s">
        <v>298</v>
      </c>
      <c r="B93" s="779" t="s">
        <v>831</v>
      </c>
      <c r="C93" s="780"/>
      <c r="D93" s="1087" t="s">
        <v>832</v>
      </c>
      <c r="E93" s="1088"/>
      <c r="F93" s="770"/>
      <c r="G93" s="771"/>
      <c r="H93" s="770"/>
      <c r="I93" s="771"/>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109">
        <v>0.1</v>
      </c>
      <c r="C95" s="112">
        <v>0.1</v>
      </c>
      <c r="D95" s="356">
        <v>0.1</v>
      </c>
      <c r="E95" s="110">
        <v>0.1</v>
      </c>
      <c r="F95" s="115"/>
      <c r="G95" s="111"/>
      <c r="H95" s="115"/>
      <c r="I95" s="111"/>
    </row>
    <row r="96" spans="1:9" ht="166.5" customHeight="1" x14ac:dyDescent="0.25">
      <c r="A96" s="107" t="s">
        <v>294</v>
      </c>
      <c r="B96" s="995" t="s">
        <v>833</v>
      </c>
      <c r="C96" s="995"/>
      <c r="D96" s="939" t="s">
        <v>834</v>
      </c>
      <c r="E96" s="940"/>
      <c r="F96" s="778"/>
      <c r="G96" s="778"/>
      <c r="H96" s="778"/>
      <c r="I96" s="778"/>
    </row>
    <row r="97" spans="1:9" ht="123" customHeight="1" x14ac:dyDescent="0.25">
      <c r="A97" s="107" t="s">
        <v>298</v>
      </c>
      <c r="B97" s="779" t="s">
        <v>835</v>
      </c>
      <c r="C97" s="780"/>
      <c r="D97" s="779" t="s">
        <v>836</v>
      </c>
      <c r="E97" s="780"/>
      <c r="F97" s="770"/>
      <c r="G97" s="771"/>
      <c r="H97" s="770"/>
      <c r="I97" s="771"/>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109">
        <v>0.1</v>
      </c>
      <c r="C99" s="112">
        <v>0.1</v>
      </c>
      <c r="D99" s="356">
        <v>0.1</v>
      </c>
      <c r="E99" s="110">
        <v>0.1</v>
      </c>
      <c r="F99" s="115"/>
      <c r="G99" s="111"/>
      <c r="H99" s="115"/>
      <c r="I99" s="111"/>
    </row>
    <row r="100" spans="1:9" ht="238.5" customHeight="1" x14ac:dyDescent="0.25">
      <c r="A100" s="107" t="s">
        <v>294</v>
      </c>
      <c r="B100" s="995" t="s">
        <v>837</v>
      </c>
      <c r="C100" s="995"/>
      <c r="D100" s="995" t="s">
        <v>838</v>
      </c>
      <c r="E100" s="995"/>
      <c r="F100" s="778"/>
      <c r="G100" s="778"/>
      <c r="H100" s="778"/>
      <c r="I100" s="778"/>
    </row>
    <row r="101" spans="1:9" ht="108" customHeight="1" x14ac:dyDescent="0.25">
      <c r="A101" s="107" t="s">
        <v>298</v>
      </c>
      <c r="B101" s="779" t="s">
        <v>839</v>
      </c>
      <c r="C101" s="780"/>
      <c r="D101" s="779" t="s">
        <v>840</v>
      </c>
      <c r="E101" s="780"/>
      <c r="F101" s="770"/>
      <c r="G101" s="771"/>
      <c r="H101" s="770"/>
      <c r="I101" s="771"/>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109">
        <v>0.1</v>
      </c>
      <c r="C103" s="109">
        <v>0.1</v>
      </c>
      <c r="D103" s="356">
        <v>0.1</v>
      </c>
      <c r="E103" s="109">
        <v>0.1</v>
      </c>
      <c r="F103" s="115"/>
      <c r="G103" s="111"/>
      <c r="H103" s="115"/>
      <c r="I103" s="111"/>
    </row>
    <row r="104" spans="1:9" ht="257.25" customHeight="1" x14ac:dyDescent="0.25">
      <c r="A104" s="107" t="s">
        <v>294</v>
      </c>
      <c r="B104" s="1085" t="s">
        <v>841</v>
      </c>
      <c r="C104" s="1085"/>
      <c r="D104" s="1085" t="s">
        <v>842</v>
      </c>
      <c r="E104" s="1085"/>
      <c r="F104" s="778"/>
      <c r="G104" s="778"/>
      <c r="H104" s="778"/>
      <c r="I104" s="778"/>
    </row>
    <row r="105" spans="1:9" ht="80.25" customHeight="1" x14ac:dyDescent="0.25">
      <c r="A105" s="107" t="s">
        <v>298</v>
      </c>
      <c r="B105" s="779" t="s">
        <v>843</v>
      </c>
      <c r="C105" s="780"/>
      <c r="D105" s="779" t="s">
        <v>844</v>
      </c>
      <c r="E105" s="780"/>
      <c r="F105" s="770"/>
      <c r="G105" s="771"/>
      <c r="H105" s="770"/>
      <c r="I105" s="771"/>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109">
        <v>0.05</v>
      </c>
      <c r="C107" s="109">
        <v>0.05</v>
      </c>
      <c r="D107" s="356">
        <v>0.05</v>
      </c>
      <c r="E107" s="109">
        <v>0.05</v>
      </c>
      <c r="F107" s="115"/>
      <c r="G107" s="111"/>
      <c r="H107" s="115"/>
      <c r="I107" s="111"/>
    </row>
    <row r="108" spans="1:9" ht="247.5" customHeight="1" x14ac:dyDescent="0.25">
      <c r="A108" s="107" t="s">
        <v>294</v>
      </c>
      <c r="B108" s="1035" t="s">
        <v>845</v>
      </c>
      <c r="C108" s="1035"/>
      <c r="D108" s="1035" t="s">
        <v>846</v>
      </c>
      <c r="E108" s="1035"/>
      <c r="F108" s="778"/>
      <c r="G108" s="778"/>
      <c r="H108" s="778"/>
      <c r="I108" s="778"/>
    </row>
    <row r="109" spans="1:9" ht="80.25" customHeight="1" x14ac:dyDescent="0.25">
      <c r="A109" s="107" t="s">
        <v>298</v>
      </c>
      <c r="B109" s="779" t="s">
        <v>847</v>
      </c>
      <c r="C109" s="780"/>
      <c r="D109" s="779" t="s">
        <v>848</v>
      </c>
      <c r="E109" s="780"/>
      <c r="F109" s="770"/>
      <c r="G109" s="771"/>
      <c r="H109" s="770"/>
      <c r="I109" s="771"/>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109">
        <v>0.05</v>
      </c>
      <c r="C111" s="109">
        <v>0.05</v>
      </c>
      <c r="D111" s="356">
        <v>0.05</v>
      </c>
      <c r="E111" s="109">
        <v>0.05</v>
      </c>
      <c r="F111" s="115"/>
      <c r="G111" s="111"/>
      <c r="H111" s="115"/>
      <c r="I111" s="111"/>
    </row>
    <row r="112" spans="1:9" ht="156.75" customHeight="1" x14ac:dyDescent="0.25">
      <c r="A112" s="107" t="s">
        <v>294</v>
      </c>
      <c r="B112" s="935" t="s">
        <v>849</v>
      </c>
      <c r="C112" s="935"/>
      <c r="D112" s="935" t="s">
        <v>850</v>
      </c>
      <c r="E112" s="935"/>
      <c r="F112" s="778"/>
      <c r="G112" s="778"/>
      <c r="H112" s="778"/>
      <c r="I112" s="778"/>
    </row>
    <row r="113" spans="1:9" ht="90.75" customHeight="1" x14ac:dyDescent="0.25">
      <c r="A113" s="107" t="s">
        <v>298</v>
      </c>
      <c r="B113" s="779" t="s">
        <v>851</v>
      </c>
      <c r="C113" s="780"/>
      <c r="D113" s="779" t="s">
        <v>852</v>
      </c>
      <c r="E113" s="780"/>
      <c r="F113" s="770"/>
      <c r="G113" s="771"/>
      <c r="H113" s="770"/>
      <c r="I113" s="771"/>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355">
        <v>0.1</v>
      </c>
      <c r="C115" s="355">
        <v>0.12</v>
      </c>
      <c r="D115" s="356">
        <v>0.1</v>
      </c>
      <c r="E115" s="356">
        <v>0.18</v>
      </c>
      <c r="F115" s="273"/>
      <c r="G115" s="274"/>
      <c r="H115" s="273"/>
      <c r="I115" s="274"/>
    </row>
    <row r="116" spans="1:9" ht="195" customHeight="1" x14ac:dyDescent="0.25">
      <c r="A116" s="107" t="s">
        <v>294</v>
      </c>
      <c r="B116" s="1082" t="s">
        <v>853</v>
      </c>
      <c r="C116" s="1083"/>
      <c r="D116" s="1084" t="s">
        <v>854</v>
      </c>
      <c r="E116" s="1084"/>
      <c r="F116" s="885"/>
      <c r="G116" s="885"/>
      <c r="H116" s="885"/>
      <c r="I116" s="885"/>
    </row>
    <row r="117" spans="1:9" ht="90.75" customHeight="1" x14ac:dyDescent="0.25">
      <c r="A117" s="107" t="s">
        <v>298</v>
      </c>
      <c r="B117" s="779" t="s">
        <v>855</v>
      </c>
      <c r="C117" s="780"/>
      <c r="D117" s="1065" t="s">
        <v>856</v>
      </c>
      <c r="E117" s="1066"/>
      <c r="F117" s="770"/>
      <c r="G117" s="771"/>
      <c r="H117" s="770"/>
      <c r="I117" s="771"/>
    </row>
    <row r="118" spans="1:9" ht="16.5" x14ac:dyDescent="0.25">
      <c r="A118" s="108" t="s">
        <v>344</v>
      </c>
      <c r="B118" s="113">
        <f t="shared" ref="B118:I118" si="1">(B71+B75+B79+B83+B87+B91+B95+B99+B103+B107+B111+B115)</f>
        <v>1</v>
      </c>
      <c r="C118" s="686">
        <f t="shared" si="1"/>
        <v>0.995</v>
      </c>
      <c r="D118" s="113">
        <f t="shared" si="1"/>
        <v>1</v>
      </c>
      <c r="E118" s="686">
        <f t="shared" si="1"/>
        <v>1</v>
      </c>
      <c r="F118" s="113">
        <f t="shared" si="1"/>
        <v>0</v>
      </c>
      <c r="G118" s="113">
        <f t="shared" si="1"/>
        <v>0</v>
      </c>
      <c r="H118" s="113">
        <f t="shared" si="1"/>
        <v>0</v>
      </c>
      <c r="I118" s="113">
        <f t="shared" si="1"/>
        <v>0</v>
      </c>
    </row>
    <row r="121" spans="1:9" ht="28.5" x14ac:dyDescent="0.25">
      <c r="A121" s="354" t="s">
        <v>345</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EYVrHu8liQ5DoF2gBnsOKSYBFJOyhfItGv0996Bv9YxKlw?e=3JpAWb" xr:uid="{DE6585CF-ECD5-446B-BD52-61FCAA6492B7}"/>
    <hyperlink ref="B77:C77" r:id="rId2" display="https://secretariadistritald-my.sharepoint.com/:w:/g/personal/territorializacion2021_sdmujer_gov_co/ETZvpo4DRexDsLmQYow7E54BiRdXAaKVmqXRPJhMeBE2XQ?e=6DYvQT_x0009_" xr:uid="{E5EFE3ED-B0FA-465D-B6C4-B2CBAB3BA2C6}"/>
    <hyperlink ref="D77:E77" r:id="rId3" display="https://secretariadistritald-my.sharepoint.com/:w:/g/personal/territorializacion2021_sdmujer_gov_co/ETl5tnV7qd5BoQ4cF7wc49QBCIgJx9HK7FYOYRI1TGPEqA?e=besZmy" xr:uid="{79EC423B-2C4D-4F98-8CFD-FEF1E25E8FAE}"/>
    <hyperlink ref="B81:C81" r:id="rId4" display="https://secretariadistritald-my.sharepoint.com/:w:/g/personal/territorializacion2021_sdmujer_gov_co/ERdQW8isG5ZNqg-ypl-Sv_kBnf2nuHXJmY52sirlwT2Pkg?e=YhychC" xr:uid="{3BBF21C2-0311-4558-A17C-25764A48F3DA}"/>
    <hyperlink ref="D81:E81" r:id="rId5" display="https://secretariadistritald-my.sharepoint.com/:w:/g/personal/territorializacion2021_sdmujer_gov_co/EcnsUD3pEI1AtjRKkqU2z7oBbYVJAW7pY8E73ifL4wQ6Vg?e=W9IPnU" xr:uid="{BBC48DB2-1705-405F-B99C-D1FA8AF9789D}"/>
    <hyperlink ref="D85:E85" r:id="rId6" display="https://secretariadistritald-my.sharepoint.com/:w:/g/personal/territorializacion2021_sdmujer_gov_co/EZqs32rWqKZIgQZNvP0Wo0oB1vLOA7Be1v48f8XqR0LQ6Q?e=bltCLc" xr:uid="{3E7E1D58-6FE5-4B5C-8AF5-F8E99BEBE620}"/>
    <hyperlink ref="B85:C85" r:id="rId7" display="https://secretariadistritald-my.sharepoint.com/:w:/g/personal/territorializacion2021_sdmujer_gov_co/EfqjMpOVh7tIicvhKTpMwn4B55fOqHwTebd9RjMY_r-zow?e=d6XBYR" xr:uid="{4D7ECF68-2D9D-4B06-935A-9424B434B83D}"/>
    <hyperlink ref="D89:E89" r:id="rId8" display="https://secretariadistritald-my.sharepoint.com/:w:/g/personal/territorializacion2021_sdmujer_gov_co/Efqm5flxwNRGpPqBNkA4s9QBYCSCti44qauj_nohXTQ7Qg?e=2zLo5d" xr:uid="{0F003184-AE89-4AAF-8ED4-0F0FC47ADA28}"/>
    <hyperlink ref="B89:C89" r:id="rId9" display="https://secretariadistritald-my.sharepoint.com/:w:/g/personal/territorializacion2021_sdmujer_gov_co/EfBT5rbT-rVHrpO322g_VaQBWP0v0pqhN3xBWirDVUcESA?e=tTK5hC" xr:uid="{BC7E02CF-B3F9-4E5C-9ED4-79D7C166EC38}"/>
    <hyperlink ref="D93:E93" r:id="rId10" display="https://secretariadistritald-my.sharepoint.com/:w:/g/personal/territorializacion2021_sdmujer_gov_co/ESL80nY2nKdKpqum4kpF2zUBVAxfbBC4fclJ2zUfE6FTbA?e=zzyhvV" xr:uid="{4B5528C7-C883-448D-887E-D175AD804CBC}"/>
    <hyperlink ref="B93:C93" r:id="rId11" display="https://secretariadistritald-my.sharepoint.com/:w:/g/personal/territorializacion2021_sdmujer_gov_co/EdGKCrMla7ZMqGnTUX_t_BEBIKVvE_0YCYtn8FS9iXf-ww?e=f9Qd0v" xr:uid="{C575161B-F23F-4CD6-B6AA-725279A7DF24}"/>
    <hyperlink ref="D97:E97" r:id="rId12" display="https://secretariadistritald-my.sharepoint.com/:w:/g/personal/territorializacion2021_sdmujer_gov_co/ETt6NV3BZGVIhMyolx_CPTcBSHDorYnNKsA7MC9IE-q-Gw?e=Wn5Krj" xr:uid="{D7E8C5E9-FDA5-43BF-9A41-69C6776F2506}"/>
    <hyperlink ref="B97:C97" r:id="rId13" display="https://secretariadistritald-my.sharepoint.com/:w:/g/personal/territorializacion2021_sdmujer_gov_co/EcmWVggANjRIlYwffyVBhH4Bk14IITgFZVxrPHcHVz1s9Q?e=GFM1Ye" xr:uid="{3CD09191-5466-4ABE-A659-DB33F03C1905}"/>
    <hyperlink ref="B101:C101" r:id="rId14" display="https://secretariadistritald-my.sharepoint.com/:w:/g/personal/territorializacion2021_sdmujer_gov_co/ETdDApDyuYpPjXeOmJLRMQ0Ba3rANyfF-e7EKZntpqqfBQ?e=O3dCsr" xr:uid="{31EE08C6-FA12-46D7-BAFA-EB1F11DDF842}"/>
    <hyperlink ref="D101:E101" r:id="rId15" display="https://secretariadistritald-my.sharepoint.com/:w:/g/personal/territorializacion2021_sdmujer_gov_co/EaPvPwEM21lOpbdqgDiYs58BmD8NeNjeKUQD7uTo3GcQ2A?e=gcTANr" xr:uid="{8241D0D6-777D-4204-BFD3-45EF4ED944DC}"/>
    <hyperlink ref="D105:E105" r:id="rId16" display="https://secretariadistritald-my.sharepoint.com/:w:/g/personal/territorializacion2021_sdmujer_gov_co/ESxg7WzvqKVPh13DIdpFxlkBlh3XfQJl6GgqvVvNwUy_cA?e=pY8LyY" xr:uid="{31D1A308-EF73-4386-BE36-35A119C1E3A2}"/>
    <hyperlink ref="B105:C105" r:id="rId17" display="https://secretariadistritald-my.sharepoint.com/:w:/g/personal/territorializacion2021_sdmujer_gov_co/EZWay-2u2KpJrkY7MUM3LUgBYyR5l-75WLBQRAh0Mil2sg?e=sFMoOv" xr:uid="{C98A45D0-C42F-43E8-8014-1B4D22CF453C}"/>
    <hyperlink ref="D109:E109" r:id="rId18" display="https://secretariadistritald-my.sharepoint.com/:w:/g/personal/territorializacion2021_sdmujer_gov_co/EWxwJF1OIsBAjwy0sqWVpegBpBPXopkFbij28haq_Eet6w?e=AQRncw" xr:uid="{0596D027-406D-4B73-90BA-286ECBBC6839}"/>
    <hyperlink ref="B109:C109" r:id="rId19" display="https://secretariadistritald-my.sharepoint.com/:w:/g/personal/territorializacion2021_sdmujer_gov_co/ESfvSgggJ2lCgwjInACZTEYBvm0KSZtFPrjd9h2Yye5RjA?e=OOyKVg" xr:uid="{E6FD9208-98CE-4C26-9E0C-340F66FDCB09}"/>
    <hyperlink ref="B113:C113" r:id="rId20" display="https://secretariadistritald-my.sharepoint.com/:w:/g/personal/territorializacion2021_sdmujer_gov_co/IQDZIyMgGoK5QJMGrRAMbj35AVsPJP4-X80Iqe4boBn09LM?e=CqAQY3" xr:uid="{0A42CE33-8586-4EBC-B02A-CE496DF1B479}"/>
    <hyperlink ref="D113:E113" r:id="rId21" display="https://secretariadistritald-my.sharepoint.com/:w:/g/personal/territorializacion2021_sdmujer_gov_co/IQAx3uTbxQbPS5lA_kVEhR5xASTS0L_f2eVgub3YatymfiE?e=Aq2S4B" xr:uid="{5F9A93AD-75E4-4D88-B168-CDF0BDE9BC6D}"/>
    <hyperlink ref="B117:C117" r:id="rId22" display="https://secretariadistritald-my.sharepoint.com/:w:/g/personal/territorializacion2021_sdmujer_gov_co/IQC7d6imjRZHQ5APPVAE6Ri4AaL4cJjcI2bvTOM7EfHoH8U?e=Upe5o5" xr:uid="{A9A6643A-8C29-4AF0-AB88-6A1E0D7969B0}"/>
    <hyperlink ref="D117:E117" r:id="rId23" display="https://secretariadistritald-my.sharepoint.com/:w:/g/personal/territorializacion2021_sdmujer_gov_co/IQD_J4Z1lUHdTKVoOv3l--wqAe8TZm_pgcSdwYI-3UeUY-M?e=YGlARp" xr:uid="{5D3569A1-9651-41EA-8A27-2D7592846904}"/>
  </hyperlinks>
  <pageMargins left="0.25" right="0.25" top="0.75" bottom="0.75" header="0.3" footer="0.3"/>
  <pageSetup scale="10" orientation="landscape" r:id="rId24"/>
  <drawing r:id="rId25"/>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11" zoomScale="120" zoomScaleNormal="120" workbookViewId="0">
      <selection activeCell="A14" sqref="A14:L14"/>
    </sheetView>
  </sheetViews>
  <sheetFormatPr baseColWidth="10" defaultColWidth="9.140625" defaultRowHeight="15" x14ac:dyDescent="0.25"/>
  <cols>
    <col min="9" max="9" width="24.42578125" customWidth="1"/>
    <col min="15" max="15" width="27.28515625" bestFit="1" customWidth="1"/>
  </cols>
  <sheetData>
    <row r="1" spans="1:12" x14ac:dyDescent="0.25">
      <c r="A1" s="972"/>
      <c r="B1" s="973"/>
      <c r="C1" s="973"/>
      <c r="D1" s="973"/>
      <c r="E1" s="974"/>
      <c r="F1" s="927" t="s">
        <v>346</v>
      </c>
      <c r="G1" s="928"/>
      <c r="H1" s="928"/>
      <c r="I1" s="928"/>
      <c r="J1" s="928"/>
      <c r="K1" s="928"/>
      <c r="L1" s="261"/>
    </row>
    <row r="2" spans="1:12" x14ac:dyDescent="0.25">
      <c r="A2" s="975"/>
      <c r="B2" s="976"/>
      <c r="C2" s="976"/>
      <c r="D2" s="976"/>
      <c r="E2" s="977"/>
      <c r="F2" s="929"/>
      <c r="G2" s="930"/>
      <c r="H2" s="930"/>
      <c r="I2" s="930"/>
      <c r="J2" s="930"/>
      <c r="K2" s="930"/>
      <c r="L2" s="261"/>
    </row>
    <row r="3" spans="1:12" x14ac:dyDescent="0.25">
      <c r="A3" s="975"/>
      <c r="B3" s="976"/>
      <c r="C3" s="976"/>
      <c r="D3" s="976"/>
      <c r="E3" s="977"/>
      <c r="F3" s="927" t="s">
        <v>347</v>
      </c>
      <c r="G3" s="928"/>
      <c r="H3" s="928"/>
      <c r="I3" s="928"/>
      <c r="J3" s="928"/>
      <c r="K3" s="928"/>
      <c r="L3" s="261"/>
    </row>
    <row r="4" spans="1:12" x14ac:dyDescent="0.25">
      <c r="A4" s="978"/>
      <c r="B4" s="979"/>
      <c r="C4" s="979"/>
      <c r="D4" s="979"/>
      <c r="E4" s="980"/>
      <c r="F4" s="929"/>
      <c r="G4" s="930"/>
      <c r="H4" s="930"/>
      <c r="I4" s="930"/>
      <c r="J4" s="930"/>
      <c r="K4" s="930"/>
      <c r="L4" s="261"/>
    </row>
    <row r="5" spans="1:12" x14ac:dyDescent="0.25">
      <c r="A5" s="898" t="s">
        <v>348</v>
      </c>
      <c r="B5" s="899"/>
      <c r="C5" s="899"/>
      <c r="D5" s="899"/>
      <c r="E5" s="899"/>
      <c r="F5" s="899"/>
      <c r="G5" s="899"/>
      <c r="H5" s="899"/>
      <c r="I5" s="899"/>
      <c r="J5" s="899"/>
      <c r="K5" s="899"/>
      <c r="L5" s="911"/>
    </row>
    <row r="6" spans="1:12" x14ac:dyDescent="0.25">
      <c r="A6" s="898" t="s">
        <v>349</v>
      </c>
      <c r="B6" s="899"/>
      <c r="C6" s="900"/>
      <c r="D6" s="901" t="s">
        <v>12</v>
      </c>
      <c r="E6" s="902"/>
      <c r="F6" s="902"/>
      <c r="G6" s="902"/>
      <c r="H6" s="903"/>
      <c r="I6" s="898" t="s">
        <v>350</v>
      </c>
      <c r="J6" s="900"/>
      <c r="K6" s="901" t="s">
        <v>37</v>
      </c>
      <c r="L6" s="903"/>
    </row>
    <row r="7" spans="1:12" x14ac:dyDescent="0.25">
      <c r="A7" s="898" t="s">
        <v>351</v>
      </c>
      <c r="B7" s="899"/>
      <c r="C7" s="900"/>
      <c r="D7" s="901" t="s">
        <v>26</v>
      </c>
      <c r="E7" s="902"/>
      <c r="F7" s="902"/>
      <c r="G7" s="902"/>
      <c r="H7" s="903"/>
      <c r="I7" s="898" t="s">
        <v>98</v>
      </c>
      <c r="J7" s="900"/>
      <c r="K7" s="901" t="s">
        <v>15</v>
      </c>
      <c r="L7" s="903"/>
    </row>
    <row r="8" spans="1:12" ht="49.5" customHeight="1" x14ac:dyDescent="0.25">
      <c r="A8" s="898" t="s">
        <v>352</v>
      </c>
      <c r="B8" s="899"/>
      <c r="C8" s="900"/>
      <c r="D8" s="901" t="s">
        <v>74</v>
      </c>
      <c r="E8" s="902"/>
      <c r="F8" s="902"/>
      <c r="G8" s="902"/>
      <c r="H8" s="903"/>
      <c r="I8" s="898" t="s">
        <v>353</v>
      </c>
      <c r="J8" s="900"/>
      <c r="K8" s="901" t="s">
        <v>75</v>
      </c>
      <c r="L8" s="903"/>
    </row>
    <row r="9" spans="1:12" x14ac:dyDescent="0.25">
      <c r="A9" s="918" t="s">
        <v>354</v>
      </c>
      <c r="B9" s="919"/>
      <c r="C9" s="919"/>
      <c r="D9" s="919"/>
      <c r="E9" s="899"/>
      <c r="F9" s="899"/>
      <c r="G9" s="899"/>
      <c r="H9" s="899"/>
      <c r="I9" s="899"/>
      <c r="J9" s="899"/>
      <c r="K9" s="899"/>
      <c r="L9" s="911"/>
    </row>
    <row r="10" spans="1:12" ht="33.75" customHeight="1" x14ac:dyDescent="0.25">
      <c r="A10" s="896" t="s">
        <v>355</v>
      </c>
      <c r="B10" s="896"/>
      <c r="C10" s="896"/>
      <c r="D10" s="896"/>
      <c r="E10" s="897" t="str">
        <f>+ACTIVIDAD_6!B13</f>
        <v>Consolidar 1 estrategia para realizar jornadas de difusión, información y sensibilización a mujeres en los territorios rurales y urbanos de Bogotá</v>
      </c>
      <c r="F10" s="897"/>
      <c r="G10" s="897"/>
      <c r="H10" s="897"/>
      <c r="I10" s="897"/>
      <c r="J10" s="897"/>
      <c r="K10" s="897"/>
      <c r="L10" s="897"/>
    </row>
    <row r="11" spans="1:12" ht="35.25" customHeight="1" x14ac:dyDescent="0.25">
      <c r="A11" s="909" t="s">
        <v>356</v>
      </c>
      <c r="B11" s="910"/>
      <c r="C11" s="910"/>
      <c r="D11" s="911"/>
      <c r="E11" s="904" t="str">
        <f>+ACTIVIDAD_6!I17</f>
        <v>Número de estrategias de  estrategia para realizar jornadas de difusión, información y sensibilización a mujeres en los territorios rurales y urbanos de Bogotá consolidadas</v>
      </c>
      <c r="F11" s="897"/>
      <c r="G11" s="897"/>
      <c r="H11" s="897"/>
      <c r="I11" s="897"/>
      <c r="J11" s="897"/>
      <c r="K11" s="897"/>
      <c r="L11" s="905"/>
    </row>
    <row r="12" spans="1:12" ht="37.5" customHeight="1" x14ac:dyDescent="0.25">
      <c r="A12" s="898" t="s">
        <v>357</v>
      </c>
      <c r="B12" s="899"/>
      <c r="C12" s="899"/>
      <c r="D12" s="900"/>
      <c r="E12" s="920" t="s">
        <v>857</v>
      </c>
      <c r="F12" s="921"/>
      <c r="G12" s="921"/>
      <c r="H12" s="921"/>
      <c r="I12" s="921"/>
      <c r="J12" s="921"/>
      <c r="K12" s="921"/>
      <c r="L12" s="922"/>
    </row>
    <row r="13" spans="1:12" x14ac:dyDescent="0.25">
      <c r="A13" s="898" t="s">
        <v>359</v>
      </c>
      <c r="B13" s="899"/>
      <c r="C13" s="900"/>
      <c r="D13" s="901"/>
      <c r="E13" s="902"/>
      <c r="F13" s="902"/>
      <c r="G13" s="902"/>
      <c r="H13" s="903"/>
      <c r="I13" s="898" t="s">
        <v>360</v>
      </c>
      <c r="J13" s="900"/>
      <c r="K13" s="901" t="s">
        <v>49</v>
      </c>
      <c r="L13" s="903"/>
    </row>
    <row r="14" spans="1:12" x14ac:dyDescent="0.25">
      <c r="A14" s="898" t="s">
        <v>361</v>
      </c>
      <c r="B14" s="899"/>
      <c r="C14" s="899"/>
      <c r="D14" s="899"/>
      <c r="E14" s="899"/>
      <c r="F14" s="899"/>
      <c r="G14" s="899"/>
      <c r="H14" s="899"/>
      <c r="I14" s="899"/>
      <c r="J14" s="899"/>
      <c r="K14" s="899"/>
      <c r="L14" s="911"/>
    </row>
    <row r="15" spans="1:12" x14ac:dyDescent="0.25">
      <c r="A15" s="898" t="s">
        <v>362</v>
      </c>
      <c r="B15" s="899"/>
      <c r="C15" s="900"/>
      <c r="D15" s="901" t="s">
        <v>19</v>
      </c>
      <c r="E15" s="902"/>
      <c r="F15" s="902"/>
      <c r="G15" s="902"/>
      <c r="H15" s="903"/>
      <c r="I15" s="898" t="s">
        <v>363</v>
      </c>
      <c r="J15" s="900"/>
      <c r="K15" s="901" t="s">
        <v>20</v>
      </c>
      <c r="L15" s="903"/>
    </row>
    <row r="16" spans="1:12" x14ac:dyDescent="0.25">
      <c r="A16" s="898" t="s">
        <v>364</v>
      </c>
      <c r="B16" s="899"/>
      <c r="C16" s="900"/>
      <c r="D16" s="981">
        <f>+ACTIVIDAD_1!C39</f>
        <v>1</v>
      </c>
      <c r="E16" s="982"/>
      <c r="F16" s="982"/>
      <c r="G16" s="982"/>
      <c r="H16" s="983"/>
      <c r="I16" s="898" t="s">
        <v>237</v>
      </c>
      <c r="J16" s="900"/>
      <c r="K16" s="901" t="s">
        <v>23</v>
      </c>
      <c r="L16" s="903"/>
    </row>
    <row r="17" spans="1:12" x14ac:dyDescent="0.25">
      <c r="A17" s="898" t="s">
        <v>365</v>
      </c>
      <c r="B17" s="899"/>
      <c r="C17" s="900"/>
      <c r="D17" s="901"/>
      <c r="E17" s="902"/>
      <c r="F17" s="902"/>
      <c r="G17" s="902"/>
      <c r="H17" s="903"/>
      <c r="I17" s="906"/>
      <c r="J17" s="907"/>
      <c r="K17" s="907"/>
      <c r="L17" s="908"/>
    </row>
    <row r="18" spans="1:12" x14ac:dyDescent="0.25">
      <c r="A18" s="268" t="s">
        <v>366</v>
      </c>
      <c r="B18" s="268" t="s">
        <v>367</v>
      </c>
      <c r="C18" s="898" t="s">
        <v>368</v>
      </c>
      <c r="D18" s="899"/>
      <c r="E18" s="899"/>
      <c r="F18" s="899"/>
      <c r="G18" s="900"/>
      <c r="H18" s="898" t="s">
        <v>369</v>
      </c>
      <c r="I18" s="900"/>
      <c r="J18" s="898" t="s">
        <v>370</v>
      </c>
      <c r="K18" s="900"/>
      <c r="L18" s="268" t="s">
        <v>371</v>
      </c>
    </row>
    <row r="19" spans="1:12" ht="138" customHeight="1" x14ac:dyDescent="0.25">
      <c r="A19" s="263">
        <v>1</v>
      </c>
      <c r="B19" s="264" t="s">
        <v>292</v>
      </c>
      <c r="C19" s="901" t="s">
        <v>858</v>
      </c>
      <c r="D19" s="902"/>
      <c r="E19" s="902"/>
      <c r="F19" s="902"/>
      <c r="G19" s="903"/>
      <c r="H19" s="904" t="s">
        <v>859</v>
      </c>
      <c r="I19" s="905"/>
      <c r="J19" s="906" t="s">
        <v>22</v>
      </c>
      <c r="K19" s="908"/>
      <c r="L19" s="264" t="s">
        <v>473</v>
      </c>
    </row>
    <row r="20" spans="1:12" ht="129" customHeight="1" x14ac:dyDescent="0.25">
      <c r="A20" s="263">
        <v>2</v>
      </c>
      <c r="B20" s="264" t="s">
        <v>292</v>
      </c>
      <c r="C20" s="901" t="s">
        <v>860</v>
      </c>
      <c r="D20" s="902"/>
      <c r="E20" s="902"/>
      <c r="F20" s="902"/>
      <c r="G20" s="903"/>
      <c r="H20" s="904" t="s">
        <v>861</v>
      </c>
      <c r="I20" s="905"/>
      <c r="J20" s="906" t="s">
        <v>22</v>
      </c>
      <c r="K20" s="908"/>
      <c r="L20" s="264" t="s">
        <v>473</v>
      </c>
    </row>
    <row r="21" spans="1:12" ht="199.5" customHeight="1" x14ac:dyDescent="0.25">
      <c r="A21" s="263">
        <v>3</v>
      </c>
      <c r="B21" s="264"/>
      <c r="C21" s="901" t="s">
        <v>862</v>
      </c>
      <c r="D21" s="902"/>
      <c r="E21" s="902"/>
      <c r="F21" s="902"/>
      <c r="G21" s="903"/>
      <c r="H21" s="904" t="s">
        <v>863</v>
      </c>
      <c r="I21" s="905"/>
      <c r="J21" s="906"/>
      <c r="K21" s="908"/>
      <c r="L21" s="264" t="s">
        <v>473</v>
      </c>
    </row>
    <row r="22" spans="1:12" ht="63.75" customHeight="1" x14ac:dyDescent="0.25">
      <c r="A22" s="263">
        <v>4</v>
      </c>
      <c r="B22" s="264" t="s">
        <v>292</v>
      </c>
      <c r="C22" s="901" t="s">
        <v>864</v>
      </c>
      <c r="D22" s="902"/>
      <c r="E22" s="902"/>
      <c r="F22" s="902"/>
      <c r="G22" s="903"/>
      <c r="H22" s="901" t="s">
        <v>865</v>
      </c>
      <c r="I22" s="903"/>
      <c r="J22" s="906" t="s">
        <v>22</v>
      </c>
      <c r="K22" s="908"/>
      <c r="L22" s="264" t="s">
        <v>374</v>
      </c>
    </row>
    <row r="23" spans="1:12" x14ac:dyDescent="0.25">
      <c r="A23" s="263"/>
      <c r="B23" s="264"/>
      <c r="C23" s="901"/>
      <c r="D23" s="902"/>
      <c r="E23" s="902"/>
      <c r="F23" s="902"/>
      <c r="G23" s="903"/>
      <c r="H23" s="901"/>
      <c r="I23" s="903"/>
      <c r="J23" s="906"/>
      <c r="K23" s="908"/>
      <c r="L23" s="264"/>
    </row>
    <row r="24" spans="1:12" ht="51" x14ac:dyDescent="0.25">
      <c r="A24" s="268" t="s">
        <v>366</v>
      </c>
      <c r="B24" s="898" t="s">
        <v>379</v>
      </c>
      <c r="C24" s="899"/>
      <c r="D24" s="899"/>
      <c r="E24" s="899"/>
      <c r="F24" s="899"/>
      <c r="G24" s="899"/>
      <c r="H24" s="899"/>
      <c r="I24" s="899"/>
      <c r="J24" s="899"/>
      <c r="K24" s="900"/>
      <c r="L24" s="268" t="s">
        <v>380</v>
      </c>
    </row>
    <row r="25" spans="1:12" ht="64.5" customHeight="1" x14ac:dyDescent="0.25">
      <c r="A25" s="263">
        <v>1</v>
      </c>
      <c r="B25" s="901" t="s">
        <v>866</v>
      </c>
      <c r="C25" s="902"/>
      <c r="D25" s="902"/>
      <c r="E25" s="902"/>
      <c r="F25" s="902"/>
      <c r="G25" s="902"/>
      <c r="H25" s="902"/>
      <c r="I25" s="902"/>
      <c r="J25" s="902"/>
      <c r="K25" s="903"/>
      <c r="L25" s="264" t="s">
        <v>22</v>
      </c>
    </row>
    <row r="26" spans="1:12" x14ac:dyDescent="0.25">
      <c r="A26" s="898" t="s">
        <v>382</v>
      </c>
      <c r="B26" s="899"/>
      <c r="C26" s="899"/>
      <c r="D26" s="899"/>
      <c r="E26" s="899"/>
      <c r="F26" s="919"/>
      <c r="G26" s="919"/>
      <c r="H26" s="899"/>
      <c r="I26" s="919"/>
      <c r="J26" s="919"/>
      <c r="K26" s="899"/>
      <c r="L26" s="986"/>
    </row>
    <row r="27" spans="1:12" ht="25.5" x14ac:dyDescent="0.25">
      <c r="A27" s="898" t="s">
        <v>383</v>
      </c>
      <c r="B27" s="899"/>
      <c r="C27" s="900"/>
      <c r="D27" s="901">
        <v>1</v>
      </c>
      <c r="E27" s="902"/>
      <c r="F27" s="896" t="s">
        <v>384</v>
      </c>
      <c r="G27" s="896"/>
      <c r="H27" s="276">
        <v>2024</v>
      </c>
      <c r="I27" s="896" t="s">
        <v>385</v>
      </c>
      <c r="J27" s="896"/>
      <c r="K27" s="262"/>
      <c r="L27" s="275" t="s">
        <v>473</v>
      </c>
    </row>
    <row r="28" spans="1:12" ht="39" customHeight="1" x14ac:dyDescent="0.25">
      <c r="A28" s="898" t="s">
        <v>387</v>
      </c>
      <c r="B28" s="899"/>
      <c r="C28" s="900"/>
      <c r="D28" s="901" t="s">
        <v>867</v>
      </c>
      <c r="E28" s="902"/>
      <c r="F28" s="895"/>
      <c r="G28" s="895"/>
      <c r="H28" s="902"/>
      <c r="I28" s="895"/>
      <c r="J28" s="895"/>
      <c r="K28" s="902"/>
      <c r="L28" s="912"/>
    </row>
    <row r="29" spans="1:12" x14ac:dyDescent="0.25">
      <c r="A29" s="898" t="s">
        <v>389</v>
      </c>
      <c r="B29" s="899"/>
      <c r="C29" s="900"/>
      <c r="D29" s="906"/>
      <c r="E29" s="907"/>
      <c r="F29" s="907"/>
      <c r="G29" s="907"/>
      <c r="H29" s="907"/>
      <c r="I29" s="907"/>
      <c r="J29" s="907"/>
      <c r="K29" s="907"/>
      <c r="L29" s="908"/>
    </row>
    <row r="30" spans="1:12" x14ac:dyDescent="0.25">
      <c r="A30" s="898" t="s">
        <v>390</v>
      </c>
      <c r="B30" s="899"/>
      <c r="C30" s="900"/>
      <c r="D30" s="901"/>
      <c r="E30" s="902"/>
      <c r="F30" s="902"/>
      <c r="G30" s="902"/>
      <c r="H30" s="902"/>
      <c r="I30" s="902"/>
      <c r="J30" s="902"/>
      <c r="K30" s="902"/>
      <c r="L30" s="903"/>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8" workbookViewId="0">
      <selection activeCell="K8" sqref="K8:L8"/>
    </sheetView>
  </sheetViews>
  <sheetFormatPr baseColWidth="10" defaultColWidth="9.140625" defaultRowHeight="15" x14ac:dyDescent="0.25"/>
  <sheetData>
    <row r="1" spans="1:12" x14ac:dyDescent="0.25">
      <c r="A1" s="972"/>
      <c r="B1" s="973"/>
      <c r="C1" s="973"/>
      <c r="D1" s="973"/>
      <c r="E1" s="974"/>
      <c r="F1" s="927" t="s">
        <v>346</v>
      </c>
      <c r="G1" s="928"/>
      <c r="H1" s="928"/>
      <c r="I1" s="928"/>
      <c r="J1" s="928"/>
      <c r="K1" s="928"/>
      <c r="L1" s="261"/>
    </row>
    <row r="2" spans="1:12" x14ac:dyDescent="0.25">
      <c r="A2" s="975"/>
      <c r="B2" s="976"/>
      <c r="C2" s="976"/>
      <c r="D2" s="976"/>
      <c r="E2" s="977"/>
      <c r="F2" s="929"/>
      <c r="G2" s="930"/>
      <c r="H2" s="930"/>
      <c r="I2" s="930"/>
      <c r="J2" s="930"/>
      <c r="K2" s="930"/>
      <c r="L2" s="261"/>
    </row>
    <row r="3" spans="1:12" x14ac:dyDescent="0.25">
      <c r="A3" s="975"/>
      <c r="B3" s="976"/>
      <c r="C3" s="976"/>
      <c r="D3" s="976"/>
      <c r="E3" s="977"/>
      <c r="F3" s="927" t="s">
        <v>347</v>
      </c>
      <c r="G3" s="928"/>
      <c r="H3" s="928"/>
      <c r="I3" s="928"/>
      <c r="J3" s="928"/>
      <c r="K3" s="928"/>
      <c r="L3" s="261"/>
    </row>
    <row r="4" spans="1:12" x14ac:dyDescent="0.25">
      <c r="A4" s="978"/>
      <c r="B4" s="979"/>
      <c r="C4" s="979"/>
      <c r="D4" s="979"/>
      <c r="E4" s="980"/>
      <c r="F4" s="929"/>
      <c r="G4" s="930"/>
      <c r="H4" s="930"/>
      <c r="I4" s="930"/>
      <c r="J4" s="930"/>
      <c r="K4" s="930"/>
      <c r="L4" s="261"/>
    </row>
    <row r="5" spans="1:12" x14ac:dyDescent="0.25">
      <c r="A5" s="898" t="s">
        <v>348</v>
      </c>
      <c r="B5" s="899"/>
      <c r="C5" s="899"/>
      <c r="D5" s="899"/>
      <c r="E5" s="899"/>
      <c r="F5" s="899"/>
      <c r="G5" s="899"/>
      <c r="H5" s="899"/>
      <c r="I5" s="899"/>
      <c r="J5" s="899"/>
      <c r="K5" s="899"/>
      <c r="L5" s="911"/>
    </row>
    <row r="6" spans="1:12" x14ac:dyDescent="0.25">
      <c r="A6" s="898" t="s">
        <v>349</v>
      </c>
      <c r="B6" s="899"/>
      <c r="C6" s="900"/>
      <c r="D6" s="901" t="s">
        <v>12</v>
      </c>
      <c r="E6" s="902"/>
      <c r="F6" s="902"/>
      <c r="G6" s="902"/>
      <c r="H6" s="903"/>
      <c r="I6" s="898" t="s">
        <v>350</v>
      </c>
      <c r="J6" s="900"/>
      <c r="K6" s="901" t="s">
        <v>37</v>
      </c>
      <c r="L6" s="903"/>
    </row>
    <row r="7" spans="1:12" x14ac:dyDescent="0.25">
      <c r="A7" s="898" t="s">
        <v>351</v>
      </c>
      <c r="B7" s="899"/>
      <c r="C7" s="900"/>
      <c r="D7" s="901" t="s">
        <v>26</v>
      </c>
      <c r="E7" s="902"/>
      <c r="F7" s="902"/>
      <c r="G7" s="902"/>
      <c r="H7" s="903"/>
      <c r="I7" s="898" t="s">
        <v>98</v>
      </c>
      <c r="J7" s="900"/>
      <c r="K7" s="901" t="s">
        <v>15</v>
      </c>
      <c r="L7" s="903"/>
    </row>
    <row r="8" spans="1:12" ht="63" customHeight="1" x14ac:dyDescent="0.25">
      <c r="A8" s="898" t="s">
        <v>352</v>
      </c>
      <c r="B8" s="899"/>
      <c r="C8" s="900"/>
      <c r="D8" s="901" t="s">
        <v>74</v>
      </c>
      <c r="E8" s="902"/>
      <c r="F8" s="902"/>
      <c r="G8" s="902"/>
      <c r="H8" s="903"/>
      <c r="I8" s="898" t="s">
        <v>353</v>
      </c>
      <c r="J8" s="900"/>
      <c r="K8" s="901" t="s">
        <v>75</v>
      </c>
      <c r="L8" s="903"/>
    </row>
    <row r="9" spans="1:12" x14ac:dyDescent="0.25">
      <c r="A9" s="918" t="s">
        <v>354</v>
      </c>
      <c r="B9" s="919"/>
      <c r="C9" s="919"/>
      <c r="D9" s="919"/>
      <c r="E9" s="899"/>
      <c r="F9" s="899"/>
      <c r="G9" s="899"/>
      <c r="H9" s="899"/>
      <c r="I9" s="899"/>
      <c r="J9" s="899"/>
      <c r="K9" s="899"/>
      <c r="L9" s="911"/>
    </row>
    <row r="10" spans="1:12" ht="36.75" customHeight="1" x14ac:dyDescent="0.25">
      <c r="A10" s="896" t="s">
        <v>355</v>
      </c>
      <c r="B10" s="896"/>
      <c r="C10" s="896"/>
      <c r="D10" s="896"/>
      <c r="E10" s="897" t="str">
        <f>+ACTIVIDAD_7!B13</f>
        <v>Realizar el 100% de las actividades operativas y contractuales necesarias para brindar los servicios del Modelo Casa de Igualdad de Oportunidades (CIOM) en las 20 localidades de Bogotá</v>
      </c>
      <c r="F10" s="897"/>
      <c r="G10" s="897"/>
      <c r="H10" s="897"/>
      <c r="I10" s="897"/>
      <c r="J10" s="897"/>
      <c r="K10" s="897"/>
      <c r="L10" s="897"/>
    </row>
    <row r="11" spans="1:12" ht="51.75" customHeight="1" x14ac:dyDescent="0.25">
      <c r="A11" s="909" t="s">
        <v>356</v>
      </c>
      <c r="B11" s="910"/>
      <c r="C11" s="910"/>
      <c r="D11" s="911"/>
      <c r="E11" s="920" t="str">
        <f>+ACTIVIDAD_7!I17</f>
        <v>Porcentaje de localidades con actividades operativas y contractuales necesarias para brindar los servicios del Modelo Casa de Igualdad de Oportunidades (CIOM)  realizadas</v>
      </c>
      <c r="F11" s="921"/>
      <c r="G11" s="921"/>
      <c r="H11" s="921"/>
      <c r="I11" s="921"/>
      <c r="J11" s="921"/>
      <c r="K11" s="921"/>
      <c r="L11" s="922"/>
    </row>
    <row r="12" spans="1:12" ht="44.25" customHeight="1" x14ac:dyDescent="0.25">
      <c r="A12" s="898" t="s">
        <v>357</v>
      </c>
      <c r="B12" s="899"/>
      <c r="C12" s="899"/>
      <c r="D12" s="900"/>
      <c r="E12" s="920" t="s">
        <v>868</v>
      </c>
      <c r="F12" s="921"/>
      <c r="G12" s="921"/>
      <c r="H12" s="921"/>
      <c r="I12" s="921"/>
      <c r="J12" s="921"/>
      <c r="K12" s="921"/>
      <c r="L12" s="922"/>
    </row>
    <row r="13" spans="1:12" ht="32.25" customHeight="1" x14ac:dyDescent="0.25">
      <c r="A13" s="898" t="s">
        <v>359</v>
      </c>
      <c r="B13" s="899"/>
      <c r="C13" s="900"/>
      <c r="D13" s="901"/>
      <c r="E13" s="902"/>
      <c r="F13" s="902"/>
      <c r="G13" s="902"/>
      <c r="H13" s="903"/>
      <c r="I13" s="898" t="s">
        <v>360</v>
      </c>
      <c r="J13" s="900"/>
      <c r="K13" s="901" t="s">
        <v>49</v>
      </c>
      <c r="L13" s="903"/>
    </row>
    <row r="14" spans="1:12" x14ac:dyDescent="0.25">
      <c r="A14" s="898" t="s">
        <v>361</v>
      </c>
      <c r="B14" s="899"/>
      <c r="C14" s="899"/>
      <c r="D14" s="899"/>
      <c r="E14" s="899"/>
      <c r="F14" s="899"/>
      <c r="G14" s="899"/>
      <c r="H14" s="899"/>
      <c r="I14" s="899"/>
      <c r="J14" s="899"/>
      <c r="K14" s="899"/>
      <c r="L14" s="911"/>
    </row>
    <row r="15" spans="1:12" ht="28.5" customHeight="1" x14ac:dyDescent="0.25">
      <c r="A15" s="898" t="s">
        <v>362</v>
      </c>
      <c r="B15" s="899"/>
      <c r="C15" s="900"/>
      <c r="D15" s="901" t="s">
        <v>19</v>
      </c>
      <c r="E15" s="902"/>
      <c r="F15" s="902"/>
      <c r="G15" s="902"/>
      <c r="H15" s="903"/>
      <c r="I15" s="898" t="s">
        <v>363</v>
      </c>
      <c r="J15" s="900"/>
      <c r="K15" s="901" t="s">
        <v>20</v>
      </c>
      <c r="L15" s="903"/>
    </row>
    <row r="16" spans="1:12" ht="27" customHeight="1" x14ac:dyDescent="0.25">
      <c r="A16" s="898" t="s">
        <v>364</v>
      </c>
      <c r="B16" s="899"/>
      <c r="C16" s="900"/>
      <c r="D16" s="981">
        <v>1</v>
      </c>
      <c r="E16" s="982"/>
      <c r="F16" s="982"/>
      <c r="G16" s="982"/>
      <c r="H16" s="983"/>
      <c r="I16" s="898" t="s">
        <v>237</v>
      </c>
      <c r="J16" s="900"/>
      <c r="K16" s="901" t="s">
        <v>23</v>
      </c>
      <c r="L16" s="903"/>
    </row>
    <row r="17" spans="1:12" x14ac:dyDescent="0.25">
      <c r="A17" s="898" t="s">
        <v>365</v>
      </c>
      <c r="B17" s="899"/>
      <c r="C17" s="900"/>
      <c r="D17" s="901"/>
      <c r="E17" s="902"/>
      <c r="F17" s="902"/>
      <c r="G17" s="902"/>
      <c r="H17" s="903"/>
      <c r="I17" s="906"/>
      <c r="J17" s="907"/>
      <c r="K17" s="907"/>
      <c r="L17" s="908"/>
    </row>
    <row r="18" spans="1:12" x14ac:dyDescent="0.25">
      <c r="A18" s="268" t="s">
        <v>366</v>
      </c>
      <c r="B18" s="268" t="s">
        <v>367</v>
      </c>
      <c r="C18" s="898" t="s">
        <v>368</v>
      </c>
      <c r="D18" s="899"/>
      <c r="E18" s="899"/>
      <c r="F18" s="899"/>
      <c r="G18" s="900"/>
      <c r="H18" s="898" t="s">
        <v>369</v>
      </c>
      <c r="I18" s="900"/>
      <c r="J18" s="898" t="s">
        <v>370</v>
      </c>
      <c r="K18" s="900"/>
      <c r="L18" s="268" t="s">
        <v>371</v>
      </c>
    </row>
    <row r="19" spans="1:12" ht="135.75" customHeight="1" x14ac:dyDescent="0.25">
      <c r="A19" s="263">
        <v>1</v>
      </c>
      <c r="B19" s="264" t="s">
        <v>292</v>
      </c>
      <c r="C19" s="1079" t="s">
        <v>869</v>
      </c>
      <c r="D19" s="1080"/>
      <c r="E19" s="1080"/>
      <c r="F19" s="1080"/>
      <c r="G19" s="1081"/>
      <c r="H19" s="1079" t="s">
        <v>870</v>
      </c>
      <c r="I19" s="1081"/>
      <c r="J19" s="901" t="s">
        <v>22</v>
      </c>
      <c r="K19" s="903"/>
      <c r="L19" s="264" t="s">
        <v>871</v>
      </c>
    </row>
    <row r="20" spans="1:12" ht="36.75" customHeight="1" x14ac:dyDescent="0.25">
      <c r="A20" s="263">
        <v>2</v>
      </c>
      <c r="B20" s="264" t="s">
        <v>292</v>
      </c>
      <c r="C20" s="901" t="s">
        <v>872</v>
      </c>
      <c r="D20" s="902"/>
      <c r="E20" s="902"/>
      <c r="F20" s="902"/>
      <c r="G20" s="903"/>
      <c r="H20" s="901" t="s">
        <v>873</v>
      </c>
      <c r="I20" s="903"/>
      <c r="J20" s="901" t="s">
        <v>22</v>
      </c>
      <c r="K20" s="903"/>
      <c r="L20" s="264" t="s">
        <v>874</v>
      </c>
    </row>
    <row r="21" spans="1:12" x14ac:dyDescent="0.25">
      <c r="A21" s="263"/>
      <c r="B21" s="264"/>
      <c r="C21" s="901"/>
      <c r="D21" s="902"/>
      <c r="E21" s="902"/>
      <c r="F21" s="902"/>
      <c r="G21" s="903"/>
      <c r="H21" s="901"/>
      <c r="I21" s="903"/>
      <c r="J21" s="906"/>
      <c r="K21" s="908"/>
      <c r="L21" s="264"/>
    </row>
    <row r="22" spans="1:12" ht="51" x14ac:dyDescent="0.25">
      <c r="A22" s="268" t="s">
        <v>366</v>
      </c>
      <c r="B22" s="898" t="s">
        <v>379</v>
      </c>
      <c r="C22" s="899"/>
      <c r="D22" s="899"/>
      <c r="E22" s="899"/>
      <c r="F22" s="899"/>
      <c r="G22" s="899"/>
      <c r="H22" s="899"/>
      <c r="I22" s="899"/>
      <c r="J22" s="899"/>
      <c r="K22" s="900"/>
      <c r="L22" s="268" t="s">
        <v>380</v>
      </c>
    </row>
    <row r="23" spans="1:12" ht="39.75" customHeight="1" x14ac:dyDescent="0.25">
      <c r="A23" s="263">
        <v>1</v>
      </c>
      <c r="B23" s="1079" t="s">
        <v>875</v>
      </c>
      <c r="C23" s="1080"/>
      <c r="D23" s="1080"/>
      <c r="E23" s="1080"/>
      <c r="F23" s="1080"/>
      <c r="G23" s="1080"/>
      <c r="H23" s="1080"/>
      <c r="I23" s="1080"/>
      <c r="J23" s="1080"/>
      <c r="K23" s="1081"/>
      <c r="L23" s="264" t="s">
        <v>34</v>
      </c>
    </row>
    <row r="24" spans="1:12" x14ac:dyDescent="0.25">
      <c r="A24" s="898" t="s">
        <v>382</v>
      </c>
      <c r="B24" s="899"/>
      <c r="C24" s="899"/>
      <c r="D24" s="899"/>
      <c r="E24" s="899"/>
      <c r="F24" s="919"/>
      <c r="G24" s="919"/>
      <c r="H24" s="899"/>
      <c r="I24" s="919"/>
      <c r="J24" s="919"/>
      <c r="K24" s="899"/>
      <c r="L24" s="986"/>
    </row>
    <row r="25" spans="1:12" ht="38.25" x14ac:dyDescent="0.25">
      <c r="A25" s="898" t="s">
        <v>383</v>
      </c>
      <c r="B25" s="899"/>
      <c r="C25" s="900"/>
      <c r="D25" s="1098">
        <v>1</v>
      </c>
      <c r="E25" s="902"/>
      <c r="F25" s="896" t="s">
        <v>384</v>
      </c>
      <c r="G25" s="896"/>
      <c r="H25" s="276">
        <v>2024</v>
      </c>
      <c r="I25" s="896" t="s">
        <v>385</v>
      </c>
      <c r="J25" s="896"/>
      <c r="K25" s="262"/>
      <c r="L25" s="275" t="s">
        <v>871</v>
      </c>
    </row>
    <row r="26" spans="1:12" x14ac:dyDescent="0.25">
      <c r="A26" s="898" t="s">
        <v>387</v>
      </c>
      <c r="B26" s="899"/>
      <c r="C26" s="900"/>
      <c r="D26" s="901" t="s">
        <v>876</v>
      </c>
      <c r="E26" s="902"/>
      <c r="F26" s="895"/>
      <c r="G26" s="895"/>
      <c r="H26" s="902"/>
      <c r="I26" s="895"/>
      <c r="J26" s="895"/>
      <c r="K26" s="902"/>
      <c r="L26" s="912"/>
    </row>
    <row r="27" spans="1:12" x14ac:dyDescent="0.25">
      <c r="A27" s="898" t="s">
        <v>389</v>
      </c>
      <c r="B27" s="899"/>
      <c r="C27" s="900"/>
      <c r="D27" s="906"/>
      <c r="E27" s="907"/>
      <c r="F27" s="907"/>
      <c r="G27" s="907"/>
      <c r="H27" s="907"/>
      <c r="I27" s="907"/>
      <c r="J27" s="907"/>
      <c r="K27" s="907"/>
      <c r="L27" s="908"/>
    </row>
    <row r="28" spans="1:12" x14ac:dyDescent="0.25">
      <c r="A28" s="898" t="s">
        <v>390</v>
      </c>
      <c r="B28" s="899"/>
      <c r="C28" s="900"/>
      <c r="D28" s="901"/>
      <c r="E28" s="902"/>
      <c r="F28" s="902"/>
      <c r="G28" s="902"/>
      <c r="H28" s="902"/>
      <c r="I28" s="902"/>
      <c r="J28" s="902"/>
      <c r="K28" s="902"/>
      <c r="L28" s="903"/>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117" zoomScale="80" zoomScaleNormal="80" workbookViewId="0">
      <selection activeCell="D116" sqref="D116:E116"/>
    </sheetView>
  </sheetViews>
  <sheetFormatPr baseColWidth="10" defaultColWidth="10.85546875" defaultRowHeight="14.25" x14ac:dyDescent="0.25"/>
  <cols>
    <col min="1" max="1" width="49.7109375" style="66" customWidth="1"/>
    <col min="2" max="4" width="35.7109375" style="66" customWidth="1"/>
    <col min="5" max="5" width="41.85546875" style="66" customWidth="1"/>
    <col min="6" max="8" width="35.7109375" style="66" customWidth="1"/>
    <col min="9" max="9" width="38"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56.25"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16.5"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thickBot="1" x14ac:dyDescent="0.3">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877</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thickBot="1" x14ac:dyDescent="0.3">
      <c r="A16" s="76"/>
      <c r="B16" s="141"/>
      <c r="C16" s="77"/>
      <c r="D16" s="77"/>
      <c r="E16" s="77"/>
      <c r="F16" s="77"/>
      <c r="G16" s="78"/>
      <c r="H16" s="78"/>
      <c r="I16" s="78"/>
      <c r="J16" s="78"/>
      <c r="K16" s="78"/>
      <c r="L16" s="79"/>
      <c r="M16" s="79"/>
      <c r="N16" s="79"/>
      <c r="O16" s="79"/>
    </row>
    <row r="17" spans="1:15" s="80" customFormat="1" ht="37.5" customHeight="1" thickBot="1" x14ac:dyDescent="0.3">
      <c r="A17" s="117" t="s">
        <v>213</v>
      </c>
      <c r="B17" s="829" t="s">
        <v>878</v>
      </c>
      <c r="C17" s="829"/>
      <c r="D17" s="829"/>
      <c r="E17" s="829"/>
      <c r="F17" s="829"/>
      <c r="G17" s="834" t="s">
        <v>215</v>
      </c>
      <c r="H17" s="834"/>
      <c r="I17" s="827" t="s">
        <v>879</v>
      </c>
      <c r="J17" s="827"/>
      <c r="K17" s="827"/>
      <c r="L17" s="827"/>
      <c r="M17" s="827"/>
      <c r="N17" s="827"/>
      <c r="O17" s="82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78" t="s">
        <v>218</v>
      </c>
      <c r="C19" s="829"/>
      <c r="D19" s="829"/>
      <c r="E19" s="829"/>
      <c r="F19" s="117" t="s">
        <v>219</v>
      </c>
      <c r="G19" s="835" t="s">
        <v>774</v>
      </c>
      <c r="H19" s="835"/>
      <c r="I19" s="835"/>
      <c r="J19" s="117" t="s">
        <v>221</v>
      </c>
      <c r="K19" s="829" t="s">
        <v>222</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v>1532526468</v>
      </c>
      <c r="C26" s="86">
        <v>4489717366</v>
      </c>
      <c r="D26" s="86">
        <v>141764784</v>
      </c>
      <c r="E26" s="86">
        <v>1723275784</v>
      </c>
      <c r="F26" s="86">
        <v>350929336</v>
      </c>
      <c r="G26" s="86">
        <v>1296966232</v>
      </c>
      <c r="H26" s="83">
        <v>246292784</v>
      </c>
      <c r="I26" s="83">
        <v>-246046470</v>
      </c>
      <c r="J26" s="83">
        <v>-121969685</v>
      </c>
      <c r="K26" s="83">
        <v>1840171</v>
      </c>
      <c r="L26" s="83">
        <v>-104243003</v>
      </c>
      <c r="M26" s="83">
        <v>-455351706</v>
      </c>
      <c r="N26" s="468">
        <f>SUM(B26:M26)</f>
        <v>8855702061</v>
      </c>
      <c r="O26" s="84"/>
    </row>
    <row r="27" spans="1:15" ht="32.1" customHeight="1" x14ac:dyDescent="0.25">
      <c r="A27" s="85" t="s">
        <v>228</v>
      </c>
      <c r="B27" s="86">
        <v>1532526468</v>
      </c>
      <c r="C27" s="86">
        <v>3542014508</v>
      </c>
      <c r="D27" s="86">
        <v>131192091</v>
      </c>
      <c r="E27" s="86">
        <v>7406308</v>
      </c>
      <c r="F27" s="86">
        <v>1141538951</v>
      </c>
      <c r="G27" s="86">
        <v>426134534</v>
      </c>
      <c r="H27" s="86">
        <v>249324446</v>
      </c>
      <c r="I27" s="86">
        <v>230891488</v>
      </c>
      <c r="J27" s="86">
        <v>300334106</v>
      </c>
      <c r="K27" s="86">
        <v>1182422397</v>
      </c>
      <c r="L27" s="86">
        <v>24344077</v>
      </c>
      <c r="M27" s="86">
        <v>74878132</v>
      </c>
      <c r="N27" s="468">
        <f t="shared" ref="N27:N31" si="0">SUM(B27:M27)</f>
        <v>8843007506</v>
      </c>
      <c r="O27" s="116">
        <f>+(B27+C27+D27+E27+F27+G27+H27+I27+J27+K27+L27+M27)/N26</f>
        <v>0.9985665106038395</v>
      </c>
    </row>
    <row r="28" spans="1:15" ht="32.1" customHeight="1" x14ac:dyDescent="0.25">
      <c r="A28" s="85" t="s">
        <v>229</v>
      </c>
      <c r="B28" s="86">
        <v>7303980</v>
      </c>
      <c r="C28" s="86">
        <v>57559513</v>
      </c>
      <c r="D28" s="86">
        <v>233370311</v>
      </c>
      <c r="E28" s="86">
        <v>516094956</v>
      </c>
      <c r="F28" s="468">
        <v>563846198</v>
      </c>
      <c r="G28" s="86">
        <v>563577503</v>
      </c>
      <c r="H28" s="86">
        <v>1220931684</v>
      </c>
      <c r="I28" s="86">
        <v>749057812</v>
      </c>
      <c r="J28" s="86">
        <v>724631239</v>
      </c>
      <c r="K28" s="86">
        <v>837471074</v>
      </c>
      <c r="L28" s="86">
        <v>730106299</v>
      </c>
      <c r="M28" s="86">
        <v>983043299</v>
      </c>
      <c r="N28" s="468">
        <f t="shared" si="0"/>
        <v>7186993868</v>
      </c>
      <c r="O28" s="116"/>
    </row>
    <row r="29" spans="1:15" ht="32.1" customHeight="1" x14ac:dyDescent="0.25">
      <c r="A29" s="85" t="s">
        <v>230</v>
      </c>
      <c r="B29" s="86">
        <v>312591689</v>
      </c>
      <c r="C29" s="86">
        <v>488866057</v>
      </c>
      <c r="D29" s="86">
        <v>123259544</v>
      </c>
      <c r="E29" s="86">
        <v>23561172</v>
      </c>
      <c r="F29" s="86">
        <v>33671978</v>
      </c>
      <c r="G29" s="86">
        <v>17632999</v>
      </c>
      <c r="H29" s="86">
        <v>17972999</v>
      </c>
      <c r="I29" s="86">
        <v>17632997</v>
      </c>
      <c r="J29" s="86">
        <v>10500000</v>
      </c>
      <c r="K29" s="86">
        <v>10500000</v>
      </c>
      <c r="L29" s="86">
        <v>10500000</v>
      </c>
      <c r="M29" s="86">
        <v>11000000</v>
      </c>
      <c r="N29" s="468">
        <f>SUM(B29:M29)</f>
        <v>1077689435</v>
      </c>
      <c r="O29" s="87"/>
    </row>
    <row r="30" spans="1:15" ht="32.1" customHeight="1" x14ac:dyDescent="0.25">
      <c r="A30" s="85" t="s">
        <v>231</v>
      </c>
      <c r="B30" s="86">
        <v>0</v>
      </c>
      <c r="C30" s="86"/>
      <c r="D30" s="86"/>
      <c r="E30" s="86"/>
      <c r="F30" s="86"/>
      <c r="G30" s="86"/>
      <c r="H30" s="86"/>
      <c r="I30" s="86">
        <v>3991830</v>
      </c>
      <c r="J30" s="86"/>
      <c r="K30" s="86"/>
      <c r="L30" s="86"/>
      <c r="M30" s="86">
        <v>4668</v>
      </c>
      <c r="N30" s="86">
        <f t="shared" si="0"/>
        <v>3996498</v>
      </c>
      <c r="O30" s="87"/>
    </row>
    <row r="31" spans="1:15" ht="32.1" customHeight="1" thickBot="1" x14ac:dyDescent="0.3">
      <c r="A31" s="88" t="s">
        <v>232</v>
      </c>
      <c r="B31" s="89">
        <v>312591689</v>
      </c>
      <c r="C31" s="89">
        <v>409951604</v>
      </c>
      <c r="D31" s="89">
        <v>26471161</v>
      </c>
      <c r="E31" s="89">
        <v>170422409</v>
      </c>
      <c r="F31" s="89">
        <v>49929536</v>
      </c>
      <c r="G31" s="89">
        <v>18028999</v>
      </c>
      <c r="H31" s="89">
        <v>18432999</v>
      </c>
      <c r="I31" s="89">
        <v>20561789</v>
      </c>
      <c r="J31" s="89">
        <v>10500000</v>
      </c>
      <c r="K31" s="89">
        <v>10500000</v>
      </c>
      <c r="L31" s="89">
        <v>15802026</v>
      </c>
      <c r="M31" s="89">
        <v>10500000</v>
      </c>
      <c r="N31" s="89">
        <f t="shared" si="0"/>
        <v>1073692212</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thickBot="1" x14ac:dyDescent="0.3">
      <c r="A36" s="102" t="s">
        <v>234</v>
      </c>
      <c r="B36" s="854" t="str">
        <f>+B13</f>
        <v>Realizar el 100% de las actividades operativas y contractuales necesarias para brindar los servicios del Modelo Casa de Igualdad de Oportunidades (CIOM) en las 20 localidades de Bogotá</v>
      </c>
      <c r="C36" s="855"/>
      <c r="D36" s="855"/>
      <c r="E36" s="855"/>
      <c r="F36" s="855"/>
      <c r="G36" s="855"/>
      <c r="H36" s="855"/>
      <c r="I36" s="856"/>
      <c r="J36" s="93"/>
    </row>
    <row r="37" spans="1:10" ht="18.75" customHeight="1" thickBot="1" x14ac:dyDescent="0.3">
      <c r="A37" s="868" t="s">
        <v>235</v>
      </c>
      <c r="B37" s="147">
        <v>2024</v>
      </c>
      <c r="C37" s="147">
        <v>2025</v>
      </c>
      <c r="D37" s="147">
        <v>2026</v>
      </c>
      <c r="E37" s="147">
        <v>2027</v>
      </c>
      <c r="F37" s="147" t="s">
        <v>236</v>
      </c>
      <c r="G37" s="870" t="s">
        <v>237</v>
      </c>
      <c r="H37" s="870" t="s">
        <v>23</v>
      </c>
      <c r="I37" s="870"/>
      <c r="J37" s="93"/>
    </row>
    <row r="38" spans="1:10" ht="50.25" customHeight="1" thickBot="1" x14ac:dyDescent="0.3">
      <c r="A38" s="869"/>
      <c r="B38" s="149">
        <v>1</v>
      </c>
      <c r="C38" s="149">
        <v>1</v>
      </c>
      <c r="D38" s="149">
        <v>1</v>
      </c>
      <c r="E38" s="149">
        <v>1</v>
      </c>
      <c r="F38" s="148">
        <v>1</v>
      </c>
      <c r="G38" s="870"/>
      <c r="H38" s="870"/>
      <c r="I38" s="870"/>
      <c r="J38" s="93"/>
    </row>
    <row r="39" spans="1:10" ht="52.5" customHeight="1" thickBot="1" x14ac:dyDescent="0.3">
      <c r="A39" s="103" t="s">
        <v>238</v>
      </c>
      <c r="B39" s="857">
        <v>0.3</v>
      </c>
      <c r="C39" s="858"/>
      <c r="D39" s="863" t="s">
        <v>239</v>
      </c>
      <c r="E39" s="864"/>
      <c r="F39" s="864"/>
      <c r="G39" s="864"/>
      <c r="H39" s="864"/>
      <c r="I39" s="865"/>
    </row>
    <row r="40" spans="1:10" s="94" customFormat="1" ht="48" hidden="1" customHeight="1" thickBot="1" x14ac:dyDescent="0.3">
      <c r="A40" s="868" t="s">
        <v>240</v>
      </c>
      <c r="B40" s="103" t="s">
        <v>241</v>
      </c>
      <c r="C40" s="102" t="s">
        <v>242</v>
      </c>
      <c r="D40" s="849" t="s">
        <v>243</v>
      </c>
      <c r="E40" s="850"/>
      <c r="F40" s="849" t="s">
        <v>244</v>
      </c>
      <c r="G40" s="850"/>
      <c r="H40" s="104" t="s">
        <v>245</v>
      </c>
      <c r="I40" s="106" t="s">
        <v>246</v>
      </c>
    </row>
    <row r="41" spans="1:10" ht="310.5" hidden="1" customHeight="1" thickBot="1" x14ac:dyDescent="0.3">
      <c r="A41" s="869"/>
      <c r="B41" s="394">
        <v>1</v>
      </c>
      <c r="C41" s="419">
        <v>1</v>
      </c>
      <c r="D41" s="866" t="s">
        <v>880</v>
      </c>
      <c r="E41" s="867"/>
      <c r="F41" s="866" t="s">
        <v>881</v>
      </c>
      <c r="G41" s="867"/>
      <c r="H41" s="415" t="s">
        <v>882</v>
      </c>
      <c r="I41" s="406" t="s">
        <v>883</v>
      </c>
    </row>
    <row r="42" spans="1:10" s="94" customFormat="1" ht="54" hidden="1" customHeight="1" x14ac:dyDescent="0.25">
      <c r="A42" s="868" t="s">
        <v>250</v>
      </c>
      <c r="B42" s="105" t="s">
        <v>241</v>
      </c>
      <c r="C42" s="104" t="s">
        <v>242</v>
      </c>
      <c r="D42" s="849" t="s">
        <v>243</v>
      </c>
      <c r="E42" s="850"/>
      <c r="F42" s="849" t="s">
        <v>244</v>
      </c>
      <c r="G42" s="850"/>
      <c r="H42" s="104" t="s">
        <v>245</v>
      </c>
      <c r="I42" s="106" t="s">
        <v>246</v>
      </c>
    </row>
    <row r="43" spans="1:10" ht="322.5" hidden="1" customHeight="1" x14ac:dyDescent="0.25">
      <c r="A43" s="869"/>
      <c r="B43" s="376">
        <v>1</v>
      </c>
      <c r="C43" s="418">
        <v>1</v>
      </c>
      <c r="D43" s="866" t="s">
        <v>884</v>
      </c>
      <c r="E43" s="867"/>
      <c r="F43" s="866" t="s">
        <v>885</v>
      </c>
      <c r="G43" s="867"/>
      <c r="H43" s="415" t="s">
        <v>882</v>
      </c>
      <c r="I43" s="406" t="s">
        <v>883</v>
      </c>
    </row>
    <row r="44" spans="1:10" s="94" customFormat="1" ht="35.1" hidden="1" customHeight="1" x14ac:dyDescent="0.25">
      <c r="A44" s="868" t="s">
        <v>253</v>
      </c>
      <c r="B44" s="105" t="s">
        <v>241</v>
      </c>
      <c r="C44" s="104" t="s">
        <v>242</v>
      </c>
      <c r="D44" s="849" t="s">
        <v>243</v>
      </c>
      <c r="E44" s="850"/>
      <c r="F44" s="849" t="s">
        <v>244</v>
      </c>
      <c r="G44" s="850"/>
      <c r="H44" s="104" t="s">
        <v>245</v>
      </c>
      <c r="I44" s="106" t="s">
        <v>246</v>
      </c>
    </row>
    <row r="45" spans="1:10" ht="253.5" hidden="1" customHeight="1" thickBot="1" x14ac:dyDescent="0.3">
      <c r="A45" s="869"/>
      <c r="B45" s="474">
        <v>1</v>
      </c>
      <c r="C45" s="475">
        <v>1</v>
      </c>
      <c r="D45" s="875" t="s">
        <v>886</v>
      </c>
      <c r="E45" s="1060"/>
      <c r="F45" s="875" t="s">
        <v>887</v>
      </c>
      <c r="G45" s="1060"/>
      <c r="H45" s="410" t="s">
        <v>256</v>
      </c>
      <c r="I45" s="407" t="s">
        <v>883</v>
      </c>
    </row>
    <row r="46" spans="1:10" s="94" customFormat="1" ht="35.1" hidden="1" customHeight="1" x14ac:dyDescent="0.25">
      <c r="A46" s="868" t="s">
        <v>257</v>
      </c>
      <c r="B46" s="105" t="s">
        <v>241</v>
      </c>
      <c r="C46" s="105" t="s">
        <v>242</v>
      </c>
      <c r="D46" s="849" t="s">
        <v>243</v>
      </c>
      <c r="E46" s="850"/>
      <c r="F46" s="849" t="s">
        <v>244</v>
      </c>
      <c r="G46" s="850"/>
      <c r="H46" s="104" t="s">
        <v>245</v>
      </c>
      <c r="I46" s="104" t="s">
        <v>246</v>
      </c>
    </row>
    <row r="47" spans="1:10" ht="266.25" hidden="1" customHeight="1" x14ac:dyDescent="0.25">
      <c r="A47" s="869"/>
      <c r="B47" s="376">
        <v>1</v>
      </c>
      <c r="C47" s="475">
        <v>1</v>
      </c>
      <c r="D47" s="766" t="s">
        <v>888</v>
      </c>
      <c r="E47" s="767"/>
      <c r="F47" s="875" t="s">
        <v>889</v>
      </c>
      <c r="G47" s="1060"/>
      <c r="H47" s="114"/>
      <c r="I47" s="408" t="s">
        <v>890</v>
      </c>
    </row>
    <row r="48" spans="1:10" s="94" customFormat="1" ht="92.25" hidden="1" customHeight="1" x14ac:dyDescent="0.25">
      <c r="A48" s="868" t="s">
        <v>261</v>
      </c>
      <c r="B48" s="105" t="s">
        <v>241</v>
      </c>
      <c r="C48" s="104" t="s">
        <v>242</v>
      </c>
      <c r="D48" s="849" t="s">
        <v>243</v>
      </c>
      <c r="E48" s="850"/>
      <c r="F48" s="849" t="s">
        <v>244</v>
      </c>
      <c r="G48" s="850"/>
      <c r="H48" s="104" t="s">
        <v>245</v>
      </c>
      <c r="I48" s="106" t="s">
        <v>246</v>
      </c>
    </row>
    <row r="49" spans="1:9" ht="336.75" hidden="1" customHeight="1" x14ac:dyDescent="0.25">
      <c r="A49" s="869"/>
      <c r="B49" s="376">
        <v>1</v>
      </c>
      <c r="C49" s="418">
        <v>1</v>
      </c>
      <c r="D49" s="1059" t="s">
        <v>891</v>
      </c>
      <c r="E49" s="1094"/>
      <c r="F49" s="875" t="s">
        <v>892</v>
      </c>
      <c r="G49" s="876"/>
      <c r="H49" s="96"/>
      <c r="I49" s="507" t="s">
        <v>893</v>
      </c>
    </row>
    <row r="50" spans="1:9" s="94" customFormat="1" ht="35.1" customHeight="1" thickBot="1" x14ac:dyDescent="0.3">
      <c r="A50" s="868" t="s">
        <v>264</v>
      </c>
      <c r="B50" s="105" t="s">
        <v>241</v>
      </c>
      <c r="C50" s="521" t="s">
        <v>242</v>
      </c>
      <c r="D50" s="849" t="s">
        <v>243</v>
      </c>
      <c r="E50" s="850"/>
      <c r="F50" s="849" t="s">
        <v>244</v>
      </c>
      <c r="G50" s="850"/>
      <c r="H50" s="104" t="s">
        <v>245</v>
      </c>
      <c r="I50" s="106" t="s">
        <v>246</v>
      </c>
    </row>
    <row r="51" spans="1:9" ht="317.25" customHeight="1" thickBot="1" x14ac:dyDescent="0.3">
      <c r="A51" s="869"/>
      <c r="B51" s="384">
        <v>1</v>
      </c>
      <c r="C51" s="523">
        <v>1</v>
      </c>
      <c r="D51" s="1114" t="s">
        <v>894</v>
      </c>
      <c r="E51" s="1057"/>
      <c r="F51" s="970" t="s">
        <v>895</v>
      </c>
      <c r="G51" s="1057"/>
      <c r="H51" s="573"/>
      <c r="I51" s="560" t="s">
        <v>896</v>
      </c>
    </row>
    <row r="52" spans="1:9" ht="35.1" customHeight="1" x14ac:dyDescent="0.25">
      <c r="A52" s="868" t="s">
        <v>267</v>
      </c>
      <c r="B52" s="103" t="s">
        <v>241</v>
      </c>
      <c r="C52" s="102" t="s">
        <v>242</v>
      </c>
      <c r="D52" s="849" t="s">
        <v>243</v>
      </c>
      <c r="E52" s="850"/>
      <c r="F52" s="849" t="s">
        <v>244</v>
      </c>
      <c r="G52" s="850"/>
      <c r="H52" s="104" t="s">
        <v>245</v>
      </c>
      <c r="I52" s="106" t="s">
        <v>246</v>
      </c>
    </row>
    <row r="53" spans="1:9" ht="263.25" customHeight="1" x14ac:dyDescent="0.25">
      <c r="A53" s="869"/>
      <c r="B53" s="384">
        <v>1</v>
      </c>
      <c r="C53" s="384">
        <v>1</v>
      </c>
      <c r="D53" s="970" t="s">
        <v>897</v>
      </c>
      <c r="E53" s="1114"/>
      <c r="F53" s="970" t="s">
        <v>898</v>
      </c>
      <c r="G53" s="1057"/>
      <c r="H53" s="573"/>
      <c r="I53" s="562" t="s">
        <v>890</v>
      </c>
    </row>
    <row r="54" spans="1:9" ht="35.1" customHeight="1" x14ac:dyDescent="0.25">
      <c r="A54" s="868" t="s">
        <v>271</v>
      </c>
      <c r="B54" s="103" t="s">
        <v>241</v>
      </c>
      <c r="C54" s="102" t="s">
        <v>242</v>
      </c>
      <c r="D54" s="849" t="s">
        <v>243</v>
      </c>
      <c r="E54" s="850"/>
      <c r="F54" s="849" t="s">
        <v>244</v>
      </c>
      <c r="G54" s="850"/>
      <c r="H54" s="521" t="s">
        <v>245</v>
      </c>
      <c r="I54" s="106" t="s">
        <v>246</v>
      </c>
    </row>
    <row r="55" spans="1:9" ht="395.25" customHeight="1" x14ac:dyDescent="0.25">
      <c r="A55" s="869"/>
      <c r="B55" s="384">
        <v>1</v>
      </c>
      <c r="C55" s="384">
        <v>1</v>
      </c>
      <c r="D55" s="970" t="s">
        <v>899</v>
      </c>
      <c r="E55" s="1114"/>
      <c r="F55" s="970" t="s">
        <v>900</v>
      </c>
      <c r="G55" s="1057"/>
      <c r="H55" s="579"/>
      <c r="I55" s="562" t="s">
        <v>901</v>
      </c>
    </row>
    <row r="56" spans="1:9" ht="35.1" customHeight="1" x14ac:dyDescent="0.25">
      <c r="A56" s="868" t="s">
        <v>274</v>
      </c>
      <c r="B56" s="103" t="s">
        <v>241</v>
      </c>
      <c r="C56" s="102" t="s">
        <v>242</v>
      </c>
      <c r="D56" s="849" t="s">
        <v>243</v>
      </c>
      <c r="E56" s="850"/>
      <c r="F56" s="849" t="s">
        <v>244</v>
      </c>
      <c r="G56" s="850"/>
      <c r="H56" s="102" t="s">
        <v>245</v>
      </c>
      <c r="I56" s="106" t="s">
        <v>246</v>
      </c>
    </row>
    <row r="57" spans="1:9" ht="400.5" customHeight="1" x14ac:dyDescent="0.25">
      <c r="A57" s="869"/>
      <c r="B57" s="384">
        <v>1</v>
      </c>
      <c r="C57" s="583">
        <v>1</v>
      </c>
      <c r="D57" s="1073" t="s">
        <v>902</v>
      </c>
      <c r="E57" s="1113"/>
      <c r="F57" s="1051" t="s">
        <v>903</v>
      </c>
      <c r="G57" s="1052"/>
      <c r="H57" s="96"/>
      <c r="I57" s="588" t="s">
        <v>896</v>
      </c>
    </row>
    <row r="58" spans="1:9" ht="35.1" customHeight="1" x14ac:dyDescent="0.25">
      <c r="A58" s="868" t="s">
        <v>278</v>
      </c>
      <c r="B58" s="103" t="s">
        <v>241</v>
      </c>
      <c r="C58" s="102" t="s">
        <v>242</v>
      </c>
      <c r="D58" s="849" t="s">
        <v>243</v>
      </c>
      <c r="E58" s="850"/>
      <c r="F58" s="849" t="s">
        <v>244</v>
      </c>
      <c r="G58" s="850"/>
      <c r="H58" s="104" t="s">
        <v>245</v>
      </c>
      <c r="I58" s="106" t="s">
        <v>246</v>
      </c>
    </row>
    <row r="59" spans="1:9" ht="396" customHeight="1" x14ac:dyDescent="0.25">
      <c r="A59" s="869"/>
      <c r="B59" s="384">
        <v>1</v>
      </c>
      <c r="C59" s="384">
        <v>1</v>
      </c>
      <c r="D59" s="1073" t="s">
        <v>904</v>
      </c>
      <c r="E59" s="1113"/>
      <c r="F59" s="1051" t="s">
        <v>905</v>
      </c>
      <c r="G59" s="1052"/>
      <c r="H59" s="96"/>
      <c r="I59" s="562" t="s">
        <v>906</v>
      </c>
    </row>
    <row r="60" spans="1:9" ht="35.1" customHeight="1" x14ac:dyDescent="0.25">
      <c r="A60" s="868" t="s">
        <v>281</v>
      </c>
      <c r="B60" s="103" t="s">
        <v>241</v>
      </c>
      <c r="C60" s="102" t="s">
        <v>242</v>
      </c>
      <c r="D60" s="849" t="s">
        <v>243</v>
      </c>
      <c r="E60" s="850"/>
      <c r="F60" s="849" t="s">
        <v>244</v>
      </c>
      <c r="G60" s="850"/>
      <c r="H60" s="104" t="s">
        <v>245</v>
      </c>
      <c r="I60" s="106" t="s">
        <v>246</v>
      </c>
    </row>
    <row r="61" spans="1:9" ht="337.5" customHeight="1" x14ac:dyDescent="0.25">
      <c r="A61" s="869"/>
      <c r="B61" s="384">
        <v>1</v>
      </c>
      <c r="C61" s="384">
        <v>1</v>
      </c>
      <c r="D61" s="1073" t="s">
        <v>907</v>
      </c>
      <c r="E61" s="1113"/>
      <c r="F61" s="1051" t="s">
        <v>908</v>
      </c>
      <c r="G61" s="1052"/>
      <c r="H61" s="96"/>
      <c r="I61" s="562" t="s">
        <v>906</v>
      </c>
    </row>
    <row r="62" spans="1:9" ht="35.1" customHeight="1" x14ac:dyDescent="0.25">
      <c r="A62" s="868" t="s">
        <v>284</v>
      </c>
      <c r="B62" s="103" t="s">
        <v>241</v>
      </c>
      <c r="C62" s="102" t="s">
        <v>242</v>
      </c>
      <c r="D62" s="849" t="s">
        <v>243</v>
      </c>
      <c r="E62" s="850"/>
      <c r="F62" s="849" t="s">
        <v>244</v>
      </c>
      <c r="G62" s="850"/>
      <c r="H62" s="104" t="s">
        <v>245</v>
      </c>
      <c r="I62" s="106" t="s">
        <v>246</v>
      </c>
    </row>
    <row r="63" spans="1:9" ht="347.25" customHeight="1" x14ac:dyDescent="0.25">
      <c r="A63" s="869"/>
      <c r="B63" s="384">
        <v>1</v>
      </c>
      <c r="C63" s="384">
        <v>1</v>
      </c>
      <c r="D63" s="1073" t="s">
        <v>909</v>
      </c>
      <c r="E63" s="1113"/>
      <c r="F63" s="1051" t="s">
        <v>910</v>
      </c>
      <c r="G63" s="1052"/>
      <c r="H63" s="96"/>
      <c r="I63" s="562" t="s">
        <v>906</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41.25" customHeight="1" x14ac:dyDescent="0.25">
      <c r="A68" s="107" t="s">
        <v>288</v>
      </c>
      <c r="B68" s="1068" t="s">
        <v>911</v>
      </c>
      <c r="C68" s="1069"/>
      <c r="D68" s="1068" t="s">
        <v>912</v>
      </c>
      <c r="E68" s="1069"/>
      <c r="F68" s="798" t="s">
        <v>292</v>
      </c>
      <c r="G68" s="799"/>
      <c r="H68" s="798" t="s">
        <v>292</v>
      </c>
      <c r="I68" s="799"/>
    </row>
    <row r="69" spans="1:9" ht="40.5" customHeight="1" x14ac:dyDescent="0.25">
      <c r="A69" s="107" t="s">
        <v>293</v>
      </c>
      <c r="B69" s="1012">
        <v>0.15</v>
      </c>
      <c r="C69" s="1013"/>
      <c r="D69" s="1012">
        <v>0.15</v>
      </c>
      <c r="E69" s="1013"/>
      <c r="F69" s="1093"/>
      <c r="G69" s="763"/>
      <c r="H69" s="762"/>
      <c r="I69" s="763"/>
    </row>
    <row r="70" spans="1:9" ht="30" hidden="1" customHeight="1" x14ac:dyDescent="0.25">
      <c r="A70" s="764" t="s">
        <v>194</v>
      </c>
      <c r="B70" s="155" t="s">
        <v>99</v>
      </c>
      <c r="C70" s="155" t="s">
        <v>242</v>
      </c>
      <c r="D70" s="155" t="s">
        <v>99</v>
      </c>
      <c r="E70" s="155" t="s">
        <v>242</v>
      </c>
      <c r="F70" s="155" t="s">
        <v>99</v>
      </c>
      <c r="G70" s="155" t="s">
        <v>242</v>
      </c>
      <c r="H70" s="155" t="s">
        <v>99</v>
      </c>
      <c r="I70" s="155" t="s">
        <v>242</v>
      </c>
    </row>
    <row r="71" spans="1:9" ht="30" hidden="1" customHeight="1" x14ac:dyDescent="0.25">
      <c r="A71" s="765"/>
      <c r="B71" s="356">
        <v>8.3299999999999999E-2</v>
      </c>
      <c r="C71" s="356">
        <v>0.06</v>
      </c>
      <c r="D71" s="109">
        <v>8.3299999999999999E-2</v>
      </c>
      <c r="E71" s="110">
        <v>0.04</v>
      </c>
      <c r="F71" s="115"/>
      <c r="G71" s="110"/>
      <c r="H71" s="115"/>
      <c r="I71" s="110"/>
    </row>
    <row r="72" spans="1:9" ht="80.25" hidden="1" customHeight="1" x14ac:dyDescent="0.25">
      <c r="A72" s="107" t="s">
        <v>294</v>
      </c>
      <c r="B72" s="1047" t="s">
        <v>913</v>
      </c>
      <c r="C72" s="1048"/>
      <c r="D72" s="1047" t="s">
        <v>914</v>
      </c>
      <c r="E72" s="1048"/>
      <c r="F72" s="804"/>
      <c r="G72" s="946"/>
      <c r="H72" s="804"/>
      <c r="I72" s="805"/>
    </row>
    <row r="73" spans="1:9" ht="80.25" hidden="1" customHeight="1" x14ac:dyDescent="0.25">
      <c r="A73" s="107" t="s">
        <v>298</v>
      </c>
      <c r="B73" s="779" t="s">
        <v>915</v>
      </c>
      <c r="C73" s="780"/>
      <c r="D73" s="1011" t="s">
        <v>916</v>
      </c>
      <c r="E73" s="782"/>
      <c r="F73" s="788"/>
      <c r="G73" s="787"/>
      <c r="H73" s="788"/>
      <c r="I73" s="787"/>
    </row>
    <row r="74" spans="1:9" ht="30.75" hidden="1" customHeight="1" x14ac:dyDescent="0.25">
      <c r="A74" s="764" t="s">
        <v>195</v>
      </c>
      <c r="B74" s="155" t="s">
        <v>99</v>
      </c>
      <c r="C74" s="155" t="s">
        <v>242</v>
      </c>
      <c r="D74" s="155" t="s">
        <v>99</v>
      </c>
      <c r="E74" s="155" t="s">
        <v>242</v>
      </c>
      <c r="F74" s="155" t="s">
        <v>99</v>
      </c>
      <c r="G74" s="155" t="s">
        <v>242</v>
      </c>
      <c r="H74" s="155" t="s">
        <v>99</v>
      </c>
      <c r="I74" s="155" t="s">
        <v>242</v>
      </c>
    </row>
    <row r="75" spans="1:9" ht="30.75" hidden="1" customHeight="1" x14ac:dyDescent="0.25">
      <c r="A75" s="765"/>
      <c r="B75" s="356">
        <v>8.3299999999999999E-2</v>
      </c>
      <c r="C75" s="356">
        <v>7.0000000000000007E-2</v>
      </c>
      <c r="D75" s="109">
        <v>8.3299999999999999E-2</v>
      </c>
      <c r="E75" s="110">
        <v>7.0000000000000007E-2</v>
      </c>
      <c r="F75" s="115"/>
      <c r="G75" s="111"/>
      <c r="H75" s="115"/>
      <c r="I75" s="111"/>
    </row>
    <row r="76" spans="1:9" s="417" customFormat="1" ht="155.25" hidden="1" customHeight="1" x14ac:dyDescent="0.25">
      <c r="A76" s="416" t="s">
        <v>294</v>
      </c>
      <c r="B76" s="883" t="s">
        <v>917</v>
      </c>
      <c r="C76" s="884"/>
      <c r="D76" s="1005" t="s">
        <v>918</v>
      </c>
      <c r="E76" s="1006"/>
      <c r="F76" s="1109"/>
      <c r="G76" s="1110"/>
      <c r="H76" s="1111"/>
      <c r="I76" s="1112"/>
    </row>
    <row r="77" spans="1:9" ht="165.75" hidden="1" customHeight="1" x14ac:dyDescent="0.25">
      <c r="A77" s="107" t="s">
        <v>298</v>
      </c>
      <c r="B77" s="779" t="s">
        <v>915</v>
      </c>
      <c r="C77" s="780"/>
      <c r="D77" s="1047" t="s">
        <v>919</v>
      </c>
      <c r="E77" s="1048"/>
      <c r="F77" s="788"/>
      <c r="G77" s="787"/>
      <c r="H77" s="788"/>
      <c r="I77" s="787"/>
    </row>
    <row r="78" spans="1:9" ht="30.75" hidden="1" customHeight="1" x14ac:dyDescent="0.25">
      <c r="A78" s="764" t="s">
        <v>196</v>
      </c>
      <c r="B78" s="155" t="s">
        <v>99</v>
      </c>
      <c r="C78" s="155" t="s">
        <v>242</v>
      </c>
      <c r="D78" s="155" t="s">
        <v>99</v>
      </c>
      <c r="E78" s="155" t="s">
        <v>242</v>
      </c>
      <c r="F78" s="155" t="s">
        <v>99</v>
      </c>
      <c r="G78" s="155" t="s">
        <v>242</v>
      </c>
      <c r="H78" s="155" t="s">
        <v>99</v>
      </c>
      <c r="I78" s="155" t="s">
        <v>242</v>
      </c>
    </row>
    <row r="79" spans="1:9" ht="30.75" hidden="1" customHeight="1" x14ac:dyDescent="0.25">
      <c r="A79" s="765"/>
      <c r="B79" s="356">
        <v>8.3299999999999999E-2</v>
      </c>
      <c r="C79" s="110">
        <v>8.3299999999999999E-2</v>
      </c>
      <c r="D79" s="109">
        <v>8.3299999999999999E-2</v>
      </c>
      <c r="E79" s="110">
        <v>8.3299999999999999E-2</v>
      </c>
      <c r="F79" s="115"/>
      <c r="G79" s="111"/>
      <c r="H79" s="115"/>
      <c r="I79" s="111"/>
    </row>
    <row r="80" spans="1:9" ht="184.5" hidden="1" customHeight="1" x14ac:dyDescent="0.25">
      <c r="A80" s="107" t="s">
        <v>294</v>
      </c>
      <c r="B80" s="1005" t="s">
        <v>920</v>
      </c>
      <c r="C80" s="1006"/>
      <c r="D80" s="1005" t="s">
        <v>921</v>
      </c>
      <c r="E80" s="1006"/>
      <c r="F80" s="804"/>
      <c r="G80" s="946"/>
      <c r="H80" s="788"/>
      <c r="I80" s="787"/>
    </row>
    <row r="81" spans="1:9" ht="80.25" hidden="1" customHeight="1" x14ac:dyDescent="0.25">
      <c r="A81" s="107" t="s">
        <v>298</v>
      </c>
      <c r="B81" s="779" t="s">
        <v>922</v>
      </c>
      <c r="C81" s="780"/>
      <c r="D81" s="1005" t="s">
        <v>923</v>
      </c>
      <c r="E81" s="1006"/>
      <c r="F81" s="788"/>
      <c r="G81" s="787"/>
      <c r="H81" s="788"/>
      <c r="I81" s="787"/>
    </row>
    <row r="82" spans="1:9" ht="30.75" hidden="1" customHeight="1" x14ac:dyDescent="0.25">
      <c r="A82" s="764" t="s">
        <v>197</v>
      </c>
      <c r="B82" s="155" t="s">
        <v>99</v>
      </c>
      <c r="C82" s="155" t="s">
        <v>242</v>
      </c>
      <c r="D82" s="155" t="s">
        <v>99</v>
      </c>
      <c r="E82" s="155" t="s">
        <v>242</v>
      </c>
      <c r="F82" s="155" t="s">
        <v>99</v>
      </c>
      <c r="G82" s="155" t="s">
        <v>242</v>
      </c>
      <c r="H82" s="155" t="s">
        <v>99</v>
      </c>
      <c r="I82" s="155" t="s">
        <v>242</v>
      </c>
    </row>
    <row r="83" spans="1:9" ht="30.75" hidden="1" customHeight="1" x14ac:dyDescent="0.25">
      <c r="A83" s="765"/>
      <c r="B83" s="356">
        <v>8.3299999999999999E-2</v>
      </c>
      <c r="C83" s="356">
        <v>8.3299999999999999E-2</v>
      </c>
      <c r="D83" s="109">
        <v>8.3299999999999999E-2</v>
      </c>
      <c r="E83" s="356">
        <v>8.3299999999999999E-2</v>
      </c>
      <c r="F83" s="115"/>
      <c r="G83" s="111"/>
      <c r="H83" s="115"/>
      <c r="I83" s="111"/>
    </row>
    <row r="84" spans="1:9" ht="256.5" hidden="1" customHeight="1" x14ac:dyDescent="0.25">
      <c r="A84" s="107" t="s">
        <v>294</v>
      </c>
      <c r="B84" s="1005" t="s">
        <v>924</v>
      </c>
      <c r="C84" s="1006"/>
      <c r="D84" s="1005" t="s">
        <v>925</v>
      </c>
      <c r="E84" s="1006"/>
      <c r="F84" s="804"/>
      <c r="G84" s="946"/>
      <c r="H84" s="788"/>
      <c r="I84" s="787"/>
    </row>
    <row r="85" spans="1:9" ht="100.5" hidden="1" customHeight="1" x14ac:dyDescent="0.25">
      <c r="A85" s="107" t="s">
        <v>298</v>
      </c>
      <c r="B85" s="779" t="s">
        <v>926</v>
      </c>
      <c r="C85" s="780"/>
      <c r="D85" s="1007" t="s">
        <v>927</v>
      </c>
      <c r="E85" s="1108"/>
      <c r="F85" s="788"/>
      <c r="G85" s="787"/>
      <c r="H85" s="788"/>
      <c r="I85" s="787"/>
    </row>
    <row r="86" spans="1:9" ht="30" hidden="1" customHeight="1" x14ac:dyDescent="0.25">
      <c r="A86" s="764" t="s">
        <v>200</v>
      </c>
      <c r="B86" s="155" t="s">
        <v>99</v>
      </c>
      <c r="C86" s="155" t="s">
        <v>242</v>
      </c>
      <c r="D86" s="155" t="s">
        <v>99</v>
      </c>
      <c r="E86" s="155" t="s">
        <v>242</v>
      </c>
      <c r="F86" s="155" t="s">
        <v>99</v>
      </c>
      <c r="G86" s="155" t="s">
        <v>242</v>
      </c>
      <c r="H86" s="155" t="s">
        <v>99</v>
      </c>
      <c r="I86" s="155" t="s">
        <v>242</v>
      </c>
    </row>
    <row r="87" spans="1:9" ht="30" hidden="1" customHeight="1" x14ac:dyDescent="0.25">
      <c r="A87" s="765"/>
      <c r="B87" s="356">
        <v>8.3299999999999999E-2</v>
      </c>
      <c r="C87" s="109">
        <v>8.3299999999999999E-2</v>
      </c>
      <c r="D87" s="109">
        <v>8.3299999999999999E-2</v>
      </c>
      <c r="E87" s="109">
        <v>8.3299999999999999E-2</v>
      </c>
      <c r="F87" s="115"/>
      <c r="G87" s="111"/>
      <c r="H87" s="115"/>
      <c r="I87" s="111"/>
    </row>
    <row r="88" spans="1:9" ht="209.25" hidden="1" customHeight="1" x14ac:dyDescent="0.25">
      <c r="A88" s="107" t="s">
        <v>294</v>
      </c>
      <c r="B88" s="1102" t="s">
        <v>928</v>
      </c>
      <c r="C88" s="1102"/>
      <c r="D88" s="1103" t="s">
        <v>929</v>
      </c>
      <c r="E88" s="997"/>
      <c r="F88" s="846"/>
      <c r="G88" s="846"/>
      <c r="H88" s="846"/>
      <c r="I88" s="846"/>
    </row>
    <row r="89" spans="1:9" ht="176.25" hidden="1" customHeight="1" x14ac:dyDescent="0.25">
      <c r="A89" s="107" t="s">
        <v>298</v>
      </c>
      <c r="B89" s="1104" t="s">
        <v>930</v>
      </c>
      <c r="C89" s="1105"/>
      <c r="D89" s="1106" t="s">
        <v>931</v>
      </c>
      <c r="E89" s="1107"/>
      <c r="F89" s="770"/>
      <c r="G89" s="771"/>
      <c r="H89" s="770"/>
      <c r="I89" s="771"/>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356">
        <v>8.3299999999999999E-2</v>
      </c>
      <c r="C91" s="110">
        <v>8.3299999999999999E-2</v>
      </c>
      <c r="D91" s="109">
        <v>8.3299999999999999E-2</v>
      </c>
      <c r="E91" s="110">
        <v>8.3299999999999999E-2</v>
      </c>
      <c r="F91" s="115"/>
      <c r="G91" s="111"/>
      <c r="H91" s="115"/>
      <c r="I91" s="111"/>
    </row>
    <row r="92" spans="1:9" ht="299.25" customHeight="1" x14ac:dyDescent="0.25">
      <c r="A92" s="107" t="s">
        <v>294</v>
      </c>
      <c r="B92" s="995" t="s">
        <v>932</v>
      </c>
      <c r="C92" s="995"/>
      <c r="D92" s="995" t="s">
        <v>933</v>
      </c>
      <c r="E92" s="995"/>
      <c r="F92" s="778"/>
      <c r="G92" s="778"/>
      <c r="H92" s="778"/>
      <c r="I92" s="778"/>
    </row>
    <row r="93" spans="1:9" ht="145.5" customHeight="1" x14ac:dyDescent="0.25">
      <c r="A93" s="107" t="s">
        <v>298</v>
      </c>
      <c r="B93" s="768" t="s">
        <v>934</v>
      </c>
      <c r="C93" s="769"/>
      <c r="D93" s="1007" t="s">
        <v>935</v>
      </c>
      <c r="E93" s="1008"/>
      <c r="F93" s="770"/>
      <c r="G93" s="771"/>
      <c r="H93" s="770"/>
      <c r="I93" s="771"/>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356">
        <v>8.3299999999999999E-2</v>
      </c>
      <c r="C95" s="356">
        <v>8.3299999999999999E-2</v>
      </c>
      <c r="D95" s="109">
        <v>8.3299999999999999E-2</v>
      </c>
      <c r="E95" s="356">
        <v>8.3299999999999999E-2</v>
      </c>
      <c r="F95" s="115"/>
      <c r="G95" s="111"/>
      <c r="H95" s="115"/>
      <c r="I95" s="111"/>
    </row>
    <row r="96" spans="1:9" ht="190.5" customHeight="1" x14ac:dyDescent="0.25">
      <c r="A96" s="107" t="s">
        <v>294</v>
      </c>
      <c r="B96" s="995" t="s">
        <v>936</v>
      </c>
      <c r="C96" s="995"/>
      <c r="D96" s="995" t="s">
        <v>937</v>
      </c>
      <c r="E96" s="996"/>
      <c r="F96" s="778"/>
      <c r="G96" s="778"/>
      <c r="H96" s="778"/>
      <c r="I96" s="778"/>
    </row>
    <row r="97" spans="1:9" ht="146.25" customHeight="1" x14ac:dyDescent="0.25">
      <c r="A97" s="107" t="s">
        <v>298</v>
      </c>
      <c r="B97" s="779" t="s">
        <v>938</v>
      </c>
      <c r="C97" s="780"/>
      <c r="D97" s="1100" t="s">
        <v>939</v>
      </c>
      <c r="E97" s="1101"/>
      <c r="F97" s="770"/>
      <c r="G97" s="771"/>
      <c r="H97" s="770"/>
      <c r="I97" s="771"/>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356">
        <v>8.3299999999999999E-2</v>
      </c>
      <c r="C99" s="356">
        <v>8.3299999999999999E-2</v>
      </c>
      <c r="D99" s="109">
        <v>8.3299999999999999E-2</v>
      </c>
      <c r="E99" s="356">
        <v>8.3299999999999999E-2</v>
      </c>
      <c r="F99" s="115"/>
      <c r="G99" s="111"/>
      <c r="H99" s="115"/>
      <c r="I99" s="111"/>
    </row>
    <row r="100" spans="1:9" ht="207" customHeight="1" x14ac:dyDescent="0.25">
      <c r="A100" s="107" t="s">
        <v>294</v>
      </c>
      <c r="B100" s="995" t="s">
        <v>940</v>
      </c>
      <c r="C100" s="995"/>
      <c r="D100" s="995" t="s">
        <v>941</v>
      </c>
      <c r="E100" s="996"/>
      <c r="F100" s="778"/>
      <c r="G100" s="778"/>
      <c r="H100" s="778"/>
      <c r="I100" s="778"/>
    </row>
    <row r="101" spans="1:9" ht="120" customHeight="1" x14ac:dyDescent="0.25">
      <c r="A101" s="107" t="s">
        <v>298</v>
      </c>
      <c r="B101" s="1065" t="s">
        <v>942</v>
      </c>
      <c r="C101" s="1066"/>
      <c r="D101" s="779" t="s">
        <v>943</v>
      </c>
      <c r="E101" s="780"/>
      <c r="F101" s="770"/>
      <c r="G101" s="771"/>
      <c r="H101" s="770"/>
      <c r="I101" s="771"/>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356">
        <v>8.3299999999999999E-2</v>
      </c>
      <c r="C103" s="356">
        <v>8.3299999999999999E-2</v>
      </c>
      <c r="D103" s="109">
        <v>8.3299999999999999E-2</v>
      </c>
      <c r="E103" s="356">
        <v>8.3299999999999999E-2</v>
      </c>
      <c r="F103" s="115"/>
      <c r="G103" s="111"/>
      <c r="H103" s="115"/>
      <c r="I103" s="111"/>
    </row>
    <row r="104" spans="1:9" ht="320.25" customHeight="1" x14ac:dyDescent="0.25">
      <c r="A104" s="107" t="s">
        <v>294</v>
      </c>
      <c r="B104" s="1085" t="s">
        <v>944</v>
      </c>
      <c r="C104" s="1085"/>
      <c r="D104" s="1085" t="s">
        <v>945</v>
      </c>
      <c r="E104" s="1085"/>
      <c r="F104" s="778"/>
      <c r="G104" s="778"/>
      <c r="H104" s="778"/>
      <c r="I104" s="778"/>
    </row>
    <row r="105" spans="1:9" ht="80.25" customHeight="1" x14ac:dyDescent="0.25">
      <c r="A105" s="107" t="s">
        <v>298</v>
      </c>
      <c r="B105" s="779" t="s">
        <v>946</v>
      </c>
      <c r="C105" s="780"/>
      <c r="D105" s="779" t="s">
        <v>947</v>
      </c>
      <c r="E105" s="780"/>
      <c r="F105" s="770"/>
      <c r="G105" s="771"/>
      <c r="H105" s="770"/>
      <c r="I105" s="771"/>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356">
        <v>8.3299999999999999E-2</v>
      </c>
      <c r="C107" s="356">
        <v>8.3299999999999999E-2</v>
      </c>
      <c r="D107" s="109">
        <v>8.3299999999999999E-2</v>
      </c>
      <c r="E107" s="109">
        <v>8.3299999999999999E-2</v>
      </c>
      <c r="F107" s="115"/>
      <c r="G107" s="111"/>
      <c r="H107" s="115"/>
      <c r="I107" s="111"/>
    </row>
    <row r="108" spans="1:9" ht="276" customHeight="1" x14ac:dyDescent="0.25">
      <c r="A108" s="107" t="s">
        <v>294</v>
      </c>
      <c r="B108" s="935" t="s">
        <v>948</v>
      </c>
      <c r="C108" s="935"/>
      <c r="D108" s="1037" t="s">
        <v>949</v>
      </c>
      <c r="E108" s="1063"/>
      <c r="F108" s="778"/>
      <c r="G108" s="778"/>
      <c r="H108" s="778"/>
      <c r="I108" s="778"/>
    </row>
    <row r="109" spans="1:9" ht="80.25" customHeight="1" x14ac:dyDescent="0.25">
      <c r="A109" s="107" t="s">
        <v>298</v>
      </c>
      <c r="B109" s="779" t="s">
        <v>950</v>
      </c>
      <c r="C109" s="780"/>
      <c r="D109" s="779" t="s">
        <v>951</v>
      </c>
      <c r="E109" s="780"/>
      <c r="F109" s="770"/>
      <c r="G109" s="771"/>
      <c r="H109" s="770"/>
      <c r="I109" s="771"/>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356">
        <v>8.3299999999999999E-2</v>
      </c>
      <c r="C111" s="356">
        <v>8.3299999999999999E-2</v>
      </c>
      <c r="D111" s="109">
        <v>8.3299999999999999E-2</v>
      </c>
      <c r="E111" s="356">
        <v>8.3299999999999999E-2</v>
      </c>
      <c r="F111" s="115"/>
      <c r="G111" s="111"/>
      <c r="H111" s="115"/>
      <c r="I111" s="111"/>
    </row>
    <row r="112" spans="1:9" ht="237" customHeight="1" x14ac:dyDescent="0.25">
      <c r="A112" s="107" t="s">
        <v>294</v>
      </c>
      <c r="B112" s="935" t="s">
        <v>952</v>
      </c>
      <c r="C112" s="935"/>
      <c r="D112" s="1035" t="s">
        <v>953</v>
      </c>
      <c r="E112" s="1035"/>
      <c r="F112" s="778"/>
      <c r="G112" s="778"/>
      <c r="H112" s="778"/>
      <c r="I112" s="778"/>
    </row>
    <row r="113" spans="1:9" ht="129.75" customHeight="1" x14ac:dyDescent="0.25">
      <c r="A113" s="107" t="s">
        <v>298</v>
      </c>
      <c r="B113" s="779" t="s">
        <v>954</v>
      </c>
      <c r="C113" s="780"/>
      <c r="D113" s="779" t="s">
        <v>955</v>
      </c>
      <c r="E113" s="780"/>
      <c r="F113" s="770"/>
      <c r="G113" s="771"/>
      <c r="H113" s="770"/>
      <c r="I113" s="771"/>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356">
        <v>8.3699999999999997E-2</v>
      </c>
      <c r="C115" s="356">
        <v>0.12</v>
      </c>
      <c r="D115" s="356">
        <v>8.3699999999999997E-2</v>
      </c>
      <c r="E115" s="356">
        <v>0.14000000000000001</v>
      </c>
      <c r="F115" s="355"/>
      <c r="G115" s="274"/>
      <c r="H115" s="273"/>
      <c r="I115" s="274"/>
    </row>
    <row r="116" spans="1:9" ht="219" customHeight="1" x14ac:dyDescent="0.25">
      <c r="A116" s="107" t="s">
        <v>294</v>
      </c>
      <c r="B116" s="1099" t="s">
        <v>956</v>
      </c>
      <c r="C116" s="1099"/>
      <c r="D116" s="1033" t="s">
        <v>957</v>
      </c>
      <c r="E116" s="1033"/>
      <c r="F116" s="885"/>
      <c r="G116" s="885"/>
      <c r="H116" s="885"/>
      <c r="I116" s="885"/>
    </row>
    <row r="117" spans="1:9" ht="126.75" customHeight="1" x14ac:dyDescent="0.25">
      <c r="A117" s="107" t="s">
        <v>298</v>
      </c>
      <c r="B117" s="1065" t="s">
        <v>958</v>
      </c>
      <c r="C117" s="1066"/>
      <c r="D117" s="779" t="s">
        <v>959</v>
      </c>
      <c r="E117" s="780"/>
      <c r="F117" s="770"/>
      <c r="G117" s="771"/>
      <c r="H117" s="770"/>
      <c r="I117" s="771"/>
    </row>
    <row r="118" spans="1:9" ht="16.5" x14ac:dyDescent="0.25">
      <c r="A118" s="108" t="s">
        <v>344</v>
      </c>
      <c r="B118" s="385">
        <f t="shared" ref="B118:I118" si="1">(B71+B75+B79+B83+B87+B91+B95+B99+B103+B107+B111+B115)</f>
        <v>1</v>
      </c>
      <c r="C118" s="385">
        <f t="shared" si="1"/>
        <v>0.99970000000000014</v>
      </c>
      <c r="D118" s="385">
        <f t="shared" si="1"/>
        <v>1</v>
      </c>
      <c r="E118" s="113">
        <f t="shared" si="1"/>
        <v>0.99970000000000014</v>
      </c>
      <c r="F118" s="113">
        <f t="shared" si="1"/>
        <v>0</v>
      </c>
      <c r="G118" s="113">
        <f t="shared" si="1"/>
        <v>0</v>
      </c>
      <c r="H118" s="113">
        <f t="shared" si="1"/>
        <v>0</v>
      </c>
      <c r="I118" s="113">
        <f t="shared" si="1"/>
        <v>0</v>
      </c>
    </row>
    <row r="120" spans="1:9" ht="28.5" x14ac:dyDescent="0.25">
      <c r="A120" s="354" t="s">
        <v>345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b:/g/personal/territorializacion2021_sdmujer_gov_co/EVWNy2eMQTtOkntkPgPRJSkBzZr1YFpFU1QBvEw4yqdC0w?e=OgZGww" xr:uid="{70295C4B-2005-42D3-90D0-3140D75616A4}"/>
    <hyperlink ref="B77:C77" r:id="rId2" display="https://secretariadistritald-my.sharepoint.com/:b:/g/personal/territorializacion2021_sdmujer_gov_co/EVWNy2eMQTtOkntkPgPRJSkBzZr1YFpFU1QBvEw4yqdC0w?e=OgZGww" xr:uid="{E64AE227-4D71-4F58-B563-BCC391EDC733}"/>
    <hyperlink ref="B81:C81" r:id="rId3" display="https://secretariadistritald-my.sharepoint.com/:b:/g/personal/territorializacion2021_sdmujer_gov_co/EZf15LAV7p5PnWNVA4SaaqQBaTSofv02ueeOu49OY50ymQ?e=KwgCIl" xr:uid="{9A82789A-16E1-4B7F-B438-543000C0A572}"/>
    <hyperlink ref="B85:C85" r:id="rId4" display="https://secretariadistritald-my.sharepoint.com/:b:/g/personal/territorializacion2021_sdmujer_gov_co/Ebi2oaNhIUlPuM2TshGGvGgBhGxSty1kKQsJjorQM_UQog?e=ZYIBGS" xr:uid="{CFA450A6-B90A-479C-9821-5AB60C30DE6C}"/>
    <hyperlink ref="B89:C89" r:id="rId5" display="https://secretariadistritald-my.sharepoint.com/:b:/g/personal/territorializacion2021_sdmujer_gov_co/EXrNV6fqRm1CpyimbKjHJSQBnprdsToEAyTLbBCw26mgrQ?e=plAlmA" xr:uid="{4735D6D6-E287-4D13-9FE5-CE4473A9B986}"/>
    <hyperlink ref="B93:C93" r:id="rId6" display="https://secretariadistritald-my.sharepoint.com/:b:/g/personal/territorializacion2021_sdmujer_gov_co/Ed3_4N1vVnVMntq68VuqDZMBsgTa_mWRZZRKqQ2u6snXBw?e=ukfjVU" xr:uid="{F2B48161-1324-4A02-8EF4-F760ADE80D05}"/>
    <hyperlink ref="B97:C97" r:id="rId7" display="https://secretariadistritald-my.sharepoint.com/:b:/g/personal/territorializacion2021_sdmujer_gov_co/EWBzdHy5aY1NkpAJo3_N0EQBj37-o_P8OQ1vG8-t3huG1g?e=GRrrR5" xr:uid="{2B1D1ACC-8E0B-4D9B-9805-044BA4AE904B}"/>
    <hyperlink ref="D97:E97" r:id="rId8" display="https://secretariadistritald-my.sharepoint.com/:x:/g/personal/territorializacion2021_sdmujer_gov_co/EQf97gOmkWFJphhRkZTj6gYB9oYCOpcH05b_hqGpHYQECQ?e=Dices7" xr:uid="{0B61A5B6-5471-4B9C-AB8C-6088BD19C2E3}"/>
    <hyperlink ref="D101:E101" r:id="rId9" display="https://secretariadistritald-my.sharepoint.com/:w:/g/personal/territorializacion2021_sdmujer_gov_co/ETuafMLMxbxLkl17BusxBJYBwwxy7N6cbpW29vNETIaZPw?e=5Yvn5G" xr:uid="{8E5C0E1C-0E03-48AB-9933-7A42D3D1B126}"/>
    <hyperlink ref="B101:C101" r:id="rId10" display="https://secretariadistritald-my.sharepoint.com/:b:/g/personal/territorializacion2021_sdmujer_gov_co/ERI-lY6lwaJAsaZF9zEInzsB-xYU-zSqrY3Os9nW4NECgA?e=tCjqeB" xr:uid="{C25B01F8-A671-4D71-8A40-3F000A26268B}"/>
    <hyperlink ref="B105:C105" r:id="rId11" display="https://secretariadistritald-my.sharepoint.com/:b:/g/personal/territorializacion2021_sdmujer_gov_co/EXox5ZpYKNxKnOFkR4P-s30B3M1aZ19WZL_GTxBvyfyvSw?e=lnHg11" xr:uid="{7D749AF4-9F89-430C-AD53-C459D527C7B1}"/>
    <hyperlink ref="D105:E105" r:id="rId12" display="https://secretariadistritald-my.sharepoint.com/:w:/g/personal/territorializacion2021_sdmujer_gov_co/Ed1fc9I6DRFLsnptxCw5aXEBAB0ofgW9Nasxx8qNISdPLQ?e=OEfItb" xr:uid="{2139EDFA-3104-4B88-A23D-A6FD3CAB89A6}"/>
    <hyperlink ref="D109:E109" r:id="rId13" display="https://secretariadistritald-my.sharepoint.com/:w:/g/personal/territorializacion2021_sdmujer_gov_co/EdSyhqzuXJhOr1LpFDkjaLMBFeBjIdueDu8smeAn1TlgAw?e=LIIe3e" xr:uid="{5D8DD087-03F7-4AE2-B41B-E24D8BE88DAB}"/>
    <hyperlink ref="B109:C109" r:id="rId14" display="https://secretariadistritald-my.sharepoint.com/:b:/g/personal/territorializacion2021_sdmujer_gov_co/EStocf2fcpJMjTSk2c7gPDcBSu_p_hxxGH2layLi8WplfQ?e=WZJSaJ" xr:uid="{4CCEB16F-ED43-4E10-BDF3-D0165EDDF3CE}"/>
    <hyperlink ref="B113:C113" r:id="rId15" display="https://secretariadistritald-my.sharepoint.com/:b:/g/personal/territorializacion2021_sdmujer_gov_co/IQBprDmzqrjsSLr-JawlY7yBAUC7TuVDdQAnRA2ixw1BaPs?e=Iih0Tn" xr:uid="{C8C65BAF-8D64-423A-9D24-9C6F9E9206FE}"/>
    <hyperlink ref="D113:E113" r:id="rId16" display="https://secretariadistritald-my.sharepoint.com/:w:/g/personal/territorializacion2021_sdmujer_gov_co/IQD5mGGBbXo0SKo12GY2YZXEAcIg5jN6W1mb4_W6ahsbo3c?e=rM3Msd" xr:uid="{DC4DA277-D661-4D7D-8D49-0B4BF26A59AB}"/>
    <hyperlink ref="D117:E117" r:id="rId17" display="https://secretariadistritald-my.sharepoint.com/:w:/g/personal/territorializacion2021_sdmujer_gov_co/IQBPiw11_IcJTYo3truf5wTCAQY-1tbnKhtJ5cvqMV4qH4g?e=lKqZhi" xr:uid="{719CEE65-C232-4C60-BCB7-8AF3679C5F02}"/>
    <hyperlink ref="B117:C117" r:id="rId18" display="https://secretariadistritald-my.sharepoint.com/:b:/g/personal/territorializacion2021_sdmujer_gov_co/IQChW-Ha1mwSSb6KVStjrecKATgRR3XMyA5Je27a50V8icw?e=QPrscS" xr:uid="{DD662A43-5822-43F2-BF6B-3CC1E8E3EAC3}"/>
  </hyperlinks>
  <pageMargins left="0.25" right="0.25" top="0.75" bottom="0.75" header="0.3" footer="0.3"/>
  <pageSetup scale="10" orientation="landscape" r:id="rId19"/>
  <drawing r:id="rId20"/>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113" zoomScale="80" zoomScaleNormal="80" workbookViewId="0">
      <selection activeCell="D116" sqref="D116:E116"/>
    </sheetView>
  </sheetViews>
  <sheetFormatPr baseColWidth="10" defaultColWidth="10.85546875" defaultRowHeight="14.25" x14ac:dyDescent="0.25"/>
  <cols>
    <col min="1" max="1" width="49.7109375" style="66" customWidth="1"/>
    <col min="2" max="5" width="35.7109375" style="66" customWidth="1"/>
    <col min="6" max="6" width="63.7109375" style="66" customWidth="1"/>
    <col min="7" max="7" width="58.8554687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48"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14.25"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thickBot="1" x14ac:dyDescent="0.3">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960</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thickBot="1" x14ac:dyDescent="0.3">
      <c r="A16" s="76"/>
      <c r="B16" s="141"/>
      <c r="C16" s="77"/>
      <c r="D16" s="77"/>
      <c r="E16" s="77"/>
      <c r="F16" s="77"/>
      <c r="G16" s="78"/>
      <c r="H16" s="78"/>
      <c r="I16" s="78"/>
      <c r="J16" s="78"/>
      <c r="K16" s="78"/>
      <c r="L16" s="79"/>
      <c r="M16" s="79"/>
      <c r="N16" s="79"/>
      <c r="O16" s="79"/>
    </row>
    <row r="17" spans="1:15" s="80" customFormat="1" ht="37.5" customHeight="1" thickBot="1" x14ac:dyDescent="0.3">
      <c r="A17" s="117" t="s">
        <v>213</v>
      </c>
      <c r="B17" s="829" t="s">
        <v>878</v>
      </c>
      <c r="C17" s="829"/>
      <c r="D17" s="829"/>
      <c r="E17" s="829"/>
      <c r="F17" s="829"/>
      <c r="G17" s="834" t="s">
        <v>215</v>
      </c>
      <c r="H17" s="834"/>
      <c r="I17" s="827" t="s">
        <v>961</v>
      </c>
      <c r="J17" s="827"/>
      <c r="K17" s="827"/>
      <c r="L17" s="827"/>
      <c r="M17" s="827"/>
      <c r="N17" s="827"/>
      <c r="O17" s="82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78" t="s">
        <v>218</v>
      </c>
      <c r="C19" s="829"/>
      <c r="D19" s="829"/>
      <c r="E19" s="829"/>
      <c r="F19" s="117" t="s">
        <v>219</v>
      </c>
      <c r="G19" s="835" t="s">
        <v>774</v>
      </c>
      <c r="H19" s="835"/>
      <c r="I19" s="835"/>
      <c r="J19" s="117" t="s">
        <v>221</v>
      </c>
      <c r="K19" s="829" t="s">
        <v>222</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c r="C26" s="86">
        <v>216906835</v>
      </c>
      <c r="D26" s="86"/>
      <c r="E26" s="86"/>
      <c r="F26" s="86"/>
      <c r="G26" s="86"/>
      <c r="H26" s="83"/>
      <c r="I26" s="83">
        <v>-1532792</v>
      </c>
      <c r="J26" s="83"/>
      <c r="K26" s="83">
        <v>-19992372</v>
      </c>
      <c r="L26" s="83">
        <v>43950</v>
      </c>
      <c r="M26" s="83">
        <v>45781050</v>
      </c>
      <c r="N26" s="580">
        <f>SUM(B26:M26)</f>
        <v>241206671</v>
      </c>
      <c r="O26" s="84"/>
    </row>
    <row r="27" spans="1:15" ht="32.1" customHeight="1" x14ac:dyDescent="0.25">
      <c r="A27" s="85" t="s">
        <v>228</v>
      </c>
      <c r="B27" s="86"/>
      <c r="C27" s="86">
        <v>90349515</v>
      </c>
      <c r="D27" s="86">
        <v>98354700</v>
      </c>
      <c r="E27" s="86">
        <v>-669256</v>
      </c>
      <c r="F27" s="86"/>
      <c r="G27" s="86"/>
      <c r="H27" s="86"/>
      <c r="I27" s="86"/>
      <c r="J27" s="86"/>
      <c r="K27" s="86">
        <v>7346712</v>
      </c>
      <c r="L27" s="86"/>
      <c r="M27" s="86">
        <v>45825000</v>
      </c>
      <c r="N27" s="86">
        <f t="shared" ref="N27:N31" si="0">SUM(B27:M27)</f>
        <v>241206671</v>
      </c>
      <c r="O27" s="116">
        <f>+(B27+C27+D27+E27+F27+G27+H27+I27+J27+K27+L27+M27)/N26</f>
        <v>1</v>
      </c>
    </row>
    <row r="28" spans="1:15" ht="32.1" customHeight="1" x14ac:dyDescent="0.25">
      <c r="A28" s="85" t="s">
        <v>229</v>
      </c>
      <c r="B28" s="86"/>
      <c r="C28" s="86"/>
      <c r="D28" s="86">
        <v>3160763</v>
      </c>
      <c r="E28" s="86">
        <v>15869803</v>
      </c>
      <c r="F28" s="86">
        <v>20967135</v>
      </c>
      <c r="G28" s="86">
        <v>20967135</v>
      </c>
      <c r="H28" s="86">
        <v>17833875</v>
      </c>
      <c r="I28" s="86">
        <v>20967135</v>
      </c>
      <c r="J28" s="86">
        <v>24100395</v>
      </c>
      <c r="K28" s="86">
        <v>20967135</v>
      </c>
      <c r="L28" s="86">
        <v>16376768</v>
      </c>
      <c r="M28" s="86">
        <v>34171527</v>
      </c>
      <c r="N28" s="86">
        <f t="shared" si="0"/>
        <v>195381671</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x14ac:dyDescent="0.25">
      <c r="A36" s="102" t="s">
        <v>234</v>
      </c>
      <c r="B36" s="854" t="str">
        <f>+B13</f>
        <v>Implementar 1 estrategia asociada al Modelo CIOM para la ruralidad Bogotana</v>
      </c>
      <c r="C36" s="855"/>
      <c r="D36" s="855"/>
      <c r="E36" s="855"/>
      <c r="F36" s="855"/>
      <c r="G36" s="855"/>
      <c r="H36" s="855"/>
      <c r="I36" s="856"/>
      <c r="J36" s="93"/>
    </row>
    <row r="37" spans="1:10" ht="18.75" customHeight="1" x14ac:dyDescent="0.25">
      <c r="A37" s="868" t="s">
        <v>235</v>
      </c>
      <c r="B37" s="103">
        <v>2024</v>
      </c>
      <c r="C37" s="103">
        <v>2025</v>
      </c>
      <c r="D37" s="103">
        <v>2026</v>
      </c>
      <c r="E37" s="103">
        <v>2027</v>
      </c>
      <c r="F37" s="103" t="s">
        <v>236</v>
      </c>
      <c r="G37" s="868" t="s">
        <v>237</v>
      </c>
      <c r="H37" s="1137" t="s">
        <v>23</v>
      </c>
      <c r="I37" s="1137"/>
      <c r="J37" s="93"/>
    </row>
    <row r="38" spans="1:10" ht="50.25" customHeight="1" x14ac:dyDescent="0.25">
      <c r="A38" s="869"/>
      <c r="B38" s="395">
        <v>1</v>
      </c>
      <c r="C38" s="395">
        <v>1</v>
      </c>
      <c r="D38" s="395">
        <v>1</v>
      </c>
      <c r="E38" s="395">
        <v>1</v>
      </c>
      <c r="F38" s="396">
        <v>1</v>
      </c>
      <c r="G38" s="869"/>
      <c r="H38" s="1137"/>
      <c r="I38" s="1137"/>
      <c r="J38" s="93"/>
    </row>
    <row r="39" spans="1:10" ht="52.5" customHeight="1" thickBot="1" x14ac:dyDescent="0.3">
      <c r="A39" s="103" t="s">
        <v>238</v>
      </c>
      <c r="B39" s="857">
        <v>0.09</v>
      </c>
      <c r="C39" s="858"/>
      <c r="D39" s="1134" t="s">
        <v>239</v>
      </c>
      <c r="E39" s="1135"/>
      <c r="F39" s="1135"/>
      <c r="G39" s="1135"/>
      <c r="H39" s="1135"/>
      <c r="I39" s="1136"/>
    </row>
    <row r="40" spans="1:10" s="94" customFormat="1" ht="48" hidden="1" customHeight="1" thickBot="1" x14ac:dyDescent="0.3">
      <c r="A40" s="868" t="s">
        <v>240</v>
      </c>
      <c r="B40" s="103" t="s">
        <v>241</v>
      </c>
      <c r="C40" s="102" t="s">
        <v>242</v>
      </c>
      <c r="D40" s="849" t="s">
        <v>243</v>
      </c>
      <c r="E40" s="850"/>
      <c r="F40" s="849" t="s">
        <v>244</v>
      </c>
      <c r="G40" s="850"/>
      <c r="H40" s="104" t="s">
        <v>245</v>
      </c>
      <c r="I40" s="106" t="s">
        <v>246</v>
      </c>
    </row>
    <row r="41" spans="1:10" ht="120.75" hidden="1" customHeight="1" thickBot="1" x14ac:dyDescent="0.3">
      <c r="A41" s="869"/>
      <c r="B41" s="98">
        <v>0</v>
      </c>
      <c r="C41" s="99">
        <v>0</v>
      </c>
      <c r="D41" s="866" t="s">
        <v>962</v>
      </c>
      <c r="E41" s="867"/>
      <c r="F41" s="766" t="s">
        <v>963</v>
      </c>
      <c r="G41" s="867"/>
      <c r="H41" s="420"/>
      <c r="I41" s="406"/>
    </row>
    <row r="42" spans="1:10" s="94" customFormat="1" ht="54" hidden="1" customHeight="1" thickBot="1" x14ac:dyDescent="0.3">
      <c r="A42" s="868" t="s">
        <v>250</v>
      </c>
      <c r="B42" s="105" t="s">
        <v>241</v>
      </c>
      <c r="C42" s="104" t="s">
        <v>242</v>
      </c>
      <c r="D42" s="849" t="s">
        <v>243</v>
      </c>
      <c r="E42" s="850"/>
      <c r="F42" s="849" t="s">
        <v>244</v>
      </c>
      <c r="G42" s="850"/>
      <c r="H42" s="104" t="s">
        <v>245</v>
      </c>
      <c r="I42" s="106" t="s">
        <v>246</v>
      </c>
    </row>
    <row r="43" spans="1:10" ht="230.25" hidden="1" customHeight="1" thickBot="1" x14ac:dyDescent="0.3">
      <c r="A43" s="869"/>
      <c r="B43" s="98">
        <v>1</v>
      </c>
      <c r="C43" s="99">
        <v>1</v>
      </c>
      <c r="D43" s="866" t="s">
        <v>964</v>
      </c>
      <c r="E43" s="867"/>
      <c r="F43" s="866" t="s">
        <v>965</v>
      </c>
      <c r="G43" s="867"/>
      <c r="H43" s="96"/>
      <c r="I43" s="406" t="s">
        <v>966</v>
      </c>
    </row>
    <row r="44" spans="1:10" s="94" customFormat="1" ht="35.1" hidden="1" customHeight="1" thickBot="1" x14ac:dyDescent="0.3">
      <c r="A44" s="868" t="s">
        <v>253</v>
      </c>
      <c r="B44" s="105" t="s">
        <v>241</v>
      </c>
      <c r="C44" s="104" t="s">
        <v>242</v>
      </c>
      <c r="D44" s="849" t="s">
        <v>243</v>
      </c>
      <c r="E44" s="850"/>
      <c r="F44" s="849" t="s">
        <v>244</v>
      </c>
      <c r="G44" s="850"/>
      <c r="H44" s="104" t="s">
        <v>245</v>
      </c>
      <c r="I44" s="106" t="s">
        <v>246</v>
      </c>
    </row>
    <row r="45" spans="1:10" ht="196.5" hidden="1" customHeight="1" thickBot="1" x14ac:dyDescent="0.3">
      <c r="A45" s="869"/>
      <c r="B45" s="98">
        <v>1</v>
      </c>
      <c r="C45" s="99">
        <v>1</v>
      </c>
      <c r="D45" s="866" t="s">
        <v>967</v>
      </c>
      <c r="E45" s="867"/>
      <c r="F45" s="1024" t="s">
        <v>968</v>
      </c>
      <c r="G45" s="1026"/>
      <c r="H45" s="415" t="s">
        <v>256</v>
      </c>
      <c r="I45" s="406" t="s">
        <v>966</v>
      </c>
    </row>
    <row r="46" spans="1:10" s="94" customFormat="1" ht="35.1" hidden="1" customHeight="1" x14ac:dyDescent="0.25">
      <c r="A46" s="868" t="s">
        <v>257</v>
      </c>
      <c r="B46" s="105" t="s">
        <v>241</v>
      </c>
      <c r="C46" s="105" t="s">
        <v>242</v>
      </c>
      <c r="D46" s="849" t="s">
        <v>243</v>
      </c>
      <c r="E46" s="850"/>
      <c r="F46" s="849" t="s">
        <v>244</v>
      </c>
      <c r="G46" s="850"/>
      <c r="H46" s="104" t="s">
        <v>245</v>
      </c>
      <c r="I46" s="104" t="s">
        <v>246</v>
      </c>
    </row>
    <row r="47" spans="1:10" ht="206.25" hidden="1" customHeight="1" x14ac:dyDescent="0.25">
      <c r="A47" s="869"/>
      <c r="B47" s="98">
        <v>1</v>
      </c>
      <c r="C47" s="99">
        <v>1</v>
      </c>
      <c r="D47" s="866" t="s">
        <v>969</v>
      </c>
      <c r="E47" s="867"/>
      <c r="F47" s="1024" t="s">
        <v>970</v>
      </c>
      <c r="G47" s="1026"/>
      <c r="H47" s="114"/>
      <c r="I47" s="408" t="s">
        <v>971</v>
      </c>
    </row>
    <row r="48" spans="1:10" s="94" customFormat="1" ht="35.1" hidden="1" customHeight="1" x14ac:dyDescent="0.25">
      <c r="A48" s="868" t="s">
        <v>261</v>
      </c>
      <c r="B48" s="105" t="s">
        <v>241</v>
      </c>
      <c r="C48" s="104" t="s">
        <v>242</v>
      </c>
      <c r="D48" s="849" t="s">
        <v>243</v>
      </c>
      <c r="E48" s="850"/>
      <c r="F48" s="849" t="s">
        <v>244</v>
      </c>
      <c r="G48" s="850"/>
      <c r="H48" s="104" t="s">
        <v>245</v>
      </c>
      <c r="I48" s="106" t="s">
        <v>246</v>
      </c>
    </row>
    <row r="49" spans="1:9" ht="251.25" hidden="1" customHeight="1" thickBot="1" x14ac:dyDescent="0.3">
      <c r="A49" s="869"/>
      <c r="B49" s="98">
        <v>1</v>
      </c>
      <c r="C49" s="99">
        <v>1</v>
      </c>
      <c r="D49" s="859" t="s">
        <v>972</v>
      </c>
      <c r="E49" s="860"/>
      <c r="F49" s="859" t="s">
        <v>973</v>
      </c>
      <c r="G49" s="860"/>
      <c r="H49" s="511"/>
      <c r="I49" s="507" t="s">
        <v>974</v>
      </c>
    </row>
    <row r="50" spans="1:9" s="94" customFormat="1" ht="35.1" customHeight="1" thickBot="1" x14ac:dyDescent="0.3">
      <c r="A50" s="868" t="s">
        <v>264</v>
      </c>
      <c r="B50" s="105" t="s">
        <v>241</v>
      </c>
      <c r="C50" s="104" t="s">
        <v>242</v>
      </c>
      <c r="D50" s="849" t="s">
        <v>243</v>
      </c>
      <c r="E50" s="850"/>
      <c r="F50" s="849" t="s">
        <v>244</v>
      </c>
      <c r="G50" s="850"/>
      <c r="H50" s="104" t="s">
        <v>245</v>
      </c>
      <c r="I50" s="106" t="s">
        <v>246</v>
      </c>
    </row>
    <row r="51" spans="1:9" ht="389.25" customHeight="1" thickBot="1" x14ac:dyDescent="0.3">
      <c r="A51" s="869"/>
      <c r="B51" s="100">
        <v>1</v>
      </c>
      <c r="C51" s="101">
        <v>1</v>
      </c>
      <c r="D51" s="995" t="s">
        <v>975</v>
      </c>
      <c r="E51" s="996"/>
      <c r="F51" s="995" t="s">
        <v>976</v>
      </c>
      <c r="G51" s="996"/>
      <c r="H51" s="573"/>
      <c r="I51" s="560" t="s">
        <v>977</v>
      </c>
    </row>
    <row r="52" spans="1:9" ht="35.1" customHeight="1" x14ac:dyDescent="0.25">
      <c r="A52" s="868" t="s">
        <v>267</v>
      </c>
      <c r="B52" s="103" t="s">
        <v>241</v>
      </c>
      <c r="C52" s="102" t="s">
        <v>242</v>
      </c>
      <c r="D52" s="849" t="s">
        <v>243</v>
      </c>
      <c r="E52" s="850"/>
      <c r="F52" s="849" t="s">
        <v>244</v>
      </c>
      <c r="G52" s="850"/>
      <c r="H52" s="104" t="s">
        <v>245</v>
      </c>
      <c r="I52" s="106" t="s">
        <v>246</v>
      </c>
    </row>
    <row r="53" spans="1:9" ht="356.25" customHeight="1" x14ac:dyDescent="0.25">
      <c r="A53" s="869"/>
      <c r="B53" s="100">
        <v>1</v>
      </c>
      <c r="C53" s="101">
        <v>1</v>
      </c>
      <c r="D53" s="970" t="s">
        <v>978</v>
      </c>
      <c r="E53" s="1114"/>
      <c r="F53" s="995" t="s">
        <v>979</v>
      </c>
      <c r="G53" s="996"/>
      <c r="H53" s="573"/>
      <c r="I53" s="560" t="s">
        <v>980</v>
      </c>
    </row>
    <row r="54" spans="1:9" ht="35.1" customHeight="1" x14ac:dyDescent="0.25">
      <c r="A54" s="868" t="s">
        <v>271</v>
      </c>
      <c r="B54" s="103" t="s">
        <v>241</v>
      </c>
      <c r="C54" s="102" t="s">
        <v>242</v>
      </c>
      <c r="D54" s="849" t="s">
        <v>243</v>
      </c>
      <c r="E54" s="850"/>
      <c r="F54" s="849" t="s">
        <v>244</v>
      </c>
      <c r="G54" s="850"/>
      <c r="H54" s="104" t="s">
        <v>245</v>
      </c>
      <c r="I54" s="106" t="s">
        <v>246</v>
      </c>
    </row>
    <row r="55" spans="1:9" ht="295.5" customHeight="1" x14ac:dyDescent="0.25">
      <c r="A55" s="869"/>
      <c r="B55" s="100">
        <v>1</v>
      </c>
      <c r="C55" s="101">
        <v>1</v>
      </c>
      <c r="D55" s="970" t="s">
        <v>981</v>
      </c>
      <c r="E55" s="1114"/>
      <c r="F55" s="1131" t="s">
        <v>982</v>
      </c>
      <c r="G55" s="1132"/>
      <c r="H55" s="573"/>
      <c r="I55" s="560" t="s">
        <v>983</v>
      </c>
    </row>
    <row r="56" spans="1:9" ht="35.1" customHeight="1" x14ac:dyDescent="0.25">
      <c r="A56" s="868" t="s">
        <v>274</v>
      </c>
      <c r="B56" s="103" t="s">
        <v>241</v>
      </c>
      <c r="C56" s="102" t="s">
        <v>242</v>
      </c>
      <c r="D56" s="849" t="s">
        <v>243</v>
      </c>
      <c r="E56" s="850"/>
      <c r="F56" s="849" t="s">
        <v>244</v>
      </c>
      <c r="G56" s="850"/>
      <c r="H56" s="104" t="s">
        <v>245</v>
      </c>
      <c r="I56" s="106" t="s">
        <v>246</v>
      </c>
    </row>
    <row r="57" spans="1:9" ht="272.25" customHeight="1" x14ac:dyDescent="0.25">
      <c r="A57" s="869"/>
      <c r="B57" s="100">
        <v>1</v>
      </c>
      <c r="C57" s="101">
        <v>1</v>
      </c>
      <c r="D57" s="1073" t="s">
        <v>984</v>
      </c>
      <c r="E57" s="1113"/>
      <c r="F57" s="1064" t="s">
        <v>985</v>
      </c>
      <c r="G57" s="1133"/>
      <c r="H57" s="96"/>
      <c r="I57" s="588" t="s">
        <v>986</v>
      </c>
    </row>
    <row r="58" spans="1:9" ht="35.1" customHeight="1" x14ac:dyDescent="0.25">
      <c r="A58" s="868" t="s">
        <v>278</v>
      </c>
      <c r="B58" s="103" t="s">
        <v>241</v>
      </c>
      <c r="C58" s="102" t="s">
        <v>242</v>
      </c>
      <c r="D58" s="849" t="s">
        <v>243</v>
      </c>
      <c r="E58" s="850"/>
      <c r="F58" s="849" t="s">
        <v>244</v>
      </c>
      <c r="G58" s="850"/>
      <c r="H58" s="104" t="s">
        <v>245</v>
      </c>
      <c r="I58" s="106" t="s">
        <v>246</v>
      </c>
    </row>
    <row r="59" spans="1:9" ht="408" customHeight="1" x14ac:dyDescent="0.25">
      <c r="A59" s="869"/>
      <c r="B59" s="100">
        <v>1</v>
      </c>
      <c r="C59" s="101">
        <v>1</v>
      </c>
      <c r="D59" s="859" t="s">
        <v>987</v>
      </c>
      <c r="E59" s="860"/>
      <c r="F59" s="1131" t="s">
        <v>988</v>
      </c>
      <c r="G59" s="1132"/>
      <c r="H59" s="96"/>
      <c r="I59" s="560" t="s">
        <v>983</v>
      </c>
    </row>
    <row r="60" spans="1:9" ht="35.1" customHeight="1" x14ac:dyDescent="0.25">
      <c r="A60" s="868" t="s">
        <v>281</v>
      </c>
      <c r="B60" s="103" t="s">
        <v>241</v>
      </c>
      <c r="C60" s="102" t="s">
        <v>242</v>
      </c>
      <c r="D60" s="849" t="s">
        <v>243</v>
      </c>
      <c r="E60" s="850"/>
      <c r="F60" s="849" t="s">
        <v>244</v>
      </c>
      <c r="G60" s="850"/>
      <c r="H60" s="104" t="s">
        <v>245</v>
      </c>
      <c r="I60" s="106" t="s">
        <v>246</v>
      </c>
    </row>
    <row r="61" spans="1:9" ht="347.25" customHeight="1" x14ac:dyDescent="0.25">
      <c r="A61" s="869"/>
      <c r="B61" s="100">
        <v>1</v>
      </c>
      <c r="C61" s="101">
        <v>1</v>
      </c>
      <c r="D61" s="859" t="s">
        <v>989</v>
      </c>
      <c r="E61" s="955"/>
      <c r="F61" s="1129" t="s">
        <v>990</v>
      </c>
      <c r="G61" s="1130"/>
      <c r="H61" s="96"/>
      <c r="I61" s="410" t="s">
        <v>991</v>
      </c>
    </row>
    <row r="62" spans="1:9" ht="35.1" customHeight="1" x14ac:dyDescent="0.25">
      <c r="A62" s="868" t="s">
        <v>284</v>
      </c>
      <c r="B62" s="103" t="s">
        <v>241</v>
      </c>
      <c r="C62" s="102" t="s">
        <v>242</v>
      </c>
      <c r="D62" s="849" t="s">
        <v>243</v>
      </c>
      <c r="E62" s="850"/>
      <c r="F62" s="849" t="s">
        <v>244</v>
      </c>
      <c r="G62" s="850"/>
      <c r="H62" s="104" t="s">
        <v>245</v>
      </c>
      <c r="I62" s="106" t="s">
        <v>246</v>
      </c>
    </row>
    <row r="63" spans="1:9" ht="357.75" customHeight="1" x14ac:dyDescent="0.25">
      <c r="A63" s="869"/>
      <c r="B63" s="100">
        <v>1</v>
      </c>
      <c r="C63" s="101">
        <v>1</v>
      </c>
      <c r="D63" s="1059" t="s">
        <v>992</v>
      </c>
      <c r="E63" s="1094"/>
      <c r="F63" s="1129" t="s">
        <v>990</v>
      </c>
      <c r="G63" s="1130"/>
      <c r="H63" s="96"/>
      <c r="I63" s="511" t="s">
        <v>993</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41.25" customHeight="1" x14ac:dyDescent="0.25">
      <c r="A68" s="107" t="s">
        <v>288</v>
      </c>
      <c r="B68" s="1068" t="s">
        <v>994</v>
      </c>
      <c r="C68" s="1069"/>
      <c r="D68" s="1068" t="s">
        <v>995</v>
      </c>
      <c r="E68" s="1069"/>
      <c r="F68" s="798" t="s">
        <v>292</v>
      </c>
      <c r="G68" s="799"/>
      <c r="H68" s="798" t="s">
        <v>292</v>
      </c>
      <c r="I68" s="799"/>
    </row>
    <row r="69" spans="1:9" ht="40.5" customHeight="1" x14ac:dyDescent="0.25">
      <c r="A69" s="107" t="s">
        <v>293</v>
      </c>
      <c r="B69" s="1012">
        <v>2.7E-2</v>
      </c>
      <c r="C69" s="1013"/>
      <c r="D69" s="1012">
        <v>6.3E-2</v>
      </c>
      <c r="E69" s="1013"/>
      <c r="F69" s="1093"/>
      <c r="G69" s="763"/>
      <c r="H69" s="762"/>
      <c r="I69" s="763"/>
    </row>
    <row r="70" spans="1:9" ht="30" customHeight="1" x14ac:dyDescent="0.25">
      <c r="A70" s="764" t="s">
        <v>194</v>
      </c>
      <c r="B70" s="155" t="s">
        <v>99</v>
      </c>
      <c r="C70" s="155" t="s">
        <v>242</v>
      </c>
      <c r="D70" s="155" t="s">
        <v>99</v>
      </c>
      <c r="E70" s="155" t="s">
        <v>242</v>
      </c>
      <c r="F70" s="155" t="s">
        <v>99</v>
      </c>
      <c r="G70" s="155" t="s">
        <v>242</v>
      </c>
      <c r="H70" s="155" t="s">
        <v>99</v>
      </c>
      <c r="I70" s="155" t="s">
        <v>242</v>
      </c>
    </row>
    <row r="71" spans="1:9" ht="30" customHeight="1" x14ac:dyDescent="0.25">
      <c r="A71" s="765"/>
      <c r="B71" s="109">
        <v>0</v>
      </c>
      <c r="C71" s="110">
        <v>0</v>
      </c>
      <c r="D71" s="109">
        <v>0</v>
      </c>
      <c r="E71" s="110">
        <v>0</v>
      </c>
      <c r="F71" s="115">
        <v>0</v>
      </c>
      <c r="G71" s="110"/>
      <c r="H71" s="115"/>
      <c r="I71" s="110"/>
    </row>
    <row r="72" spans="1:9" ht="80.25" customHeight="1" x14ac:dyDescent="0.25">
      <c r="A72" s="107" t="s">
        <v>294</v>
      </c>
      <c r="B72" s="1009" t="s">
        <v>914</v>
      </c>
      <c r="C72" s="1010"/>
      <c r="D72" s="1009" t="s">
        <v>914</v>
      </c>
      <c r="E72" s="1010"/>
      <c r="F72" s="804"/>
      <c r="G72" s="946"/>
      <c r="H72" s="804"/>
      <c r="I72" s="805"/>
    </row>
    <row r="73" spans="1:9" ht="80.25" customHeight="1" x14ac:dyDescent="0.25">
      <c r="A73" s="107" t="s">
        <v>298</v>
      </c>
      <c r="B73" s="1011" t="s">
        <v>996</v>
      </c>
      <c r="C73" s="782"/>
      <c r="D73" s="1011" t="s">
        <v>996</v>
      </c>
      <c r="E73" s="782"/>
      <c r="F73" s="788"/>
      <c r="G73" s="787"/>
      <c r="H73" s="788"/>
      <c r="I73" s="787"/>
    </row>
    <row r="74" spans="1:9" ht="30.75" customHeight="1" x14ac:dyDescent="0.25">
      <c r="A74" s="764" t="s">
        <v>195</v>
      </c>
      <c r="B74" s="155" t="s">
        <v>99</v>
      </c>
      <c r="C74" s="155" t="s">
        <v>242</v>
      </c>
      <c r="D74" s="155" t="s">
        <v>99</v>
      </c>
      <c r="E74" s="155" t="s">
        <v>242</v>
      </c>
      <c r="F74" s="155" t="s">
        <v>99</v>
      </c>
      <c r="G74" s="155" t="s">
        <v>242</v>
      </c>
      <c r="H74" s="155" t="s">
        <v>99</v>
      </c>
      <c r="I74" s="155" t="s">
        <v>242</v>
      </c>
    </row>
    <row r="75" spans="1:9" ht="30.75" customHeight="1" x14ac:dyDescent="0.25">
      <c r="A75" s="765"/>
      <c r="B75" s="109">
        <v>0.05</v>
      </c>
      <c r="C75" s="110">
        <v>0.03</v>
      </c>
      <c r="D75" s="109">
        <v>0.05</v>
      </c>
      <c r="E75" s="110">
        <v>0.03</v>
      </c>
      <c r="F75" s="115">
        <v>0</v>
      </c>
      <c r="G75" s="111"/>
      <c r="H75" s="115"/>
      <c r="I75" s="111"/>
    </row>
    <row r="76" spans="1:9" ht="112.5" customHeight="1" x14ac:dyDescent="0.25">
      <c r="A76" s="107" t="s">
        <v>294</v>
      </c>
      <c r="B76" s="789" t="s">
        <v>997</v>
      </c>
      <c r="C76" s="790"/>
      <c r="D76" s="1127" t="s">
        <v>998</v>
      </c>
      <c r="E76" s="1128"/>
      <c r="F76" s="804"/>
      <c r="G76" s="946"/>
      <c r="H76" s="847"/>
      <c r="I76" s="848"/>
    </row>
    <row r="77" spans="1:9" ht="80.25" customHeight="1" x14ac:dyDescent="0.25">
      <c r="A77" s="107" t="s">
        <v>298</v>
      </c>
      <c r="B77" s="779" t="s">
        <v>999</v>
      </c>
      <c r="C77" s="780"/>
      <c r="D77" s="779" t="s">
        <v>999</v>
      </c>
      <c r="E77" s="780"/>
      <c r="F77" s="788"/>
      <c r="G77" s="787"/>
      <c r="H77" s="788"/>
      <c r="I77" s="787"/>
    </row>
    <row r="78" spans="1:9" ht="30.75" customHeight="1" x14ac:dyDescent="0.25">
      <c r="A78" s="764" t="s">
        <v>196</v>
      </c>
      <c r="B78" s="155" t="s">
        <v>99</v>
      </c>
      <c r="C78" s="155" t="s">
        <v>242</v>
      </c>
      <c r="D78" s="155" t="s">
        <v>99</v>
      </c>
      <c r="E78" s="155" t="s">
        <v>242</v>
      </c>
      <c r="F78" s="155" t="s">
        <v>99</v>
      </c>
      <c r="G78" s="155" t="s">
        <v>242</v>
      </c>
      <c r="H78" s="155" t="s">
        <v>99</v>
      </c>
      <c r="I78" s="155" t="s">
        <v>242</v>
      </c>
    </row>
    <row r="79" spans="1:9" ht="30.75" customHeight="1" x14ac:dyDescent="0.25">
      <c r="A79" s="765"/>
      <c r="B79" s="109">
        <v>0.1</v>
      </c>
      <c r="C79" s="110">
        <v>0.1</v>
      </c>
      <c r="D79" s="109">
        <v>0.1</v>
      </c>
      <c r="E79" s="110">
        <v>0.1</v>
      </c>
      <c r="F79" s="115">
        <v>0</v>
      </c>
      <c r="G79" s="111"/>
      <c r="H79" s="115"/>
      <c r="I79" s="111"/>
    </row>
    <row r="80" spans="1:9" ht="171.75" customHeight="1" x14ac:dyDescent="0.25">
      <c r="A80" s="107" t="s">
        <v>294</v>
      </c>
      <c r="B80" s="1001" t="s">
        <v>1000</v>
      </c>
      <c r="C80" s="1002"/>
      <c r="D80" s="1125" t="s">
        <v>1001</v>
      </c>
      <c r="E80" s="1126"/>
      <c r="F80" s="804"/>
      <c r="G80" s="946"/>
      <c r="H80" s="788"/>
      <c r="I80" s="787"/>
    </row>
    <row r="81" spans="1:9" ht="80.25" customHeight="1" x14ac:dyDescent="0.25">
      <c r="A81" s="107" t="s">
        <v>298</v>
      </c>
      <c r="B81" s="779" t="s">
        <v>1002</v>
      </c>
      <c r="C81" s="780"/>
      <c r="D81" s="779" t="s">
        <v>1002</v>
      </c>
      <c r="E81" s="780"/>
      <c r="F81" s="788"/>
      <c r="G81" s="787"/>
      <c r="H81" s="788"/>
      <c r="I81" s="787"/>
    </row>
    <row r="82" spans="1:9" ht="30.75" customHeight="1" x14ac:dyDescent="0.25">
      <c r="A82" s="764" t="s">
        <v>197</v>
      </c>
      <c r="B82" s="155" t="s">
        <v>99</v>
      </c>
      <c r="C82" s="155" t="s">
        <v>242</v>
      </c>
      <c r="D82" s="155" t="s">
        <v>99</v>
      </c>
      <c r="E82" s="155" t="s">
        <v>242</v>
      </c>
      <c r="F82" s="155" t="s">
        <v>99</v>
      </c>
      <c r="G82" s="155" t="s">
        <v>242</v>
      </c>
      <c r="H82" s="155" t="s">
        <v>99</v>
      </c>
      <c r="I82" s="155" t="s">
        <v>242</v>
      </c>
    </row>
    <row r="83" spans="1:9" ht="30.75" customHeight="1" x14ac:dyDescent="0.25">
      <c r="A83" s="765"/>
      <c r="B83" s="109">
        <v>0.1</v>
      </c>
      <c r="C83" s="110">
        <v>0.1</v>
      </c>
      <c r="D83" s="109">
        <v>0.1</v>
      </c>
      <c r="E83" s="110">
        <v>0.1</v>
      </c>
      <c r="F83" s="115">
        <v>0</v>
      </c>
      <c r="G83" s="111"/>
      <c r="H83" s="115"/>
      <c r="I83" s="111"/>
    </row>
    <row r="84" spans="1:9" ht="170.25" customHeight="1" x14ac:dyDescent="0.25">
      <c r="A84" s="107" t="s">
        <v>294</v>
      </c>
      <c r="B84" s="1001" t="s">
        <v>1003</v>
      </c>
      <c r="C84" s="1002"/>
      <c r="D84" s="1125" t="s">
        <v>1004</v>
      </c>
      <c r="E84" s="1126"/>
      <c r="F84" s="804"/>
      <c r="G84" s="946"/>
      <c r="H84" s="788"/>
      <c r="I84" s="787"/>
    </row>
    <row r="85" spans="1:9" ht="80.25" customHeight="1" x14ac:dyDescent="0.25">
      <c r="A85" s="107" t="s">
        <v>298</v>
      </c>
      <c r="B85" s="779" t="s">
        <v>1005</v>
      </c>
      <c r="C85" s="780"/>
      <c r="D85" s="779" t="s">
        <v>1005</v>
      </c>
      <c r="E85" s="780"/>
      <c r="F85" s="788"/>
      <c r="G85" s="787"/>
      <c r="H85" s="788"/>
      <c r="I85" s="787"/>
    </row>
    <row r="86" spans="1:9" ht="30" customHeight="1" x14ac:dyDescent="0.25">
      <c r="A86" s="764" t="s">
        <v>200</v>
      </c>
      <c r="B86" s="155" t="s">
        <v>99</v>
      </c>
      <c r="C86" s="155" t="s">
        <v>242</v>
      </c>
      <c r="D86" s="155" t="s">
        <v>99</v>
      </c>
      <c r="E86" s="155" t="s">
        <v>242</v>
      </c>
      <c r="F86" s="155" t="s">
        <v>99</v>
      </c>
      <c r="G86" s="155" t="s">
        <v>242</v>
      </c>
      <c r="H86" s="155" t="s">
        <v>99</v>
      </c>
      <c r="I86" s="155" t="s">
        <v>242</v>
      </c>
    </row>
    <row r="87" spans="1:9" ht="30" customHeight="1" x14ac:dyDescent="0.25">
      <c r="A87" s="765"/>
      <c r="B87" s="109">
        <v>0.1</v>
      </c>
      <c r="C87" s="109">
        <v>0.1</v>
      </c>
      <c r="D87" s="109">
        <v>0.1</v>
      </c>
      <c r="E87" s="109">
        <v>0.1</v>
      </c>
      <c r="F87" s="115">
        <v>0</v>
      </c>
      <c r="G87" s="111"/>
      <c r="H87" s="115"/>
      <c r="I87" s="111"/>
    </row>
    <row r="88" spans="1:9" ht="159" customHeight="1" x14ac:dyDescent="0.25">
      <c r="A88" s="107" t="s">
        <v>294</v>
      </c>
      <c r="B88" s="1046" t="s">
        <v>1006</v>
      </c>
      <c r="C88" s="1046"/>
      <c r="D88" s="1124" t="s">
        <v>1007</v>
      </c>
      <c r="E88" s="1124"/>
      <c r="F88" s="846"/>
      <c r="G88" s="846"/>
      <c r="H88" s="846"/>
      <c r="I88" s="846"/>
    </row>
    <row r="89" spans="1:9" ht="80.25" customHeight="1" x14ac:dyDescent="0.25">
      <c r="A89" s="107" t="s">
        <v>298</v>
      </c>
      <c r="B89" s="779" t="s">
        <v>1008</v>
      </c>
      <c r="C89" s="780"/>
      <c r="D89" s="779" t="s">
        <v>1008</v>
      </c>
      <c r="E89" s="780"/>
      <c r="F89" s="779"/>
      <c r="G89" s="780"/>
      <c r="H89" s="770"/>
      <c r="I89" s="771"/>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109">
        <v>0.1</v>
      </c>
      <c r="C91" s="110">
        <v>0.1</v>
      </c>
      <c r="D91" s="109">
        <v>0.1</v>
      </c>
      <c r="E91" s="110">
        <v>0.1</v>
      </c>
      <c r="F91" s="115">
        <v>0</v>
      </c>
      <c r="G91" s="111"/>
      <c r="H91" s="115"/>
      <c r="I91" s="111"/>
    </row>
    <row r="92" spans="1:9" ht="258" customHeight="1" x14ac:dyDescent="0.25">
      <c r="A92" s="107" t="s">
        <v>294</v>
      </c>
      <c r="B92" s="995" t="s">
        <v>1009</v>
      </c>
      <c r="C92" s="995"/>
      <c r="D92" s="939" t="s">
        <v>1010</v>
      </c>
      <c r="E92" s="1123"/>
      <c r="F92" s="778"/>
      <c r="G92" s="778"/>
      <c r="H92" s="778"/>
      <c r="I92" s="778"/>
    </row>
    <row r="93" spans="1:9" ht="80.25" customHeight="1" x14ac:dyDescent="0.25">
      <c r="A93" s="107" t="s">
        <v>298</v>
      </c>
      <c r="B93" s="768" t="s">
        <v>1011</v>
      </c>
      <c r="C93" s="769"/>
      <c r="D93" s="768" t="s">
        <v>1011</v>
      </c>
      <c r="E93" s="769"/>
      <c r="F93" s="770"/>
      <c r="G93" s="771"/>
      <c r="H93" s="770"/>
      <c r="I93" s="771"/>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534">
        <v>0.1</v>
      </c>
      <c r="C95" s="535">
        <v>0.1</v>
      </c>
      <c r="D95" s="109">
        <v>0.1</v>
      </c>
      <c r="E95" s="110">
        <v>0.1</v>
      </c>
      <c r="F95" s="115">
        <v>0</v>
      </c>
      <c r="G95" s="111"/>
      <c r="H95" s="115"/>
      <c r="I95" s="111"/>
    </row>
    <row r="96" spans="1:9" ht="188.25" customHeight="1" x14ac:dyDescent="0.25">
      <c r="A96" s="532" t="s">
        <v>294</v>
      </c>
      <c r="B96" s="1115" t="s">
        <v>1012</v>
      </c>
      <c r="C96" s="1116"/>
      <c r="D96" s="1117" t="s">
        <v>1013</v>
      </c>
      <c r="E96" s="1118"/>
      <c r="F96" s="778"/>
      <c r="G96" s="778"/>
      <c r="H96" s="778"/>
      <c r="I96" s="778"/>
    </row>
    <row r="97" spans="1:9" ht="80.25" customHeight="1" x14ac:dyDescent="0.25">
      <c r="A97" s="107" t="s">
        <v>298</v>
      </c>
      <c r="B97" s="1121" t="s">
        <v>1014</v>
      </c>
      <c r="C97" s="1122"/>
      <c r="D97" s="779" t="s">
        <v>1014</v>
      </c>
      <c r="E97" s="780"/>
      <c r="F97" s="770"/>
      <c r="G97" s="771"/>
      <c r="H97" s="770"/>
      <c r="I97" s="771"/>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109">
        <v>0.1</v>
      </c>
      <c r="C99" s="109">
        <v>0.1</v>
      </c>
      <c r="D99" s="109">
        <v>0.1</v>
      </c>
      <c r="E99" s="109">
        <v>0.1</v>
      </c>
      <c r="F99" s="115">
        <v>0</v>
      </c>
      <c r="G99" s="111"/>
      <c r="H99" s="115"/>
      <c r="I99" s="111"/>
    </row>
    <row r="100" spans="1:9" ht="130.5" customHeight="1" x14ac:dyDescent="0.25">
      <c r="A100" s="107" t="s">
        <v>294</v>
      </c>
      <c r="B100" s="1117" t="s">
        <v>1015</v>
      </c>
      <c r="C100" s="1118"/>
      <c r="D100" s="1117" t="s">
        <v>1016</v>
      </c>
      <c r="E100" s="1118"/>
      <c r="F100" s="778"/>
      <c r="G100" s="778"/>
      <c r="H100" s="778"/>
      <c r="I100" s="778"/>
    </row>
    <row r="101" spans="1:9" ht="80.25" customHeight="1" x14ac:dyDescent="0.25">
      <c r="A101" s="107" t="s">
        <v>298</v>
      </c>
      <c r="B101" s="779" t="s">
        <v>1017</v>
      </c>
      <c r="C101" s="780"/>
      <c r="D101" s="779" t="s">
        <v>1017</v>
      </c>
      <c r="E101" s="780"/>
      <c r="F101" s="770"/>
      <c r="G101" s="771"/>
      <c r="H101" s="770"/>
      <c r="I101" s="771"/>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109">
        <v>0.1</v>
      </c>
      <c r="C103" s="110">
        <v>0.1</v>
      </c>
      <c r="D103" s="109">
        <v>0.1</v>
      </c>
      <c r="E103" s="110">
        <v>0.1</v>
      </c>
      <c r="F103" s="115">
        <v>0</v>
      </c>
      <c r="G103" s="111"/>
      <c r="H103" s="115"/>
      <c r="I103" s="111"/>
    </row>
    <row r="104" spans="1:9" ht="189" customHeight="1" x14ac:dyDescent="0.25">
      <c r="A104" s="107" t="s">
        <v>294</v>
      </c>
      <c r="B104" s="1039" t="s">
        <v>1018</v>
      </c>
      <c r="C104" s="1039"/>
      <c r="D104" s="1119" t="s">
        <v>1019</v>
      </c>
      <c r="E104" s="1120"/>
      <c r="F104" s="778"/>
      <c r="G104" s="778"/>
      <c r="H104" s="778"/>
      <c r="I104" s="778"/>
    </row>
    <row r="105" spans="1:9" ht="80.25" customHeight="1" x14ac:dyDescent="0.25">
      <c r="A105" s="107" t="s">
        <v>298</v>
      </c>
      <c r="B105" s="768" t="s">
        <v>1020</v>
      </c>
      <c r="C105" s="769"/>
      <c r="D105" s="768" t="s">
        <v>1020</v>
      </c>
      <c r="E105" s="769"/>
      <c r="F105" s="770"/>
      <c r="G105" s="771"/>
      <c r="H105" s="770"/>
      <c r="I105" s="771"/>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109">
        <v>0.1</v>
      </c>
      <c r="C107" s="109">
        <v>0.1</v>
      </c>
      <c r="D107" s="109">
        <v>0.1</v>
      </c>
      <c r="E107" s="109">
        <v>0.1</v>
      </c>
      <c r="F107" s="115">
        <v>0</v>
      </c>
      <c r="G107" s="111"/>
      <c r="H107" s="115"/>
      <c r="I107" s="111"/>
    </row>
    <row r="108" spans="1:9" ht="161.25" customHeight="1" x14ac:dyDescent="0.25">
      <c r="A108" s="107" t="s">
        <v>294</v>
      </c>
      <c r="B108" s="935" t="s">
        <v>1021</v>
      </c>
      <c r="C108" s="935"/>
      <c r="D108" s="935" t="s">
        <v>1022</v>
      </c>
      <c r="E108" s="935"/>
      <c r="F108" s="778"/>
      <c r="G108" s="778"/>
      <c r="H108" s="778"/>
      <c r="I108" s="778"/>
    </row>
    <row r="109" spans="1:9" ht="80.25" customHeight="1" x14ac:dyDescent="0.25">
      <c r="A109" s="107" t="s">
        <v>298</v>
      </c>
      <c r="B109" s="779" t="s">
        <v>1023</v>
      </c>
      <c r="C109" s="780"/>
      <c r="D109" s="779" t="s">
        <v>1023</v>
      </c>
      <c r="E109" s="780"/>
      <c r="F109" s="770"/>
      <c r="G109" s="771"/>
      <c r="H109" s="770"/>
      <c r="I109" s="771"/>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109">
        <v>0.1</v>
      </c>
      <c r="C111" s="109">
        <v>0.1</v>
      </c>
      <c r="D111" s="109">
        <v>0.1</v>
      </c>
      <c r="E111" s="109">
        <v>0.1</v>
      </c>
      <c r="F111" s="115">
        <v>0</v>
      </c>
      <c r="G111" s="111"/>
      <c r="H111" s="115"/>
      <c r="I111" s="111"/>
    </row>
    <row r="112" spans="1:9" ht="187.5" customHeight="1" x14ac:dyDescent="0.25">
      <c r="A112" s="107" t="s">
        <v>294</v>
      </c>
      <c r="B112" s="935" t="s">
        <v>1024</v>
      </c>
      <c r="C112" s="935"/>
      <c r="D112" s="1035" t="s">
        <v>1025</v>
      </c>
      <c r="E112" s="1038"/>
      <c r="F112" s="778"/>
      <c r="G112" s="778"/>
      <c r="H112" s="778"/>
      <c r="I112" s="778"/>
    </row>
    <row r="113" spans="1:9" ht="80.25" customHeight="1" x14ac:dyDescent="0.25">
      <c r="A113" s="107" t="s">
        <v>298</v>
      </c>
      <c r="B113" s="779" t="s">
        <v>1026</v>
      </c>
      <c r="C113" s="780"/>
      <c r="D113" s="779" t="s">
        <v>1026</v>
      </c>
      <c r="E113" s="780"/>
      <c r="F113" s="770"/>
      <c r="G113" s="771"/>
      <c r="H113" s="770"/>
      <c r="I113" s="771"/>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355">
        <v>0.05</v>
      </c>
      <c r="C115" s="355">
        <v>7.0000000000000007E-2</v>
      </c>
      <c r="D115" s="355">
        <v>0.05</v>
      </c>
      <c r="E115" s="355">
        <v>7.0000000000000007E-2</v>
      </c>
      <c r="F115" s="355">
        <v>0</v>
      </c>
      <c r="G115" s="357"/>
      <c r="H115" s="273"/>
      <c r="I115" s="274"/>
    </row>
    <row r="116" spans="1:9" ht="129" customHeight="1" x14ac:dyDescent="0.25">
      <c r="A116" s="107" t="s">
        <v>294</v>
      </c>
      <c r="B116" s="1033" t="s">
        <v>1027</v>
      </c>
      <c r="C116" s="1033"/>
      <c r="D116" s="933" t="s">
        <v>1028</v>
      </c>
      <c r="E116" s="934"/>
      <c r="F116" s="885"/>
      <c r="G116" s="885"/>
      <c r="H116" s="885"/>
      <c r="I116" s="885"/>
    </row>
    <row r="117" spans="1:9" ht="80.25" customHeight="1" x14ac:dyDescent="0.25">
      <c r="A117" s="107" t="s">
        <v>298</v>
      </c>
      <c r="B117" s="779" t="s">
        <v>1029</v>
      </c>
      <c r="C117" s="780"/>
      <c r="D117" s="779" t="s">
        <v>1029</v>
      </c>
      <c r="E117" s="780"/>
      <c r="F117" s="770"/>
      <c r="G117" s="771"/>
      <c r="H117" s="770"/>
      <c r="I117" s="771"/>
    </row>
    <row r="118" spans="1:9" ht="16.5" x14ac:dyDescent="0.25">
      <c r="A118" s="108" t="s">
        <v>344</v>
      </c>
      <c r="B118" s="113">
        <f t="shared" ref="B118:I118" si="1">(B71+B75+B79+B83+B87+B91+B95+B99+B103+B107+B111+B115)</f>
        <v>0.99999999999999989</v>
      </c>
      <c r="C118" s="113">
        <f t="shared" si="1"/>
        <v>1</v>
      </c>
      <c r="D118" s="113">
        <f t="shared" si="1"/>
        <v>0.99999999999999989</v>
      </c>
      <c r="E118" s="113">
        <f t="shared" si="1"/>
        <v>1</v>
      </c>
      <c r="F118" s="113">
        <f t="shared" si="1"/>
        <v>0</v>
      </c>
      <c r="G118" s="113">
        <f t="shared" si="1"/>
        <v>0</v>
      </c>
      <c r="H118" s="113">
        <f t="shared" si="1"/>
        <v>0</v>
      </c>
      <c r="I118" s="113">
        <f t="shared" si="1"/>
        <v>0</v>
      </c>
    </row>
    <row r="121" spans="1:9" ht="28.5" x14ac:dyDescent="0.25">
      <c r="A121" s="354" t="s">
        <v>345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hyperlinks>
    <hyperlink ref="B77:C77" r:id="rId1" display="https://secretariadistritald-my.sharepoint.com/:w:/g/personal/territorializacion2021_sdmujer_gov_co/Ecvw0dX2CWdHj_Uo_CVLs-QB_wGYAp9x_XynUU2i0yrt9A?e=4I84fE" xr:uid="{7FAAC4C1-86AA-4242-8709-933BD99A6D70}"/>
    <hyperlink ref="D77:E77" r:id="rId2" display="https://secretariadistritald-my.sharepoint.com/:w:/g/personal/territorializacion2021_sdmujer_gov_co/Ecvw0dX2CWdHj_Uo_CVLs-QB_wGYAp9x_XynUU2i0yrt9A?e=4I84fE" xr:uid="{08441B20-FC16-40F6-95B5-CC0D8B589B34}"/>
    <hyperlink ref="B81:C81" r:id="rId3" display="https://secretariadistritald-my.sharepoint.com/:w:/g/personal/territorializacion2021_sdmujer_gov_co/Eav5WxJDWrxBmR2lglSC9s4BX99VF4GY8KTf3qRI-DXoUQ?e=Xx5HTu" xr:uid="{30285E67-EEC1-4787-A96A-5AD68B533B07}"/>
    <hyperlink ref="D81:E81" r:id="rId4" display="https://secretariadistritald-my.sharepoint.com/:w:/g/personal/territorializacion2021_sdmujer_gov_co/Eav5WxJDWrxBmR2lglSC9s4BX99VF4GY8KTf3qRI-DXoUQ?e=Xx5HTu" xr:uid="{99579A6C-A39C-41E4-B1C4-75CE53CB264B}"/>
    <hyperlink ref="D85:E85" r:id="rId5" display="https://secretariadistritald-my.sharepoint.com/:w:/g/personal/territorializacion2021_sdmujer_gov_co/EQ2hKt-3HjdKqALPpdOA5vMBgq8RMq7kTEYvf8JgjYAzKw?e=eW2f3E" xr:uid="{93C3AFCD-DEB9-45B1-8CAB-54CDEB42E821}"/>
    <hyperlink ref="B85:C85" r:id="rId6" display="https://secretariadistritald-my.sharepoint.com/:w:/g/personal/territorializacion2021_sdmujer_gov_co/EQ2hKt-3HjdKqALPpdOA5vMBgq8RMq7kTEYvf8JgjYAzKw?e=eW2f3E" xr:uid="{F2A98A41-6DE3-4490-A858-D3F07460F88D}"/>
    <hyperlink ref="B89:C89" r:id="rId7" display="https://secretariadistritald-my.sharepoint.com/:w:/g/personal/territorializacion2021_sdmujer_gov_co/ERpeiWmFxklKhcF18TM3YwYBLf5jPVNYp6qaS6zETF5Ipw?e=wQSV3h" xr:uid="{146433F9-F248-4DD0-9CF6-DE30A50D362E}"/>
    <hyperlink ref="D89:E89" r:id="rId8" display="https://secretariadistritald-my.sharepoint.com/:w:/g/personal/territorializacion2021_sdmujer_gov_co/ERpeiWmFxklKhcF18TM3YwYBLf5jPVNYp6qaS6zETF5Ipw?e=wQSV3h" xr:uid="{F11DAF87-8EA4-4257-9270-22C303FD5A29}"/>
    <hyperlink ref="B93:C93" r:id="rId9" display="https://secretariadistritald-my.sharepoint.com/:w:/g/personal/territorializacion2021_sdmujer_gov_co/EZJpKJNKAQhHsO134VnBObkB3SgoiG4RqraoSpaAIhXxLA?e=Gi7lmU" xr:uid="{4953D6B5-5344-4636-B83F-655F0E0C1D31}"/>
    <hyperlink ref="D93:E93" r:id="rId10" display="https://secretariadistritald-my.sharepoint.com/:w:/g/personal/territorializacion2021_sdmujer_gov_co/EZJpKJNKAQhHsO134VnBObkB3SgoiG4RqraoSpaAIhXxLA?e=Gi7lmU" xr:uid="{96CD971E-BC6A-440C-BC47-6B80B2F53517}"/>
    <hyperlink ref="B97:C97" r:id="rId11" display="https://secretariadistritald-my.sharepoint.com/:w:/g/personal/territorializacion2021_sdmujer_gov_co/EaDVMDMYJw9Kl9HlD47a9fgBNne_EPw2Oazmv_mstOP4LA?e=QsoR2u" xr:uid="{FD080740-AA9C-479B-8A65-E4396899734C}"/>
    <hyperlink ref="D97:E97" r:id="rId12" display="https://secretariadistritald-my.sharepoint.com/:w:/g/personal/territorializacion2021_sdmujer_gov_co/EaDVMDMYJw9Kl9HlD47a9fgBNne_EPw2Oazmv_mstOP4LA?e=QsoR2u" xr:uid="{C57ABD96-736A-4EB7-990F-3D4EF67B05CA}"/>
    <hyperlink ref="B101:C101" r:id="rId13" display="https://secretariadistritald-my.sharepoint.com/:w:/g/personal/territorializacion2021_sdmujer_gov_co/EYYmW60CtgFAvo8AB6POelABei-ys2uQyzoiba2hMT2-hg?e=MreDzq" xr:uid="{9566A516-2A98-4B6F-AD81-4233A28F6CAC}"/>
    <hyperlink ref="D101:E101" r:id="rId14" display="https://secretariadistritald-my.sharepoint.com/:w:/g/personal/territorializacion2021_sdmujer_gov_co/EYYmW60CtgFAvo8AB6POelABei-ys2uQyzoiba2hMT2-hg?e=MreDzq" xr:uid="{C759F738-0DDE-4B6C-8C38-042484BE3348}"/>
    <hyperlink ref="B105:C105" r:id="rId15" display="https://secretariadistritald-my.sharepoint.com/:b:/g/personal/territorializacion2021_sdmujer_gov_co/EUrdvLFP96lLk4a_sHpWUiMBgVJWMdVvdxVT6FA_GZ0G3g?e=Q52fbb" xr:uid="{C11B1CEE-24C6-40ED-B45E-EE7D74EB4D45}"/>
    <hyperlink ref="D105:E105" r:id="rId16" display="https://secretariadistritald-my.sharepoint.com/:b:/g/personal/territorializacion2021_sdmujer_gov_co/EUrdvLFP96lLk4a_sHpWUiMBgVJWMdVvdxVT6FA_GZ0G3g?e=Q52fbb" xr:uid="{C72B6013-174C-431B-B835-A69969D880EA}"/>
    <hyperlink ref="B109:C109" r:id="rId17" display="https://secretariadistritald-my.sharepoint.com/:w:/g/personal/territorializacion2021_sdmujer_gov_co/ETXkU_CxeSpArs708AhfFPMBes5iLm6L_uAGVq1IzfN4Cw?e=mqVamT" xr:uid="{70851A44-FBC8-4114-974D-DAD8C6D08408}"/>
    <hyperlink ref="D109:E109" r:id="rId18" display="https://secretariadistritald-my.sharepoint.com/:w:/g/personal/territorializacion2021_sdmujer_gov_co/ETXkU_CxeSpArs708AhfFPMBes5iLm6L_uAGVq1IzfN4Cw?e=mqVamT" xr:uid="{934FCF92-636B-4460-A007-C857D07D68D8}"/>
    <hyperlink ref="B113:C113" r:id="rId19" display="https://secretariadistritald-my.sharepoint.com/:w:/g/personal/territorializacion2021_sdmujer_gov_co/IQD96F2BSCx5Ra_IYBILz7TOAa71AOZUDAAR6f1BIYKgwKQ?e=Hv3xh8" xr:uid="{124AD9EC-5595-443F-BC64-7FAC18A9198C}"/>
    <hyperlink ref="D113:E113" r:id="rId20" display="https://secretariadistritald-my.sharepoint.com/:w:/g/personal/territorializacion2021_sdmujer_gov_co/IQD96F2BSCx5Ra_IYBILz7TOAa71AOZUDAAR6f1BIYKgwKQ?e=Hv3xh8" xr:uid="{A260B18A-1218-4D46-8CCB-7DE197965092}"/>
    <hyperlink ref="B117:C117" r:id="rId21" display="https://secretariadistritald-my.sharepoint.com/:w:/g/personal/territorializacion2021_sdmujer_gov_co/IQAhbI3XxJu6RaygFGlnBcnuAf1jJrCIzvxLp732M0qN9DA?e=gviIjh" xr:uid="{3222372D-FBCC-4549-B4BD-B9E461D571C4}"/>
    <hyperlink ref="D117:E117" r:id="rId22" display="https://secretariadistritald-my.sharepoint.com/:w:/g/personal/territorializacion2021_sdmujer_gov_co/IQAhbI3XxJu6RaygFGlnBcnuAf1jJrCIzvxLp732M0qN9DA?e=gviIjh" xr:uid="{A0581B98-0A4A-4F60-9D88-AE4C58338C1D}"/>
  </hyperlinks>
  <pageMargins left="0.25" right="0.25" top="0.75" bottom="0.75" header="0.3" footer="0.3"/>
  <pageSetup scale="10" orientation="landscape" r:id="rId23"/>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zoomScale="120" zoomScaleNormal="120" workbookViewId="0">
      <selection activeCell="N11" sqref="N11"/>
    </sheetView>
  </sheetViews>
  <sheetFormatPr baseColWidth="10" defaultColWidth="9.140625" defaultRowHeight="15" x14ac:dyDescent="0.25"/>
  <sheetData>
    <row r="1" spans="1:12" x14ac:dyDescent="0.25">
      <c r="A1" s="972"/>
      <c r="B1" s="973"/>
      <c r="C1" s="973"/>
      <c r="D1" s="973"/>
      <c r="E1" s="974"/>
      <c r="F1" s="927" t="s">
        <v>346</v>
      </c>
      <c r="G1" s="928"/>
      <c r="H1" s="928"/>
      <c r="I1" s="928"/>
      <c r="J1" s="928"/>
      <c r="K1" s="928"/>
      <c r="L1" s="261"/>
    </row>
    <row r="2" spans="1:12" x14ac:dyDescent="0.25">
      <c r="A2" s="975"/>
      <c r="B2" s="976"/>
      <c r="C2" s="976"/>
      <c r="D2" s="976"/>
      <c r="E2" s="977"/>
      <c r="F2" s="929"/>
      <c r="G2" s="930"/>
      <c r="H2" s="930"/>
      <c r="I2" s="930"/>
      <c r="J2" s="930"/>
      <c r="K2" s="930"/>
      <c r="L2" s="261"/>
    </row>
    <row r="3" spans="1:12" x14ac:dyDescent="0.25">
      <c r="A3" s="975"/>
      <c r="B3" s="976"/>
      <c r="C3" s="976"/>
      <c r="D3" s="976"/>
      <c r="E3" s="977"/>
      <c r="F3" s="927" t="s">
        <v>347</v>
      </c>
      <c r="G3" s="928"/>
      <c r="H3" s="928"/>
      <c r="I3" s="928"/>
      <c r="J3" s="928"/>
      <c r="K3" s="928"/>
      <c r="L3" s="261"/>
    </row>
    <row r="4" spans="1:12" x14ac:dyDescent="0.25">
      <c r="A4" s="978"/>
      <c r="B4" s="979"/>
      <c r="C4" s="979"/>
      <c r="D4" s="979"/>
      <c r="E4" s="980"/>
      <c r="F4" s="929"/>
      <c r="G4" s="930"/>
      <c r="H4" s="930"/>
      <c r="I4" s="930"/>
      <c r="J4" s="930"/>
      <c r="K4" s="930"/>
      <c r="L4" s="261"/>
    </row>
    <row r="5" spans="1:12" x14ac:dyDescent="0.25">
      <c r="A5" s="898" t="s">
        <v>348</v>
      </c>
      <c r="B5" s="899"/>
      <c r="C5" s="899"/>
      <c r="D5" s="899"/>
      <c r="E5" s="899"/>
      <c r="F5" s="899"/>
      <c r="G5" s="899"/>
      <c r="H5" s="899"/>
      <c r="I5" s="899"/>
      <c r="J5" s="899"/>
      <c r="K5" s="899"/>
      <c r="L5" s="911"/>
    </row>
    <row r="6" spans="1:12" x14ac:dyDescent="0.25">
      <c r="A6" s="898" t="s">
        <v>349</v>
      </c>
      <c r="B6" s="899"/>
      <c r="C6" s="900"/>
      <c r="D6" s="901" t="s">
        <v>12</v>
      </c>
      <c r="E6" s="902"/>
      <c r="F6" s="902"/>
      <c r="G6" s="902"/>
      <c r="H6" s="903"/>
      <c r="I6" s="898" t="s">
        <v>350</v>
      </c>
      <c r="J6" s="900"/>
      <c r="K6" s="901" t="s">
        <v>37</v>
      </c>
      <c r="L6" s="903"/>
    </row>
    <row r="7" spans="1:12" x14ac:dyDescent="0.25">
      <c r="A7" s="898" t="s">
        <v>351</v>
      </c>
      <c r="B7" s="899"/>
      <c r="C7" s="900"/>
      <c r="D7" s="901" t="s">
        <v>26</v>
      </c>
      <c r="E7" s="902"/>
      <c r="F7" s="902"/>
      <c r="G7" s="902"/>
      <c r="H7" s="903"/>
      <c r="I7" s="898" t="s">
        <v>98</v>
      </c>
      <c r="J7" s="900"/>
      <c r="K7" s="901" t="s">
        <v>15</v>
      </c>
      <c r="L7" s="903"/>
    </row>
    <row r="8" spans="1:12" ht="47.25" customHeight="1" x14ac:dyDescent="0.25">
      <c r="A8" s="898" t="s">
        <v>352</v>
      </c>
      <c r="B8" s="899"/>
      <c r="C8" s="900"/>
      <c r="D8" s="901" t="s">
        <v>74</v>
      </c>
      <c r="E8" s="902"/>
      <c r="F8" s="902"/>
      <c r="G8" s="902"/>
      <c r="H8" s="903"/>
      <c r="I8" s="898" t="s">
        <v>353</v>
      </c>
      <c r="J8" s="900"/>
      <c r="K8" s="901" t="s">
        <v>75</v>
      </c>
      <c r="L8" s="903"/>
    </row>
    <row r="9" spans="1:12" x14ac:dyDescent="0.25">
      <c r="A9" s="918" t="s">
        <v>354</v>
      </c>
      <c r="B9" s="919"/>
      <c r="C9" s="919"/>
      <c r="D9" s="919"/>
      <c r="E9" s="899"/>
      <c r="F9" s="899"/>
      <c r="G9" s="899"/>
      <c r="H9" s="899"/>
      <c r="I9" s="899"/>
      <c r="J9" s="899"/>
      <c r="K9" s="899"/>
      <c r="L9" s="911"/>
    </row>
    <row r="10" spans="1:12" ht="27.75" customHeight="1" x14ac:dyDescent="0.25">
      <c r="A10" s="896" t="s">
        <v>355</v>
      </c>
      <c r="B10" s="896"/>
      <c r="C10" s="896"/>
      <c r="D10" s="896"/>
      <c r="E10" s="897" t="str">
        <f>+ACTIVIDAD_8!B13</f>
        <v>Implementar 1 estrategia asociada al Modelo CIOM para la ruralidad Bogotana</v>
      </c>
      <c r="F10" s="897"/>
      <c r="G10" s="897"/>
      <c r="H10" s="897"/>
      <c r="I10" s="897"/>
      <c r="J10" s="897"/>
      <c r="K10" s="897"/>
      <c r="L10" s="897"/>
    </row>
    <row r="11" spans="1:12" ht="29.25" customHeight="1" x14ac:dyDescent="0.25">
      <c r="A11" s="909" t="s">
        <v>356</v>
      </c>
      <c r="B11" s="910"/>
      <c r="C11" s="910"/>
      <c r="D11" s="911"/>
      <c r="E11" s="904" t="str">
        <f>+ACTIVIDAD_8!I17</f>
        <v>Estrategia asociada al Modelo CIOM para la ruralidad Bogotana implementada</v>
      </c>
      <c r="F11" s="897"/>
      <c r="G11" s="897"/>
      <c r="H11" s="897"/>
      <c r="I11" s="897"/>
      <c r="J11" s="897"/>
      <c r="K11" s="897"/>
      <c r="L11" s="905"/>
    </row>
    <row r="12" spans="1:12" ht="42.75" customHeight="1" x14ac:dyDescent="0.25">
      <c r="A12" s="898" t="s">
        <v>357</v>
      </c>
      <c r="B12" s="899"/>
      <c r="C12" s="899"/>
      <c r="D12" s="900"/>
      <c r="E12" s="920" t="s">
        <v>1030</v>
      </c>
      <c r="F12" s="921"/>
      <c r="G12" s="921"/>
      <c r="H12" s="921"/>
      <c r="I12" s="921"/>
      <c r="J12" s="921"/>
      <c r="K12" s="921"/>
      <c r="L12" s="922"/>
    </row>
    <row r="13" spans="1:12" ht="30" customHeight="1" x14ac:dyDescent="0.25">
      <c r="A13" s="898" t="s">
        <v>359</v>
      </c>
      <c r="B13" s="899"/>
      <c r="C13" s="900"/>
      <c r="D13" s="901"/>
      <c r="E13" s="902"/>
      <c r="F13" s="902"/>
      <c r="G13" s="902"/>
      <c r="H13" s="903"/>
      <c r="I13" s="898" t="s">
        <v>360</v>
      </c>
      <c r="J13" s="900"/>
      <c r="K13" s="901" t="s">
        <v>49</v>
      </c>
      <c r="L13" s="903"/>
    </row>
    <row r="14" spans="1:12" x14ac:dyDescent="0.25">
      <c r="A14" s="898" t="s">
        <v>361</v>
      </c>
      <c r="B14" s="899"/>
      <c r="C14" s="899"/>
      <c r="D14" s="899"/>
      <c r="E14" s="899"/>
      <c r="F14" s="899"/>
      <c r="G14" s="899"/>
      <c r="H14" s="899"/>
      <c r="I14" s="899"/>
      <c r="J14" s="899"/>
      <c r="K14" s="899"/>
      <c r="L14" s="911"/>
    </row>
    <row r="15" spans="1:12" ht="26.25" customHeight="1" x14ac:dyDescent="0.25">
      <c r="A15" s="898" t="s">
        <v>362</v>
      </c>
      <c r="B15" s="899"/>
      <c r="C15" s="900"/>
      <c r="D15" s="901" t="s">
        <v>19</v>
      </c>
      <c r="E15" s="902"/>
      <c r="F15" s="902"/>
      <c r="G15" s="902"/>
      <c r="H15" s="903"/>
      <c r="I15" s="898" t="s">
        <v>363</v>
      </c>
      <c r="J15" s="900"/>
      <c r="K15" s="901" t="s">
        <v>20</v>
      </c>
      <c r="L15" s="903"/>
    </row>
    <row r="16" spans="1:12" ht="30.75" customHeight="1" x14ac:dyDescent="0.25">
      <c r="A16" s="898" t="s">
        <v>364</v>
      </c>
      <c r="B16" s="899"/>
      <c r="C16" s="900"/>
      <c r="D16" s="1139">
        <v>1</v>
      </c>
      <c r="E16" s="1140"/>
      <c r="F16" s="1140"/>
      <c r="G16" s="1140"/>
      <c r="H16" s="1141"/>
      <c r="I16" s="898" t="s">
        <v>237</v>
      </c>
      <c r="J16" s="900"/>
      <c r="K16" s="901" t="s">
        <v>23</v>
      </c>
      <c r="L16" s="903"/>
    </row>
    <row r="17" spans="1:13" x14ac:dyDescent="0.25">
      <c r="A17" s="898" t="s">
        <v>365</v>
      </c>
      <c r="B17" s="899"/>
      <c r="C17" s="900"/>
      <c r="D17" s="901"/>
      <c r="E17" s="902"/>
      <c r="F17" s="902"/>
      <c r="G17" s="902"/>
      <c r="H17" s="903"/>
      <c r="I17" s="906"/>
      <c r="J17" s="907"/>
      <c r="K17" s="907"/>
      <c r="L17" s="908"/>
    </row>
    <row r="18" spans="1:13" x14ac:dyDescent="0.25">
      <c r="A18" s="268" t="s">
        <v>366</v>
      </c>
      <c r="B18" s="268" t="s">
        <v>367</v>
      </c>
      <c r="C18" s="898" t="s">
        <v>368</v>
      </c>
      <c r="D18" s="899"/>
      <c r="E18" s="899"/>
      <c r="F18" s="899"/>
      <c r="G18" s="900"/>
      <c r="H18" s="898" t="s">
        <v>369</v>
      </c>
      <c r="I18" s="900"/>
      <c r="J18" s="898" t="s">
        <v>370</v>
      </c>
      <c r="K18" s="900"/>
      <c r="L18" s="268" t="s">
        <v>371</v>
      </c>
    </row>
    <row r="19" spans="1:13" ht="71.25" customHeight="1" x14ac:dyDescent="0.25">
      <c r="A19" s="263">
        <v>1</v>
      </c>
      <c r="B19" s="264" t="s">
        <v>292</v>
      </c>
      <c r="C19" s="901" t="s">
        <v>1031</v>
      </c>
      <c r="D19" s="902"/>
      <c r="E19" s="902"/>
      <c r="F19" s="902"/>
      <c r="G19" s="903"/>
      <c r="H19" s="901" t="s">
        <v>1032</v>
      </c>
      <c r="I19" s="903"/>
      <c r="J19" s="906" t="s">
        <v>22</v>
      </c>
      <c r="K19" s="908"/>
      <c r="L19" s="264" t="s">
        <v>1033</v>
      </c>
    </row>
    <row r="20" spans="1:13" ht="61.5" customHeight="1" x14ac:dyDescent="0.25">
      <c r="A20" s="263">
        <v>2</v>
      </c>
      <c r="B20" s="264" t="s">
        <v>292</v>
      </c>
      <c r="C20" s="901" t="s">
        <v>1034</v>
      </c>
      <c r="D20" s="902"/>
      <c r="E20" s="902"/>
      <c r="F20" s="902"/>
      <c r="G20" s="903"/>
      <c r="H20" s="901" t="s">
        <v>1035</v>
      </c>
      <c r="I20" s="903"/>
      <c r="J20" s="906" t="s">
        <v>22</v>
      </c>
      <c r="K20" s="908"/>
      <c r="L20" s="264" t="s">
        <v>1033</v>
      </c>
    </row>
    <row r="21" spans="1:13" x14ac:dyDescent="0.25">
      <c r="A21" s="263"/>
      <c r="B21" s="264"/>
      <c r="C21" s="901"/>
      <c r="D21" s="902"/>
      <c r="E21" s="902"/>
      <c r="F21" s="902"/>
      <c r="G21" s="903"/>
      <c r="H21" s="901"/>
      <c r="I21" s="903"/>
      <c r="J21" s="906"/>
      <c r="K21" s="908"/>
      <c r="L21" s="264"/>
    </row>
    <row r="22" spans="1:13" ht="51" x14ac:dyDescent="0.25">
      <c r="A22" s="268" t="s">
        <v>366</v>
      </c>
      <c r="B22" s="898" t="s">
        <v>379</v>
      </c>
      <c r="C22" s="899"/>
      <c r="D22" s="899"/>
      <c r="E22" s="899"/>
      <c r="F22" s="899"/>
      <c r="G22" s="899"/>
      <c r="H22" s="899"/>
      <c r="I22" s="899"/>
      <c r="J22" s="899"/>
      <c r="K22" s="900"/>
      <c r="L22" s="268" t="s">
        <v>380</v>
      </c>
    </row>
    <row r="23" spans="1:13" ht="43.5" customHeight="1" x14ac:dyDescent="0.25">
      <c r="A23" s="263">
        <v>1</v>
      </c>
      <c r="B23" s="1079" t="s">
        <v>1036</v>
      </c>
      <c r="C23" s="1080"/>
      <c r="D23" s="1080"/>
      <c r="E23" s="1080"/>
      <c r="F23" s="1080"/>
      <c r="G23" s="1080"/>
      <c r="H23" s="1080"/>
      <c r="I23" s="1080"/>
      <c r="J23" s="1080"/>
      <c r="K23" s="1081"/>
      <c r="L23" s="264" t="s">
        <v>22</v>
      </c>
    </row>
    <row r="24" spans="1:13" x14ac:dyDescent="0.25">
      <c r="A24" s="898" t="s">
        <v>382</v>
      </c>
      <c r="B24" s="899"/>
      <c r="C24" s="899"/>
      <c r="D24" s="899"/>
      <c r="E24" s="899"/>
      <c r="F24" s="919"/>
      <c r="G24" s="919"/>
      <c r="H24" s="899"/>
      <c r="I24" s="919"/>
      <c r="J24" s="919"/>
      <c r="K24" s="899"/>
      <c r="L24" s="986"/>
    </row>
    <row r="25" spans="1:13" ht="25.5" x14ac:dyDescent="0.25">
      <c r="A25" s="898" t="s">
        <v>383</v>
      </c>
      <c r="B25" s="899"/>
      <c r="C25" s="900"/>
      <c r="D25" s="901">
        <v>1</v>
      </c>
      <c r="E25" s="902"/>
      <c r="F25" s="896" t="s">
        <v>384</v>
      </c>
      <c r="G25" s="896"/>
      <c r="H25" s="276">
        <v>2024</v>
      </c>
      <c r="I25" s="896" t="s">
        <v>385</v>
      </c>
      <c r="J25" s="896"/>
      <c r="K25" s="262"/>
      <c r="L25" s="275" t="s">
        <v>473</v>
      </c>
    </row>
    <row r="26" spans="1:13" x14ac:dyDescent="0.25">
      <c r="A26" s="898" t="s">
        <v>387</v>
      </c>
      <c r="B26" s="899"/>
      <c r="C26" s="900"/>
      <c r="D26" s="901" t="s">
        <v>1037</v>
      </c>
      <c r="E26" s="902"/>
      <c r="F26" s="895"/>
      <c r="G26" s="895"/>
      <c r="H26" s="902"/>
      <c r="I26" s="895"/>
      <c r="J26" s="895"/>
      <c r="K26" s="902"/>
      <c r="L26" s="912"/>
    </row>
    <row r="27" spans="1:13" x14ac:dyDescent="0.25">
      <c r="A27" s="898" t="s">
        <v>389</v>
      </c>
      <c r="B27" s="899"/>
      <c r="C27" s="900"/>
      <c r="D27" s="972"/>
      <c r="E27" s="973"/>
      <c r="F27" s="973"/>
      <c r="G27" s="973"/>
      <c r="H27" s="973"/>
      <c r="I27" s="973"/>
      <c r="J27" s="973"/>
      <c r="K27" s="973"/>
      <c r="L27" s="974"/>
    </row>
    <row r="28" spans="1:13" x14ac:dyDescent="0.25">
      <c r="A28" s="898" t="s">
        <v>390</v>
      </c>
      <c r="B28" s="899"/>
      <c r="C28" s="899"/>
      <c r="D28" s="1138"/>
      <c r="E28" s="1138"/>
      <c r="F28" s="1138"/>
      <c r="G28" s="1138"/>
      <c r="H28" s="1138"/>
      <c r="I28" s="1138"/>
      <c r="J28" s="1138"/>
      <c r="K28" s="1138"/>
      <c r="L28" s="1138"/>
      <c r="M28" s="358"/>
    </row>
    <row r="29" spans="1:13" x14ac:dyDescent="0.25">
      <c r="D29" s="358"/>
      <c r="E29" s="358"/>
      <c r="F29" s="358"/>
      <c r="G29" s="358"/>
      <c r="H29" s="358"/>
      <c r="I29" s="358"/>
      <c r="J29" s="358"/>
      <c r="K29" s="358"/>
      <c r="L29" s="35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705"/>
      <c r="B3" s="691"/>
      <c r="C3" s="691"/>
      <c r="D3" s="691"/>
      <c r="E3" s="691"/>
      <c r="F3" s="691"/>
      <c r="G3" s="691"/>
      <c r="H3" s="691"/>
      <c r="I3" s="691"/>
      <c r="J3" s="691"/>
      <c r="K3" s="691"/>
      <c r="L3" s="691"/>
      <c r="M3" s="691"/>
      <c r="N3" s="691"/>
      <c r="O3" s="691"/>
    </row>
    <row r="4" spans="1:15" ht="39.75" customHeight="1" x14ac:dyDescent="0.25">
      <c r="A4" s="706" t="s">
        <v>91</v>
      </c>
      <c r="B4" s="691"/>
      <c r="C4" s="691"/>
      <c r="D4" s="691"/>
      <c r="E4" s="691"/>
      <c r="F4" s="691"/>
      <c r="G4" s="691"/>
      <c r="H4" s="691"/>
      <c r="I4" s="691"/>
      <c r="J4" s="691"/>
      <c r="K4" s="691"/>
      <c r="L4" s="691"/>
      <c r="M4" s="691"/>
      <c r="N4" s="691"/>
      <c r="O4" s="691"/>
    </row>
    <row r="5" spans="1:15" ht="21" hidden="1" customHeight="1" x14ac:dyDescent="0.35">
      <c r="A5" s="705"/>
      <c r="B5" s="691"/>
      <c r="C5" s="691"/>
      <c r="D5" s="691"/>
      <c r="E5" s="691"/>
      <c r="F5" s="691"/>
      <c r="G5" s="691"/>
      <c r="H5" s="691"/>
      <c r="I5" s="691"/>
      <c r="J5" s="691"/>
      <c r="K5" s="691"/>
      <c r="L5" s="691"/>
      <c r="M5" s="691"/>
      <c r="N5" s="691"/>
      <c r="O5" s="691"/>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707" t="s">
        <v>92</v>
      </c>
      <c r="C7" s="691"/>
      <c r="D7" s="691"/>
      <c r="E7" s="1"/>
      <c r="F7" s="708">
        <v>2024</v>
      </c>
      <c r="G7" s="709"/>
      <c r="H7" s="52"/>
      <c r="I7" s="52"/>
      <c r="J7" s="2">
        <v>2025</v>
      </c>
      <c r="K7" s="2">
        <v>2026</v>
      </c>
      <c r="L7" s="2">
        <v>2027</v>
      </c>
      <c r="M7" s="2">
        <v>2028</v>
      </c>
      <c r="N7" s="2" t="s">
        <v>93</v>
      </c>
      <c r="O7" s="1"/>
    </row>
    <row r="8" spans="1:15" ht="15" hidden="1" customHeight="1" x14ac:dyDescent="0.25">
      <c r="A8" s="1"/>
      <c r="B8" s="691"/>
      <c r="C8" s="691"/>
      <c r="D8" s="691"/>
      <c r="E8" s="1"/>
      <c r="F8" s="710">
        <v>16263770000</v>
      </c>
      <c r="G8" s="709"/>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94" t="s">
        <v>94</v>
      </c>
      <c r="B11" s="691"/>
      <c r="C11" s="691"/>
      <c r="D11" s="691"/>
      <c r="E11" s="691"/>
      <c r="F11" s="691"/>
      <c r="G11" s="691"/>
      <c r="H11" s="691"/>
      <c r="I11" s="691"/>
      <c r="J11" s="691"/>
      <c r="K11" s="691"/>
      <c r="L11" s="691"/>
      <c r="M11" s="691"/>
      <c r="N11" s="691"/>
      <c r="O11" s="691"/>
    </row>
    <row r="12" spans="1:15" ht="9" customHeight="1" x14ac:dyDescent="0.25">
      <c r="A12" s="5"/>
      <c r="B12" s="5"/>
      <c r="C12" s="5"/>
      <c r="D12" s="5"/>
      <c r="E12" s="5"/>
      <c r="F12" s="5"/>
      <c r="G12" s="5"/>
      <c r="H12" s="5"/>
      <c r="I12" s="5"/>
      <c r="J12" s="5"/>
      <c r="K12" s="5"/>
      <c r="L12" s="5"/>
      <c r="M12" s="5"/>
      <c r="N12" s="5"/>
      <c r="O12" s="5"/>
    </row>
    <row r="13" spans="1:15" ht="21.75" customHeight="1" x14ac:dyDescent="0.25">
      <c r="A13" s="695" t="s">
        <v>95</v>
      </c>
      <c r="B13" s="696"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91"/>
      <c r="B14" s="697"/>
      <c r="C14" s="4"/>
      <c r="D14" s="692">
        <v>1</v>
      </c>
      <c r="E14" s="4"/>
      <c r="F14" s="692" t="s">
        <v>21</v>
      </c>
      <c r="G14" s="4"/>
      <c r="H14" s="692"/>
      <c r="I14" s="4"/>
      <c r="J14" s="9" t="s">
        <v>100</v>
      </c>
      <c r="K14" s="10">
        <v>15</v>
      </c>
      <c r="L14" s="11">
        <v>50</v>
      </c>
      <c r="M14" s="11">
        <v>85</v>
      </c>
      <c r="N14" s="12">
        <v>100</v>
      </c>
      <c r="O14" s="10">
        <v>100</v>
      </c>
    </row>
    <row r="15" spans="1:15" ht="21.75" customHeight="1" x14ac:dyDescent="0.25">
      <c r="A15" s="691"/>
      <c r="B15" s="693"/>
      <c r="C15" s="4"/>
      <c r="D15" s="693"/>
      <c r="E15" s="4"/>
      <c r="F15" s="693"/>
      <c r="G15" s="4"/>
      <c r="H15" s="693"/>
      <c r="I15" s="4"/>
      <c r="J15" s="9" t="s">
        <v>101</v>
      </c>
      <c r="K15" s="3"/>
      <c r="L15" s="3"/>
      <c r="M15" s="3"/>
      <c r="N15" s="3"/>
      <c r="O15" s="3">
        <f t="shared" ref="O15" si="0">SUM(K15:N15)</f>
        <v>0</v>
      </c>
    </row>
    <row r="17" spans="1:15" ht="15" customHeight="1" x14ac:dyDescent="0.25">
      <c r="A17" s="690" t="s">
        <v>102</v>
      </c>
      <c r="B17" s="691"/>
      <c r="C17" s="691"/>
      <c r="D17" s="691"/>
      <c r="E17" s="691"/>
      <c r="F17" s="691"/>
      <c r="G17" s="691"/>
      <c r="H17" s="691"/>
      <c r="I17" s="691"/>
      <c r="J17" s="691"/>
      <c r="K17" s="691"/>
      <c r="L17" s="691"/>
      <c r="M17" s="691"/>
      <c r="N17" s="691"/>
      <c r="O17" s="691"/>
    </row>
    <row r="18" spans="1:15" ht="26.25" customHeight="1" x14ac:dyDescent="0.25">
      <c r="A18" s="695" t="s">
        <v>103</v>
      </c>
      <c r="B18" s="704"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691"/>
      <c r="B19" s="697"/>
      <c r="C19" s="4"/>
      <c r="D19" s="692">
        <v>1</v>
      </c>
      <c r="E19" s="4"/>
      <c r="F19" s="692" t="s">
        <v>23</v>
      </c>
      <c r="G19" s="4"/>
      <c r="H19" s="692">
        <v>10</v>
      </c>
      <c r="I19" s="4"/>
      <c r="J19" s="9" t="s">
        <v>100</v>
      </c>
      <c r="K19" s="10">
        <v>1</v>
      </c>
      <c r="L19" s="11">
        <v>1</v>
      </c>
      <c r="M19" s="11">
        <v>1</v>
      </c>
      <c r="N19" s="11">
        <v>1</v>
      </c>
      <c r="O19" s="14">
        <v>1</v>
      </c>
    </row>
    <row r="20" spans="1:15" ht="15" customHeight="1" x14ac:dyDescent="0.25">
      <c r="A20" s="691"/>
      <c r="B20" s="693"/>
      <c r="C20" s="4"/>
      <c r="D20" s="693"/>
      <c r="E20" s="4"/>
      <c r="F20" s="693"/>
      <c r="G20" s="4"/>
      <c r="H20" s="693"/>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95" t="s">
        <v>103</v>
      </c>
      <c r="B22" s="714"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691"/>
      <c r="B23" s="697"/>
      <c r="C23" s="4"/>
      <c r="D23" s="692">
        <v>1</v>
      </c>
      <c r="E23" s="4"/>
      <c r="F23" s="692" t="s">
        <v>23</v>
      </c>
      <c r="G23" s="4"/>
      <c r="H23" s="692">
        <v>10</v>
      </c>
      <c r="I23" s="4"/>
      <c r="J23" s="9" t="s">
        <v>100</v>
      </c>
      <c r="K23" s="10">
        <v>1</v>
      </c>
      <c r="L23" s="11">
        <v>1</v>
      </c>
      <c r="M23" s="11">
        <v>1</v>
      </c>
      <c r="N23" s="11">
        <v>1</v>
      </c>
      <c r="O23" s="14">
        <v>1</v>
      </c>
    </row>
    <row r="24" spans="1:15" ht="15" customHeight="1" x14ac:dyDescent="0.25">
      <c r="A24" s="691"/>
      <c r="B24" s="693"/>
      <c r="C24" s="4"/>
      <c r="D24" s="693"/>
      <c r="E24" s="4"/>
      <c r="F24" s="693"/>
      <c r="G24" s="4"/>
      <c r="H24" s="693"/>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95" t="s">
        <v>103</v>
      </c>
      <c r="B26" s="711"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691"/>
      <c r="B27" s="712"/>
      <c r="C27" s="4"/>
      <c r="D27" s="692">
        <v>1</v>
      </c>
      <c r="E27" s="4"/>
      <c r="F27" s="692" t="s">
        <v>23</v>
      </c>
      <c r="G27" s="4"/>
      <c r="H27" s="692">
        <v>10</v>
      </c>
      <c r="I27" s="4"/>
      <c r="J27" s="9" t="s">
        <v>100</v>
      </c>
      <c r="K27" s="10">
        <v>1</v>
      </c>
      <c r="L27" s="11">
        <v>1</v>
      </c>
      <c r="M27" s="11">
        <v>1</v>
      </c>
      <c r="N27" s="11">
        <v>1</v>
      </c>
      <c r="O27" s="14">
        <v>1</v>
      </c>
    </row>
    <row r="28" spans="1:15" ht="15" customHeight="1" x14ac:dyDescent="0.25">
      <c r="A28" s="691"/>
      <c r="B28" s="713"/>
      <c r="C28" s="4"/>
      <c r="D28" s="693"/>
      <c r="E28" s="4"/>
      <c r="F28" s="693"/>
      <c r="G28" s="4"/>
      <c r="H28" s="693"/>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95" t="s">
        <v>103</v>
      </c>
      <c r="B30" s="703"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691"/>
      <c r="B31" s="697"/>
      <c r="C31" s="4"/>
      <c r="D31" s="692">
        <v>100</v>
      </c>
      <c r="E31" s="4"/>
      <c r="F31" s="692" t="s">
        <v>33</v>
      </c>
      <c r="G31" s="4"/>
      <c r="H31" s="692">
        <v>15</v>
      </c>
      <c r="I31" s="4"/>
      <c r="J31" s="9" t="s">
        <v>100</v>
      </c>
      <c r="K31" s="18">
        <v>0.15</v>
      </c>
      <c r="L31" s="18">
        <v>0.5</v>
      </c>
      <c r="M31" s="18">
        <v>0.85</v>
      </c>
      <c r="N31" s="18">
        <v>1</v>
      </c>
      <c r="O31" s="19">
        <v>100</v>
      </c>
    </row>
    <row r="32" spans="1:15" ht="15" customHeight="1" x14ac:dyDescent="0.25">
      <c r="A32" s="691"/>
      <c r="B32" s="693"/>
      <c r="C32" s="4"/>
      <c r="D32" s="693"/>
      <c r="E32" s="4"/>
      <c r="F32" s="693"/>
      <c r="G32" s="4"/>
      <c r="H32" s="693"/>
      <c r="I32" s="4"/>
      <c r="J32" s="9" t="s">
        <v>101</v>
      </c>
      <c r="K32" s="15">
        <v>265950000</v>
      </c>
      <c r="L32" s="15">
        <v>699000000</v>
      </c>
      <c r="M32" s="15">
        <v>808000000</v>
      </c>
      <c r="N32" s="15">
        <v>812000000</v>
      </c>
      <c r="O32" s="14">
        <f>+SUM(K32:N32)</f>
        <v>2584950000</v>
      </c>
    </row>
    <row r="34" spans="1:15" ht="15" customHeight="1" x14ac:dyDescent="0.25">
      <c r="A34" s="694" t="s">
        <v>110</v>
      </c>
      <c r="B34" s="691"/>
      <c r="C34" s="691"/>
      <c r="D34" s="691"/>
      <c r="E34" s="691"/>
      <c r="F34" s="691"/>
      <c r="G34" s="691"/>
      <c r="H34" s="691"/>
      <c r="I34" s="691"/>
      <c r="J34" s="691"/>
      <c r="K34" s="691"/>
      <c r="L34" s="691"/>
      <c r="M34" s="691"/>
      <c r="N34" s="691"/>
      <c r="O34" s="691"/>
    </row>
    <row r="35" spans="1:15" ht="9" customHeight="1" x14ac:dyDescent="0.25">
      <c r="A35" s="5"/>
      <c r="B35" s="5"/>
      <c r="C35" s="5"/>
      <c r="D35" s="5"/>
      <c r="E35" s="5"/>
      <c r="F35" s="5"/>
      <c r="G35" s="5"/>
      <c r="H35" s="5"/>
      <c r="I35" s="5"/>
      <c r="J35" s="5"/>
      <c r="K35" s="5"/>
      <c r="L35" s="5"/>
      <c r="M35" s="5"/>
      <c r="N35" s="5"/>
      <c r="O35" s="5"/>
    </row>
    <row r="36" spans="1:15" ht="21.75" customHeight="1" x14ac:dyDescent="0.25">
      <c r="A36" s="695" t="s">
        <v>95</v>
      </c>
      <c r="B36" s="696"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91"/>
      <c r="B37" s="697"/>
      <c r="C37" s="4"/>
      <c r="D37" s="692">
        <v>5</v>
      </c>
      <c r="E37" s="4"/>
      <c r="F37" s="692" t="s">
        <v>21</v>
      </c>
      <c r="G37" s="4"/>
      <c r="H37" s="692">
        <v>15</v>
      </c>
      <c r="I37" s="4"/>
      <c r="J37" s="9" t="s">
        <v>100</v>
      </c>
      <c r="K37" s="20">
        <v>1.7</v>
      </c>
      <c r="L37" s="20">
        <v>1.6</v>
      </c>
      <c r="M37" s="20">
        <v>0.9</v>
      </c>
      <c r="N37" s="20">
        <v>0.8</v>
      </c>
      <c r="O37" s="21">
        <f t="shared" ref="O37:O38" si="1">SUM(K37:N37)</f>
        <v>5</v>
      </c>
    </row>
    <row r="38" spans="1:15" ht="21.75" customHeight="1" x14ac:dyDescent="0.25">
      <c r="A38" s="691"/>
      <c r="B38" s="693"/>
      <c r="C38" s="4"/>
      <c r="D38" s="693"/>
      <c r="E38" s="4"/>
      <c r="F38" s="693"/>
      <c r="G38" s="4"/>
      <c r="H38" s="693"/>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95" t="s">
        <v>103</v>
      </c>
      <c r="B41" s="704"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691"/>
      <c r="B42" s="697"/>
      <c r="C42" s="4"/>
      <c r="D42" s="692">
        <v>5</v>
      </c>
      <c r="E42" s="4"/>
      <c r="F42" s="692" t="s">
        <v>21</v>
      </c>
      <c r="G42" s="4"/>
      <c r="H42" s="692">
        <v>15</v>
      </c>
      <c r="I42" s="4"/>
      <c r="J42" s="9" t="s">
        <v>100</v>
      </c>
      <c r="K42" s="20">
        <v>1.7</v>
      </c>
      <c r="L42" s="20">
        <v>1.6</v>
      </c>
      <c r="M42" s="20">
        <v>0.9</v>
      </c>
      <c r="N42" s="20">
        <v>0.8</v>
      </c>
      <c r="O42" s="21">
        <f>SUM(K42:N42)</f>
        <v>5</v>
      </c>
    </row>
    <row r="43" spans="1:15" ht="15" customHeight="1" x14ac:dyDescent="0.25">
      <c r="A43" s="691"/>
      <c r="B43" s="693"/>
      <c r="C43" s="4"/>
      <c r="D43" s="693"/>
      <c r="E43" s="4"/>
      <c r="F43" s="693"/>
      <c r="G43" s="4"/>
      <c r="H43" s="693"/>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94" t="s">
        <v>113</v>
      </c>
      <c r="B46" s="691"/>
      <c r="C46" s="691"/>
      <c r="D46" s="691"/>
      <c r="E46" s="691"/>
      <c r="F46" s="691"/>
      <c r="G46" s="691"/>
      <c r="H46" s="691"/>
      <c r="I46" s="691"/>
      <c r="J46" s="691"/>
      <c r="K46" s="691"/>
      <c r="L46" s="691"/>
      <c r="M46" s="691"/>
      <c r="N46" s="691"/>
      <c r="O46" s="691"/>
    </row>
    <row r="47" spans="1:15" ht="9" customHeight="1" x14ac:dyDescent="0.25">
      <c r="A47" s="5"/>
      <c r="B47" s="5"/>
      <c r="C47" s="5"/>
      <c r="D47" s="5"/>
      <c r="E47" s="5"/>
      <c r="F47" s="5"/>
      <c r="G47" s="5"/>
      <c r="H47" s="5"/>
      <c r="I47" s="5"/>
      <c r="J47" s="5"/>
      <c r="K47" s="5"/>
      <c r="L47" s="5"/>
      <c r="M47" s="5"/>
      <c r="N47" s="5"/>
      <c r="O47" s="5"/>
    </row>
    <row r="48" spans="1:15" ht="30" customHeight="1" x14ac:dyDescent="0.25">
      <c r="A48" s="695" t="s">
        <v>95</v>
      </c>
      <c r="B48" s="696"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91"/>
      <c r="B49" s="697"/>
      <c r="C49" s="4"/>
      <c r="D49" s="692">
        <v>100</v>
      </c>
      <c r="E49" s="4"/>
      <c r="F49" s="692" t="s">
        <v>33</v>
      </c>
      <c r="G49" s="4"/>
      <c r="H49" s="692">
        <f>+H54+H58</f>
        <v>28</v>
      </c>
      <c r="I49" s="4"/>
      <c r="J49" s="9" t="s">
        <v>100</v>
      </c>
      <c r="K49" s="23"/>
      <c r="L49" s="23"/>
      <c r="M49" s="23"/>
      <c r="N49" s="23"/>
      <c r="O49" s="14">
        <v>100</v>
      </c>
    </row>
    <row r="50" spans="1:15" ht="21.75" customHeight="1" x14ac:dyDescent="0.25">
      <c r="A50" s="691"/>
      <c r="B50" s="693"/>
      <c r="C50" s="4"/>
      <c r="D50" s="693"/>
      <c r="E50" s="4"/>
      <c r="F50" s="693"/>
      <c r="G50" s="4"/>
      <c r="H50" s="693"/>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715" t="s">
        <v>102</v>
      </c>
      <c r="B52" s="715"/>
      <c r="C52" s="715"/>
      <c r="D52" s="715"/>
      <c r="E52" s="715"/>
      <c r="F52" s="715"/>
      <c r="G52" s="715"/>
      <c r="H52" s="715"/>
      <c r="I52" s="715"/>
      <c r="J52" s="715"/>
      <c r="K52" s="715"/>
      <c r="L52" s="715"/>
      <c r="M52" s="715"/>
      <c r="N52" s="715"/>
      <c r="O52" s="715"/>
    </row>
    <row r="53" spans="1:15" ht="26.25" customHeight="1" x14ac:dyDescent="0.25">
      <c r="A53" s="698" t="s">
        <v>103</v>
      </c>
      <c r="B53" s="699"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698"/>
      <c r="B54" s="700"/>
      <c r="C54" s="4"/>
      <c r="D54" s="692">
        <v>100</v>
      </c>
      <c r="E54" s="4"/>
      <c r="F54" s="692" t="s">
        <v>33</v>
      </c>
      <c r="G54" s="4"/>
      <c r="H54" s="692">
        <v>15</v>
      </c>
      <c r="I54" s="4"/>
      <c r="J54" s="9" t="s">
        <v>100</v>
      </c>
      <c r="K54" s="23">
        <v>0.1</v>
      </c>
      <c r="L54" s="23">
        <v>0.5</v>
      </c>
      <c r="M54" s="23"/>
      <c r="N54" s="23"/>
      <c r="O54" s="14">
        <v>100</v>
      </c>
    </row>
    <row r="55" spans="1:15" ht="15" customHeight="1" x14ac:dyDescent="0.25">
      <c r="A55" s="698"/>
      <c r="B55" s="701"/>
      <c r="C55" s="4"/>
      <c r="D55" s="702"/>
      <c r="E55" s="4"/>
      <c r="F55" s="702"/>
      <c r="G55" s="4"/>
      <c r="H55" s="693"/>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95" t="s">
        <v>103</v>
      </c>
      <c r="B57" s="714"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691"/>
      <c r="B58" s="697"/>
      <c r="C58" s="4"/>
      <c r="D58" s="692">
        <v>100</v>
      </c>
      <c r="E58" s="4"/>
      <c r="F58" s="692" t="s">
        <v>23</v>
      </c>
      <c r="G58" s="4"/>
      <c r="H58" s="692">
        <v>13</v>
      </c>
      <c r="I58" s="4"/>
      <c r="J58" s="9" t="s">
        <v>100</v>
      </c>
      <c r="K58" s="23">
        <v>0.05</v>
      </c>
      <c r="L58" s="23"/>
      <c r="M58" s="23"/>
      <c r="N58" s="23"/>
      <c r="O58" s="14">
        <v>100</v>
      </c>
    </row>
    <row r="59" spans="1:15" ht="15" customHeight="1" x14ac:dyDescent="0.25">
      <c r="A59" s="691"/>
      <c r="B59" s="693"/>
      <c r="C59" s="4"/>
      <c r="D59" s="693"/>
      <c r="E59" s="4"/>
      <c r="F59" s="693"/>
      <c r="G59" s="4"/>
      <c r="H59" s="693"/>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94" t="s">
        <v>117</v>
      </c>
      <c r="B62" s="691"/>
      <c r="C62" s="691"/>
      <c r="D62" s="691"/>
      <c r="E62" s="691"/>
      <c r="F62" s="691"/>
      <c r="G62" s="691"/>
      <c r="H62" s="691"/>
      <c r="I62" s="691"/>
      <c r="J62" s="691"/>
      <c r="K62" s="691"/>
      <c r="L62" s="691"/>
      <c r="M62" s="691"/>
      <c r="N62" s="691"/>
      <c r="O62" s="691"/>
    </row>
    <row r="63" spans="1:15" ht="15" customHeight="1" x14ac:dyDescent="0.25">
      <c r="A63" s="5"/>
      <c r="B63" s="5"/>
      <c r="C63" s="5"/>
      <c r="D63" s="5"/>
      <c r="E63" s="5"/>
      <c r="F63" s="5"/>
      <c r="G63" s="5"/>
      <c r="H63" s="5"/>
      <c r="I63" s="5"/>
      <c r="J63" s="5"/>
      <c r="K63" s="5"/>
      <c r="L63" s="5"/>
      <c r="M63" s="5"/>
      <c r="N63" s="5"/>
      <c r="O63" s="5"/>
    </row>
    <row r="64" spans="1:15" ht="25.5" x14ac:dyDescent="0.25">
      <c r="A64" s="695" t="s">
        <v>95</v>
      </c>
      <c r="B64" s="696"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91"/>
      <c r="B65" s="697"/>
      <c r="C65" s="4"/>
      <c r="D65" s="692">
        <v>60</v>
      </c>
      <c r="E65" s="4"/>
      <c r="F65" s="692" t="s">
        <v>33</v>
      </c>
      <c r="G65" s="4"/>
      <c r="H65" s="692">
        <v>12</v>
      </c>
      <c r="I65" s="4"/>
      <c r="J65" s="9" t="s">
        <v>100</v>
      </c>
      <c r="K65" s="10">
        <v>15</v>
      </c>
      <c r="L65" s="11">
        <v>30</v>
      </c>
      <c r="M65" s="11">
        <v>45</v>
      </c>
      <c r="N65" s="11">
        <v>60</v>
      </c>
      <c r="O65" s="14">
        <v>60</v>
      </c>
    </row>
    <row r="66" spans="1:15" ht="15" customHeight="1" x14ac:dyDescent="0.25">
      <c r="A66" s="691"/>
      <c r="B66" s="693"/>
      <c r="C66" s="4"/>
      <c r="D66" s="693"/>
      <c r="E66" s="4"/>
      <c r="F66" s="693"/>
      <c r="G66" s="4"/>
      <c r="H66" s="693"/>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90" t="s">
        <v>102</v>
      </c>
      <c r="B68" s="691"/>
      <c r="C68" s="691"/>
      <c r="D68" s="691"/>
      <c r="E68" s="691"/>
      <c r="F68" s="691"/>
      <c r="G68" s="691"/>
      <c r="H68" s="691"/>
      <c r="I68" s="691"/>
      <c r="J68" s="691"/>
      <c r="K68" s="691"/>
      <c r="L68" s="691"/>
      <c r="M68" s="691"/>
      <c r="N68" s="691"/>
      <c r="O68" s="691"/>
    </row>
    <row r="69" spans="1:15" ht="25.5" customHeight="1" x14ac:dyDescent="0.25">
      <c r="A69" s="695" t="s">
        <v>103</v>
      </c>
      <c r="B69" s="704"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691"/>
      <c r="B70" s="697"/>
      <c r="C70" s="4"/>
      <c r="D70" s="692">
        <v>60</v>
      </c>
      <c r="E70" s="4"/>
      <c r="F70" s="692" t="s">
        <v>33</v>
      </c>
      <c r="G70" s="4"/>
      <c r="H70" s="692">
        <v>12</v>
      </c>
      <c r="I70" s="4"/>
      <c r="J70" s="9" t="s">
        <v>100</v>
      </c>
      <c r="K70" s="10">
        <v>15</v>
      </c>
      <c r="L70" s="11">
        <v>30</v>
      </c>
      <c r="M70" s="11">
        <v>45</v>
      </c>
      <c r="N70" s="11">
        <v>60</v>
      </c>
      <c r="O70" s="14">
        <v>60</v>
      </c>
    </row>
    <row r="71" spans="1:15" ht="15" customHeight="1" x14ac:dyDescent="0.25">
      <c r="A71" s="691"/>
      <c r="B71" s="693"/>
      <c r="C71" s="4"/>
      <c r="D71" s="693"/>
      <c r="E71" s="4"/>
      <c r="F71" s="693"/>
      <c r="G71" s="4"/>
      <c r="H71" s="693"/>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E54" zoomScale="80" zoomScaleNormal="80" workbookViewId="0">
      <selection activeCell="F49" sqref="F49:G49"/>
    </sheetView>
  </sheetViews>
  <sheetFormatPr baseColWidth="10" defaultColWidth="10.85546875" defaultRowHeight="14.25" x14ac:dyDescent="0.25"/>
  <cols>
    <col min="1" max="1" width="42.42578125" style="66" customWidth="1"/>
    <col min="2" max="3" width="35.7109375" style="66" customWidth="1"/>
    <col min="4" max="4" width="39.7109375" style="66" customWidth="1"/>
    <col min="5" max="5" width="59.85546875" style="66" customWidth="1"/>
    <col min="6" max="6" width="51" style="66" customWidth="1"/>
    <col min="7" max="7" width="55.140625" style="66" customWidth="1"/>
    <col min="8" max="8" width="35.7109375" style="66" customWidth="1"/>
    <col min="9" max="9" width="61" style="66" customWidth="1"/>
    <col min="10" max="10" width="42.8554687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146"/>
      <c r="B1" s="809" t="s">
        <v>182</v>
      </c>
      <c r="C1" s="810"/>
      <c r="D1" s="810"/>
      <c r="E1" s="810"/>
      <c r="F1" s="810"/>
      <c r="G1" s="810"/>
      <c r="H1" s="811"/>
      <c r="I1" s="117" t="s">
        <v>121</v>
      </c>
      <c r="J1" s="118" t="s">
        <v>1038</v>
      </c>
    </row>
    <row r="2" spans="1:10" ht="24" customHeight="1" thickBot="1" x14ac:dyDescent="0.3">
      <c r="A2" s="1147"/>
      <c r="B2" s="812" t="s">
        <v>184</v>
      </c>
      <c r="C2" s="813"/>
      <c r="D2" s="813"/>
      <c r="E2" s="813"/>
      <c r="F2" s="813"/>
      <c r="G2" s="813"/>
      <c r="H2" s="814"/>
      <c r="I2" s="117" t="s">
        <v>122</v>
      </c>
      <c r="J2" s="118" t="s">
        <v>185</v>
      </c>
    </row>
    <row r="3" spans="1:10" ht="24" customHeight="1" thickBot="1" x14ac:dyDescent="0.3">
      <c r="A3" s="1147"/>
      <c r="B3" s="812" t="s">
        <v>186</v>
      </c>
      <c r="C3" s="813"/>
      <c r="D3" s="813"/>
      <c r="E3" s="813"/>
      <c r="F3" s="813"/>
      <c r="G3" s="813"/>
      <c r="H3" s="814"/>
      <c r="I3" s="117" t="s">
        <v>1039</v>
      </c>
      <c r="J3" s="118" t="s">
        <v>187</v>
      </c>
    </row>
    <row r="4" spans="1:10" ht="24" customHeight="1" thickBot="1" x14ac:dyDescent="0.3">
      <c r="A4" s="1148"/>
      <c r="B4" s="815" t="s">
        <v>1040</v>
      </c>
      <c r="C4" s="816"/>
      <c r="D4" s="816"/>
      <c r="E4" s="816"/>
      <c r="F4" s="816"/>
      <c r="G4" s="816"/>
      <c r="H4" s="817"/>
      <c r="I4" s="117" t="s">
        <v>1041</v>
      </c>
      <c r="J4" s="118" t="s">
        <v>1042</v>
      </c>
    </row>
    <row r="5" spans="1:10" ht="15" thickBot="1" x14ac:dyDescent="0.3"/>
    <row r="6" spans="1:10" ht="49.5" customHeight="1" thickBot="1" x14ac:dyDescent="0.3">
      <c r="A6" s="117" t="s">
        <v>190</v>
      </c>
      <c r="B6" s="843" t="s">
        <v>191</v>
      </c>
      <c r="C6" s="844"/>
      <c r="D6" s="844"/>
      <c r="E6" s="844"/>
      <c r="F6" s="844"/>
      <c r="G6" s="845"/>
      <c r="H6" s="242" t="s">
        <v>192</v>
      </c>
      <c r="I6" s="1142">
        <v>2024110010310</v>
      </c>
      <c r="J6" s="1143"/>
    </row>
    <row r="8" spans="1:10" ht="15" customHeight="1" x14ac:dyDescent="0.25">
      <c r="A8" s="71"/>
      <c r="B8" s="72"/>
      <c r="C8" s="72"/>
      <c r="D8" s="74"/>
      <c r="E8" s="73"/>
      <c r="F8" s="73"/>
      <c r="G8" s="322"/>
      <c r="H8" s="322"/>
      <c r="I8" s="75"/>
      <c r="J8" s="75"/>
    </row>
    <row r="9" spans="1:10" ht="9" customHeight="1" thickBot="1" x14ac:dyDescent="0.3">
      <c r="A9" s="76"/>
      <c r="B9" s="141"/>
      <c r="C9" s="72"/>
      <c r="D9" s="72"/>
      <c r="E9" s="72"/>
      <c r="F9" s="72"/>
      <c r="G9" s="72"/>
      <c r="H9" s="72"/>
      <c r="I9" s="72"/>
      <c r="J9" s="72"/>
    </row>
    <row r="10" spans="1:10" s="142" customFormat="1" ht="21.75" customHeight="1" thickBot="1" x14ac:dyDescent="0.3">
      <c r="A10" s="834" t="s">
        <v>193</v>
      </c>
      <c r="B10" s="224" t="s">
        <v>194</v>
      </c>
      <c r="C10" s="244"/>
      <c r="D10" s="224" t="s">
        <v>195</v>
      </c>
      <c r="E10" s="245"/>
      <c r="F10" s="224" t="s">
        <v>196</v>
      </c>
      <c r="G10" s="245"/>
      <c r="H10" s="224" t="s">
        <v>197</v>
      </c>
      <c r="I10" s="246"/>
    </row>
    <row r="11" spans="1:10" s="142" customFormat="1" ht="21.75" customHeight="1" thickBot="1" x14ac:dyDescent="0.3">
      <c r="A11" s="834"/>
      <c r="B11" s="225" t="s">
        <v>200</v>
      </c>
      <c r="C11" s="150"/>
      <c r="D11" s="224" t="s">
        <v>201</v>
      </c>
      <c r="E11" s="118"/>
      <c r="F11" s="224" t="s">
        <v>202</v>
      </c>
      <c r="G11" s="118"/>
      <c r="H11" s="224" t="s">
        <v>203</v>
      </c>
      <c r="I11" s="543"/>
    </row>
    <row r="12" spans="1:10" s="142" customFormat="1" ht="21.75" customHeight="1" thickBot="1" x14ac:dyDescent="0.3">
      <c r="A12" s="834"/>
      <c r="B12" s="224" t="s">
        <v>205</v>
      </c>
      <c r="C12" s="244"/>
      <c r="D12" s="224" t="s">
        <v>206</v>
      </c>
      <c r="E12" s="150"/>
      <c r="F12" s="224" t="s">
        <v>207</v>
      </c>
      <c r="G12" s="118"/>
      <c r="H12" s="224" t="s">
        <v>208</v>
      </c>
      <c r="I12" s="246" t="s">
        <v>209</v>
      </c>
    </row>
    <row r="13" spans="1:10" s="142" customFormat="1" ht="21.75" customHeight="1" thickBot="1" x14ac:dyDescent="0.3">
      <c r="A13" s="66"/>
      <c r="B13" s="66"/>
      <c r="C13" s="66"/>
      <c r="D13" s="66"/>
      <c r="E13" s="66"/>
      <c r="F13" s="66"/>
      <c r="G13" s="66"/>
      <c r="H13" s="66"/>
      <c r="I13" s="66"/>
      <c r="J13" s="66"/>
    </row>
    <row r="14" spans="1:10" s="142" customFormat="1" ht="21.75" customHeight="1" x14ac:dyDescent="0.25">
      <c r="A14" s="833" t="s">
        <v>198</v>
      </c>
      <c r="B14" s="833"/>
      <c r="C14" s="241" t="s">
        <v>199</v>
      </c>
      <c r="D14" s="791"/>
      <c r="E14" s="791"/>
      <c r="F14" s="791"/>
      <c r="G14" s="66"/>
      <c r="H14" s="66"/>
      <c r="I14" s="66"/>
      <c r="J14" s="66"/>
    </row>
    <row r="15" spans="1:10" s="142" customFormat="1" ht="21.75" customHeight="1" x14ac:dyDescent="0.25">
      <c r="A15" s="833"/>
      <c r="B15" s="833"/>
      <c r="C15" s="241" t="s">
        <v>204</v>
      </c>
      <c r="D15" s="791"/>
      <c r="E15" s="791"/>
      <c r="F15" s="791"/>
      <c r="G15" s="66"/>
      <c r="H15" s="66"/>
      <c r="I15" s="66"/>
      <c r="J15" s="66"/>
    </row>
    <row r="16" spans="1:10" s="142" customFormat="1" ht="21.75" customHeight="1" x14ac:dyDescent="0.25">
      <c r="A16" s="833"/>
      <c r="B16" s="833"/>
      <c r="C16" s="241" t="s">
        <v>210</v>
      </c>
      <c r="D16" s="791" t="s">
        <v>209</v>
      </c>
      <c r="E16" s="791"/>
      <c r="F16" s="791"/>
      <c r="G16" s="66"/>
      <c r="H16" s="66"/>
      <c r="I16" s="66"/>
      <c r="J16" s="66"/>
    </row>
    <row r="17" spans="1:10" s="142"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145" t="s">
        <v>1043</v>
      </c>
      <c r="B20" s="1145"/>
      <c r="C20" s="1145"/>
      <c r="D20" s="1145"/>
      <c r="E20" s="1145"/>
      <c r="F20" s="1145"/>
      <c r="G20" s="1145"/>
      <c r="H20" s="1145"/>
      <c r="I20" s="1145"/>
      <c r="J20" s="1145"/>
    </row>
    <row r="21" spans="1:10" ht="69.95" customHeight="1" x14ac:dyDescent="0.25">
      <c r="A21" s="229" t="s">
        <v>221</v>
      </c>
      <c r="B21" s="859" t="s">
        <v>1044</v>
      </c>
      <c r="C21" s="1149"/>
      <c r="D21" s="860"/>
      <c r="E21" s="230" t="s">
        <v>1045</v>
      </c>
      <c r="F21" s="231" t="s">
        <v>1046</v>
      </c>
      <c r="G21" s="230" t="s">
        <v>1047</v>
      </c>
      <c r="H21" s="859" t="s">
        <v>1048</v>
      </c>
      <c r="I21" s="1149"/>
      <c r="J21" s="860"/>
    </row>
    <row r="22" spans="1:10" ht="50.25" customHeight="1" x14ac:dyDescent="0.25">
      <c r="A22" s="196" t="s">
        <v>1049</v>
      </c>
      <c r="B22" s="859" t="s">
        <v>1050</v>
      </c>
      <c r="C22" s="1149"/>
      <c r="D22" s="1149"/>
      <c r="E22" s="1149"/>
      <c r="F22" s="1149"/>
      <c r="G22" s="1149"/>
      <c r="H22" s="1149"/>
      <c r="I22" s="1149"/>
      <c r="J22" s="860"/>
    </row>
    <row r="23" spans="1:10" ht="50.25" customHeight="1" x14ac:dyDescent="0.25">
      <c r="A23" s="1150" t="s">
        <v>1051</v>
      </c>
      <c r="B23" s="232">
        <v>2024</v>
      </c>
      <c r="C23" s="233">
        <v>2025</v>
      </c>
      <c r="D23" s="233">
        <v>2026</v>
      </c>
      <c r="E23" s="233">
        <v>2027</v>
      </c>
      <c r="F23" s="234" t="s">
        <v>93</v>
      </c>
      <c r="G23" s="235" t="s">
        <v>1052</v>
      </c>
      <c r="H23" s="1152" t="s">
        <v>1053</v>
      </c>
      <c r="I23" s="1153"/>
      <c r="J23" s="1154"/>
    </row>
    <row r="24" spans="1:10" ht="50.25" customHeight="1" x14ac:dyDescent="0.25">
      <c r="A24" s="1151"/>
      <c r="B24" s="399">
        <v>20</v>
      </c>
      <c r="C24" s="400">
        <v>20</v>
      </c>
      <c r="D24" s="400">
        <v>20</v>
      </c>
      <c r="E24" s="400">
        <v>20</v>
      </c>
      <c r="F24" s="401">
        <v>20</v>
      </c>
      <c r="G24" s="236"/>
      <c r="H24" s="859" t="s">
        <v>23</v>
      </c>
      <c r="I24" s="1149"/>
      <c r="J24" s="860"/>
    </row>
    <row r="25" spans="1:10" ht="52.5" customHeight="1" thickBot="1" x14ac:dyDescent="0.3">
      <c r="A25" s="196"/>
      <c r="B25" s="1155" t="s">
        <v>1054</v>
      </c>
      <c r="C25" s="1156"/>
      <c r="D25" s="1156"/>
      <c r="E25" s="1156"/>
      <c r="F25" s="1156"/>
      <c r="G25" s="1156"/>
      <c r="H25" s="1156"/>
      <c r="I25" s="1156"/>
      <c r="J25" s="1157"/>
    </row>
    <row r="26" spans="1:10" s="94" customFormat="1" ht="56.25" hidden="1" customHeight="1" x14ac:dyDescent="0.25">
      <c r="A26" s="1150" t="s">
        <v>240</v>
      </c>
      <c r="B26" s="196" t="s">
        <v>241</v>
      </c>
      <c r="C26" s="229" t="s">
        <v>242</v>
      </c>
      <c r="D26" s="1158" t="s">
        <v>243</v>
      </c>
      <c r="E26" s="1159"/>
      <c r="F26" s="1158" t="s">
        <v>244</v>
      </c>
      <c r="G26" s="1159"/>
      <c r="H26" s="197" t="s">
        <v>245</v>
      </c>
      <c r="I26" s="195" t="s">
        <v>246</v>
      </c>
      <c r="J26" s="195" t="s">
        <v>1055</v>
      </c>
    </row>
    <row r="27" spans="1:10" ht="255.75" hidden="1" customHeight="1" x14ac:dyDescent="0.25">
      <c r="A27" s="1151"/>
      <c r="B27" s="237">
        <v>20</v>
      </c>
      <c r="C27" s="152">
        <v>20</v>
      </c>
      <c r="D27" s="859" t="s">
        <v>1056</v>
      </c>
      <c r="E27" s="860"/>
      <c r="F27" s="859" t="s">
        <v>1057</v>
      </c>
      <c r="G27" s="860"/>
      <c r="H27" s="415" t="s">
        <v>882</v>
      </c>
      <c r="I27" s="406" t="s">
        <v>1058</v>
      </c>
      <c r="J27" s="421" t="s">
        <v>915</v>
      </c>
    </row>
    <row r="28" spans="1:10" s="94" customFormat="1" ht="45" hidden="1" customHeight="1" x14ac:dyDescent="0.25">
      <c r="A28" s="1150" t="s">
        <v>250</v>
      </c>
      <c r="B28" s="194" t="s">
        <v>241</v>
      </c>
      <c r="C28" s="197" t="s">
        <v>242</v>
      </c>
      <c r="D28" s="1158" t="s">
        <v>243</v>
      </c>
      <c r="E28" s="1159"/>
      <c r="F28" s="1158" t="s">
        <v>244</v>
      </c>
      <c r="G28" s="1159"/>
      <c r="H28" s="197" t="s">
        <v>245</v>
      </c>
      <c r="I28" s="195" t="s">
        <v>246</v>
      </c>
      <c r="J28" s="195" t="s">
        <v>1055</v>
      </c>
    </row>
    <row r="29" spans="1:10" ht="239.25" hidden="1" customHeight="1" x14ac:dyDescent="0.25">
      <c r="A29" s="1151"/>
      <c r="B29" s="237">
        <v>20</v>
      </c>
      <c r="C29" s="152">
        <v>20</v>
      </c>
      <c r="D29" s="866" t="s">
        <v>1059</v>
      </c>
      <c r="E29" s="867"/>
      <c r="F29" s="866" t="s">
        <v>1060</v>
      </c>
      <c r="G29" s="867"/>
      <c r="H29" s="415" t="s">
        <v>882</v>
      </c>
      <c r="I29" s="408" t="s">
        <v>883</v>
      </c>
      <c r="J29" s="422" t="s">
        <v>1061</v>
      </c>
    </row>
    <row r="30" spans="1:10" s="94" customFormat="1" ht="45" hidden="1" customHeight="1" x14ac:dyDescent="0.25">
      <c r="A30" s="1150" t="s">
        <v>253</v>
      </c>
      <c r="B30" s="194" t="s">
        <v>241</v>
      </c>
      <c r="C30" s="197" t="s">
        <v>242</v>
      </c>
      <c r="D30" s="1158" t="s">
        <v>243</v>
      </c>
      <c r="E30" s="1159"/>
      <c r="F30" s="1158" t="s">
        <v>244</v>
      </c>
      <c r="G30" s="1159"/>
      <c r="H30" s="197" t="s">
        <v>245</v>
      </c>
      <c r="I30" s="195" t="s">
        <v>246</v>
      </c>
      <c r="J30" s="195" t="s">
        <v>1055</v>
      </c>
    </row>
    <row r="31" spans="1:10" ht="306.75" hidden="1" customHeight="1" x14ac:dyDescent="0.25">
      <c r="A31" s="1151"/>
      <c r="B31" s="476">
        <v>20</v>
      </c>
      <c r="C31" s="477">
        <v>20</v>
      </c>
      <c r="D31" s="866" t="s">
        <v>1062</v>
      </c>
      <c r="E31" s="867"/>
      <c r="F31" s="866" t="s">
        <v>1063</v>
      </c>
      <c r="G31" s="867"/>
      <c r="H31" s="478"/>
      <c r="I31" s="407" t="s">
        <v>1064</v>
      </c>
      <c r="J31" s="407" t="s">
        <v>1065</v>
      </c>
    </row>
    <row r="32" spans="1:10" s="94" customFormat="1" ht="47.25" hidden="1" customHeight="1" x14ac:dyDescent="0.25">
      <c r="A32" s="1150" t="s">
        <v>257</v>
      </c>
      <c r="B32" s="194" t="s">
        <v>241</v>
      </c>
      <c r="C32" s="194" t="s">
        <v>242</v>
      </c>
      <c r="D32" s="1158" t="s">
        <v>243</v>
      </c>
      <c r="E32" s="1159"/>
      <c r="F32" s="1158" t="s">
        <v>244</v>
      </c>
      <c r="G32" s="1159"/>
      <c r="H32" s="197" t="s">
        <v>245</v>
      </c>
      <c r="I32" s="197" t="s">
        <v>246</v>
      </c>
      <c r="J32" s="424" t="s">
        <v>1055</v>
      </c>
    </row>
    <row r="33" spans="1:10" ht="409.5" hidden="1" x14ac:dyDescent="0.25">
      <c r="A33" s="1151"/>
      <c r="B33" s="237">
        <v>20</v>
      </c>
      <c r="C33" s="152">
        <v>20</v>
      </c>
      <c r="D33" s="861" t="s">
        <v>1066</v>
      </c>
      <c r="E33" s="860"/>
      <c r="F33" s="859" t="s">
        <v>1067</v>
      </c>
      <c r="G33" s="860"/>
      <c r="H33" s="239"/>
      <c r="I33" s="504" t="s">
        <v>1068</v>
      </c>
      <c r="J33" s="505" t="s">
        <v>1069</v>
      </c>
    </row>
    <row r="34" spans="1:10" s="94" customFormat="1" ht="47.25" hidden="1" customHeight="1" x14ac:dyDescent="0.25">
      <c r="A34" s="1150" t="s">
        <v>261</v>
      </c>
      <c r="B34" s="194" t="s">
        <v>241</v>
      </c>
      <c r="C34" s="197" t="s">
        <v>242</v>
      </c>
      <c r="D34" s="1158" t="s">
        <v>243</v>
      </c>
      <c r="E34" s="1159"/>
      <c r="F34" s="1158" t="s">
        <v>244</v>
      </c>
      <c r="G34" s="1159"/>
      <c r="H34" s="197" t="s">
        <v>245</v>
      </c>
      <c r="I34" s="195" t="s">
        <v>246</v>
      </c>
      <c r="J34" s="412" t="s">
        <v>1055</v>
      </c>
    </row>
    <row r="35" spans="1:10" ht="408" hidden="1" customHeight="1" x14ac:dyDescent="0.25">
      <c r="A35" s="1151"/>
      <c r="B35" s="237">
        <v>20</v>
      </c>
      <c r="C35" s="152">
        <v>20</v>
      </c>
      <c r="D35" s="859" t="s">
        <v>1070</v>
      </c>
      <c r="E35" s="860"/>
      <c r="F35" s="859" t="s">
        <v>1071</v>
      </c>
      <c r="G35" s="860"/>
      <c r="H35" s="151"/>
      <c r="I35" s="509" t="s">
        <v>1072</v>
      </c>
      <c r="J35" s="507" t="s">
        <v>1073</v>
      </c>
    </row>
    <row r="36" spans="1:10" s="94" customFormat="1" ht="48.75" customHeight="1" thickBot="1" x14ac:dyDescent="0.3">
      <c r="A36" s="1150" t="s">
        <v>264</v>
      </c>
      <c r="B36" s="194" t="s">
        <v>241</v>
      </c>
      <c r="C36" s="197" t="s">
        <v>242</v>
      </c>
      <c r="D36" s="1158" t="s">
        <v>243</v>
      </c>
      <c r="E36" s="1159"/>
      <c r="F36" s="1158" t="s">
        <v>244</v>
      </c>
      <c r="G36" s="1159"/>
      <c r="H36" s="197" t="s">
        <v>245</v>
      </c>
      <c r="I36" s="195" t="s">
        <v>246</v>
      </c>
      <c r="J36" s="195" t="s">
        <v>1055</v>
      </c>
    </row>
    <row r="37" spans="1:10" ht="366.95" customHeight="1" thickBot="1" x14ac:dyDescent="0.3">
      <c r="A37" s="1151"/>
      <c r="B37" s="237">
        <v>20</v>
      </c>
      <c r="C37" s="153">
        <v>20</v>
      </c>
      <c r="D37" s="958" t="s">
        <v>1074</v>
      </c>
      <c r="E37" s="1161"/>
      <c r="F37" s="958" t="s">
        <v>1075</v>
      </c>
      <c r="G37" s="1161"/>
      <c r="H37" s="572"/>
      <c r="I37" s="550" t="s">
        <v>1076</v>
      </c>
      <c r="J37" s="550" t="s">
        <v>1077</v>
      </c>
    </row>
    <row r="38" spans="1:10" ht="46.5" customHeight="1" x14ac:dyDescent="0.25">
      <c r="A38" s="1150" t="s">
        <v>267</v>
      </c>
      <c r="B38" s="197" t="s">
        <v>241</v>
      </c>
      <c r="C38" s="229" t="s">
        <v>242</v>
      </c>
      <c r="D38" s="1158" t="s">
        <v>243</v>
      </c>
      <c r="E38" s="1159"/>
      <c r="F38" s="1158" t="s">
        <v>244</v>
      </c>
      <c r="G38" s="1159"/>
      <c r="H38" s="197" t="s">
        <v>245</v>
      </c>
      <c r="I38" s="195" t="s">
        <v>246</v>
      </c>
      <c r="J38" s="195" t="s">
        <v>1055</v>
      </c>
    </row>
    <row r="39" spans="1:10" ht="308.25" customHeight="1" x14ac:dyDescent="0.25">
      <c r="A39" s="1151"/>
      <c r="B39" s="237">
        <v>20</v>
      </c>
      <c r="C39" s="153">
        <v>20</v>
      </c>
      <c r="D39" s="970" t="s">
        <v>1078</v>
      </c>
      <c r="E39" s="1160"/>
      <c r="F39" s="958" t="s">
        <v>1079</v>
      </c>
      <c r="G39" s="1161"/>
      <c r="H39" s="573"/>
      <c r="I39" s="562" t="s">
        <v>1064</v>
      </c>
      <c r="J39" s="560" t="s">
        <v>1080</v>
      </c>
    </row>
    <row r="40" spans="1:10" ht="48.75" customHeight="1" x14ac:dyDescent="0.25">
      <c r="A40" s="1150" t="s">
        <v>271</v>
      </c>
      <c r="B40" s="197" t="s">
        <v>241</v>
      </c>
      <c r="C40" s="229" t="s">
        <v>242</v>
      </c>
      <c r="D40" s="1158" t="s">
        <v>243</v>
      </c>
      <c r="E40" s="1159"/>
      <c r="F40" s="1158" t="s">
        <v>244</v>
      </c>
      <c r="G40" s="1159"/>
      <c r="H40" s="197" t="s">
        <v>245</v>
      </c>
      <c r="I40" s="195" t="s">
        <v>246</v>
      </c>
      <c r="J40" s="195" t="s">
        <v>1055</v>
      </c>
    </row>
    <row r="41" spans="1:10" ht="295.5" customHeight="1" x14ac:dyDescent="0.25">
      <c r="A41" s="1151"/>
      <c r="B41" s="237">
        <v>20</v>
      </c>
      <c r="C41" s="153">
        <v>20</v>
      </c>
      <c r="D41" s="1164" t="s">
        <v>1081</v>
      </c>
      <c r="E41" s="1165"/>
      <c r="F41" s="958" t="s">
        <v>1082</v>
      </c>
      <c r="G41" s="1161"/>
      <c r="H41" s="559"/>
      <c r="I41" s="561" t="s">
        <v>1076</v>
      </c>
      <c r="J41" s="560" t="s">
        <v>1083</v>
      </c>
    </row>
    <row r="42" spans="1:10" ht="42.75" customHeight="1" x14ac:dyDescent="0.25">
      <c r="A42" s="1150" t="s">
        <v>274</v>
      </c>
      <c r="B42" s="197" t="s">
        <v>241</v>
      </c>
      <c r="C42" s="229" t="s">
        <v>242</v>
      </c>
      <c r="D42" s="1158" t="s">
        <v>243</v>
      </c>
      <c r="E42" s="1159"/>
      <c r="F42" s="1158" t="s">
        <v>244</v>
      </c>
      <c r="G42" s="1159"/>
      <c r="H42" s="197" t="s">
        <v>245</v>
      </c>
      <c r="I42" s="195" t="s">
        <v>246</v>
      </c>
      <c r="J42" s="195" t="s">
        <v>1055</v>
      </c>
    </row>
    <row r="43" spans="1:10" ht="385.5" customHeight="1" thickBot="1" x14ac:dyDescent="0.3">
      <c r="A43" s="1151"/>
      <c r="B43" s="151">
        <v>20</v>
      </c>
      <c r="C43" s="153">
        <v>20</v>
      </c>
      <c r="D43" s="1162" t="s">
        <v>1084</v>
      </c>
      <c r="E43" s="1163"/>
      <c r="F43" s="1162" t="s">
        <v>1085</v>
      </c>
      <c r="G43" s="1163"/>
      <c r="H43" s="151"/>
      <c r="I43" s="589" t="s">
        <v>1086</v>
      </c>
      <c r="J43" s="409" t="s">
        <v>1087</v>
      </c>
    </row>
    <row r="44" spans="1:10" ht="45" customHeight="1" x14ac:dyDescent="0.25">
      <c r="A44" s="1150" t="s">
        <v>278</v>
      </c>
      <c r="B44" s="197" t="s">
        <v>241</v>
      </c>
      <c r="C44" s="229" t="s">
        <v>242</v>
      </c>
      <c r="D44" s="1158" t="s">
        <v>243</v>
      </c>
      <c r="E44" s="1159"/>
      <c r="F44" s="1158" t="s">
        <v>244</v>
      </c>
      <c r="G44" s="1159"/>
      <c r="H44" s="197" t="s">
        <v>245</v>
      </c>
      <c r="I44" s="195" t="s">
        <v>246</v>
      </c>
      <c r="J44" s="195" t="s">
        <v>1055</v>
      </c>
    </row>
    <row r="45" spans="1:10" ht="409.5" customHeight="1" x14ac:dyDescent="0.25">
      <c r="A45" s="1151"/>
      <c r="B45" s="151">
        <v>20</v>
      </c>
      <c r="C45" s="153">
        <v>20</v>
      </c>
      <c r="D45" s="1073" t="s">
        <v>1088</v>
      </c>
      <c r="E45" s="1113"/>
      <c r="F45" s="1162" t="s">
        <v>1089</v>
      </c>
      <c r="G45" s="1163"/>
      <c r="H45" s="151"/>
      <c r="I45" s="410" t="s">
        <v>1086</v>
      </c>
      <c r="J45" s="593" t="s">
        <v>1090</v>
      </c>
    </row>
    <row r="46" spans="1:10" ht="46.5" customHeight="1" x14ac:dyDescent="0.25">
      <c r="A46" s="1150" t="s">
        <v>281</v>
      </c>
      <c r="B46" s="197" t="s">
        <v>241</v>
      </c>
      <c r="C46" s="229" t="s">
        <v>242</v>
      </c>
      <c r="D46" s="1158" t="s">
        <v>243</v>
      </c>
      <c r="E46" s="1159"/>
      <c r="F46" s="1158" t="s">
        <v>244</v>
      </c>
      <c r="G46" s="1159"/>
      <c r="H46" s="197" t="s">
        <v>245</v>
      </c>
      <c r="I46" s="195" t="s">
        <v>246</v>
      </c>
      <c r="J46" s="195" t="s">
        <v>1055</v>
      </c>
    </row>
    <row r="47" spans="1:10" ht="408.75" customHeight="1" x14ac:dyDescent="0.25">
      <c r="A47" s="1151"/>
      <c r="B47" s="151">
        <v>20</v>
      </c>
      <c r="C47" s="153">
        <v>20</v>
      </c>
      <c r="D47" s="1059" t="s">
        <v>1091</v>
      </c>
      <c r="E47" s="1094"/>
      <c r="F47" s="1162" t="s">
        <v>1092</v>
      </c>
      <c r="G47" s="1163"/>
      <c r="H47" s="151"/>
      <c r="I47" s="410" t="s">
        <v>1086</v>
      </c>
      <c r="J47" s="593" t="s">
        <v>1093</v>
      </c>
    </row>
    <row r="48" spans="1:10" ht="48.75" customHeight="1" x14ac:dyDescent="0.25">
      <c r="A48" s="1150" t="s">
        <v>284</v>
      </c>
      <c r="B48" s="197" t="s">
        <v>241</v>
      </c>
      <c r="C48" s="229" t="s">
        <v>242</v>
      </c>
      <c r="D48" s="1158" t="s">
        <v>243</v>
      </c>
      <c r="E48" s="1159"/>
      <c r="F48" s="1158" t="s">
        <v>244</v>
      </c>
      <c r="G48" s="1159"/>
      <c r="H48" s="197" t="s">
        <v>245</v>
      </c>
      <c r="I48" s="195" t="s">
        <v>246</v>
      </c>
      <c r="J48" s="195" t="s">
        <v>1055</v>
      </c>
    </row>
    <row r="49" spans="1:13" ht="409.5" customHeight="1" x14ac:dyDescent="0.25">
      <c r="A49" s="1151"/>
      <c r="B49" s="151">
        <v>20</v>
      </c>
      <c r="C49" s="153">
        <v>20</v>
      </c>
      <c r="D49" s="1059" t="s">
        <v>1094</v>
      </c>
      <c r="E49" s="1094"/>
      <c r="F49" s="1162" t="s">
        <v>1095</v>
      </c>
      <c r="G49" s="1163"/>
      <c r="H49" s="151"/>
      <c r="I49" s="410" t="s">
        <v>1086</v>
      </c>
      <c r="J49" s="593" t="s">
        <v>1096</v>
      </c>
    </row>
    <row r="51" spans="1:13" ht="18" x14ac:dyDescent="0.25">
      <c r="A51" s="485" t="s">
        <v>1097</v>
      </c>
    </row>
    <row r="52" spans="1:13" ht="18" customHeight="1" x14ac:dyDescent="0.25">
      <c r="A52" s="486"/>
    </row>
    <row r="53" spans="1:13" ht="23.25" x14ac:dyDescent="0.25">
      <c r="A53" s="1144" t="s">
        <v>1098</v>
      </c>
      <c r="B53" s="487" t="s">
        <v>194</v>
      </c>
      <c r="C53" s="487" t="s">
        <v>195</v>
      </c>
      <c r="D53" s="487" t="s">
        <v>196</v>
      </c>
      <c r="E53" s="487" t="s">
        <v>197</v>
      </c>
      <c r="F53" s="487" t="s">
        <v>200</v>
      </c>
      <c r="G53" s="487" t="s">
        <v>201</v>
      </c>
      <c r="H53" s="487" t="s">
        <v>202</v>
      </c>
      <c r="I53" s="487" t="s">
        <v>203</v>
      </c>
      <c r="J53" s="487" t="s">
        <v>205</v>
      </c>
      <c r="K53" s="487" t="s">
        <v>206</v>
      </c>
      <c r="L53" s="487" t="s">
        <v>207</v>
      </c>
      <c r="M53" s="487" t="s">
        <v>208</v>
      </c>
    </row>
    <row r="54" spans="1:13" ht="24.75" customHeight="1" x14ac:dyDescent="0.25">
      <c r="A54" s="1144"/>
      <c r="B54" s="488">
        <v>20</v>
      </c>
      <c r="C54" s="488">
        <v>20</v>
      </c>
      <c r="D54" s="488">
        <v>20</v>
      </c>
      <c r="E54" s="488">
        <v>20</v>
      </c>
      <c r="F54" s="488">
        <v>20</v>
      </c>
      <c r="G54" s="488">
        <v>20</v>
      </c>
      <c r="H54" s="488">
        <v>20</v>
      </c>
      <c r="I54" s="488">
        <v>20</v>
      </c>
      <c r="J54" s="488">
        <v>20</v>
      </c>
      <c r="K54" s="488">
        <v>20</v>
      </c>
      <c r="L54" s="488">
        <v>20</v>
      </c>
      <c r="M54" s="488">
        <v>20</v>
      </c>
    </row>
    <row r="55" spans="1:13" s="93" customFormat="1" ht="30" customHeight="1" x14ac:dyDescent="0.25">
      <c r="A55" s="66"/>
      <c r="B55" s="66"/>
      <c r="C55" s="66"/>
      <c r="D55" s="66"/>
      <c r="E55" s="66"/>
      <c r="F55" s="66"/>
      <c r="G55" s="66"/>
      <c r="H55" s="66"/>
      <c r="I55" s="66"/>
    </row>
    <row r="56" spans="1:13" ht="15" thickBot="1" x14ac:dyDescent="0.3"/>
    <row r="57" spans="1:13" ht="54" customHeight="1" thickBot="1" x14ac:dyDescent="0.3">
      <c r="A57" s="489" t="s">
        <v>1099</v>
      </c>
      <c r="B57" s="492" t="s">
        <v>1100</v>
      </c>
      <c r="C57" s="248"/>
      <c r="D57" s="493" t="s">
        <v>1101</v>
      </c>
      <c r="E57" s="492" t="s">
        <v>1100</v>
      </c>
      <c r="F57" s="248"/>
      <c r="G57" s="1166" t="s">
        <v>1102</v>
      </c>
      <c r="H57" s="247" t="s">
        <v>1103</v>
      </c>
      <c r="I57" s="1061"/>
      <c r="J57" s="1061"/>
    </row>
    <row r="58" spans="1:13" ht="30.95" customHeight="1" thickBot="1" x14ac:dyDescent="0.3">
      <c r="A58" s="490"/>
      <c r="B58" s="492" t="s">
        <v>1104</v>
      </c>
      <c r="C58" s="423" t="s">
        <v>1105</v>
      </c>
      <c r="D58" s="494"/>
      <c r="E58" s="492" t="s">
        <v>1104</v>
      </c>
      <c r="F58" s="248" t="s">
        <v>1106</v>
      </c>
      <c r="G58" s="1166"/>
      <c r="H58" s="247" t="s">
        <v>1107</v>
      </c>
      <c r="I58" s="1167" t="s">
        <v>1108</v>
      </c>
      <c r="J58" s="1167"/>
    </row>
    <row r="59" spans="1:13" ht="54.95" customHeight="1" thickBot="1" x14ac:dyDescent="0.3">
      <c r="A59" s="490"/>
      <c r="B59" s="492" t="s">
        <v>1109</v>
      </c>
      <c r="C59" s="423" t="s">
        <v>1110</v>
      </c>
      <c r="D59" s="494"/>
      <c r="E59" s="492" t="s">
        <v>1109</v>
      </c>
      <c r="F59" s="423" t="s">
        <v>1111</v>
      </c>
      <c r="G59" s="1166"/>
      <c r="H59" s="247" t="s">
        <v>1112</v>
      </c>
      <c r="I59" s="1167" t="s">
        <v>1113</v>
      </c>
      <c r="J59" s="1167"/>
    </row>
    <row r="60" spans="1:13" ht="39.75" customHeight="1" thickBot="1" x14ac:dyDescent="0.3">
      <c r="A60" s="490"/>
      <c r="B60" s="492" t="s">
        <v>1100</v>
      </c>
      <c r="C60" s="248"/>
      <c r="D60" s="494"/>
      <c r="E60" s="492" t="s">
        <v>1100</v>
      </c>
      <c r="F60" s="248"/>
      <c r="G60" s="1166"/>
      <c r="H60" s="247" t="s">
        <v>1103</v>
      </c>
      <c r="I60" s="1167"/>
      <c r="J60" s="1167"/>
    </row>
    <row r="61" spans="1:13" ht="24.95" customHeight="1" thickBot="1" x14ac:dyDescent="0.3">
      <c r="A61" s="490"/>
      <c r="B61" s="492" t="s">
        <v>1104</v>
      </c>
      <c r="C61" s="248" t="s">
        <v>1114</v>
      </c>
      <c r="D61" s="494"/>
      <c r="E61" s="492" t="s">
        <v>1104</v>
      </c>
      <c r="F61" s="248" t="s">
        <v>1115</v>
      </c>
      <c r="G61" s="1166"/>
      <c r="H61" s="247" t="s">
        <v>1107</v>
      </c>
      <c r="I61" s="1167" t="s">
        <v>1116</v>
      </c>
      <c r="J61" s="1167"/>
    </row>
    <row r="62" spans="1:13" ht="28.5" x14ac:dyDescent="0.25">
      <c r="A62" s="491"/>
      <c r="B62" s="492" t="s">
        <v>1109</v>
      </c>
      <c r="C62" s="248" t="s">
        <v>1117</v>
      </c>
      <c r="D62" s="495"/>
      <c r="E62" s="492" t="s">
        <v>1109</v>
      </c>
      <c r="F62" s="423" t="s">
        <v>1118</v>
      </c>
      <c r="G62" s="1166"/>
      <c r="H62" s="247" t="s">
        <v>1112</v>
      </c>
      <c r="I62" s="1167" t="s">
        <v>1119</v>
      </c>
      <c r="J62" s="1167"/>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hyperlinks>
    <hyperlink ref="J27" r:id="rId1" xr:uid="{41B996CA-AB48-4D99-A57B-281C04B12052}"/>
  </hyperlinks>
  <pageMargins left="0.25" right="0.25" top="0.75" bottom="0.75" header="0.3" footer="0.3"/>
  <pageSetup scale="1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972"/>
      <c r="B1" s="973"/>
      <c r="C1" s="973"/>
      <c r="D1" s="973"/>
      <c r="E1" s="974"/>
      <c r="F1" s="927" t="s">
        <v>346</v>
      </c>
      <c r="G1" s="928"/>
      <c r="H1" s="928"/>
      <c r="I1" s="928"/>
      <c r="J1" s="928"/>
      <c r="K1" s="928"/>
      <c r="L1" s="261"/>
    </row>
    <row r="2" spans="1:12" ht="18.75" customHeight="1" x14ac:dyDescent="0.25">
      <c r="A2" s="975"/>
      <c r="B2" s="976"/>
      <c r="C2" s="976"/>
      <c r="D2" s="976"/>
      <c r="E2" s="977"/>
      <c r="F2" s="929"/>
      <c r="G2" s="930"/>
      <c r="H2" s="930"/>
      <c r="I2" s="930"/>
      <c r="J2" s="930"/>
      <c r="K2" s="930"/>
      <c r="L2" s="261"/>
    </row>
    <row r="3" spans="1:12" ht="18.75" customHeight="1" x14ac:dyDescent="0.25">
      <c r="A3" s="975"/>
      <c r="B3" s="976"/>
      <c r="C3" s="976"/>
      <c r="D3" s="976"/>
      <c r="E3" s="977"/>
      <c r="F3" s="927" t="s">
        <v>347</v>
      </c>
      <c r="G3" s="928"/>
      <c r="H3" s="928"/>
      <c r="I3" s="928"/>
      <c r="J3" s="928"/>
      <c r="K3" s="928"/>
      <c r="L3" s="261"/>
    </row>
    <row r="4" spans="1:12" ht="18.75" customHeight="1" x14ac:dyDescent="0.25">
      <c r="A4" s="978"/>
      <c r="B4" s="979"/>
      <c r="C4" s="979"/>
      <c r="D4" s="979"/>
      <c r="E4" s="980"/>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74</v>
      </c>
      <c r="E8" s="902"/>
      <c r="F8" s="902"/>
      <c r="G8" s="902"/>
      <c r="H8" s="903"/>
      <c r="I8" s="898" t="s">
        <v>353</v>
      </c>
      <c r="J8" s="900"/>
      <c r="K8" s="901" t="s">
        <v>75</v>
      </c>
      <c r="L8" s="903"/>
    </row>
    <row r="9" spans="1:12" ht="15.75" customHeight="1" x14ac:dyDescent="0.25">
      <c r="A9" s="918" t="s">
        <v>354</v>
      </c>
      <c r="B9" s="919"/>
      <c r="C9" s="919"/>
      <c r="D9" s="919"/>
      <c r="E9" s="919"/>
      <c r="F9" s="919"/>
      <c r="G9" s="919"/>
      <c r="H9" s="919"/>
      <c r="I9" s="919"/>
      <c r="J9" s="919"/>
      <c r="K9" s="919"/>
      <c r="L9" s="1168"/>
    </row>
    <row r="10" spans="1:12" ht="41.25" customHeight="1" x14ac:dyDescent="0.25">
      <c r="A10" s="896" t="s">
        <v>221</v>
      </c>
      <c r="B10" s="896"/>
      <c r="C10" s="896"/>
      <c r="D10" s="896"/>
      <c r="E10" s="1169" t="str">
        <f>+META_PDD_106!B21</f>
        <v>Mantener en funcionamiento el modelo de casas de igualdad de oportunidades para las mujeres en las 20 localidades, fortaleciendo la atención en los territorios urbanos y rurales.</v>
      </c>
      <c r="F10" s="1169"/>
      <c r="G10" s="1169"/>
      <c r="H10" s="1169"/>
      <c r="I10" s="1169"/>
      <c r="J10" s="1169"/>
      <c r="K10" s="1169"/>
      <c r="L10" s="1169"/>
    </row>
    <row r="11" spans="1:12" ht="34.5" customHeight="1" x14ac:dyDescent="0.25">
      <c r="A11" s="909" t="s">
        <v>356</v>
      </c>
      <c r="B11" s="910"/>
      <c r="C11" s="910"/>
      <c r="D11" s="911"/>
      <c r="E11" s="1170" t="str">
        <f>+META_PDD_106!B22</f>
        <v>3975- Número casas de igualdad de oportunidades para las mujeres en los territorios urbanos y rurales, en operación.</v>
      </c>
      <c r="F11" s="1171"/>
      <c r="G11" s="1171"/>
      <c r="H11" s="1171"/>
      <c r="I11" s="1171"/>
      <c r="J11" s="1171"/>
      <c r="K11" s="1171"/>
      <c r="L11" s="1172"/>
    </row>
    <row r="12" spans="1:12" ht="47.25" customHeight="1" x14ac:dyDescent="0.25">
      <c r="A12" s="898" t="s">
        <v>357</v>
      </c>
      <c r="B12" s="899"/>
      <c r="C12" s="899"/>
      <c r="D12" s="900"/>
      <c r="E12" s="904" t="s">
        <v>1120</v>
      </c>
      <c r="F12" s="897"/>
      <c r="G12" s="897"/>
      <c r="H12" s="897"/>
      <c r="I12" s="897"/>
      <c r="J12" s="897"/>
      <c r="K12" s="897"/>
      <c r="L12" s="905"/>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1030">
        <v>20</v>
      </c>
      <c r="E16" s="1031"/>
      <c r="F16" s="1031"/>
      <c r="G16" s="1031"/>
      <c r="H16" s="1032"/>
      <c r="I16" s="898" t="s">
        <v>237</v>
      </c>
      <c r="J16" s="900"/>
      <c r="K16" s="901" t="s">
        <v>23</v>
      </c>
      <c r="L16" s="903"/>
    </row>
    <row r="17" spans="1:12" ht="27.6" customHeight="1" x14ac:dyDescent="0.25">
      <c r="A17" s="898" t="s">
        <v>365</v>
      </c>
      <c r="B17" s="899"/>
      <c r="C17" s="900"/>
      <c r="D17" s="901"/>
      <c r="E17" s="902"/>
      <c r="F17" s="902"/>
      <c r="G17" s="902"/>
      <c r="H17" s="903"/>
      <c r="I17" s="906"/>
      <c r="J17" s="907"/>
      <c r="K17" s="907"/>
      <c r="L17" s="908"/>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73.5" customHeight="1" x14ac:dyDescent="0.25">
      <c r="A19" s="263">
        <v>1</v>
      </c>
      <c r="B19" s="264" t="s">
        <v>292</v>
      </c>
      <c r="C19" s="901" t="s">
        <v>1121</v>
      </c>
      <c r="D19" s="902"/>
      <c r="E19" s="902"/>
      <c r="F19" s="902"/>
      <c r="G19" s="903"/>
      <c r="H19" s="901" t="s">
        <v>1122</v>
      </c>
      <c r="I19" s="903"/>
      <c r="J19" s="906" t="s">
        <v>22</v>
      </c>
      <c r="K19" s="908"/>
      <c r="L19" s="264" t="s">
        <v>473</v>
      </c>
    </row>
    <row r="20" spans="1:12" ht="34.35" customHeight="1" x14ac:dyDescent="0.25">
      <c r="A20" s="263"/>
      <c r="B20" s="264"/>
      <c r="C20" s="901"/>
      <c r="D20" s="902"/>
      <c r="E20" s="902"/>
      <c r="F20" s="902"/>
      <c r="G20" s="903"/>
      <c r="H20" s="901"/>
      <c r="I20" s="903"/>
      <c r="J20" s="906"/>
      <c r="K20" s="908"/>
      <c r="L20" s="264"/>
    </row>
    <row r="21" spans="1:12" ht="34.35" customHeight="1" x14ac:dyDescent="0.25">
      <c r="A21" s="263"/>
      <c r="B21" s="264"/>
      <c r="C21" s="901"/>
      <c r="D21" s="902"/>
      <c r="E21" s="902"/>
      <c r="F21" s="902"/>
      <c r="G21" s="903"/>
      <c r="H21" s="901"/>
      <c r="I21" s="903"/>
      <c r="J21" s="906"/>
      <c r="K21" s="908"/>
      <c r="L21" s="264"/>
    </row>
    <row r="22" spans="1:12" ht="25.5" customHeight="1" x14ac:dyDescent="0.25">
      <c r="A22" s="268" t="s">
        <v>366</v>
      </c>
      <c r="B22" s="898" t="s">
        <v>379</v>
      </c>
      <c r="C22" s="899"/>
      <c r="D22" s="899"/>
      <c r="E22" s="899"/>
      <c r="F22" s="899"/>
      <c r="G22" s="899"/>
      <c r="H22" s="899"/>
      <c r="I22" s="899"/>
      <c r="J22" s="899"/>
      <c r="K22" s="900"/>
      <c r="L22" s="268" t="s">
        <v>380</v>
      </c>
    </row>
    <row r="23" spans="1:12" ht="28.35" customHeight="1" x14ac:dyDescent="0.25">
      <c r="A23" s="263">
        <v>1</v>
      </c>
      <c r="B23" s="901" t="s">
        <v>1123</v>
      </c>
      <c r="C23" s="902"/>
      <c r="D23" s="902"/>
      <c r="E23" s="902"/>
      <c r="F23" s="902"/>
      <c r="G23" s="902"/>
      <c r="H23" s="902"/>
      <c r="I23" s="902"/>
      <c r="J23" s="902"/>
      <c r="K23" s="903"/>
      <c r="L23" s="264" t="s">
        <v>22</v>
      </c>
    </row>
    <row r="24" spans="1:12" ht="15.75" customHeight="1" x14ac:dyDescent="0.25">
      <c r="A24" s="898" t="s">
        <v>382</v>
      </c>
      <c r="B24" s="899"/>
      <c r="C24" s="899"/>
      <c r="D24" s="899"/>
      <c r="E24" s="899"/>
      <c r="F24" s="919"/>
      <c r="G24" s="919"/>
      <c r="H24" s="899"/>
      <c r="I24" s="919"/>
      <c r="J24" s="919"/>
      <c r="K24" s="899"/>
      <c r="L24" s="986"/>
    </row>
    <row r="25" spans="1:12" ht="26.25" customHeight="1" x14ac:dyDescent="0.25">
      <c r="A25" s="898" t="s">
        <v>383</v>
      </c>
      <c r="B25" s="899"/>
      <c r="C25" s="900"/>
      <c r="D25" s="901">
        <v>20</v>
      </c>
      <c r="E25" s="902"/>
      <c r="F25" s="896" t="s">
        <v>384</v>
      </c>
      <c r="G25" s="896"/>
      <c r="H25" s="276">
        <v>2024</v>
      </c>
      <c r="I25" s="896" t="s">
        <v>385</v>
      </c>
      <c r="J25" s="896"/>
      <c r="L25" s="275" t="s">
        <v>473</v>
      </c>
    </row>
    <row r="26" spans="1:12" ht="26.25" customHeight="1" x14ac:dyDescent="0.25">
      <c r="A26" s="898" t="s">
        <v>387</v>
      </c>
      <c r="B26" s="899"/>
      <c r="C26" s="900"/>
      <c r="D26" s="901" t="s">
        <v>1124</v>
      </c>
      <c r="E26" s="902"/>
      <c r="F26" s="895"/>
      <c r="G26" s="895"/>
      <c r="H26" s="902"/>
      <c r="I26" s="895"/>
      <c r="J26" s="895"/>
      <c r="K26" s="902"/>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972"/>
      <c r="B1" s="973"/>
      <c r="C1" s="973"/>
      <c r="D1" s="973"/>
      <c r="E1" s="974"/>
      <c r="F1" s="927" t="s">
        <v>346</v>
      </c>
      <c r="G1" s="928"/>
      <c r="H1" s="928"/>
      <c r="I1" s="928"/>
      <c r="J1" s="928"/>
      <c r="K1" s="928"/>
      <c r="L1" s="261"/>
    </row>
    <row r="2" spans="1:12" ht="18.75" customHeight="1" x14ac:dyDescent="0.25">
      <c r="A2" s="975"/>
      <c r="B2" s="976"/>
      <c r="C2" s="976"/>
      <c r="D2" s="976"/>
      <c r="E2" s="977"/>
      <c r="F2" s="929"/>
      <c r="G2" s="930"/>
      <c r="H2" s="930"/>
      <c r="I2" s="930"/>
      <c r="J2" s="930"/>
      <c r="K2" s="930"/>
      <c r="L2" s="261"/>
    </row>
    <row r="3" spans="1:12" ht="18.75" customHeight="1" x14ac:dyDescent="0.25">
      <c r="A3" s="975"/>
      <c r="B3" s="976"/>
      <c r="C3" s="976"/>
      <c r="D3" s="976"/>
      <c r="E3" s="977"/>
      <c r="F3" s="927" t="s">
        <v>347</v>
      </c>
      <c r="G3" s="928"/>
      <c r="H3" s="928"/>
      <c r="I3" s="928"/>
      <c r="J3" s="928"/>
      <c r="K3" s="928"/>
      <c r="L3" s="261"/>
    </row>
    <row r="4" spans="1:12" ht="18.75" customHeight="1" x14ac:dyDescent="0.25">
      <c r="A4" s="978"/>
      <c r="B4" s="979"/>
      <c r="C4" s="979"/>
      <c r="D4" s="979"/>
      <c r="E4" s="980"/>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74</v>
      </c>
      <c r="E8" s="902"/>
      <c r="F8" s="902"/>
      <c r="G8" s="902"/>
      <c r="H8" s="903"/>
      <c r="I8" s="898" t="s">
        <v>353</v>
      </c>
      <c r="J8" s="900"/>
      <c r="K8" s="901" t="s">
        <v>75</v>
      </c>
      <c r="L8" s="903"/>
    </row>
    <row r="9" spans="1:12" ht="15.75" customHeight="1" x14ac:dyDescent="0.25">
      <c r="A9" s="918" t="s">
        <v>354</v>
      </c>
      <c r="B9" s="919"/>
      <c r="C9" s="919"/>
      <c r="D9" s="919"/>
      <c r="E9" s="919"/>
      <c r="F9" s="919"/>
      <c r="G9" s="919"/>
      <c r="H9" s="919"/>
      <c r="I9" s="919"/>
      <c r="J9" s="919"/>
      <c r="K9" s="919"/>
      <c r="L9" s="1168"/>
    </row>
    <row r="10" spans="1:12" ht="41.25" customHeight="1" x14ac:dyDescent="0.25">
      <c r="A10" s="896" t="s">
        <v>221</v>
      </c>
      <c r="B10" s="896"/>
      <c r="C10" s="896"/>
      <c r="D10" s="896"/>
      <c r="E10" s="1169" t="str">
        <f>+META_PDD_108!B20</f>
        <v>Consolidar 1 estrategia de transversalización de la Política Pública de Mujeres y Equidad de Género (PPMYEG), en las 20 localidades, con actores territoriales para reducir las brechas de género.</v>
      </c>
      <c r="F10" s="1169"/>
      <c r="G10" s="1169"/>
      <c r="H10" s="1169"/>
      <c r="I10" s="1169"/>
      <c r="J10" s="1169"/>
      <c r="K10" s="1169"/>
      <c r="L10" s="1169"/>
    </row>
    <row r="11" spans="1:12" ht="34.5" customHeight="1" x14ac:dyDescent="0.25">
      <c r="A11" s="909" t="s">
        <v>356</v>
      </c>
      <c r="B11" s="910"/>
      <c r="C11" s="910"/>
      <c r="D11" s="911"/>
      <c r="E11" s="1170" t="str">
        <f>+META_PDD_108!B21</f>
        <v>3960-Consolidación de la estrategia de transversalización de la Política Pública de Mujeres y Equidad de Género (PPMYEG), en las 20 localidades, con actores territoriales, para reducir las brechas de género.</v>
      </c>
      <c r="F11" s="1171"/>
      <c r="G11" s="1171"/>
      <c r="H11" s="1171"/>
      <c r="I11" s="1171"/>
      <c r="J11" s="1171"/>
      <c r="K11" s="1171"/>
      <c r="L11" s="1172"/>
    </row>
    <row r="12" spans="1:12" ht="47.25" customHeight="1" x14ac:dyDescent="0.25">
      <c r="A12" s="898" t="s">
        <v>357</v>
      </c>
      <c r="B12" s="899"/>
      <c r="C12" s="899"/>
      <c r="D12" s="900"/>
      <c r="E12" s="904" t="s">
        <v>1125</v>
      </c>
      <c r="F12" s="897"/>
      <c r="G12" s="897"/>
      <c r="H12" s="897"/>
      <c r="I12" s="897"/>
      <c r="J12" s="897"/>
      <c r="K12" s="897"/>
      <c r="L12" s="905"/>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981">
        <f>+ACTIVIDAD_1!C39</f>
        <v>1</v>
      </c>
      <c r="E16" s="982"/>
      <c r="F16" s="982"/>
      <c r="G16" s="982"/>
      <c r="H16" s="983"/>
      <c r="I16" s="898" t="s">
        <v>237</v>
      </c>
      <c r="J16" s="900"/>
      <c r="K16" s="901" t="s">
        <v>23</v>
      </c>
      <c r="L16" s="903"/>
    </row>
    <row r="17" spans="1:12" ht="27.6" customHeight="1" x14ac:dyDescent="0.25">
      <c r="A17" s="898" t="s">
        <v>365</v>
      </c>
      <c r="B17" s="899"/>
      <c r="C17" s="900"/>
      <c r="D17" s="901"/>
      <c r="E17" s="902"/>
      <c r="F17" s="902"/>
      <c r="G17" s="902"/>
      <c r="H17" s="903"/>
      <c r="I17" s="906"/>
      <c r="J17" s="907"/>
      <c r="K17" s="907"/>
      <c r="L17" s="908"/>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60.75" customHeight="1" x14ac:dyDescent="0.25">
      <c r="A19" s="263">
        <v>1</v>
      </c>
      <c r="B19" s="264" t="s">
        <v>292</v>
      </c>
      <c r="C19" s="901" t="s">
        <v>1126</v>
      </c>
      <c r="D19" s="902"/>
      <c r="E19" s="902"/>
      <c r="F19" s="902"/>
      <c r="G19" s="903"/>
      <c r="H19" s="901" t="s">
        <v>1127</v>
      </c>
      <c r="I19" s="903"/>
      <c r="J19" s="906" t="s">
        <v>22</v>
      </c>
      <c r="K19" s="908"/>
      <c r="L19" s="264" t="s">
        <v>473</v>
      </c>
    </row>
    <row r="20" spans="1:12" ht="34.35" customHeight="1" x14ac:dyDescent="0.25">
      <c r="A20" s="263"/>
      <c r="B20" s="264"/>
      <c r="C20" s="901"/>
      <c r="D20" s="902"/>
      <c r="E20" s="902"/>
      <c r="F20" s="902"/>
      <c r="G20" s="903"/>
      <c r="H20" s="901"/>
      <c r="I20" s="903"/>
      <c r="J20" s="906"/>
      <c r="K20" s="908"/>
      <c r="L20" s="264"/>
    </row>
    <row r="21" spans="1:12" ht="34.35" customHeight="1" x14ac:dyDescent="0.25">
      <c r="A21" s="263"/>
      <c r="B21" s="264"/>
      <c r="C21" s="901"/>
      <c r="D21" s="902"/>
      <c r="E21" s="902"/>
      <c r="F21" s="902"/>
      <c r="G21" s="903"/>
      <c r="H21" s="901"/>
      <c r="I21" s="903"/>
      <c r="J21" s="906"/>
      <c r="K21" s="908"/>
      <c r="L21" s="264"/>
    </row>
    <row r="22" spans="1:12" ht="25.5" customHeight="1" x14ac:dyDescent="0.25">
      <c r="A22" s="268" t="s">
        <v>366</v>
      </c>
      <c r="B22" s="898" t="s">
        <v>379</v>
      </c>
      <c r="C22" s="899"/>
      <c r="D22" s="899"/>
      <c r="E22" s="899"/>
      <c r="F22" s="899"/>
      <c r="G22" s="899"/>
      <c r="H22" s="899"/>
      <c r="I22" s="899"/>
      <c r="J22" s="899"/>
      <c r="K22" s="900"/>
      <c r="L22" s="268" t="s">
        <v>380</v>
      </c>
    </row>
    <row r="23" spans="1:12" ht="28.35" customHeight="1" x14ac:dyDescent="0.25">
      <c r="A23" s="263">
        <v>1</v>
      </c>
      <c r="B23" s="901" t="s">
        <v>1128</v>
      </c>
      <c r="C23" s="902"/>
      <c r="D23" s="902"/>
      <c r="E23" s="902"/>
      <c r="F23" s="902"/>
      <c r="G23" s="902"/>
      <c r="H23" s="902"/>
      <c r="I23" s="902"/>
      <c r="J23" s="902"/>
      <c r="K23" s="903"/>
      <c r="L23" s="264" t="s">
        <v>22</v>
      </c>
    </row>
    <row r="24" spans="1:12" ht="15.75" customHeight="1" x14ac:dyDescent="0.25">
      <c r="A24" s="898" t="s">
        <v>382</v>
      </c>
      <c r="B24" s="899"/>
      <c r="C24" s="899"/>
      <c r="D24" s="899"/>
      <c r="E24" s="899"/>
      <c r="F24" s="919"/>
      <c r="G24" s="919"/>
      <c r="H24" s="899"/>
      <c r="I24" s="919"/>
      <c r="J24" s="919"/>
      <c r="K24" s="899"/>
      <c r="L24" s="986"/>
    </row>
    <row r="25" spans="1:12" ht="26.25" customHeight="1" x14ac:dyDescent="0.25">
      <c r="A25" s="898" t="s">
        <v>383</v>
      </c>
      <c r="B25" s="899"/>
      <c r="C25" s="900"/>
      <c r="D25" s="901">
        <v>1</v>
      </c>
      <c r="E25" s="902"/>
      <c r="F25" s="896" t="s">
        <v>384</v>
      </c>
      <c r="G25" s="896"/>
      <c r="H25" s="276">
        <v>2024</v>
      </c>
      <c r="I25" s="896" t="s">
        <v>385</v>
      </c>
      <c r="J25" s="896"/>
      <c r="L25" s="275" t="s">
        <v>473</v>
      </c>
    </row>
    <row r="26" spans="1:12" ht="26.25" customHeight="1" x14ac:dyDescent="0.25">
      <c r="A26" s="898" t="s">
        <v>387</v>
      </c>
      <c r="B26" s="899"/>
      <c r="C26" s="900"/>
      <c r="D26" s="901" t="s">
        <v>1129</v>
      </c>
      <c r="E26" s="902"/>
      <c r="F26" s="895"/>
      <c r="G26" s="895"/>
      <c r="H26" s="902"/>
      <c r="I26" s="895"/>
      <c r="J26" s="895"/>
      <c r="K26" s="902"/>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972"/>
      <c r="B1" s="973"/>
      <c r="C1" s="973"/>
      <c r="D1" s="973"/>
      <c r="E1" s="974"/>
      <c r="F1" s="927" t="s">
        <v>346</v>
      </c>
      <c r="G1" s="928"/>
      <c r="H1" s="928"/>
      <c r="I1" s="928"/>
      <c r="J1" s="928"/>
      <c r="K1" s="928"/>
      <c r="L1" s="261"/>
    </row>
    <row r="2" spans="1:12" ht="18.75" customHeight="1" x14ac:dyDescent="0.25">
      <c r="A2" s="975"/>
      <c r="B2" s="976"/>
      <c r="C2" s="976"/>
      <c r="D2" s="976"/>
      <c r="E2" s="977"/>
      <c r="F2" s="929"/>
      <c r="G2" s="930"/>
      <c r="H2" s="930"/>
      <c r="I2" s="930"/>
      <c r="J2" s="930"/>
      <c r="K2" s="930"/>
      <c r="L2" s="261"/>
    </row>
    <row r="3" spans="1:12" ht="18.75" customHeight="1" x14ac:dyDescent="0.25">
      <c r="A3" s="975"/>
      <c r="B3" s="976"/>
      <c r="C3" s="976"/>
      <c r="D3" s="976"/>
      <c r="E3" s="977"/>
      <c r="F3" s="927" t="s">
        <v>347</v>
      </c>
      <c r="G3" s="928"/>
      <c r="H3" s="928"/>
      <c r="I3" s="928"/>
      <c r="J3" s="928"/>
      <c r="K3" s="928"/>
      <c r="L3" s="261"/>
    </row>
    <row r="4" spans="1:12" ht="18.75" customHeight="1" x14ac:dyDescent="0.25">
      <c r="A4" s="978"/>
      <c r="B4" s="979"/>
      <c r="C4" s="979"/>
      <c r="D4" s="979"/>
      <c r="E4" s="980"/>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74</v>
      </c>
      <c r="E8" s="902"/>
      <c r="F8" s="902"/>
      <c r="G8" s="902"/>
      <c r="H8" s="903"/>
      <c r="I8" s="898" t="s">
        <v>353</v>
      </c>
      <c r="J8" s="900"/>
      <c r="K8" s="901" t="s">
        <v>75</v>
      </c>
      <c r="L8" s="903"/>
    </row>
    <row r="9" spans="1:12" ht="15.75" customHeight="1" x14ac:dyDescent="0.25">
      <c r="A9" s="918" t="s">
        <v>354</v>
      </c>
      <c r="B9" s="919"/>
      <c r="C9" s="919"/>
      <c r="D9" s="919"/>
      <c r="E9" s="919"/>
      <c r="F9" s="919"/>
      <c r="G9" s="919"/>
      <c r="H9" s="919"/>
      <c r="I9" s="919"/>
      <c r="J9" s="919"/>
      <c r="K9" s="919"/>
      <c r="L9" s="1168"/>
    </row>
    <row r="10" spans="1:12" ht="41.25" customHeight="1" x14ac:dyDescent="0.25">
      <c r="A10" s="896" t="s">
        <v>221</v>
      </c>
      <c r="B10" s="896"/>
      <c r="C10" s="896"/>
      <c r="D10" s="896"/>
      <c r="E10" s="1169"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169"/>
      <c r="G10" s="1169"/>
      <c r="H10" s="1169"/>
      <c r="I10" s="1169"/>
      <c r="J10" s="1169"/>
      <c r="K10" s="1169"/>
      <c r="L10" s="1169"/>
    </row>
    <row r="11" spans="1:12" ht="34.5" customHeight="1" x14ac:dyDescent="0.25">
      <c r="A11" s="909" t="s">
        <v>356</v>
      </c>
      <c r="B11" s="910"/>
      <c r="C11" s="910"/>
      <c r="D11" s="911"/>
      <c r="E11" s="1170" t="str">
        <f>+META_PDD_107!B21</f>
        <v>3964 - Número de estrategias que aporten a la garantía de los derechos de las mujeres, desde los territorios urbanos y rurales, en temáticas asociadas a la prevención de violencias capacidades y oportunidades, diseñadas y desarrolladas.</v>
      </c>
      <c r="F11" s="1171"/>
      <c r="G11" s="1171"/>
      <c r="H11" s="1171"/>
      <c r="I11" s="1171"/>
      <c r="J11" s="1171"/>
      <c r="K11" s="1171"/>
      <c r="L11" s="1172"/>
    </row>
    <row r="12" spans="1:12" ht="47.25" customHeight="1" x14ac:dyDescent="0.25">
      <c r="A12" s="898" t="s">
        <v>357</v>
      </c>
      <c r="B12" s="899"/>
      <c r="C12" s="899"/>
      <c r="D12" s="900"/>
      <c r="E12" s="904" t="s">
        <v>1130</v>
      </c>
      <c r="F12" s="897"/>
      <c r="G12" s="897"/>
      <c r="H12" s="897"/>
      <c r="I12" s="897"/>
      <c r="J12" s="897"/>
      <c r="K12" s="897"/>
      <c r="L12" s="905"/>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1030">
        <v>3</v>
      </c>
      <c r="E16" s="1031"/>
      <c r="F16" s="1031"/>
      <c r="G16" s="1031"/>
      <c r="H16" s="1032"/>
      <c r="I16" s="898" t="s">
        <v>237</v>
      </c>
      <c r="J16" s="900"/>
      <c r="K16" s="901" t="s">
        <v>23</v>
      </c>
      <c r="L16" s="903"/>
    </row>
    <row r="17" spans="1:12" ht="27.6" customHeight="1" x14ac:dyDescent="0.25">
      <c r="A17" s="898" t="s">
        <v>365</v>
      </c>
      <c r="B17" s="899"/>
      <c r="C17" s="900"/>
      <c r="D17" s="901"/>
      <c r="E17" s="902"/>
      <c r="F17" s="902"/>
      <c r="G17" s="902"/>
      <c r="H17" s="903"/>
      <c r="I17" s="906"/>
      <c r="J17" s="907"/>
      <c r="K17" s="907"/>
      <c r="L17" s="908"/>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96" customHeight="1" x14ac:dyDescent="0.25">
      <c r="A19" s="263">
        <v>1</v>
      </c>
      <c r="B19" s="264" t="s">
        <v>292</v>
      </c>
      <c r="C19" s="901" t="s">
        <v>1131</v>
      </c>
      <c r="D19" s="902"/>
      <c r="E19" s="902"/>
      <c r="F19" s="902"/>
      <c r="G19" s="903"/>
      <c r="H19" s="901" t="s">
        <v>1132</v>
      </c>
      <c r="I19" s="903"/>
      <c r="J19" s="906" t="s">
        <v>22</v>
      </c>
      <c r="K19" s="908"/>
      <c r="L19" s="264" t="s">
        <v>473</v>
      </c>
    </row>
    <row r="20" spans="1:12" ht="34.35" customHeight="1" x14ac:dyDescent="0.25">
      <c r="A20" s="263"/>
      <c r="B20" s="264"/>
      <c r="C20" s="901"/>
      <c r="D20" s="902"/>
      <c r="E20" s="902"/>
      <c r="F20" s="902"/>
      <c r="G20" s="903"/>
      <c r="H20" s="901"/>
      <c r="I20" s="903"/>
      <c r="J20" s="906"/>
      <c r="K20" s="908"/>
      <c r="L20" s="264"/>
    </row>
    <row r="21" spans="1:12" ht="34.35" customHeight="1" x14ac:dyDescent="0.25">
      <c r="A21" s="263"/>
      <c r="B21" s="264"/>
      <c r="C21" s="901"/>
      <c r="D21" s="902"/>
      <c r="E21" s="902"/>
      <c r="F21" s="902"/>
      <c r="G21" s="903"/>
      <c r="H21" s="901"/>
      <c r="I21" s="903"/>
      <c r="J21" s="906"/>
      <c r="K21" s="908"/>
      <c r="L21" s="264"/>
    </row>
    <row r="22" spans="1:12" ht="25.5" customHeight="1" x14ac:dyDescent="0.25">
      <c r="A22" s="268" t="s">
        <v>366</v>
      </c>
      <c r="B22" s="898" t="s">
        <v>379</v>
      </c>
      <c r="C22" s="899"/>
      <c r="D22" s="899"/>
      <c r="E22" s="899"/>
      <c r="F22" s="899"/>
      <c r="G22" s="899"/>
      <c r="H22" s="899"/>
      <c r="I22" s="899"/>
      <c r="J22" s="899"/>
      <c r="K22" s="900"/>
      <c r="L22" s="268" t="s">
        <v>380</v>
      </c>
    </row>
    <row r="23" spans="1:12" ht="28.35" customHeight="1" x14ac:dyDescent="0.25">
      <c r="A23" s="263">
        <v>1</v>
      </c>
      <c r="B23" s="901" t="s">
        <v>1133</v>
      </c>
      <c r="C23" s="902"/>
      <c r="D23" s="902"/>
      <c r="E23" s="902"/>
      <c r="F23" s="902"/>
      <c r="G23" s="902"/>
      <c r="H23" s="902"/>
      <c r="I23" s="902"/>
      <c r="J23" s="902"/>
      <c r="K23" s="903"/>
      <c r="L23" s="264" t="s">
        <v>22</v>
      </c>
    </row>
    <row r="24" spans="1:12" ht="15.75" customHeight="1" x14ac:dyDescent="0.25">
      <c r="A24" s="898" t="s">
        <v>382</v>
      </c>
      <c r="B24" s="899"/>
      <c r="C24" s="899"/>
      <c r="D24" s="899"/>
      <c r="E24" s="899"/>
      <c r="F24" s="919"/>
      <c r="G24" s="919"/>
      <c r="H24" s="899"/>
      <c r="I24" s="919"/>
      <c r="J24" s="919"/>
      <c r="K24" s="899"/>
      <c r="L24" s="986"/>
    </row>
    <row r="25" spans="1:12" ht="26.25" customHeight="1" x14ac:dyDescent="0.25">
      <c r="A25" s="898" t="s">
        <v>383</v>
      </c>
      <c r="B25" s="899"/>
      <c r="C25" s="900"/>
      <c r="D25" s="901">
        <v>4</v>
      </c>
      <c r="E25" s="902"/>
      <c r="F25" s="896" t="s">
        <v>384</v>
      </c>
      <c r="G25" s="896"/>
      <c r="H25" s="276">
        <v>2024</v>
      </c>
      <c r="I25" s="896" t="s">
        <v>385</v>
      </c>
      <c r="J25" s="896"/>
      <c r="L25" s="275" t="s">
        <v>386</v>
      </c>
    </row>
    <row r="26" spans="1:12" ht="26.25" customHeight="1" x14ac:dyDescent="0.25">
      <c r="A26" s="898" t="s">
        <v>387</v>
      </c>
      <c r="B26" s="899"/>
      <c r="C26" s="900"/>
      <c r="D26" s="901" t="s">
        <v>1134</v>
      </c>
      <c r="E26" s="902"/>
      <c r="F26" s="895"/>
      <c r="G26" s="895"/>
      <c r="H26" s="902"/>
      <c r="I26" s="895"/>
      <c r="J26" s="895"/>
      <c r="K26" s="902"/>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47" zoomScale="80" zoomScaleNormal="80" workbookViewId="0">
      <selection activeCell="F48" sqref="F48:G48"/>
    </sheetView>
  </sheetViews>
  <sheetFormatPr baseColWidth="10" defaultColWidth="10.85546875" defaultRowHeight="14.25" x14ac:dyDescent="0.25"/>
  <cols>
    <col min="1" max="1" width="42.42578125" style="66" customWidth="1"/>
    <col min="2" max="4" width="35.710937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57.140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146"/>
      <c r="B1" s="809" t="s">
        <v>182</v>
      </c>
      <c r="C1" s="810"/>
      <c r="D1" s="810"/>
      <c r="E1" s="810"/>
      <c r="F1" s="810"/>
      <c r="G1" s="810"/>
      <c r="H1" s="811"/>
      <c r="I1" s="117" t="s">
        <v>121</v>
      </c>
      <c r="J1" s="118" t="s">
        <v>1038</v>
      </c>
    </row>
    <row r="2" spans="1:10" ht="24" customHeight="1" thickBot="1" x14ac:dyDescent="0.3">
      <c r="A2" s="1147"/>
      <c r="B2" s="812" t="s">
        <v>184</v>
      </c>
      <c r="C2" s="813"/>
      <c r="D2" s="813"/>
      <c r="E2" s="813"/>
      <c r="F2" s="813"/>
      <c r="G2" s="813"/>
      <c r="H2" s="814"/>
      <c r="I2" s="117" t="s">
        <v>122</v>
      </c>
      <c r="J2" s="118" t="s">
        <v>185</v>
      </c>
    </row>
    <row r="3" spans="1:10" ht="24" customHeight="1" thickBot="1" x14ac:dyDescent="0.3">
      <c r="A3" s="1147"/>
      <c r="B3" s="812" t="s">
        <v>186</v>
      </c>
      <c r="C3" s="813"/>
      <c r="D3" s="813"/>
      <c r="E3" s="813"/>
      <c r="F3" s="813"/>
      <c r="G3" s="813"/>
      <c r="H3" s="814"/>
      <c r="I3" s="117" t="s">
        <v>1039</v>
      </c>
      <c r="J3" s="118" t="s">
        <v>187</v>
      </c>
    </row>
    <row r="4" spans="1:10" ht="24" customHeight="1" thickBot="1" x14ac:dyDescent="0.3">
      <c r="A4" s="1148"/>
      <c r="B4" s="815" t="s">
        <v>1040</v>
      </c>
      <c r="C4" s="816"/>
      <c r="D4" s="816"/>
      <c r="E4" s="816"/>
      <c r="F4" s="816"/>
      <c r="G4" s="816"/>
      <c r="H4" s="817"/>
      <c r="I4" s="117" t="s">
        <v>1041</v>
      </c>
      <c r="J4" s="118" t="s">
        <v>1042</v>
      </c>
    </row>
    <row r="5" spans="1:10" ht="24" customHeight="1" thickBot="1" x14ac:dyDescent="0.3">
      <c r="A5" s="75"/>
      <c r="B5" s="144"/>
      <c r="C5" s="144"/>
      <c r="D5" s="144"/>
      <c r="E5" s="144"/>
      <c r="F5" s="144"/>
      <c r="G5" s="144"/>
      <c r="H5" s="144"/>
      <c r="I5" s="72"/>
      <c r="J5" s="72"/>
    </row>
    <row r="6" spans="1:10" ht="24" customHeight="1" thickBot="1" x14ac:dyDescent="0.3">
      <c r="A6" s="117" t="s">
        <v>190</v>
      </c>
      <c r="B6" s="843" t="s">
        <v>191</v>
      </c>
      <c r="C6" s="844"/>
      <c r="D6" s="844"/>
      <c r="E6" s="844"/>
      <c r="F6" s="844"/>
      <c r="G6" s="845"/>
      <c r="H6" s="242" t="s">
        <v>192</v>
      </c>
      <c r="I6" s="1142">
        <v>2024110010310</v>
      </c>
      <c r="J6" s="1143"/>
    </row>
    <row r="7" spans="1:10" ht="24" customHeight="1" x14ac:dyDescent="0.25">
      <c r="A7" s="75"/>
      <c r="B7" s="144"/>
      <c r="C7" s="144"/>
      <c r="D7" s="144"/>
      <c r="E7" s="144"/>
      <c r="F7" s="144"/>
      <c r="G7" s="144"/>
      <c r="H7" s="144"/>
      <c r="I7" s="72"/>
      <c r="J7" s="72"/>
    </row>
    <row r="8" spans="1:10" ht="9" customHeight="1" thickBot="1" x14ac:dyDescent="0.3">
      <c r="A8" s="76"/>
      <c r="B8" s="141"/>
      <c r="C8" s="72"/>
      <c r="D8" s="72"/>
      <c r="E8" s="72"/>
      <c r="F8" s="72"/>
      <c r="G8" s="72"/>
      <c r="H8" s="72"/>
      <c r="I8" s="72"/>
      <c r="J8" s="72"/>
    </row>
    <row r="9" spans="1:10" s="142" customFormat="1" ht="21.75" customHeight="1" thickBot="1" x14ac:dyDescent="0.3">
      <c r="A9" s="834" t="s">
        <v>193</v>
      </c>
      <c r="B9" s="224" t="s">
        <v>194</v>
      </c>
      <c r="C9" s="244"/>
      <c r="D9" s="224" t="s">
        <v>195</v>
      </c>
      <c r="E9" s="245"/>
      <c r="F9" s="224" t="s">
        <v>196</v>
      </c>
      <c r="G9" s="245"/>
      <c r="H9" s="224" t="s">
        <v>197</v>
      </c>
      <c r="I9" s="246"/>
    </row>
    <row r="10" spans="1:10" s="142" customFormat="1" ht="21.75" customHeight="1" thickBot="1" x14ac:dyDescent="0.3">
      <c r="A10" s="834"/>
      <c r="B10" s="225" t="s">
        <v>200</v>
      </c>
      <c r="C10" s="150"/>
      <c r="D10" s="224" t="s">
        <v>201</v>
      </c>
      <c r="E10" s="118"/>
      <c r="F10" s="224" t="s">
        <v>202</v>
      </c>
      <c r="G10" s="118"/>
      <c r="H10" s="224" t="s">
        <v>203</v>
      </c>
      <c r="I10" s="543"/>
    </row>
    <row r="11" spans="1:10" s="142" customFormat="1" ht="21.75" customHeight="1" thickBot="1" x14ac:dyDescent="0.3">
      <c r="A11" s="834"/>
      <c r="B11" s="224" t="s">
        <v>205</v>
      </c>
      <c r="C11" s="244"/>
      <c r="D11" s="224" t="s">
        <v>206</v>
      </c>
      <c r="E11" s="150"/>
      <c r="F11" s="224" t="s">
        <v>207</v>
      </c>
      <c r="G11" s="118"/>
      <c r="H11" s="224" t="s">
        <v>208</v>
      </c>
      <c r="I11" s="246" t="s">
        <v>209</v>
      </c>
    </row>
    <row r="12" spans="1:10" s="142" customFormat="1" ht="21.75" customHeight="1" thickBot="1" x14ac:dyDescent="0.3">
      <c r="A12" s="66"/>
      <c r="B12" s="66"/>
      <c r="C12" s="66"/>
      <c r="D12" s="66"/>
      <c r="E12" s="66"/>
      <c r="F12" s="66"/>
      <c r="G12" s="66"/>
      <c r="H12" s="66"/>
      <c r="I12" s="66"/>
      <c r="J12" s="66"/>
    </row>
    <row r="13" spans="1:10" s="142" customFormat="1" ht="21.75" customHeight="1" thickBot="1" x14ac:dyDescent="0.3">
      <c r="A13" s="833" t="s">
        <v>198</v>
      </c>
      <c r="B13" s="833"/>
      <c r="C13" s="241" t="s">
        <v>199</v>
      </c>
      <c r="D13" s="791"/>
      <c r="E13" s="791"/>
      <c r="F13" s="791"/>
      <c r="G13" s="66"/>
      <c r="H13" s="66"/>
      <c r="I13" s="66"/>
      <c r="J13" s="66"/>
    </row>
    <row r="14" spans="1:10" s="142" customFormat="1" ht="21.75" customHeight="1" thickBot="1" x14ac:dyDescent="0.3">
      <c r="A14" s="833"/>
      <c r="B14" s="833"/>
      <c r="C14" s="241" t="s">
        <v>204</v>
      </c>
      <c r="D14" s="791"/>
      <c r="E14" s="791"/>
      <c r="F14" s="791"/>
      <c r="G14" s="66"/>
      <c r="H14" s="66"/>
      <c r="I14" s="66"/>
      <c r="J14" s="66"/>
    </row>
    <row r="15" spans="1:10" s="142" customFormat="1" ht="21.75" customHeight="1" thickBot="1" x14ac:dyDescent="0.3">
      <c r="A15" s="833"/>
      <c r="B15" s="833"/>
      <c r="C15" s="241" t="s">
        <v>210</v>
      </c>
      <c r="D15" s="791" t="s">
        <v>209</v>
      </c>
      <c r="E15" s="791"/>
      <c r="F15" s="791"/>
      <c r="G15" s="66"/>
      <c r="H15" s="66"/>
      <c r="I15" s="66"/>
      <c r="J15" s="66"/>
    </row>
    <row r="16" spans="1:10" s="142"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145" t="s">
        <v>1043</v>
      </c>
      <c r="B19" s="1145"/>
      <c r="C19" s="1145"/>
      <c r="D19" s="1145"/>
      <c r="E19" s="1145"/>
      <c r="F19" s="1145"/>
      <c r="G19" s="1145"/>
      <c r="H19" s="1145"/>
      <c r="I19" s="1145"/>
      <c r="J19" s="1145"/>
    </row>
    <row r="20" spans="1:10" ht="69.95" customHeight="1" thickBot="1" x14ac:dyDescent="0.3">
      <c r="A20" s="229" t="s">
        <v>221</v>
      </c>
      <c r="B20" s="859" t="s">
        <v>1135</v>
      </c>
      <c r="C20" s="1149"/>
      <c r="D20" s="860"/>
      <c r="E20" s="230" t="s">
        <v>1045</v>
      </c>
      <c r="F20" s="231" t="s">
        <v>1046</v>
      </c>
      <c r="G20" s="230" t="s">
        <v>1047</v>
      </c>
      <c r="H20" s="859" t="s">
        <v>1136</v>
      </c>
      <c r="I20" s="1149"/>
      <c r="J20" s="860"/>
    </row>
    <row r="21" spans="1:10" ht="50.25" customHeight="1" thickBot="1" x14ac:dyDescent="0.3">
      <c r="A21" s="196" t="s">
        <v>1049</v>
      </c>
      <c r="B21" s="859" t="s">
        <v>1137</v>
      </c>
      <c r="C21" s="1149"/>
      <c r="D21" s="1149"/>
      <c r="E21" s="1149"/>
      <c r="F21" s="1149"/>
      <c r="G21" s="1149"/>
      <c r="H21" s="1149"/>
      <c r="I21" s="1149"/>
      <c r="J21" s="860"/>
    </row>
    <row r="22" spans="1:10" ht="50.25" customHeight="1" thickBot="1" x14ac:dyDescent="0.3">
      <c r="A22" s="1150" t="s">
        <v>1051</v>
      </c>
      <c r="B22" s="232">
        <v>2024</v>
      </c>
      <c r="C22" s="233">
        <v>2025</v>
      </c>
      <c r="D22" s="233">
        <v>2026</v>
      </c>
      <c r="E22" s="233">
        <v>2027</v>
      </c>
      <c r="F22" s="234" t="s">
        <v>93</v>
      </c>
      <c r="G22" s="235" t="s">
        <v>1052</v>
      </c>
      <c r="H22" s="1152" t="s">
        <v>1053</v>
      </c>
      <c r="I22" s="1153"/>
      <c r="J22" s="1154"/>
    </row>
    <row r="23" spans="1:10" ht="50.25" customHeight="1" thickBot="1" x14ac:dyDescent="0.3">
      <c r="A23" s="1151"/>
      <c r="B23" s="399">
        <v>3</v>
      </c>
      <c r="C23" s="399">
        <v>3</v>
      </c>
      <c r="D23" s="399">
        <v>3</v>
      </c>
      <c r="E23" s="399">
        <v>3</v>
      </c>
      <c r="F23" s="401">
        <v>3</v>
      </c>
      <c r="G23" s="402"/>
      <c r="H23" s="1173" t="s">
        <v>23</v>
      </c>
      <c r="I23" s="1174"/>
      <c r="J23" s="1175"/>
    </row>
    <row r="24" spans="1:10" ht="52.5" customHeight="1" thickBot="1" x14ac:dyDescent="0.3">
      <c r="A24" s="196"/>
      <c r="B24" s="1155" t="s">
        <v>1054</v>
      </c>
      <c r="C24" s="1156"/>
      <c r="D24" s="1156"/>
      <c r="E24" s="1156"/>
      <c r="F24" s="1156"/>
      <c r="G24" s="1156"/>
      <c r="H24" s="1156"/>
      <c r="I24" s="1156"/>
      <c r="J24" s="1157"/>
    </row>
    <row r="25" spans="1:10" s="94" customFormat="1" ht="56.25" hidden="1" customHeight="1" thickBot="1" x14ac:dyDescent="0.3">
      <c r="A25" s="1150" t="s">
        <v>240</v>
      </c>
      <c r="B25" s="196" t="s">
        <v>241</v>
      </c>
      <c r="C25" s="229" t="s">
        <v>242</v>
      </c>
      <c r="D25" s="1158" t="s">
        <v>243</v>
      </c>
      <c r="E25" s="1159"/>
      <c r="F25" s="1158" t="s">
        <v>244</v>
      </c>
      <c r="G25" s="1159"/>
      <c r="H25" s="197" t="s">
        <v>245</v>
      </c>
      <c r="I25" s="195" t="s">
        <v>246</v>
      </c>
      <c r="J25" s="195" t="s">
        <v>1055</v>
      </c>
    </row>
    <row r="26" spans="1:10" ht="408.75" hidden="1" customHeight="1" thickBot="1" x14ac:dyDescent="0.3">
      <c r="A26" s="1151"/>
      <c r="B26" s="237">
        <v>3</v>
      </c>
      <c r="C26" s="472">
        <v>3</v>
      </c>
      <c r="D26" s="859" t="s">
        <v>1138</v>
      </c>
      <c r="E26" s="860"/>
      <c r="F26" s="859" t="s">
        <v>1139</v>
      </c>
      <c r="G26" s="860"/>
      <c r="H26" s="409" t="s">
        <v>1140</v>
      </c>
      <c r="I26" s="238" t="s">
        <v>1141</v>
      </c>
      <c r="J26" s="421" t="s">
        <v>1142</v>
      </c>
    </row>
    <row r="27" spans="1:10" s="94" customFormat="1" ht="45" hidden="1" customHeight="1" thickBot="1" x14ac:dyDescent="0.3">
      <c r="A27" s="1150" t="s">
        <v>250</v>
      </c>
      <c r="B27" s="194" t="s">
        <v>241</v>
      </c>
      <c r="C27" s="197" t="s">
        <v>242</v>
      </c>
      <c r="D27" s="1158" t="s">
        <v>243</v>
      </c>
      <c r="E27" s="1159"/>
      <c r="F27" s="1158" t="s">
        <v>244</v>
      </c>
      <c r="G27" s="1159"/>
      <c r="H27" s="197" t="s">
        <v>245</v>
      </c>
      <c r="I27" s="195" t="s">
        <v>246</v>
      </c>
      <c r="J27" s="195" t="s">
        <v>1055</v>
      </c>
    </row>
    <row r="28" spans="1:10" ht="408.75" hidden="1" customHeight="1" x14ac:dyDescent="0.25">
      <c r="A28" s="1151"/>
      <c r="B28" s="237">
        <v>3</v>
      </c>
      <c r="C28" s="472">
        <v>3</v>
      </c>
      <c r="D28" s="1059" t="s">
        <v>1143</v>
      </c>
      <c r="E28" s="1060"/>
      <c r="F28" s="1059" t="s">
        <v>1144</v>
      </c>
      <c r="G28" s="1060"/>
      <c r="H28" s="410" t="s">
        <v>1140</v>
      </c>
      <c r="I28" s="407" t="s">
        <v>1141</v>
      </c>
      <c r="J28" s="425" t="s">
        <v>1145</v>
      </c>
    </row>
    <row r="29" spans="1:10" s="94" customFormat="1" ht="45" hidden="1" customHeight="1" x14ac:dyDescent="0.25">
      <c r="A29" s="1150" t="s">
        <v>253</v>
      </c>
      <c r="B29" s="194" t="s">
        <v>241</v>
      </c>
      <c r="C29" s="197" t="s">
        <v>242</v>
      </c>
      <c r="D29" s="1158" t="s">
        <v>243</v>
      </c>
      <c r="E29" s="1159"/>
      <c r="F29" s="1158" t="s">
        <v>244</v>
      </c>
      <c r="G29" s="1159"/>
      <c r="H29" s="197" t="s">
        <v>245</v>
      </c>
      <c r="I29" s="195" t="s">
        <v>246</v>
      </c>
      <c r="J29" s="424" t="s">
        <v>1055</v>
      </c>
    </row>
    <row r="30" spans="1:10" ht="280.5" hidden="1" customHeight="1" x14ac:dyDescent="0.25">
      <c r="A30" s="1151"/>
      <c r="B30" s="237">
        <v>3</v>
      </c>
      <c r="C30" s="152">
        <v>3</v>
      </c>
      <c r="D30" s="1059" t="s">
        <v>1146</v>
      </c>
      <c r="E30" s="1060"/>
      <c r="F30" s="1059" t="s">
        <v>1147</v>
      </c>
      <c r="G30" s="1060"/>
      <c r="H30" s="478"/>
      <c r="I30" s="408" t="s">
        <v>1141</v>
      </c>
      <c r="J30" s="525" t="s">
        <v>1148</v>
      </c>
    </row>
    <row r="31" spans="1:10" s="94" customFormat="1" ht="47.25" hidden="1" customHeight="1" x14ac:dyDescent="0.25">
      <c r="A31" s="1150" t="s">
        <v>257</v>
      </c>
      <c r="B31" s="194" t="s">
        <v>241</v>
      </c>
      <c r="C31" s="194" t="s">
        <v>242</v>
      </c>
      <c r="D31" s="1158" t="s">
        <v>243</v>
      </c>
      <c r="E31" s="1159"/>
      <c r="F31" s="1158" t="s">
        <v>244</v>
      </c>
      <c r="G31" s="1159"/>
      <c r="H31" s="197" t="s">
        <v>245</v>
      </c>
      <c r="I31" s="197" t="s">
        <v>246</v>
      </c>
      <c r="J31" s="412" t="s">
        <v>1055</v>
      </c>
    </row>
    <row r="32" spans="1:10" ht="272.25" hidden="1" customHeight="1" x14ac:dyDescent="0.25">
      <c r="A32" s="1151"/>
      <c r="B32" s="237">
        <v>3</v>
      </c>
      <c r="C32" s="152">
        <v>3</v>
      </c>
      <c r="D32" s="859" t="s">
        <v>1149</v>
      </c>
      <c r="E32" s="860"/>
      <c r="F32" s="861" t="s">
        <v>1150</v>
      </c>
      <c r="G32" s="862"/>
      <c r="H32" s="239"/>
      <c r="I32" s="499" t="s">
        <v>1151</v>
      </c>
      <c r="J32" s="499" t="s">
        <v>1152</v>
      </c>
    </row>
    <row r="33" spans="1:10" s="94" customFormat="1" ht="47.25" hidden="1" customHeight="1" x14ac:dyDescent="0.25">
      <c r="A33" s="1150" t="s">
        <v>261</v>
      </c>
      <c r="B33" s="194" t="s">
        <v>241</v>
      </c>
      <c r="C33" s="197" t="s">
        <v>242</v>
      </c>
      <c r="D33" s="1158" t="s">
        <v>243</v>
      </c>
      <c r="E33" s="1159"/>
      <c r="F33" s="1158" t="s">
        <v>244</v>
      </c>
      <c r="G33" s="1159"/>
      <c r="H33" s="197" t="s">
        <v>245</v>
      </c>
      <c r="I33" s="195" t="s">
        <v>246</v>
      </c>
      <c r="J33" s="195" t="s">
        <v>1055</v>
      </c>
    </row>
    <row r="34" spans="1:10" ht="408" hidden="1" customHeight="1" thickBot="1" x14ac:dyDescent="0.3">
      <c r="A34" s="1151"/>
      <c r="B34" s="237">
        <v>3</v>
      </c>
      <c r="C34" s="152">
        <v>3</v>
      </c>
      <c r="D34" s="859" t="s">
        <v>1153</v>
      </c>
      <c r="E34" s="860"/>
      <c r="F34" s="859" t="s">
        <v>1154</v>
      </c>
      <c r="G34" s="860"/>
      <c r="H34" s="151"/>
      <c r="I34" s="518" t="s">
        <v>1155</v>
      </c>
      <c r="J34" s="517" t="s">
        <v>1156</v>
      </c>
    </row>
    <row r="35" spans="1:10" s="94" customFormat="1" ht="48.75" customHeight="1" thickBot="1" x14ac:dyDescent="0.3">
      <c r="A35" s="1150" t="s">
        <v>264</v>
      </c>
      <c r="B35" s="194" t="s">
        <v>241</v>
      </c>
      <c r="C35" s="197" t="s">
        <v>242</v>
      </c>
      <c r="D35" s="1158" t="s">
        <v>243</v>
      </c>
      <c r="E35" s="1159"/>
      <c r="F35" s="1158" t="s">
        <v>244</v>
      </c>
      <c r="G35" s="1159"/>
      <c r="H35" s="197" t="s">
        <v>245</v>
      </c>
      <c r="I35" s="195" t="s">
        <v>246</v>
      </c>
      <c r="J35" s="195" t="s">
        <v>1055</v>
      </c>
    </row>
    <row r="36" spans="1:10" ht="357.75" customHeight="1" thickBot="1" x14ac:dyDescent="0.3">
      <c r="A36" s="1151"/>
      <c r="B36" s="240">
        <v>3</v>
      </c>
      <c r="C36" s="153">
        <v>3</v>
      </c>
      <c r="D36" s="970" t="s">
        <v>1157</v>
      </c>
      <c r="E36" s="971"/>
      <c r="F36" s="970" t="s">
        <v>1158</v>
      </c>
      <c r="G36" s="971"/>
      <c r="H36" s="573"/>
      <c r="I36" s="560" t="s">
        <v>1159</v>
      </c>
      <c r="J36" s="560" t="s">
        <v>1160</v>
      </c>
    </row>
    <row r="37" spans="1:10" ht="46.5" customHeight="1" thickBot="1" x14ac:dyDescent="0.3">
      <c r="A37" s="1150" t="s">
        <v>267</v>
      </c>
      <c r="B37" s="196" t="s">
        <v>241</v>
      </c>
      <c r="C37" s="229" t="s">
        <v>242</v>
      </c>
      <c r="D37" s="1158" t="s">
        <v>243</v>
      </c>
      <c r="E37" s="1159"/>
      <c r="F37" s="1158" t="s">
        <v>244</v>
      </c>
      <c r="G37" s="1159"/>
      <c r="H37" s="197" t="s">
        <v>245</v>
      </c>
      <c r="I37" s="195" t="s">
        <v>246</v>
      </c>
      <c r="J37" s="195" t="s">
        <v>1055</v>
      </c>
    </row>
    <row r="38" spans="1:10" ht="409.5" customHeight="1" thickBot="1" x14ac:dyDescent="0.3">
      <c r="A38" s="1151"/>
      <c r="B38" s="240">
        <v>3</v>
      </c>
      <c r="C38" s="153">
        <v>3</v>
      </c>
      <c r="D38" s="970" t="s">
        <v>1161</v>
      </c>
      <c r="E38" s="1160"/>
      <c r="F38" s="970" t="s">
        <v>1162</v>
      </c>
      <c r="G38" s="971"/>
      <c r="H38" s="573"/>
      <c r="I38" s="560" t="s">
        <v>1163</v>
      </c>
      <c r="J38" s="560" t="s">
        <v>1164</v>
      </c>
    </row>
    <row r="39" spans="1:10" ht="48.75" customHeight="1" x14ac:dyDescent="0.25">
      <c r="A39" s="1150" t="s">
        <v>271</v>
      </c>
      <c r="B39" s="196" t="s">
        <v>241</v>
      </c>
      <c r="C39" s="229" t="s">
        <v>242</v>
      </c>
      <c r="D39" s="1158" t="s">
        <v>243</v>
      </c>
      <c r="E39" s="1159"/>
      <c r="F39" s="1158" t="s">
        <v>244</v>
      </c>
      <c r="G39" s="1159"/>
      <c r="H39" s="197" t="s">
        <v>245</v>
      </c>
      <c r="I39" s="195" t="s">
        <v>246</v>
      </c>
      <c r="J39" s="195" t="s">
        <v>1055</v>
      </c>
    </row>
    <row r="40" spans="1:10" ht="405.75" customHeight="1" x14ac:dyDescent="0.25">
      <c r="A40" s="1151"/>
      <c r="B40" s="240">
        <v>3</v>
      </c>
      <c r="C40" s="153">
        <v>3</v>
      </c>
      <c r="D40" s="1164" t="s">
        <v>1165</v>
      </c>
      <c r="E40" s="1072"/>
      <c r="F40" s="1164" t="s">
        <v>1166</v>
      </c>
      <c r="G40" s="1072"/>
      <c r="H40" s="559"/>
      <c r="I40" s="560" t="s">
        <v>1163</v>
      </c>
      <c r="J40" s="560" t="s">
        <v>1167</v>
      </c>
    </row>
    <row r="41" spans="1:10" ht="42.75" customHeight="1" x14ac:dyDescent="0.25">
      <c r="A41" s="1150" t="s">
        <v>274</v>
      </c>
      <c r="B41" s="196" t="s">
        <v>241</v>
      </c>
      <c r="C41" s="229" t="s">
        <v>242</v>
      </c>
      <c r="D41" s="1158" t="s">
        <v>243</v>
      </c>
      <c r="E41" s="1159"/>
      <c r="F41" s="1158" t="s">
        <v>244</v>
      </c>
      <c r="G41" s="1159"/>
      <c r="H41" s="197" t="s">
        <v>245</v>
      </c>
      <c r="I41" s="195" t="s">
        <v>246</v>
      </c>
      <c r="J41" s="195" t="s">
        <v>1055</v>
      </c>
    </row>
    <row r="42" spans="1:10" ht="405.75" customHeight="1" thickBot="1" x14ac:dyDescent="0.3">
      <c r="A42" s="1151"/>
      <c r="B42" s="240">
        <v>3</v>
      </c>
      <c r="C42" s="153">
        <v>3</v>
      </c>
      <c r="D42" s="871" t="s">
        <v>1168</v>
      </c>
      <c r="E42" s="872"/>
      <c r="F42" s="871" t="s">
        <v>1169</v>
      </c>
      <c r="G42" s="1021"/>
      <c r="H42" s="151"/>
      <c r="I42" s="560" t="s">
        <v>1170</v>
      </c>
      <c r="J42" s="409" t="s">
        <v>1171</v>
      </c>
    </row>
    <row r="43" spans="1:10" ht="45" customHeight="1" x14ac:dyDescent="0.25">
      <c r="A43" s="1150" t="s">
        <v>278</v>
      </c>
      <c r="B43" s="196" t="s">
        <v>241</v>
      </c>
      <c r="C43" s="229" t="s">
        <v>242</v>
      </c>
      <c r="D43" s="1158" t="s">
        <v>243</v>
      </c>
      <c r="E43" s="1159"/>
      <c r="F43" s="1158" t="s">
        <v>244</v>
      </c>
      <c r="G43" s="1159"/>
      <c r="H43" s="197" t="s">
        <v>245</v>
      </c>
      <c r="I43" s="195" t="s">
        <v>246</v>
      </c>
      <c r="J43" s="195" t="s">
        <v>1055</v>
      </c>
    </row>
    <row r="44" spans="1:10" ht="363" customHeight="1" x14ac:dyDescent="0.25">
      <c r="A44" s="1151"/>
      <c r="B44" s="240">
        <v>3</v>
      </c>
      <c r="C44" s="153">
        <v>3</v>
      </c>
      <c r="D44" s="871" t="s">
        <v>1172</v>
      </c>
      <c r="E44" s="1021"/>
      <c r="F44" s="871" t="s">
        <v>1173</v>
      </c>
      <c r="G44" s="1021"/>
      <c r="H44" s="151"/>
      <c r="I44" s="560" t="s">
        <v>1170</v>
      </c>
      <c r="J44" s="409" t="s">
        <v>1174</v>
      </c>
    </row>
    <row r="45" spans="1:10" ht="46.5" customHeight="1" x14ac:dyDescent="0.25">
      <c r="A45" s="1150" t="s">
        <v>281</v>
      </c>
      <c r="B45" s="196" t="s">
        <v>241</v>
      </c>
      <c r="C45" s="229" t="s">
        <v>242</v>
      </c>
      <c r="D45" s="1158" t="s">
        <v>243</v>
      </c>
      <c r="E45" s="1159"/>
      <c r="F45" s="1158" t="s">
        <v>244</v>
      </c>
      <c r="G45" s="1159"/>
      <c r="H45" s="197" t="s">
        <v>245</v>
      </c>
      <c r="I45" s="195" t="s">
        <v>246</v>
      </c>
      <c r="J45" s="195" t="s">
        <v>1055</v>
      </c>
    </row>
    <row r="46" spans="1:10" ht="311.25" customHeight="1" x14ac:dyDescent="0.25">
      <c r="A46" s="1151"/>
      <c r="B46" s="240">
        <v>3</v>
      </c>
      <c r="C46" s="153">
        <v>3</v>
      </c>
      <c r="D46" s="871" t="s">
        <v>1175</v>
      </c>
      <c r="E46" s="1021"/>
      <c r="F46" s="871" t="s">
        <v>1176</v>
      </c>
      <c r="G46" s="1021"/>
      <c r="H46" s="151"/>
      <c r="I46" s="560" t="s">
        <v>1170</v>
      </c>
      <c r="J46" s="409" t="s">
        <v>1177</v>
      </c>
    </row>
    <row r="47" spans="1:10" ht="48.75" customHeight="1" x14ac:dyDescent="0.25">
      <c r="A47" s="1150" t="s">
        <v>284</v>
      </c>
      <c r="B47" s="196" t="s">
        <v>241</v>
      </c>
      <c r="C47" s="229" t="s">
        <v>242</v>
      </c>
      <c r="D47" s="1158" t="s">
        <v>243</v>
      </c>
      <c r="E47" s="1159"/>
      <c r="F47" s="1158" t="s">
        <v>244</v>
      </c>
      <c r="G47" s="1159"/>
      <c r="H47" s="197" t="s">
        <v>245</v>
      </c>
      <c r="I47" s="195" t="s">
        <v>246</v>
      </c>
      <c r="J47" s="195" t="s">
        <v>1055</v>
      </c>
    </row>
    <row r="48" spans="1:10" ht="353.25" customHeight="1" x14ac:dyDescent="0.25">
      <c r="A48" s="1151"/>
      <c r="B48" s="240">
        <v>3</v>
      </c>
      <c r="C48" s="153">
        <v>3</v>
      </c>
      <c r="D48" s="871" t="s">
        <v>1601</v>
      </c>
      <c r="E48" s="1021"/>
      <c r="F48" s="871" t="s">
        <v>1178</v>
      </c>
      <c r="G48" s="1021"/>
      <c r="H48" s="151"/>
      <c r="I48" s="560" t="s">
        <v>1170</v>
      </c>
      <c r="J48" s="409" t="s">
        <v>1179</v>
      </c>
    </row>
    <row r="50" spans="1:13" ht="18" x14ac:dyDescent="0.25">
      <c r="A50" s="485" t="s">
        <v>1097</v>
      </c>
    </row>
    <row r="51" spans="1:13" ht="18" customHeight="1" x14ac:dyDescent="0.25">
      <c r="A51" s="486"/>
    </row>
    <row r="52" spans="1:13" ht="23.25" x14ac:dyDescent="0.25">
      <c r="A52" s="1144" t="s">
        <v>1098</v>
      </c>
      <c r="B52" s="487" t="s">
        <v>194</v>
      </c>
      <c r="C52" s="487" t="s">
        <v>195</v>
      </c>
      <c r="D52" s="487" t="s">
        <v>196</v>
      </c>
      <c r="E52" s="487" t="s">
        <v>197</v>
      </c>
      <c r="F52" s="487" t="s">
        <v>200</v>
      </c>
      <c r="G52" s="487" t="s">
        <v>201</v>
      </c>
      <c r="H52" s="487" t="s">
        <v>202</v>
      </c>
      <c r="I52" s="487" t="s">
        <v>203</v>
      </c>
      <c r="J52" s="487" t="s">
        <v>205</v>
      </c>
      <c r="K52" s="487" t="s">
        <v>206</v>
      </c>
      <c r="L52" s="487" t="s">
        <v>207</v>
      </c>
      <c r="M52" s="487" t="s">
        <v>208</v>
      </c>
    </row>
    <row r="53" spans="1:13" ht="24.75" customHeight="1" x14ac:dyDescent="0.25">
      <c r="A53" s="1144"/>
      <c r="B53" s="488">
        <v>3</v>
      </c>
      <c r="C53" s="488">
        <v>3</v>
      </c>
      <c r="D53" s="488">
        <v>3</v>
      </c>
      <c r="E53" s="488">
        <v>3</v>
      </c>
      <c r="F53" s="488">
        <v>3</v>
      </c>
      <c r="G53" s="488">
        <v>3</v>
      </c>
      <c r="H53" s="488">
        <v>3</v>
      </c>
      <c r="I53" s="488">
        <v>3</v>
      </c>
      <c r="J53" s="488">
        <v>3</v>
      </c>
      <c r="K53" s="488">
        <v>3</v>
      </c>
      <c r="L53" s="488">
        <v>3</v>
      </c>
      <c r="M53" s="488">
        <v>3</v>
      </c>
    </row>
    <row r="55" spans="1:13" ht="15" thickBot="1" x14ac:dyDescent="0.3"/>
    <row r="56" spans="1:13" ht="57.75" customHeight="1" thickBot="1" x14ac:dyDescent="0.3">
      <c r="A56" s="489" t="s">
        <v>1099</v>
      </c>
      <c r="B56" s="492" t="s">
        <v>1100</v>
      </c>
      <c r="C56" s="248"/>
      <c r="D56" s="493" t="s">
        <v>1101</v>
      </c>
      <c r="E56" s="492" t="s">
        <v>1100</v>
      </c>
      <c r="F56" s="248"/>
      <c r="G56" s="493" t="s">
        <v>1102</v>
      </c>
      <c r="H56" s="492" t="s">
        <v>1103</v>
      </c>
      <c r="I56" s="1061"/>
      <c r="J56" s="1061"/>
    </row>
    <row r="57" spans="1:13" ht="42" customHeight="1" thickBot="1" x14ac:dyDescent="0.3">
      <c r="A57" s="490"/>
      <c r="B57" s="492" t="s">
        <v>1104</v>
      </c>
      <c r="C57" s="423" t="s">
        <v>1180</v>
      </c>
      <c r="D57" s="494"/>
      <c r="E57" s="492" t="s">
        <v>1104</v>
      </c>
      <c r="F57" s="248" t="s">
        <v>1106</v>
      </c>
      <c r="G57" s="494"/>
      <c r="H57" s="492" t="s">
        <v>1107</v>
      </c>
      <c r="I57" s="1167" t="s">
        <v>1108</v>
      </c>
      <c r="J57" s="1167"/>
    </row>
    <row r="58" spans="1:13" ht="44.1" customHeight="1" thickBot="1" x14ac:dyDescent="0.3">
      <c r="A58" s="490"/>
      <c r="B58" s="492" t="s">
        <v>1109</v>
      </c>
      <c r="C58" s="248" t="s">
        <v>1181</v>
      </c>
      <c r="D58" s="494"/>
      <c r="E58" s="492" t="s">
        <v>1109</v>
      </c>
      <c r="F58" s="423" t="s">
        <v>1111</v>
      </c>
      <c r="G58" s="494"/>
      <c r="H58" s="492" t="s">
        <v>1112</v>
      </c>
      <c r="I58" s="1167" t="s">
        <v>1113</v>
      </c>
      <c r="J58" s="1167"/>
    </row>
    <row r="59" spans="1:13" ht="47.1" customHeight="1" thickBot="1" x14ac:dyDescent="0.3">
      <c r="A59" s="490"/>
      <c r="B59" s="492" t="s">
        <v>1100</v>
      </c>
      <c r="C59" s="248"/>
      <c r="D59" s="494"/>
      <c r="E59" s="492" t="s">
        <v>1100</v>
      </c>
      <c r="F59" s="248"/>
      <c r="G59" s="494"/>
      <c r="H59" s="492" t="s">
        <v>1103</v>
      </c>
      <c r="I59" s="1167"/>
      <c r="J59" s="1167"/>
    </row>
    <row r="60" spans="1:13" ht="30" customHeight="1" thickBot="1" x14ac:dyDescent="0.3">
      <c r="A60" s="490"/>
      <c r="B60" s="492" t="s">
        <v>1104</v>
      </c>
      <c r="C60" s="248" t="s">
        <v>1114</v>
      </c>
      <c r="D60" s="494"/>
      <c r="E60" s="492" t="s">
        <v>1104</v>
      </c>
      <c r="F60" s="248" t="s">
        <v>1115</v>
      </c>
      <c r="G60" s="494"/>
      <c r="H60" s="492" t="s">
        <v>1107</v>
      </c>
      <c r="I60" s="1167" t="s">
        <v>1116</v>
      </c>
      <c r="J60" s="1167"/>
    </row>
    <row r="61" spans="1:13" ht="59.25" customHeight="1" thickBot="1" x14ac:dyDescent="0.3">
      <c r="A61" s="491"/>
      <c r="B61" s="492" t="s">
        <v>1109</v>
      </c>
      <c r="C61" s="248" t="s">
        <v>1117</v>
      </c>
      <c r="D61" s="495"/>
      <c r="E61" s="492" t="s">
        <v>1109</v>
      </c>
      <c r="F61" s="423" t="s">
        <v>1118</v>
      </c>
      <c r="G61" s="495"/>
      <c r="H61" s="492" t="s">
        <v>1112</v>
      </c>
      <c r="I61" s="1167" t="s">
        <v>1119</v>
      </c>
      <c r="J61" s="1167"/>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hyperlinks>
    <hyperlink ref="J28" r:id="rId1" display="https://secretariadistritald-my.sharepoint.com/:w:/g/personal/territorializacion2021_sdmujer_gov_co/EcIhuQjZ44pEttlcaSETPt0BTtos86N5_C8xk1A-bW9Ysw?e=hfIxcu_x0009_" xr:uid="{7E2D1A7F-8EFE-44C2-9029-7542ABFC1C92}"/>
    <hyperlink ref="J26" r:id="rId2" display="https://secretariadistritald-my.sharepoint.com/:w:/g/personal/territorializacion2021_sdmujer_gov_co/EXgkXHm1rWdEh3B9ZmT2BWoBSsN2NJnR_2yOHNyAeLpyaA?e=8ocgNf _x0009_" xr:uid="{3CD504A1-8855-493C-91CC-CACEE2C0A6D8}"/>
    <hyperlink ref="J34" r:id="rId3" display="https://secretariadistritald-my.sharepoint.com/:w:/g/personal/territorializacion2021_sdmujer_gov_co/EXgkXHm1rWdEh3B9ZmT2BWoBSsN2NJnR_2yOHNyAeLpyaA?e=8ocgNf " xr:uid="{AE43AD6B-E87C-46FB-A853-56DA103E70EA}"/>
  </hyperlinks>
  <pageMargins left="0.25" right="0.25" top="0.75" bottom="0.75" header="0.3" footer="0.3"/>
  <pageSetup scale="13"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48" zoomScale="80" zoomScaleNormal="80" workbookViewId="0">
      <selection activeCell="F48" sqref="F48:G48"/>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146"/>
      <c r="B1" s="809" t="s">
        <v>182</v>
      </c>
      <c r="C1" s="810"/>
      <c r="D1" s="810"/>
      <c r="E1" s="810"/>
      <c r="F1" s="810"/>
      <c r="G1" s="810"/>
      <c r="H1" s="811"/>
      <c r="I1" s="117" t="s">
        <v>121</v>
      </c>
      <c r="J1" s="118" t="s">
        <v>1038</v>
      </c>
    </row>
    <row r="2" spans="1:10" ht="24" customHeight="1" x14ac:dyDescent="0.25">
      <c r="A2" s="1147"/>
      <c r="B2" s="812" t="s">
        <v>184</v>
      </c>
      <c r="C2" s="813"/>
      <c r="D2" s="813"/>
      <c r="E2" s="813"/>
      <c r="F2" s="813"/>
      <c r="G2" s="813"/>
      <c r="H2" s="814"/>
      <c r="I2" s="117" t="s">
        <v>122</v>
      </c>
      <c r="J2" s="118" t="s">
        <v>185</v>
      </c>
    </row>
    <row r="3" spans="1:10" ht="24" customHeight="1" x14ac:dyDescent="0.25">
      <c r="A3" s="1147"/>
      <c r="B3" s="812" t="s">
        <v>186</v>
      </c>
      <c r="C3" s="813"/>
      <c r="D3" s="813"/>
      <c r="E3" s="813"/>
      <c r="F3" s="813"/>
      <c r="G3" s="813"/>
      <c r="H3" s="814"/>
      <c r="I3" s="117" t="s">
        <v>1039</v>
      </c>
      <c r="J3" s="118" t="s">
        <v>187</v>
      </c>
    </row>
    <row r="4" spans="1:10" ht="24" customHeight="1" x14ac:dyDescent="0.25">
      <c r="A4" s="1148"/>
      <c r="B4" s="815" t="s">
        <v>1040</v>
      </c>
      <c r="C4" s="816"/>
      <c r="D4" s="816"/>
      <c r="E4" s="816"/>
      <c r="F4" s="816"/>
      <c r="G4" s="816"/>
      <c r="H4" s="817"/>
      <c r="I4" s="117" t="s">
        <v>1041</v>
      </c>
      <c r="J4" s="118" t="s">
        <v>1042</v>
      </c>
    </row>
    <row r="5" spans="1:10" ht="15" thickBot="1" x14ac:dyDescent="0.3"/>
    <row r="6" spans="1:10" ht="18.75" thickBot="1" x14ac:dyDescent="0.3">
      <c r="A6" s="117" t="s">
        <v>190</v>
      </c>
      <c r="B6" s="843" t="s">
        <v>191</v>
      </c>
      <c r="C6" s="844"/>
      <c r="D6" s="844"/>
      <c r="E6" s="844"/>
      <c r="F6" s="844"/>
      <c r="G6" s="845"/>
      <c r="H6" s="242" t="s">
        <v>192</v>
      </c>
      <c r="I6" s="1142">
        <v>2024110010310</v>
      </c>
      <c r="J6" s="1143"/>
    </row>
    <row r="8" spans="1:10" ht="9" customHeight="1" thickBot="1" x14ac:dyDescent="0.3">
      <c r="A8" s="76"/>
      <c r="B8" s="141"/>
      <c r="C8" s="72"/>
      <c r="D8" s="72"/>
      <c r="E8" s="72"/>
      <c r="F8" s="72"/>
      <c r="G8" s="72"/>
      <c r="H8" s="72"/>
      <c r="I8" s="72"/>
      <c r="J8" s="72"/>
    </row>
    <row r="9" spans="1:10" s="142" customFormat="1" ht="21.75" customHeight="1" thickBot="1" x14ac:dyDescent="0.3">
      <c r="A9" s="834" t="s">
        <v>193</v>
      </c>
      <c r="B9" s="224" t="s">
        <v>194</v>
      </c>
      <c r="C9" s="244"/>
      <c r="D9" s="224" t="s">
        <v>195</v>
      </c>
      <c r="E9" s="245"/>
      <c r="F9" s="224" t="s">
        <v>196</v>
      </c>
      <c r="G9" s="245"/>
      <c r="H9" s="224" t="s">
        <v>197</v>
      </c>
      <c r="I9" s="246"/>
    </row>
    <row r="10" spans="1:10" s="142" customFormat="1" ht="21.75" customHeight="1" thickBot="1" x14ac:dyDescent="0.3">
      <c r="A10" s="834"/>
      <c r="B10" s="225" t="s">
        <v>200</v>
      </c>
      <c r="C10" s="150"/>
      <c r="D10" s="224" t="s">
        <v>201</v>
      </c>
      <c r="E10" s="118"/>
      <c r="F10" s="224" t="s">
        <v>202</v>
      </c>
      <c r="G10" s="118"/>
      <c r="H10" s="224" t="s">
        <v>203</v>
      </c>
      <c r="I10" s="543"/>
    </row>
    <row r="11" spans="1:10" s="142" customFormat="1" ht="21.75" customHeight="1" thickBot="1" x14ac:dyDescent="0.3">
      <c r="A11" s="834"/>
      <c r="B11" s="224" t="s">
        <v>205</v>
      </c>
      <c r="C11" s="244"/>
      <c r="D11" s="224" t="s">
        <v>206</v>
      </c>
      <c r="E11" s="150"/>
      <c r="F11" s="224" t="s">
        <v>207</v>
      </c>
      <c r="G11" s="118"/>
      <c r="H11" s="224" t="s">
        <v>208</v>
      </c>
      <c r="I11" s="246" t="s">
        <v>209</v>
      </c>
    </row>
    <row r="12" spans="1:10" s="142" customFormat="1" ht="21.75" customHeight="1" thickBot="1" x14ac:dyDescent="0.3">
      <c r="A12" s="66"/>
      <c r="B12" s="66"/>
      <c r="C12" s="66"/>
      <c r="D12" s="66"/>
      <c r="E12" s="66"/>
      <c r="F12" s="66"/>
      <c r="G12" s="66"/>
      <c r="H12" s="66"/>
      <c r="I12" s="66"/>
      <c r="J12" s="66"/>
    </row>
    <row r="13" spans="1:10" s="142" customFormat="1" ht="21.75" customHeight="1" x14ac:dyDescent="0.25">
      <c r="A13" s="833" t="s">
        <v>198</v>
      </c>
      <c r="B13" s="833"/>
      <c r="C13" s="241" t="s">
        <v>199</v>
      </c>
      <c r="D13" s="791"/>
      <c r="E13" s="791"/>
      <c r="F13" s="791"/>
      <c r="G13" s="66"/>
      <c r="H13" s="66"/>
      <c r="I13" s="66"/>
      <c r="J13" s="66"/>
    </row>
    <row r="14" spans="1:10" s="142" customFormat="1" ht="21.75" customHeight="1" x14ac:dyDescent="0.25">
      <c r="A14" s="833"/>
      <c r="B14" s="833"/>
      <c r="C14" s="241" t="s">
        <v>204</v>
      </c>
      <c r="D14" s="791"/>
      <c r="E14" s="791"/>
      <c r="F14" s="791"/>
      <c r="G14" s="66"/>
      <c r="H14" s="66"/>
      <c r="I14" s="66"/>
      <c r="J14" s="66"/>
    </row>
    <row r="15" spans="1:10" s="142" customFormat="1" ht="21.75" customHeight="1" x14ac:dyDescent="0.25">
      <c r="A15" s="833"/>
      <c r="B15" s="833"/>
      <c r="C15" s="241" t="s">
        <v>210</v>
      </c>
      <c r="D15" s="791" t="s">
        <v>1182</v>
      </c>
      <c r="E15" s="791"/>
      <c r="F15" s="791"/>
      <c r="G15" s="66"/>
      <c r="H15" s="66"/>
      <c r="I15" s="66"/>
      <c r="J15" s="66"/>
    </row>
    <row r="16" spans="1:10" s="142"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145" t="s">
        <v>1043</v>
      </c>
      <c r="B19" s="1145"/>
      <c r="C19" s="1145"/>
      <c r="D19" s="1145"/>
      <c r="E19" s="1145"/>
      <c r="F19" s="1145"/>
      <c r="G19" s="1145"/>
      <c r="H19" s="1145"/>
      <c r="I19" s="1145"/>
      <c r="J19" s="1145"/>
    </row>
    <row r="20" spans="1:10" ht="69.95" customHeight="1" x14ac:dyDescent="0.25">
      <c r="A20" s="229" t="s">
        <v>221</v>
      </c>
      <c r="B20" s="859" t="s">
        <v>1183</v>
      </c>
      <c r="C20" s="1149"/>
      <c r="D20" s="860"/>
      <c r="E20" s="230" t="s">
        <v>1045</v>
      </c>
      <c r="F20" s="231" t="s">
        <v>1046</v>
      </c>
      <c r="G20" s="230" t="s">
        <v>1047</v>
      </c>
      <c r="H20" s="859" t="s">
        <v>1048</v>
      </c>
      <c r="I20" s="1149"/>
      <c r="J20" s="860"/>
    </row>
    <row r="21" spans="1:10" ht="50.25" customHeight="1" x14ac:dyDescent="0.25">
      <c r="A21" s="196" t="s">
        <v>1049</v>
      </c>
      <c r="B21" s="859" t="s">
        <v>1184</v>
      </c>
      <c r="C21" s="1149"/>
      <c r="D21" s="1149"/>
      <c r="E21" s="1149"/>
      <c r="F21" s="1149"/>
      <c r="G21" s="1149"/>
      <c r="H21" s="1149"/>
      <c r="I21" s="1149"/>
      <c r="J21" s="860"/>
    </row>
    <row r="22" spans="1:10" ht="50.25" customHeight="1" x14ac:dyDescent="0.25">
      <c r="A22" s="1150" t="s">
        <v>1051</v>
      </c>
      <c r="B22" s="232">
        <v>2024</v>
      </c>
      <c r="C22" s="233">
        <v>2025</v>
      </c>
      <c r="D22" s="233">
        <v>2026</v>
      </c>
      <c r="E22" s="233">
        <v>2027</v>
      </c>
      <c r="F22" s="234" t="s">
        <v>93</v>
      </c>
      <c r="G22" s="235" t="s">
        <v>1052</v>
      </c>
      <c r="H22" s="1152" t="s">
        <v>1053</v>
      </c>
      <c r="I22" s="1153"/>
      <c r="J22" s="1154"/>
    </row>
    <row r="23" spans="1:10" ht="50.25" customHeight="1" x14ac:dyDescent="0.25">
      <c r="A23" s="1151"/>
      <c r="B23" s="399">
        <v>1</v>
      </c>
      <c r="C23" s="400">
        <v>1</v>
      </c>
      <c r="D23" s="400">
        <v>1</v>
      </c>
      <c r="E23" s="400">
        <v>1</v>
      </c>
      <c r="F23" s="401">
        <v>1</v>
      </c>
      <c r="G23" s="388"/>
      <c r="H23" s="1173" t="s">
        <v>23</v>
      </c>
      <c r="I23" s="1174"/>
      <c r="J23" s="1175"/>
    </row>
    <row r="24" spans="1:10" ht="52.5" customHeight="1" thickBot="1" x14ac:dyDescent="0.3">
      <c r="A24" s="196"/>
      <c r="B24" s="1155" t="s">
        <v>1054</v>
      </c>
      <c r="C24" s="1156"/>
      <c r="D24" s="1156"/>
      <c r="E24" s="1156"/>
      <c r="F24" s="1156"/>
      <c r="G24" s="1156"/>
      <c r="H24" s="1156"/>
      <c r="I24" s="1156"/>
      <c r="J24" s="1157"/>
    </row>
    <row r="25" spans="1:10" s="94" customFormat="1" ht="56.25" hidden="1" customHeight="1" x14ac:dyDescent="0.25">
      <c r="A25" s="1150" t="s">
        <v>240</v>
      </c>
      <c r="B25" s="196" t="s">
        <v>241</v>
      </c>
      <c r="C25" s="229" t="s">
        <v>242</v>
      </c>
      <c r="D25" s="1158" t="s">
        <v>243</v>
      </c>
      <c r="E25" s="1159"/>
      <c r="F25" s="1158" t="s">
        <v>244</v>
      </c>
      <c r="G25" s="1159"/>
      <c r="H25" s="197" t="s">
        <v>245</v>
      </c>
      <c r="I25" s="195" t="s">
        <v>246</v>
      </c>
      <c r="J25" s="195" t="s">
        <v>1055</v>
      </c>
    </row>
    <row r="26" spans="1:10" ht="208.5" hidden="1" customHeight="1" x14ac:dyDescent="0.25">
      <c r="A26" s="1151"/>
      <c r="B26" s="237">
        <v>1</v>
      </c>
      <c r="C26" s="152">
        <v>1</v>
      </c>
      <c r="D26" s="1059" t="s">
        <v>582</v>
      </c>
      <c r="E26" s="1060"/>
      <c r="F26" s="1059" t="s">
        <v>583</v>
      </c>
      <c r="G26" s="1060"/>
      <c r="H26" s="409" t="s">
        <v>398</v>
      </c>
      <c r="I26" s="406" t="s">
        <v>584</v>
      </c>
      <c r="J26" s="421" t="s">
        <v>620</v>
      </c>
    </row>
    <row r="27" spans="1:10" s="94" customFormat="1" ht="208.5" hidden="1" customHeight="1" x14ac:dyDescent="0.25">
      <c r="A27" s="1150" t="s">
        <v>250</v>
      </c>
      <c r="B27" s="194" t="s">
        <v>241</v>
      </c>
      <c r="C27" s="197" t="s">
        <v>242</v>
      </c>
      <c r="D27" s="1158" t="s">
        <v>243</v>
      </c>
      <c r="E27" s="1159"/>
      <c r="F27" s="1158" t="s">
        <v>244</v>
      </c>
      <c r="G27" s="1159"/>
      <c r="H27" s="197" t="s">
        <v>245</v>
      </c>
      <c r="I27" s="195" t="s">
        <v>246</v>
      </c>
      <c r="J27" s="195" t="s">
        <v>1055</v>
      </c>
    </row>
    <row r="28" spans="1:10" ht="390" hidden="1" customHeight="1" x14ac:dyDescent="0.25">
      <c r="A28" s="1151"/>
      <c r="B28" s="237">
        <v>1</v>
      </c>
      <c r="C28" s="152">
        <v>1</v>
      </c>
      <c r="D28" s="866" t="s">
        <v>585</v>
      </c>
      <c r="E28" s="867"/>
      <c r="F28" s="866" t="s">
        <v>586</v>
      </c>
      <c r="G28" s="867"/>
      <c r="H28" s="415" t="s">
        <v>587</v>
      </c>
      <c r="I28" s="406" t="s">
        <v>584</v>
      </c>
      <c r="J28" s="421" t="s">
        <v>1185</v>
      </c>
    </row>
    <row r="29" spans="1:10" s="94" customFormat="1" ht="45" hidden="1" customHeight="1" x14ac:dyDescent="0.25">
      <c r="A29" s="1150" t="s">
        <v>253</v>
      </c>
      <c r="B29" s="194" t="s">
        <v>241</v>
      </c>
      <c r="C29" s="197" t="s">
        <v>242</v>
      </c>
      <c r="D29" s="1158" t="s">
        <v>243</v>
      </c>
      <c r="E29" s="1159"/>
      <c r="F29" s="1158" t="s">
        <v>244</v>
      </c>
      <c r="G29" s="1159"/>
      <c r="H29" s="197" t="s">
        <v>245</v>
      </c>
      <c r="I29" s="195" t="s">
        <v>246</v>
      </c>
      <c r="J29" s="195" t="s">
        <v>1055</v>
      </c>
    </row>
    <row r="30" spans="1:10" ht="387" hidden="1" customHeight="1" x14ac:dyDescent="0.25">
      <c r="A30" s="1151"/>
      <c r="B30" s="237">
        <v>1</v>
      </c>
      <c r="C30" s="152">
        <v>1</v>
      </c>
      <c r="D30" s="859" t="s">
        <v>1186</v>
      </c>
      <c r="E30" s="860"/>
      <c r="F30" s="859" t="s">
        <v>1187</v>
      </c>
      <c r="G30" s="860"/>
      <c r="H30" s="151"/>
      <c r="I30" s="238" t="s">
        <v>584</v>
      </c>
      <c r="J30" s="238" t="s">
        <v>1188</v>
      </c>
    </row>
    <row r="31" spans="1:10" s="94" customFormat="1" ht="47.25" hidden="1" customHeight="1" x14ac:dyDescent="0.25">
      <c r="A31" s="1150" t="s">
        <v>257</v>
      </c>
      <c r="B31" s="194" t="s">
        <v>241</v>
      </c>
      <c r="C31" s="194" t="s">
        <v>242</v>
      </c>
      <c r="D31" s="1158" t="s">
        <v>243</v>
      </c>
      <c r="E31" s="1159"/>
      <c r="F31" s="1158" t="s">
        <v>244</v>
      </c>
      <c r="G31" s="1159"/>
      <c r="H31" s="197" t="s">
        <v>245</v>
      </c>
      <c r="I31" s="197" t="s">
        <v>246</v>
      </c>
      <c r="J31" s="195" t="s">
        <v>1055</v>
      </c>
    </row>
    <row r="32" spans="1:10" ht="409.5" hidden="1" customHeight="1" x14ac:dyDescent="0.25">
      <c r="A32" s="1151"/>
      <c r="B32" s="237">
        <v>1</v>
      </c>
      <c r="C32" s="152">
        <v>1</v>
      </c>
      <c r="D32" s="866" t="s">
        <v>1189</v>
      </c>
      <c r="E32" s="867"/>
      <c r="F32" s="859" t="s">
        <v>591</v>
      </c>
      <c r="G32" s="860"/>
      <c r="H32" s="239"/>
      <c r="I32" s="502" t="s">
        <v>592</v>
      </c>
      <c r="J32" s="498" t="s">
        <v>1190</v>
      </c>
    </row>
    <row r="33" spans="1:10" s="94" customFormat="1" ht="47.25" hidden="1" customHeight="1" x14ac:dyDescent="0.25">
      <c r="A33" s="1150" t="s">
        <v>261</v>
      </c>
      <c r="B33" s="194" t="s">
        <v>241</v>
      </c>
      <c r="C33" s="197" t="s">
        <v>242</v>
      </c>
      <c r="D33" s="1158" t="s">
        <v>243</v>
      </c>
      <c r="E33" s="1159"/>
      <c r="F33" s="1158" t="s">
        <v>244</v>
      </c>
      <c r="G33" s="1159"/>
      <c r="H33" s="197" t="s">
        <v>245</v>
      </c>
      <c r="I33" s="195" t="s">
        <v>246</v>
      </c>
      <c r="J33" s="195" t="s">
        <v>1055</v>
      </c>
    </row>
    <row r="34" spans="1:10" ht="360.75" hidden="1" customHeight="1" x14ac:dyDescent="0.25">
      <c r="A34" s="1151"/>
      <c r="B34" s="237">
        <v>1</v>
      </c>
      <c r="C34" s="152">
        <v>1</v>
      </c>
      <c r="D34" s="866" t="s">
        <v>1191</v>
      </c>
      <c r="E34" s="1097"/>
      <c r="F34" s="1024" t="s">
        <v>1192</v>
      </c>
      <c r="G34" s="1026"/>
      <c r="H34" s="151"/>
      <c r="I34" s="509" t="s">
        <v>1193</v>
      </c>
      <c r="J34" s="509" t="s">
        <v>1194</v>
      </c>
    </row>
    <row r="35" spans="1:10" s="94" customFormat="1" ht="48.75" customHeight="1" thickBot="1" x14ac:dyDescent="0.3">
      <c r="A35" s="1150" t="s">
        <v>264</v>
      </c>
      <c r="B35" s="194" t="s">
        <v>241</v>
      </c>
      <c r="C35" s="197" t="s">
        <v>242</v>
      </c>
      <c r="D35" s="1158" t="s">
        <v>243</v>
      </c>
      <c r="E35" s="1159"/>
      <c r="F35" s="1158" t="s">
        <v>244</v>
      </c>
      <c r="G35" s="1159"/>
      <c r="H35" s="197" t="s">
        <v>245</v>
      </c>
      <c r="I35" s="195" t="s">
        <v>246</v>
      </c>
      <c r="J35" s="195" t="s">
        <v>1055</v>
      </c>
    </row>
    <row r="36" spans="1:10" ht="407.25" customHeight="1" thickBot="1" x14ac:dyDescent="0.3">
      <c r="A36" s="1151"/>
      <c r="B36" s="237">
        <v>1</v>
      </c>
      <c r="C36" s="153">
        <v>1</v>
      </c>
      <c r="D36" s="970" t="s">
        <v>1195</v>
      </c>
      <c r="E36" s="1057"/>
      <c r="F36" s="970" t="s">
        <v>597</v>
      </c>
      <c r="G36" s="971"/>
      <c r="H36" s="573"/>
      <c r="I36" s="560" t="s">
        <v>598</v>
      </c>
      <c r="J36" s="509" t="s">
        <v>1196</v>
      </c>
    </row>
    <row r="37" spans="1:10" ht="46.5" customHeight="1" x14ac:dyDescent="0.25">
      <c r="A37" s="1150" t="s">
        <v>267</v>
      </c>
      <c r="B37" s="197" t="s">
        <v>241</v>
      </c>
      <c r="C37" s="229" t="s">
        <v>242</v>
      </c>
      <c r="D37" s="1158" t="s">
        <v>243</v>
      </c>
      <c r="E37" s="1159"/>
      <c r="F37" s="1158" t="s">
        <v>244</v>
      </c>
      <c r="G37" s="1159"/>
      <c r="H37" s="197" t="s">
        <v>245</v>
      </c>
      <c r="I37" s="195" t="s">
        <v>246</v>
      </c>
      <c r="J37" s="195" t="s">
        <v>1055</v>
      </c>
    </row>
    <row r="38" spans="1:10" ht="408" customHeight="1" x14ac:dyDescent="0.25">
      <c r="A38" s="1151"/>
      <c r="B38" s="237">
        <v>1</v>
      </c>
      <c r="C38" s="153">
        <v>1</v>
      </c>
      <c r="D38" s="970" t="s">
        <v>1197</v>
      </c>
      <c r="E38" s="1160"/>
      <c r="F38" s="970" t="s">
        <v>597</v>
      </c>
      <c r="G38" s="971"/>
      <c r="H38" s="573"/>
      <c r="I38" s="560" t="s">
        <v>598</v>
      </c>
      <c r="J38" s="560" t="s">
        <v>1198</v>
      </c>
    </row>
    <row r="39" spans="1:10" ht="48.75" customHeight="1" x14ac:dyDescent="0.25">
      <c r="A39" s="1150" t="s">
        <v>271</v>
      </c>
      <c r="B39" s="197" t="s">
        <v>241</v>
      </c>
      <c r="C39" s="229" t="s">
        <v>242</v>
      </c>
      <c r="D39" s="1158" t="s">
        <v>243</v>
      </c>
      <c r="E39" s="1159"/>
      <c r="F39" s="1158" t="s">
        <v>244</v>
      </c>
      <c r="G39" s="1159"/>
      <c r="H39" s="197" t="s">
        <v>245</v>
      </c>
      <c r="I39" s="195" t="s">
        <v>246</v>
      </c>
      <c r="J39" s="195" t="s">
        <v>1055</v>
      </c>
    </row>
    <row r="40" spans="1:10" ht="330.75" customHeight="1" x14ac:dyDescent="0.25">
      <c r="A40" s="1151"/>
      <c r="B40" s="237">
        <v>1</v>
      </c>
      <c r="C40" s="153">
        <v>1</v>
      </c>
      <c r="D40" s="970" t="s">
        <v>601</v>
      </c>
      <c r="E40" s="1057"/>
      <c r="F40" s="1051" t="s">
        <v>1199</v>
      </c>
      <c r="G40" s="1096"/>
      <c r="H40" s="559"/>
      <c r="I40" s="588" t="s">
        <v>598</v>
      </c>
      <c r="J40" s="560" t="s">
        <v>1200</v>
      </c>
    </row>
    <row r="41" spans="1:10" ht="42.75" customHeight="1" x14ac:dyDescent="0.25">
      <c r="A41" s="1150" t="s">
        <v>274</v>
      </c>
      <c r="B41" s="197" t="s">
        <v>241</v>
      </c>
      <c r="C41" s="229" t="s">
        <v>242</v>
      </c>
      <c r="D41" s="1158" t="s">
        <v>243</v>
      </c>
      <c r="E41" s="1159"/>
      <c r="F41" s="1158" t="s">
        <v>244</v>
      </c>
      <c r="G41" s="1159"/>
      <c r="H41" s="197" t="s">
        <v>245</v>
      </c>
      <c r="I41" s="195" t="s">
        <v>246</v>
      </c>
      <c r="J41" s="195" t="s">
        <v>1055</v>
      </c>
    </row>
    <row r="42" spans="1:10" ht="314.25" customHeight="1" thickBot="1" x14ac:dyDescent="0.3">
      <c r="A42" s="1151"/>
      <c r="B42" s="591">
        <v>1</v>
      </c>
      <c r="C42" s="592">
        <v>1</v>
      </c>
      <c r="D42" s="1073" t="s">
        <v>604</v>
      </c>
      <c r="E42" s="1074"/>
      <c r="F42" s="1073" t="s">
        <v>1201</v>
      </c>
      <c r="G42" s="1074"/>
      <c r="H42" s="151"/>
      <c r="I42" s="589" t="s">
        <v>606</v>
      </c>
      <c r="J42" s="589" t="s">
        <v>1202</v>
      </c>
    </row>
    <row r="43" spans="1:10" ht="45" customHeight="1" x14ac:dyDescent="0.25">
      <c r="A43" s="1150" t="s">
        <v>278</v>
      </c>
      <c r="B43" s="197" t="s">
        <v>241</v>
      </c>
      <c r="C43" s="229" t="s">
        <v>242</v>
      </c>
      <c r="D43" s="1158" t="s">
        <v>243</v>
      </c>
      <c r="E43" s="1159"/>
      <c r="F43" s="1158" t="s">
        <v>244</v>
      </c>
      <c r="G43" s="1159"/>
      <c r="H43" s="197" t="s">
        <v>245</v>
      </c>
      <c r="I43" s="195" t="s">
        <v>246</v>
      </c>
      <c r="J43" s="195" t="s">
        <v>1055</v>
      </c>
    </row>
    <row r="44" spans="1:10" ht="348.75" customHeight="1" x14ac:dyDescent="0.25">
      <c r="A44" s="1151"/>
      <c r="B44" s="237">
        <v>1</v>
      </c>
      <c r="C44" s="153">
        <v>1</v>
      </c>
      <c r="D44" s="1073" t="s">
        <v>1203</v>
      </c>
      <c r="E44" s="1074"/>
      <c r="F44" s="1073" t="s">
        <v>1204</v>
      </c>
      <c r="G44" s="1074"/>
      <c r="H44" s="151"/>
      <c r="I44" s="589" t="s">
        <v>606</v>
      </c>
      <c r="J44" s="589" t="s">
        <v>1205</v>
      </c>
    </row>
    <row r="45" spans="1:10" ht="46.5" customHeight="1" x14ac:dyDescent="0.25">
      <c r="A45" s="1150" t="s">
        <v>281</v>
      </c>
      <c r="B45" s="197" t="s">
        <v>241</v>
      </c>
      <c r="C45" s="229" t="s">
        <v>242</v>
      </c>
      <c r="D45" s="1158" t="s">
        <v>243</v>
      </c>
      <c r="E45" s="1159"/>
      <c r="F45" s="1158" t="s">
        <v>244</v>
      </c>
      <c r="G45" s="1159"/>
      <c r="H45" s="197" t="s">
        <v>245</v>
      </c>
      <c r="I45" s="195" t="s">
        <v>246</v>
      </c>
      <c r="J45" s="195" t="s">
        <v>1055</v>
      </c>
    </row>
    <row r="46" spans="1:10" ht="408" customHeight="1" x14ac:dyDescent="0.25">
      <c r="A46" s="1151"/>
      <c r="B46" s="240">
        <v>1</v>
      </c>
      <c r="C46" s="153">
        <v>1</v>
      </c>
      <c r="D46" s="1073" t="s">
        <v>1206</v>
      </c>
      <c r="E46" s="1074"/>
      <c r="F46" s="1053" t="s">
        <v>1204</v>
      </c>
      <c r="G46" s="1054"/>
      <c r="H46" s="151"/>
      <c r="I46" s="589" t="s">
        <v>606</v>
      </c>
      <c r="J46" s="589" t="s">
        <v>1207</v>
      </c>
    </row>
    <row r="47" spans="1:10" ht="48.75" customHeight="1" x14ac:dyDescent="0.25">
      <c r="A47" s="1150" t="s">
        <v>284</v>
      </c>
      <c r="B47" s="196" t="s">
        <v>241</v>
      </c>
      <c r="C47" s="229" t="s">
        <v>242</v>
      </c>
      <c r="D47" s="1158" t="s">
        <v>243</v>
      </c>
      <c r="E47" s="1159"/>
      <c r="F47" s="1158" t="s">
        <v>244</v>
      </c>
      <c r="G47" s="1159"/>
      <c r="H47" s="197" t="s">
        <v>245</v>
      </c>
      <c r="I47" s="195" t="s">
        <v>246</v>
      </c>
      <c r="J47" s="195" t="s">
        <v>1055</v>
      </c>
    </row>
    <row r="48" spans="1:10" ht="401.25" customHeight="1" x14ac:dyDescent="0.25">
      <c r="A48" s="1151"/>
      <c r="B48" s="151">
        <v>1</v>
      </c>
      <c r="C48" s="153">
        <v>1</v>
      </c>
      <c r="D48" s="1059" t="s">
        <v>612</v>
      </c>
      <c r="E48" s="1094"/>
      <c r="F48" s="1053" t="s">
        <v>1208</v>
      </c>
      <c r="G48" s="1054"/>
      <c r="H48" s="151"/>
      <c r="I48" s="589" t="s">
        <v>606</v>
      </c>
      <c r="J48" s="589" t="s">
        <v>1209</v>
      </c>
    </row>
    <row r="50" spans="1:13" ht="18" x14ac:dyDescent="0.25">
      <c r="A50" s="485" t="s">
        <v>1097</v>
      </c>
    </row>
    <row r="51" spans="1:13" ht="18" customHeight="1" x14ac:dyDescent="0.25">
      <c r="A51" s="486"/>
    </row>
    <row r="52" spans="1:13" ht="23.25" x14ac:dyDescent="0.25">
      <c r="A52" s="1144" t="s">
        <v>1098</v>
      </c>
      <c r="B52" s="487" t="s">
        <v>194</v>
      </c>
      <c r="C52" s="487" t="s">
        <v>195</v>
      </c>
      <c r="D52" s="487" t="s">
        <v>196</v>
      </c>
      <c r="E52" s="487" t="s">
        <v>197</v>
      </c>
      <c r="F52" s="487" t="s">
        <v>200</v>
      </c>
      <c r="G52" s="487" t="s">
        <v>201</v>
      </c>
      <c r="H52" s="487" t="s">
        <v>202</v>
      </c>
      <c r="I52" s="487" t="s">
        <v>203</v>
      </c>
      <c r="J52" s="487" t="s">
        <v>205</v>
      </c>
      <c r="K52" s="487" t="s">
        <v>206</v>
      </c>
      <c r="L52" s="487" t="s">
        <v>207</v>
      </c>
      <c r="M52" s="487" t="s">
        <v>208</v>
      </c>
    </row>
    <row r="53" spans="1:13" ht="24.75" customHeight="1" x14ac:dyDescent="0.25">
      <c r="A53" s="1144"/>
      <c r="B53" s="488">
        <v>1</v>
      </c>
      <c r="C53" s="488">
        <v>1</v>
      </c>
      <c r="D53" s="488">
        <v>1</v>
      </c>
      <c r="E53" s="488">
        <v>1</v>
      </c>
      <c r="F53" s="488">
        <v>1</v>
      </c>
      <c r="G53" s="488">
        <v>1</v>
      </c>
      <c r="H53" s="488">
        <v>1</v>
      </c>
      <c r="I53" s="488">
        <v>1</v>
      </c>
      <c r="J53" s="488">
        <v>1</v>
      </c>
      <c r="K53" s="488">
        <v>1</v>
      </c>
      <c r="L53" s="488">
        <v>1</v>
      </c>
      <c r="M53" s="488">
        <v>1</v>
      </c>
    </row>
    <row r="54" spans="1:13" ht="15" thickBot="1" x14ac:dyDescent="0.3"/>
    <row r="55" spans="1:13" ht="56.25" customHeight="1" thickBot="1" x14ac:dyDescent="0.3">
      <c r="A55" s="489" t="s">
        <v>1099</v>
      </c>
      <c r="B55" s="492" t="s">
        <v>1100</v>
      </c>
      <c r="C55" s="248"/>
      <c r="D55" s="493" t="s">
        <v>1101</v>
      </c>
      <c r="E55" s="492" t="s">
        <v>1100</v>
      </c>
      <c r="F55" s="248"/>
      <c r="G55" s="493" t="s">
        <v>1102</v>
      </c>
      <c r="H55" s="492" t="s">
        <v>1103</v>
      </c>
      <c r="I55" s="1061"/>
      <c r="J55" s="1061"/>
    </row>
    <row r="56" spans="1:13" ht="42.95" customHeight="1" thickBot="1" x14ac:dyDescent="0.3">
      <c r="A56" s="490"/>
      <c r="B56" s="492" t="s">
        <v>1104</v>
      </c>
      <c r="C56" s="423" t="s">
        <v>1180</v>
      </c>
      <c r="D56" s="494"/>
      <c r="E56" s="492" t="s">
        <v>1104</v>
      </c>
      <c r="F56" s="248" t="s">
        <v>1106</v>
      </c>
      <c r="G56" s="494"/>
      <c r="H56" s="492" t="s">
        <v>1107</v>
      </c>
      <c r="I56" s="1167" t="s">
        <v>1108</v>
      </c>
      <c r="J56" s="1167"/>
    </row>
    <row r="57" spans="1:13" ht="45.95" customHeight="1" thickBot="1" x14ac:dyDescent="0.3">
      <c r="A57" s="490"/>
      <c r="B57" s="492" t="s">
        <v>1109</v>
      </c>
      <c r="C57" s="248" t="s">
        <v>1210</v>
      </c>
      <c r="D57" s="494"/>
      <c r="E57" s="492" t="s">
        <v>1109</v>
      </c>
      <c r="F57" s="423" t="s">
        <v>1111</v>
      </c>
      <c r="G57" s="494"/>
      <c r="H57" s="492" t="s">
        <v>1112</v>
      </c>
      <c r="I57" s="1167" t="s">
        <v>1113</v>
      </c>
      <c r="J57" s="1167"/>
    </row>
    <row r="58" spans="1:13" ht="39.75" customHeight="1" thickBot="1" x14ac:dyDescent="0.3">
      <c r="A58" s="490"/>
      <c r="B58" s="492" t="s">
        <v>1100</v>
      </c>
      <c r="C58" s="248"/>
      <c r="D58" s="494"/>
      <c r="E58" s="492" t="s">
        <v>1100</v>
      </c>
      <c r="F58" s="248"/>
      <c r="G58" s="494"/>
      <c r="H58" s="492" t="s">
        <v>1103</v>
      </c>
      <c r="I58" s="1167"/>
      <c r="J58" s="1167"/>
    </row>
    <row r="59" spans="1:13" ht="33.950000000000003" customHeight="1" thickBot="1" x14ac:dyDescent="0.3">
      <c r="A59" s="490"/>
      <c r="B59" s="492" t="s">
        <v>1104</v>
      </c>
      <c r="C59" s="248" t="s">
        <v>1114</v>
      </c>
      <c r="D59" s="494"/>
      <c r="E59" s="492" t="s">
        <v>1104</v>
      </c>
      <c r="F59" s="248" t="s">
        <v>1115</v>
      </c>
      <c r="G59" s="494"/>
      <c r="H59" s="492" t="s">
        <v>1107</v>
      </c>
      <c r="I59" s="1167" t="s">
        <v>1116</v>
      </c>
      <c r="J59" s="1167"/>
    </row>
    <row r="60" spans="1:13" ht="29.25" thickBot="1" x14ac:dyDescent="0.3">
      <c r="A60" s="491"/>
      <c r="B60" s="492" t="s">
        <v>1109</v>
      </c>
      <c r="C60" s="248" t="s">
        <v>1210</v>
      </c>
      <c r="D60" s="495"/>
      <c r="E60" s="492" t="s">
        <v>1109</v>
      </c>
      <c r="F60" s="423" t="s">
        <v>1118</v>
      </c>
      <c r="G60" s="495"/>
      <c r="H60" s="492" t="s">
        <v>1112</v>
      </c>
      <c r="I60" s="1167" t="s">
        <v>1119</v>
      </c>
      <c r="J60" s="1167"/>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hyperlinks>
    <hyperlink ref="J28" r:id="rId1" display="https://secretariadistritald-my.sharepoint.com/:w:/g/personal/territorializacion2021_sdmujer_gov_co/Eaak-VxiQNVJgxHAwrgfyRMBTq0HzpxK0midJYePHpgFDQ?e=1cRLCa" xr:uid="{DADDA9F4-D2EC-4A7C-A257-9B1E35707D95}"/>
    <hyperlink ref="J26" r:id="rId2" xr:uid="{5DD29CD9-00F6-49BD-AB8F-86CDE29EBB00}"/>
  </hyperlinks>
  <pageMargins left="0.25" right="0.25" top="0.75" bottom="0.75" header="0.3" footer="0.3"/>
  <pageSetup scale="13"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B58" zoomScale="60" zoomScaleNormal="60" workbookViewId="0">
      <selection activeCell="L71" sqref="L71"/>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8.285156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1"/>
      <c r="J1" s="806" t="s">
        <v>183</v>
      </c>
      <c r="K1" s="807"/>
      <c r="L1" s="808"/>
    </row>
    <row r="2" spans="1:15" s="142" customFormat="1" ht="30.75" customHeight="1" thickBot="1" x14ac:dyDescent="0.3">
      <c r="A2" s="831"/>
      <c r="B2" s="812" t="s">
        <v>184</v>
      </c>
      <c r="C2" s="813"/>
      <c r="D2" s="813"/>
      <c r="E2" s="813"/>
      <c r="F2" s="813"/>
      <c r="G2" s="813"/>
      <c r="H2" s="813"/>
      <c r="I2" s="814"/>
      <c r="J2" s="806" t="s">
        <v>185</v>
      </c>
      <c r="K2" s="807"/>
      <c r="L2" s="808"/>
    </row>
    <row r="3" spans="1:15" s="142" customFormat="1" ht="24" customHeight="1" thickBot="1" x14ac:dyDescent="0.3">
      <c r="A3" s="831"/>
      <c r="B3" s="812" t="s">
        <v>186</v>
      </c>
      <c r="C3" s="813"/>
      <c r="D3" s="813"/>
      <c r="E3" s="813"/>
      <c r="F3" s="813"/>
      <c r="G3" s="813"/>
      <c r="H3" s="813"/>
      <c r="I3" s="814"/>
      <c r="J3" s="806" t="s">
        <v>187</v>
      </c>
      <c r="K3" s="807"/>
      <c r="L3" s="808"/>
    </row>
    <row r="4" spans="1:15" s="142" customFormat="1" ht="21.75" customHeight="1" thickBot="1" x14ac:dyDescent="0.3">
      <c r="A4" s="832"/>
      <c r="B4" s="815" t="s">
        <v>1211</v>
      </c>
      <c r="C4" s="816"/>
      <c r="D4" s="816"/>
      <c r="E4" s="816"/>
      <c r="F4" s="816"/>
      <c r="G4" s="816"/>
      <c r="H4" s="816"/>
      <c r="I4" s="817"/>
      <c r="J4" s="806" t="s">
        <v>1212</v>
      </c>
      <c r="K4" s="807"/>
      <c r="L4" s="808"/>
    </row>
    <row r="5" spans="1:15" s="142" customFormat="1" ht="21.75" customHeight="1" thickBot="1" x14ac:dyDescent="0.3">
      <c r="A5" s="143"/>
      <c r="B5" s="144"/>
      <c r="C5" s="144"/>
      <c r="D5" s="144"/>
      <c r="E5" s="144"/>
      <c r="F5" s="144"/>
      <c r="G5" s="144"/>
      <c r="H5" s="144"/>
      <c r="I5" s="144"/>
      <c r="J5" s="145"/>
      <c r="K5" s="145"/>
      <c r="L5" s="145"/>
    </row>
    <row r="6" spans="1:15" s="142" customFormat="1" ht="21.75" customHeight="1" thickBot="1" x14ac:dyDescent="0.3">
      <c r="A6" s="117" t="s">
        <v>190</v>
      </c>
      <c r="B6" s="1191" t="s">
        <v>191</v>
      </c>
      <c r="C6" s="1192"/>
      <c r="D6" s="1192"/>
      <c r="E6" s="1192"/>
      <c r="F6" s="1192"/>
      <c r="G6" s="1192"/>
      <c r="H6" s="1192"/>
      <c r="I6" s="1193"/>
      <c r="J6" s="496" t="s">
        <v>192</v>
      </c>
      <c r="K6" s="1194"/>
      <c r="L6" s="1195"/>
    </row>
    <row r="7" spans="1:15" s="142" customFormat="1" ht="21.75" customHeight="1" x14ac:dyDescent="0.25">
      <c r="A7" s="143"/>
      <c r="B7" s="144"/>
      <c r="C7" s="144"/>
      <c r="D7" s="144"/>
      <c r="E7" s="144"/>
      <c r="F7" s="144"/>
      <c r="G7" s="144"/>
      <c r="H7" s="144"/>
      <c r="I7" s="144"/>
      <c r="J7" s="145"/>
      <c r="K7" s="145"/>
      <c r="L7" s="145"/>
    </row>
    <row r="8" spans="1:15" s="142" customFormat="1" ht="21.75" customHeight="1" thickBot="1" x14ac:dyDescent="0.3">
      <c r="A8" s="143"/>
      <c r="B8" s="144"/>
      <c r="C8" s="144"/>
      <c r="D8" s="144"/>
      <c r="E8" s="144"/>
      <c r="F8" s="144"/>
      <c r="G8" s="144"/>
      <c r="H8" s="144"/>
      <c r="I8" s="144"/>
      <c r="J8" s="144"/>
      <c r="K8" s="144"/>
      <c r="L8" s="144"/>
      <c r="M8" s="145"/>
      <c r="N8" s="145"/>
      <c r="O8" s="145"/>
    </row>
    <row r="9" spans="1:15" s="142" customFormat="1" ht="21.75" customHeight="1" thickBot="1" x14ac:dyDescent="0.3">
      <c r="A9" s="1208" t="s">
        <v>193</v>
      </c>
      <c r="B9" s="242" t="s">
        <v>194</v>
      </c>
      <c r="C9" s="201"/>
      <c r="D9" s="242" t="s">
        <v>195</v>
      </c>
      <c r="E9" s="202"/>
      <c r="F9" s="242" t="s">
        <v>196</v>
      </c>
      <c r="G9" s="202"/>
      <c r="H9" s="242" t="s">
        <v>197</v>
      </c>
      <c r="I9" s="203"/>
      <c r="J9" s="1209" t="s">
        <v>198</v>
      </c>
      <c r="K9" s="241" t="s">
        <v>199</v>
      </c>
      <c r="L9" s="146"/>
      <c r="M9" s="1207"/>
      <c r="N9" s="1207"/>
      <c r="O9" s="1207"/>
    </row>
    <row r="10" spans="1:15" s="142" customFormat="1" ht="21.75" customHeight="1" thickBot="1" x14ac:dyDescent="0.3">
      <c r="A10" s="1208"/>
      <c r="B10" s="243" t="s">
        <v>200</v>
      </c>
      <c r="C10" s="204"/>
      <c r="D10" s="242" t="s">
        <v>201</v>
      </c>
      <c r="E10" s="205"/>
      <c r="F10" s="242" t="s">
        <v>202</v>
      </c>
      <c r="G10" s="205"/>
      <c r="H10" s="242" t="s">
        <v>203</v>
      </c>
      <c r="I10" s="542"/>
      <c r="J10" s="1209"/>
      <c r="K10" s="241" t="s">
        <v>204</v>
      </c>
      <c r="L10" s="146"/>
      <c r="M10" s="1207"/>
      <c r="N10" s="1207"/>
      <c r="O10" s="1207"/>
    </row>
    <row r="11" spans="1:15" s="142" customFormat="1" ht="21.75" customHeight="1" thickBot="1" x14ac:dyDescent="0.3">
      <c r="A11" s="1208"/>
      <c r="B11" s="242" t="s">
        <v>205</v>
      </c>
      <c r="C11" s="201"/>
      <c r="D11" s="242" t="s">
        <v>206</v>
      </c>
      <c r="E11" s="204"/>
      <c r="F11" s="242" t="s">
        <v>207</v>
      </c>
      <c r="G11" s="205"/>
      <c r="H11" s="242" t="s">
        <v>208</v>
      </c>
      <c r="I11" s="203" t="s">
        <v>209</v>
      </c>
      <c r="J11" s="1209"/>
      <c r="K11" s="241" t="s">
        <v>210</v>
      </c>
      <c r="L11" s="146" t="s">
        <v>209</v>
      </c>
      <c r="M11" s="1207"/>
      <c r="N11" s="1207"/>
      <c r="O11" s="1207"/>
    </row>
    <row r="12" spans="1:15" s="142" customFormat="1" ht="21.75" customHeight="1" x14ac:dyDescent="0.25">
      <c r="A12" s="143"/>
      <c r="B12" s="144"/>
      <c r="C12" s="144"/>
      <c r="D12" s="144"/>
      <c r="E12" s="144"/>
      <c r="F12" s="144"/>
      <c r="G12" s="144"/>
      <c r="H12" s="144"/>
      <c r="I12" s="144"/>
      <c r="J12" s="144"/>
      <c r="K12" s="144"/>
      <c r="L12" s="144"/>
      <c r="M12" s="145"/>
      <c r="N12" s="145"/>
      <c r="O12" s="145"/>
    </row>
    <row r="13" spans="1:15" ht="15" customHeight="1" x14ac:dyDescent="0.25">
      <c r="A13" s="71"/>
      <c r="B13" s="72"/>
      <c r="C13" s="72"/>
      <c r="D13" s="74"/>
      <c r="E13" s="73"/>
      <c r="F13" s="73"/>
      <c r="G13" s="322"/>
      <c r="H13" s="322"/>
      <c r="I13" s="75"/>
      <c r="J13" s="75"/>
      <c r="K13" s="72"/>
      <c r="L13" s="72"/>
      <c r="M13" s="72"/>
      <c r="N13" s="72"/>
      <c r="O13" s="72"/>
    </row>
    <row r="14" spans="1:15" ht="16.5" customHeight="1" thickBot="1" x14ac:dyDescent="0.3">
      <c r="A14" s="139"/>
      <c r="B14" s="140"/>
      <c r="C14" s="140"/>
      <c r="D14" s="140"/>
      <c r="E14" s="140"/>
      <c r="F14" s="140"/>
      <c r="G14" s="140"/>
      <c r="H14" s="140"/>
      <c r="I14" s="140"/>
      <c r="J14" s="140"/>
      <c r="K14" s="140"/>
      <c r="L14" s="140"/>
      <c r="M14" s="140"/>
    </row>
    <row r="15" spans="1:15" ht="32.1" customHeight="1" thickBot="1" x14ac:dyDescent="0.3">
      <c r="A15" s="1204" t="s">
        <v>1213</v>
      </c>
      <c r="B15" s="1205"/>
      <c r="C15" s="1205"/>
      <c r="D15" s="1205"/>
      <c r="E15" s="1205"/>
      <c r="F15" s="1205"/>
      <c r="G15" s="1205"/>
      <c r="H15" s="1205"/>
      <c r="I15" s="1205"/>
      <c r="J15" s="1205"/>
      <c r="K15" s="1205"/>
      <c r="L15" s="1206"/>
    </row>
    <row r="16" spans="1:15" ht="32.1" customHeight="1" x14ac:dyDescent="0.25">
      <c r="A16" s="1185" t="s">
        <v>1214</v>
      </c>
      <c r="B16" s="1187" t="s">
        <v>355</v>
      </c>
      <c r="C16" s="1189" t="s">
        <v>213</v>
      </c>
      <c r="D16" s="1199" t="s">
        <v>240</v>
      </c>
      <c r="E16" s="1200"/>
      <c r="F16" s="1201"/>
      <c r="G16" s="1199" t="s">
        <v>250</v>
      </c>
      <c r="H16" s="1200"/>
      <c r="I16" s="1201"/>
      <c r="J16" s="792" t="s">
        <v>253</v>
      </c>
      <c r="K16" s="793"/>
      <c r="L16" s="794"/>
    </row>
    <row r="17" spans="1:12" ht="32.1" customHeight="1" thickBot="1" x14ac:dyDescent="0.3">
      <c r="A17" s="1210"/>
      <c r="B17" s="1211"/>
      <c r="C17" s="1212"/>
      <c r="D17" s="341" t="s">
        <v>228</v>
      </c>
      <c r="E17" s="342" t="s">
        <v>229</v>
      </c>
      <c r="F17" s="343" t="s">
        <v>1215</v>
      </c>
      <c r="G17" s="341" t="s">
        <v>228</v>
      </c>
      <c r="H17" s="342" t="s">
        <v>229</v>
      </c>
      <c r="I17" s="343" t="s">
        <v>1215</v>
      </c>
      <c r="J17" s="341" t="s">
        <v>228</v>
      </c>
      <c r="K17" s="342" t="s">
        <v>229</v>
      </c>
      <c r="L17" s="343" t="s">
        <v>1215</v>
      </c>
    </row>
    <row r="18" spans="1:12" ht="115.5" customHeight="1" x14ac:dyDescent="0.25">
      <c r="A18" s="427" t="s">
        <v>1216</v>
      </c>
      <c r="B18" s="428" t="s">
        <v>1217</v>
      </c>
      <c r="C18" s="429" t="s">
        <v>214</v>
      </c>
      <c r="D18" s="457">
        <v>1033077465</v>
      </c>
      <c r="E18" s="332"/>
      <c r="F18" s="348"/>
      <c r="G18" s="458">
        <v>755480340</v>
      </c>
      <c r="H18" s="345">
        <v>5938912</v>
      </c>
      <c r="I18" s="352"/>
      <c r="J18" s="344">
        <v>50354640</v>
      </c>
      <c r="K18" s="345">
        <v>151677897</v>
      </c>
      <c r="L18" s="473">
        <v>1</v>
      </c>
    </row>
    <row r="19" spans="1:12" ht="71.25" customHeight="1" x14ac:dyDescent="0.25">
      <c r="A19" s="1203" t="s">
        <v>1218</v>
      </c>
      <c r="B19" s="430" t="s">
        <v>1219</v>
      </c>
      <c r="C19" s="429" t="s">
        <v>1220</v>
      </c>
      <c r="D19" s="426">
        <v>247240422</v>
      </c>
      <c r="E19" s="326"/>
      <c r="F19" s="349"/>
      <c r="G19" s="346">
        <v>195321096</v>
      </c>
      <c r="H19" s="188">
        <v>885109</v>
      </c>
      <c r="I19" s="353"/>
      <c r="J19" s="346"/>
      <c r="K19" s="188">
        <v>34473666</v>
      </c>
      <c r="L19" s="347">
        <v>1</v>
      </c>
    </row>
    <row r="20" spans="1:12" ht="72.75" customHeight="1" x14ac:dyDescent="0.25">
      <c r="A20" s="1203"/>
      <c r="B20" s="430" t="s">
        <v>1221</v>
      </c>
      <c r="C20" s="429" t="s">
        <v>1222</v>
      </c>
      <c r="D20" s="459">
        <v>79660270</v>
      </c>
      <c r="E20" s="460"/>
      <c r="F20" s="461"/>
      <c r="G20" s="462">
        <v>184463261</v>
      </c>
      <c r="H20" s="188"/>
      <c r="I20" s="353"/>
      <c r="J20" s="346"/>
      <c r="K20" s="188">
        <v>19057594</v>
      </c>
      <c r="L20" s="347">
        <v>1</v>
      </c>
    </row>
    <row r="21" spans="1:12" ht="81.75" customHeight="1" x14ac:dyDescent="0.25">
      <c r="A21" s="1203"/>
      <c r="B21" s="430" t="s">
        <v>578</v>
      </c>
      <c r="C21" s="429" t="s">
        <v>1223</v>
      </c>
      <c r="D21" s="463">
        <v>515328570</v>
      </c>
      <c r="E21" s="460"/>
      <c r="F21" s="461"/>
      <c r="G21" s="462">
        <v>441811908</v>
      </c>
      <c r="H21" s="188">
        <v>461028</v>
      </c>
      <c r="I21" s="353"/>
      <c r="J21" s="346"/>
      <c r="K21" s="188">
        <v>76142434</v>
      </c>
      <c r="L21" s="347">
        <v>20</v>
      </c>
    </row>
    <row r="22" spans="1:12" ht="58.5" customHeight="1" x14ac:dyDescent="0.25">
      <c r="A22" s="1203" t="s">
        <v>1224</v>
      </c>
      <c r="B22" s="430" t="s">
        <v>1225</v>
      </c>
      <c r="C22" s="1202" t="s">
        <v>1226</v>
      </c>
      <c r="D22" s="463"/>
      <c r="E22" s="460"/>
      <c r="F22" s="461"/>
      <c r="G22" s="462">
        <v>421525440</v>
      </c>
      <c r="H22" s="188"/>
      <c r="I22" s="353"/>
      <c r="J22" s="346"/>
      <c r="K22" s="188">
        <v>30035900</v>
      </c>
      <c r="L22" s="347">
        <v>1</v>
      </c>
    </row>
    <row r="23" spans="1:12" ht="69.75" customHeight="1" x14ac:dyDescent="0.25">
      <c r="A23" s="1203"/>
      <c r="B23" s="430" t="s">
        <v>1227</v>
      </c>
      <c r="C23" s="1202"/>
      <c r="D23" s="463">
        <v>331013160</v>
      </c>
      <c r="E23" s="460"/>
      <c r="F23" s="461"/>
      <c r="G23" s="462">
        <v>62238780</v>
      </c>
      <c r="H23" s="188">
        <v>2072566</v>
      </c>
      <c r="I23" s="353"/>
      <c r="J23" s="346">
        <v>111369780</v>
      </c>
      <c r="K23" s="188">
        <v>35176970</v>
      </c>
      <c r="L23" s="347">
        <v>1</v>
      </c>
    </row>
    <row r="24" spans="1:12" ht="78.75" customHeight="1" x14ac:dyDescent="0.25">
      <c r="A24" s="1203"/>
      <c r="B24" s="430" t="s">
        <v>1228</v>
      </c>
      <c r="C24" s="1202" t="s">
        <v>1229</v>
      </c>
      <c r="D24" s="463">
        <v>1532526468</v>
      </c>
      <c r="E24" s="460">
        <v>7303980</v>
      </c>
      <c r="F24" s="461"/>
      <c r="G24" s="462">
        <v>3542014508</v>
      </c>
      <c r="H24" s="188">
        <v>57559514</v>
      </c>
      <c r="I24" s="353"/>
      <c r="J24" s="346">
        <v>131192091</v>
      </c>
      <c r="K24" s="188">
        <v>233370311</v>
      </c>
      <c r="L24" s="347">
        <v>100</v>
      </c>
    </row>
    <row r="25" spans="1:12" ht="57.75" customHeight="1" thickBot="1" x14ac:dyDescent="0.3">
      <c r="A25" s="1203"/>
      <c r="B25" s="430" t="s">
        <v>1230</v>
      </c>
      <c r="C25" s="1202"/>
      <c r="D25" s="464"/>
      <c r="E25" s="465"/>
      <c r="F25" s="466"/>
      <c r="G25" s="467">
        <v>90349515</v>
      </c>
      <c r="H25" s="336"/>
      <c r="I25" s="351"/>
      <c r="J25" s="335">
        <v>98354700</v>
      </c>
      <c r="K25" s="336">
        <v>3160763</v>
      </c>
      <c r="L25" s="337">
        <v>1</v>
      </c>
    </row>
    <row r="26" spans="1:12" s="90" customFormat="1" ht="16.5" customHeight="1" x14ac:dyDescent="0.2"/>
    <row r="27" spans="1:12" ht="15" thickBot="1" x14ac:dyDescent="0.3"/>
    <row r="28" spans="1:12" ht="35.1" customHeight="1" thickBot="1" x14ac:dyDescent="0.3">
      <c r="A28" s="1204" t="s">
        <v>1231</v>
      </c>
      <c r="B28" s="1205"/>
      <c r="C28" s="1205"/>
      <c r="D28" s="1205"/>
      <c r="E28" s="1205"/>
      <c r="F28" s="1205"/>
      <c r="G28" s="1205"/>
      <c r="H28" s="1205"/>
      <c r="I28" s="1205"/>
      <c r="J28" s="1205"/>
      <c r="K28" s="1205"/>
      <c r="L28" s="1206"/>
    </row>
    <row r="29" spans="1:12" ht="35.1" customHeight="1" x14ac:dyDescent="0.25">
      <c r="A29" s="1185" t="s">
        <v>1214</v>
      </c>
      <c r="B29" s="1187" t="s">
        <v>355</v>
      </c>
      <c r="C29" s="1189" t="s">
        <v>213</v>
      </c>
      <c r="D29" s="1199" t="s">
        <v>257</v>
      </c>
      <c r="E29" s="1200"/>
      <c r="F29" s="1201"/>
      <c r="G29" s="1199" t="s">
        <v>261</v>
      </c>
      <c r="H29" s="1200"/>
      <c r="I29" s="1201"/>
      <c r="J29" s="1199" t="s">
        <v>264</v>
      </c>
      <c r="K29" s="1200"/>
      <c r="L29" s="1201"/>
    </row>
    <row r="30" spans="1:12" ht="35.1" customHeight="1" x14ac:dyDescent="0.25">
      <c r="A30" s="1186"/>
      <c r="B30" s="1188"/>
      <c r="C30" s="1190"/>
      <c r="D30" s="341" t="s">
        <v>228</v>
      </c>
      <c r="E30" s="342" t="s">
        <v>229</v>
      </c>
      <c r="F30" s="343" t="s">
        <v>1215</v>
      </c>
      <c r="G30" s="341" t="s">
        <v>228</v>
      </c>
      <c r="H30" s="342" t="s">
        <v>229</v>
      </c>
      <c r="I30" s="343" t="s">
        <v>1215</v>
      </c>
      <c r="J30" s="341" t="s">
        <v>228</v>
      </c>
      <c r="K30" s="342" t="s">
        <v>229</v>
      </c>
      <c r="L30" s="343" t="s">
        <v>1215</v>
      </c>
    </row>
    <row r="31" spans="1:12" ht="88.5" customHeight="1" x14ac:dyDescent="0.25">
      <c r="A31" s="328" t="s">
        <v>1232</v>
      </c>
      <c r="B31" s="329" t="s">
        <v>1217</v>
      </c>
      <c r="C31" s="338" t="s">
        <v>214</v>
      </c>
      <c r="D31" s="331">
        <v>38451573</v>
      </c>
      <c r="E31" s="332">
        <v>198355648</v>
      </c>
      <c r="F31" s="473">
        <v>1</v>
      </c>
      <c r="G31" s="344">
        <v>0</v>
      </c>
      <c r="H31" s="519">
        <v>211093796</v>
      </c>
      <c r="I31" s="473">
        <v>1</v>
      </c>
      <c r="J31" s="344">
        <v>-1086427</v>
      </c>
      <c r="K31" s="345">
        <v>205279772</v>
      </c>
      <c r="L31" s="473">
        <v>1</v>
      </c>
    </row>
    <row r="32" spans="1:12" ht="58.5" customHeight="1" x14ac:dyDescent="0.25">
      <c r="A32" s="1182" t="s">
        <v>1233</v>
      </c>
      <c r="B32" s="325" t="s">
        <v>1219</v>
      </c>
      <c r="C32" s="339" t="s">
        <v>1220</v>
      </c>
      <c r="D32" s="333">
        <v>-2688162</v>
      </c>
      <c r="E32" s="326">
        <v>49173502</v>
      </c>
      <c r="F32" s="347">
        <v>1</v>
      </c>
      <c r="G32" s="346">
        <v>0</v>
      </c>
      <c r="H32" s="520">
        <v>49173502</v>
      </c>
      <c r="I32" s="347">
        <v>1</v>
      </c>
      <c r="J32" s="346">
        <v>0</v>
      </c>
      <c r="K32" s="188">
        <v>49173502</v>
      </c>
      <c r="L32" s="347">
        <v>1</v>
      </c>
    </row>
    <row r="33" spans="1:12" ht="35.1" customHeight="1" x14ac:dyDescent="0.25">
      <c r="A33" s="1183"/>
      <c r="B33" s="327" t="s">
        <v>476</v>
      </c>
      <c r="C33" s="340" t="s">
        <v>1222</v>
      </c>
      <c r="D33" s="334">
        <v>-1956470</v>
      </c>
      <c r="E33" s="272">
        <v>29347059</v>
      </c>
      <c r="F33" s="347">
        <v>1</v>
      </c>
      <c r="G33" s="346">
        <v>0</v>
      </c>
      <c r="H33" s="188">
        <v>29347059</v>
      </c>
      <c r="I33" s="347">
        <v>1</v>
      </c>
      <c r="J33" s="346">
        <v>0</v>
      </c>
      <c r="K33" s="188">
        <v>29347059</v>
      </c>
      <c r="L33" s="347">
        <v>1</v>
      </c>
    </row>
    <row r="34" spans="1:12" ht="35.1" customHeight="1" x14ac:dyDescent="0.25">
      <c r="A34" s="1184"/>
      <c r="B34" s="327" t="s">
        <v>1234</v>
      </c>
      <c r="C34" s="340" t="s">
        <v>1223</v>
      </c>
      <c r="D34" s="334">
        <v>-6038849</v>
      </c>
      <c r="E34" s="272">
        <v>109115110</v>
      </c>
      <c r="F34" s="347">
        <v>20</v>
      </c>
      <c r="G34" s="346">
        <v>0</v>
      </c>
      <c r="H34" s="188">
        <v>106348942</v>
      </c>
      <c r="I34" s="347">
        <v>20</v>
      </c>
      <c r="J34" s="346">
        <v>0</v>
      </c>
      <c r="K34" s="188">
        <v>106348942</v>
      </c>
      <c r="L34" s="347">
        <v>20</v>
      </c>
    </row>
    <row r="35" spans="1:12" ht="44.25" customHeight="1" x14ac:dyDescent="0.25">
      <c r="A35" s="1176" t="s">
        <v>1235</v>
      </c>
      <c r="B35" s="327" t="s">
        <v>1225</v>
      </c>
      <c r="C35" s="1179" t="s">
        <v>1226</v>
      </c>
      <c r="D35" s="506">
        <v>-3122410</v>
      </c>
      <c r="E35" s="272">
        <v>46836160</v>
      </c>
      <c r="F35" s="347">
        <v>1</v>
      </c>
      <c r="G35" s="346">
        <v>0</v>
      </c>
      <c r="H35" s="188">
        <v>46836160</v>
      </c>
      <c r="I35" s="347">
        <v>1</v>
      </c>
      <c r="J35" s="346">
        <v>36180741</v>
      </c>
      <c r="K35" s="188">
        <v>46836160</v>
      </c>
      <c r="L35" s="347">
        <v>1</v>
      </c>
    </row>
    <row r="36" spans="1:12" ht="52.5" customHeight="1" x14ac:dyDescent="0.25">
      <c r="A36" s="1177"/>
      <c r="B36" s="327" t="s">
        <v>1227</v>
      </c>
      <c r="C36" s="1180"/>
      <c r="D36" s="333">
        <v>38013725</v>
      </c>
      <c r="E36" s="86">
        <v>48074426</v>
      </c>
      <c r="F36" s="347">
        <v>1</v>
      </c>
      <c r="G36" s="346">
        <v>0</v>
      </c>
      <c r="H36" s="188">
        <v>58593404</v>
      </c>
      <c r="I36" s="515">
        <v>1</v>
      </c>
      <c r="J36" s="346">
        <v>-917936</v>
      </c>
      <c r="K36" s="188">
        <v>60658760</v>
      </c>
      <c r="L36" s="515">
        <v>1</v>
      </c>
    </row>
    <row r="37" spans="1:12" ht="60" customHeight="1" x14ac:dyDescent="0.25">
      <c r="A37" s="1177"/>
      <c r="B37" s="327" t="s">
        <v>1236</v>
      </c>
      <c r="C37" s="1179" t="s">
        <v>1229</v>
      </c>
      <c r="D37" s="334">
        <v>7406308</v>
      </c>
      <c r="E37" s="86">
        <v>516094956</v>
      </c>
      <c r="F37" s="473">
        <v>1</v>
      </c>
      <c r="G37" s="346">
        <v>1141538951</v>
      </c>
      <c r="H37" s="520">
        <v>563846198</v>
      </c>
      <c r="I37" s="516">
        <v>1</v>
      </c>
      <c r="J37" s="346">
        <v>426134534</v>
      </c>
      <c r="K37" s="188">
        <v>563577503</v>
      </c>
      <c r="L37" s="516">
        <v>1</v>
      </c>
    </row>
    <row r="38" spans="1:12" ht="35.1" customHeight="1" x14ac:dyDescent="0.25">
      <c r="A38" s="1178"/>
      <c r="B38" s="330" t="s">
        <v>1237</v>
      </c>
      <c r="C38" s="1181"/>
      <c r="D38" s="467">
        <v>-669256</v>
      </c>
      <c r="E38" s="467">
        <v>15869803</v>
      </c>
      <c r="F38" s="337">
        <v>1</v>
      </c>
      <c r="G38" s="335">
        <v>0</v>
      </c>
      <c r="H38" s="336">
        <v>20967135</v>
      </c>
      <c r="I38" s="337">
        <v>1</v>
      </c>
      <c r="J38" s="335">
        <v>0</v>
      </c>
      <c r="K38" s="86">
        <v>20967135</v>
      </c>
      <c r="L38" s="337">
        <v>1</v>
      </c>
    </row>
    <row r="39" spans="1:12" ht="14.25" customHeight="1" x14ac:dyDescent="0.25"/>
    <row r="40" spans="1:12" ht="14.25" customHeight="1" x14ac:dyDescent="0.25"/>
    <row r="41" spans="1:12" ht="35.1" customHeight="1" x14ac:dyDescent="0.25">
      <c r="A41" s="1196" t="s">
        <v>1238</v>
      </c>
      <c r="B41" s="1197"/>
      <c r="C41" s="1197"/>
      <c r="D41" s="1197"/>
      <c r="E41" s="1197"/>
      <c r="F41" s="1197"/>
      <c r="G41" s="1197"/>
      <c r="H41" s="1197"/>
      <c r="I41" s="1197"/>
      <c r="J41" s="1197"/>
      <c r="K41" s="1197"/>
      <c r="L41" s="1198"/>
    </row>
    <row r="42" spans="1:12" ht="35.1" customHeight="1" x14ac:dyDescent="0.25">
      <c r="A42" s="1185" t="s">
        <v>1214</v>
      </c>
      <c r="B42" s="1187" t="s">
        <v>355</v>
      </c>
      <c r="C42" s="1189" t="s">
        <v>213</v>
      </c>
      <c r="D42" s="1199" t="s">
        <v>267</v>
      </c>
      <c r="E42" s="1200"/>
      <c r="F42" s="1201"/>
      <c r="G42" s="1199" t="s">
        <v>271</v>
      </c>
      <c r="H42" s="1200"/>
      <c r="I42" s="1201"/>
      <c r="J42" s="1199" t="s">
        <v>274</v>
      </c>
      <c r="K42" s="1200"/>
      <c r="L42" s="1201"/>
    </row>
    <row r="43" spans="1:12" ht="35.1" customHeight="1" x14ac:dyDescent="0.25">
      <c r="A43" s="1186"/>
      <c r="B43" s="1188"/>
      <c r="C43" s="1190"/>
      <c r="D43" s="191" t="s">
        <v>228</v>
      </c>
      <c r="E43" s="189" t="s">
        <v>229</v>
      </c>
      <c r="F43" s="190" t="s">
        <v>1215</v>
      </c>
      <c r="G43" s="191" t="s">
        <v>228</v>
      </c>
      <c r="H43" s="189" t="s">
        <v>229</v>
      </c>
      <c r="I43" s="190" t="s">
        <v>1215</v>
      </c>
      <c r="J43" s="191" t="s">
        <v>228</v>
      </c>
      <c r="K43" s="189" t="s">
        <v>229</v>
      </c>
      <c r="L43" s="343" t="s">
        <v>1215</v>
      </c>
    </row>
    <row r="44" spans="1:12" ht="35.1" customHeight="1" x14ac:dyDescent="0.25">
      <c r="A44" s="328" t="s">
        <v>1232</v>
      </c>
      <c r="B44" s="527" t="s">
        <v>1239</v>
      </c>
      <c r="C44" s="338" t="s">
        <v>214</v>
      </c>
      <c r="D44" s="331"/>
      <c r="E44" s="332">
        <v>214231708</v>
      </c>
      <c r="F44" s="473">
        <v>1</v>
      </c>
      <c r="G44" s="344"/>
      <c r="H44" s="345">
        <v>209755742</v>
      </c>
      <c r="I44" s="545">
        <v>1</v>
      </c>
      <c r="J44" s="344"/>
      <c r="K44" s="594">
        <v>209755740</v>
      </c>
      <c r="L44" s="585">
        <v>1</v>
      </c>
    </row>
    <row r="45" spans="1:12" ht="35.1" customHeight="1" x14ac:dyDescent="0.25">
      <c r="A45" s="1182" t="s">
        <v>1233</v>
      </c>
      <c r="B45" s="528" t="s">
        <v>1219</v>
      </c>
      <c r="C45" s="339" t="s">
        <v>1220</v>
      </c>
      <c r="D45" s="333"/>
      <c r="E45" s="326">
        <v>49173502</v>
      </c>
      <c r="F45" s="349">
        <v>1</v>
      </c>
      <c r="G45" s="346"/>
      <c r="H45" s="188">
        <v>49173502</v>
      </c>
      <c r="I45" s="546">
        <v>1</v>
      </c>
      <c r="J45" s="346"/>
      <c r="K45" s="353">
        <v>49173502</v>
      </c>
      <c r="L45" s="586">
        <v>1</v>
      </c>
    </row>
    <row r="46" spans="1:12" ht="35.1" customHeight="1" x14ac:dyDescent="0.25">
      <c r="A46" s="1183"/>
      <c r="B46" s="529" t="s">
        <v>1240</v>
      </c>
      <c r="C46" s="340" t="s">
        <v>1222</v>
      </c>
      <c r="D46" s="334"/>
      <c r="E46" s="272">
        <v>29347059</v>
      </c>
      <c r="F46" s="350">
        <v>1</v>
      </c>
      <c r="G46" s="346"/>
      <c r="H46" s="188">
        <v>29347059</v>
      </c>
      <c r="I46" s="547">
        <v>1</v>
      </c>
      <c r="J46" s="346"/>
      <c r="K46" s="353">
        <v>29347059</v>
      </c>
      <c r="L46" s="586">
        <v>1</v>
      </c>
    </row>
    <row r="47" spans="1:12" ht="35.1" customHeight="1" x14ac:dyDescent="0.25">
      <c r="A47" s="1184"/>
      <c r="B47" s="529" t="s">
        <v>1234</v>
      </c>
      <c r="C47" s="340" t="s">
        <v>1223</v>
      </c>
      <c r="D47" s="334"/>
      <c r="E47" s="272">
        <v>106348942</v>
      </c>
      <c r="F47" s="350">
        <v>20</v>
      </c>
      <c r="G47" s="346"/>
      <c r="H47" s="188">
        <v>106348942</v>
      </c>
      <c r="I47" s="547">
        <v>20</v>
      </c>
      <c r="J47" s="346"/>
      <c r="K47" s="353">
        <v>106348942</v>
      </c>
      <c r="L47" s="586">
        <v>20</v>
      </c>
    </row>
    <row r="48" spans="1:12" ht="35.1" customHeight="1" x14ac:dyDescent="0.25">
      <c r="A48" s="1176" t="s">
        <v>1235</v>
      </c>
      <c r="B48" s="529" t="s">
        <v>1225</v>
      </c>
      <c r="C48" s="1179" t="s">
        <v>1226</v>
      </c>
      <c r="D48" s="334"/>
      <c r="E48" s="272">
        <v>49074144</v>
      </c>
      <c r="F48" s="350">
        <v>1</v>
      </c>
      <c r="G48" s="346">
        <v>-372997</v>
      </c>
      <c r="H48" s="520">
        <v>52431120</v>
      </c>
      <c r="I48" s="547">
        <v>1</v>
      </c>
      <c r="J48" s="346"/>
      <c r="K48" s="353">
        <v>51498627</v>
      </c>
      <c r="L48" s="586">
        <v>1</v>
      </c>
    </row>
    <row r="49" spans="1:12" ht="35.1" customHeight="1" x14ac:dyDescent="0.25">
      <c r="A49" s="1177"/>
      <c r="B49" s="529" t="s">
        <v>1227</v>
      </c>
      <c r="C49" s="1180"/>
      <c r="D49" s="334"/>
      <c r="E49" s="272">
        <v>60658760</v>
      </c>
      <c r="F49" s="350">
        <v>1</v>
      </c>
      <c r="G49" s="346"/>
      <c r="H49" s="520">
        <v>60658760</v>
      </c>
      <c r="I49" s="547">
        <v>1</v>
      </c>
      <c r="J49" s="346"/>
      <c r="K49" s="353">
        <v>60658760</v>
      </c>
      <c r="L49" s="586">
        <v>1</v>
      </c>
    </row>
    <row r="50" spans="1:12" ht="35.1" customHeight="1" x14ac:dyDescent="0.25">
      <c r="A50" s="1177"/>
      <c r="B50" s="529" t="s">
        <v>1236</v>
      </c>
      <c r="C50" s="1179" t="s">
        <v>1229</v>
      </c>
      <c r="D50" s="334">
        <v>249324446</v>
      </c>
      <c r="E50" s="272">
        <v>1220931684</v>
      </c>
      <c r="F50" s="473">
        <v>1</v>
      </c>
      <c r="G50" s="346">
        <v>230891488</v>
      </c>
      <c r="H50" s="520">
        <v>749057812</v>
      </c>
      <c r="I50" s="545">
        <v>1</v>
      </c>
      <c r="J50" s="346">
        <v>300334106</v>
      </c>
      <c r="K50" s="353">
        <v>724631239</v>
      </c>
      <c r="L50" s="585">
        <v>1</v>
      </c>
    </row>
    <row r="51" spans="1:12" ht="35.1" customHeight="1" x14ac:dyDescent="0.25">
      <c r="A51" s="1178"/>
      <c r="B51" s="530" t="s">
        <v>1237</v>
      </c>
      <c r="C51" s="1181"/>
      <c r="D51" s="335"/>
      <c r="E51" s="336">
        <v>17833875</v>
      </c>
      <c r="F51" s="351">
        <v>1</v>
      </c>
      <c r="G51" s="335"/>
      <c r="H51" s="336">
        <v>20967135</v>
      </c>
      <c r="I51" s="548">
        <v>1</v>
      </c>
      <c r="J51" s="335"/>
      <c r="K51" s="351">
        <v>24100395</v>
      </c>
      <c r="L51" s="586">
        <v>1</v>
      </c>
    </row>
    <row r="53" spans="1:12" ht="15" thickBot="1" x14ac:dyDescent="0.3"/>
    <row r="54" spans="1:12" ht="35.1" customHeight="1" thickBot="1" x14ac:dyDescent="0.3">
      <c r="A54" s="1196" t="s">
        <v>1241</v>
      </c>
      <c r="B54" s="1197"/>
      <c r="C54" s="1197"/>
      <c r="D54" s="1197"/>
      <c r="E54" s="1197"/>
      <c r="F54" s="1197"/>
      <c r="G54" s="1197"/>
      <c r="H54" s="1197"/>
      <c r="I54" s="1197"/>
      <c r="J54" s="1197"/>
      <c r="K54" s="1197"/>
      <c r="L54" s="1198"/>
    </row>
    <row r="55" spans="1:12" ht="35.1" customHeight="1" x14ac:dyDescent="0.25">
      <c r="A55" s="1185" t="s">
        <v>1214</v>
      </c>
      <c r="B55" s="1187" t="s">
        <v>355</v>
      </c>
      <c r="C55" s="1189" t="s">
        <v>213</v>
      </c>
      <c r="D55" s="1199" t="s">
        <v>278</v>
      </c>
      <c r="E55" s="1200"/>
      <c r="F55" s="1201"/>
      <c r="G55" s="1199" t="s">
        <v>1242</v>
      </c>
      <c r="H55" s="1200"/>
      <c r="I55" s="1201"/>
      <c r="J55" s="1199" t="s">
        <v>284</v>
      </c>
      <c r="K55" s="1200"/>
      <c r="L55" s="1201"/>
    </row>
    <row r="56" spans="1:12" ht="35.1" customHeight="1" thickBot="1" x14ac:dyDescent="0.3">
      <c r="A56" s="1186"/>
      <c r="B56" s="1188"/>
      <c r="C56" s="1190"/>
      <c r="D56" s="341" t="s">
        <v>228</v>
      </c>
      <c r="E56" s="342" t="s">
        <v>229</v>
      </c>
      <c r="F56" s="343" t="s">
        <v>1215</v>
      </c>
      <c r="G56" s="341" t="s">
        <v>228</v>
      </c>
      <c r="H56" s="342" t="s">
        <v>229</v>
      </c>
      <c r="I56" s="343" t="s">
        <v>1215</v>
      </c>
      <c r="J56" s="191" t="s">
        <v>228</v>
      </c>
      <c r="K56" s="189" t="s">
        <v>229</v>
      </c>
      <c r="L56" s="190" t="s">
        <v>1215</v>
      </c>
    </row>
    <row r="57" spans="1:12" ht="98.25" customHeight="1" x14ac:dyDescent="0.25">
      <c r="A57" s="328" t="s">
        <v>1232</v>
      </c>
      <c r="B57" s="329" t="s">
        <v>1217</v>
      </c>
      <c r="C57" s="338" t="s">
        <v>214</v>
      </c>
      <c r="D57" s="331">
        <v>383905659</v>
      </c>
      <c r="E57" s="348">
        <v>197461147</v>
      </c>
      <c r="F57" s="656">
        <v>1</v>
      </c>
      <c r="G57" s="663">
        <v>7061776</v>
      </c>
      <c r="H57" s="580">
        <v>201786609</v>
      </c>
      <c r="I57" s="664">
        <v>1</v>
      </c>
      <c r="J57" s="660">
        <v>295360000</v>
      </c>
      <c r="K57" s="345">
        <v>409463440</v>
      </c>
      <c r="L57" s="664">
        <v>1</v>
      </c>
    </row>
    <row r="58" spans="1:12" ht="65.25" customHeight="1" x14ac:dyDescent="0.25">
      <c r="A58" s="1182" t="s">
        <v>1233</v>
      </c>
      <c r="B58" s="325" t="s">
        <v>1219</v>
      </c>
      <c r="C58" s="339" t="s">
        <v>1220</v>
      </c>
      <c r="D58" s="333">
        <v>62152783</v>
      </c>
      <c r="E58" s="349">
        <v>49173502</v>
      </c>
      <c r="F58" s="349">
        <v>1</v>
      </c>
      <c r="G58" s="665"/>
      <c r="H58" s="468">
        <v>49173502</v>
      </c>
      <c r="I58" s="87">
        <v>1</v>
      </c>
      <c r="J58" s="599"/>
      <c r="K58" s="188">
        <v>71640256</v>
      </c>
      <c r="L58" s="87">
        <v>1</v>
      </c>
    </row>
    <row r="59" spans="1:12" ht="58.5" customHeight="1" x14ac:dyDescent="0.25">
      <c r="A59" s="1183"/>
      <c r="B59" s="327" t="s">
        <v>1240</v>
      </c>
      <c r="C59" s="340" t="s">
        <v>1243</v>
      </c>
      <c r="D59" s="334">
        <v>33839907</v>
      </c>
      <c r="E59" s="350">
        <v>29347059</v>
      </c>
      <c r="F59" s="657">
        <v>1</v>
      </c>
      <c r="G59" s="665"/>
      <c r="H59" s="468">
        <v>29347059</v>
      </c>
      <c r="I59" s="666">
        <v>1</v>
      </c>
      <c r="J59" s="599"/>
      <c r="K59" s="188">
        <v>42172901</v>
      </c>
      <c r="L59" s="666">
        <v>1</v>
      </c>
    </row>
    <row r="60" spans="1:12" ht="86.25" customHeight="1" x14ac:dyDescent="0.25">
      <c r="A60" s="1184"/>
      <c r="B60" s="327" t="s">
        <v>1234</v>
      </c>
      <c r="C60" s="340" t="s">
        <v>1223</v>
      </c>
      <c r="D60" s="334">
        <v>182738147</v>
      </c>
      <c r="E60" s="350">
        <v>106348942</v>
      </c>
      <c r="F60" s="657">
        <v>20</v>
      </c>
      <c r="G60" s="667">
        <v>33655044</v>
      </c>
      <c r="H60" s="468">
        <v>106348942</v>
      </c>
      <c r="I60" s="666">
        <v>20</v>
      </c>
      <c r="J60" s="599">
        <v>90870000</v>
      </c>
      <c r="K60" s="188">
        <v>198331141</v>
      </c>
      <c r="L60" s="666">
        <v>20</v>
      </c>
    </row>
    <row r="61" spans="1:12" ht="58.5" customHeight="1" x14ac:dyDescent="0.25">
      <c r="A61" s="1176" t="s">
        <v>1235</v>
      </c>
      <c r="B61" s="327" t="s">
        <v>1225</v>
      </c>
      <c r="C61" s="1179" t="s">
        <v>1226</v>
      </c>
      <c r="D61" s="334">
        <v>39403132</v>
      </c>
      <c r="E61" s="350">
        <v>50939131</v>
      </c>
      <c r="F61" s="657">
        <v>1</v>
      </c>
      <c r="G61" s="665"/>
      <c r="H61" s="468">
        <v>52431120</v>
      </c>
      <c r="I61" s="666">
        <v>1</v>
      </c>
      <c r="J61" s="599"/>
      <c r="K61" s="188">
        <v>64270902</v>
      </c>
      <c r="L61" s="666">
        <v>1</v>
      </c>
    </row>
    <row r="62" spans="1:12" ht="72.75" customHeight="1" x14ac:dyDescent="0.25">
      <c r="A62" s="1177"/>
      <c r="B62" s="327" t="s">
        <v>1227</v>
      </c>
      <c r="C62" s="1180"/>
      <c r="D62" s="334">
        <v>85358231</v>
      </c>
      <c r="E62" s="350">
        <v>60658760</v>
      </c>
      <c r="F62" s="657">
        <v>1</v>
      </c>
      <c r="G62" s="667">
        <v>5507616</v>
      </c>
      <c r="H62" s="468">
        <v>60658760</v>
      </c>
      <c r="I62" s="666">
        <v>1</v>
      </c>
      <c r="J62" s="599">
        <v>35490000</v>
      </c>
      <c r="K62" s="188">
        <v>107486680</v>
      </c>
      <c r="L62" s="666">
        <v>1</v>
      </c>
    </row>
    <row r="63" spans="1:12" ht="90.75" customHeight="1" x14ac:dyDescent="0.25">
      <c r="A63" s="1177"/>
      <c r="B63" s="327" t="s">
        <v>1236</v>
      </c>
      <c r="C63" s="1179" t="s">
        <v>1229</v>
      </c>
      <c r="D63" s="334">
        <v>1182422397</v>
      </c>
      <c r="E63" s="350">
        <v>837471074</v>
      </c>
      <c r="F63" s="658">
        <v>1</v>
      </c>
      <c r="G63" s="668">
        <v>24344077</v>
      </c>
      <c r="H63" s="662">
        <v>730106299</v>
      </c>
      <c r="I63" s="669">
        <v>1</v>
      </c>
      <c r="J63" s="599">
        <v>74878132</v>
      </c>
      <c r="K63" s="188">
        <v>983043299</v>
      </c>
      <c r="L63" s="669">
        <v>1</v>
      </c>
    </row>
    <row r="64" spans="1:12" ht="66.75" customHeight="1" thickBot="1" x14ac:dyDescent="0.3">
      <c r="A64" s="1178"/>
      <c r="B64" s="330" t="s">
        <v>1237</v>
      </c>
      <c r="C64" s="1181"/>
      <c r="D64" s="335">
        <v>7346712</v>
      </c>
      <c r="E64" s="351">
        <v>20967135</v>
      </c>
      <c r="F64" s="659">
        <v>1</v>
      </c>
      <c r="G64" s="670"/>
      <c r="H64" s="671">
        <v>16376768</v>
      </c>
      <c r="I64" s="92">
        <v>1</v>
      </c>
      <c r="J64" s="661">
        <v>45825000</v>
      </c>
      <c r="K64" s="336">
        <v>34171527</v>
      </c>
      <c r="L64" s="92">
        <v>1</v>
      </c>
    </row>
  </sheetData>
  <mergeCells count="60">
    <mergeCell ref="D55:F55"/>
    <mergeCell ref="G55:I55"/>
    <mergeCell ref="J55:L55"/>
    <mergeCell ref="G29:I29"/>
    <mergeCell ref="B42:B43"/>
    <mergeCell ref="C42:C43"/>
    <mergeCell ref="D42:F42"/>
    <mergeCell ref="J42:L42"/>
    <mergeCell ref="B29:B30"/>
    <mergeCell ref="C29:C30"/>
    <mergeCell ref="D29:F29"/>
    <mergeCell ref="C35:C36"/>
    <mergeCell ref="C37:C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A61:A64"/>
    <mergeCell ref="C61:C62"/>
    <mergeCell ref="C63:C64"/>
    <mergeCell ref="A45:A47"/>
    <mergeCell ref="A48:A51"/>
    <mergeCell ref="C48:C49"/>
    <mergeCell ref="C50:C51"/>
    <mergeCell ref="A58:A60"/>
    <mergeCell ref="A55:A56"/>
    <mergeCell ref="B55:B56"/>
    <mergeCell ref="C55:C56"/>
  </mergeCells>
  <pageMargins left="0.25" right="0.25" top="0.75" bottom="0.75" header="0.3" footer="0.3"/>
  <pageSetup scale="1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A27" zoomScale="70" zoomScaleNormal="70" workbookViewId="0">
      <selection activeCell="N29" sqref="N29"/>
    </sheetView>
  </sheetViews>
  <sheetFormatPr baseColWidth="10" defaultColWidth="11.42578125" defaultRowHeight="15" x14ac:dyDescent="0.25"/>
  <cols>
    <col min="1" max="1" width="9.28515625" style="163" customWidth="1"/>
    <col min="2" max="2" width="35.42578125" style="163" customWidth="1"/>
    <col min="3" max="3" width="27.85546875" style="163" customWidth="1"/>
    <col min="4" max="4" width="12" style="163" customWidth="1"/>
    <col min="5" max="5" width="35" style="163" customWidth="1"/>
    <col min="6" max="6" width="17.28515625" style="163" customWidth="1"/>
    <col min="7" max="7" width="13.7109375" style="163" customWidth="1"/>
    <col min="8" max="8" width="13.42578125" style="163" customWidth="1"/>
    <col min="9" max="9" width="13.7109375" style="164" customWidth="1"/>
    <col min="10" max="10" width="11.42578125" style="164" customWidth="1"/>
    <col min="11" max="11" width="11.42578125" style="164"/>
    <col min="12" max="12" width="10.140625" style="164" customWidth="1"/>
    <col min="13" max="13" width="10.140625" style="163" customWidth="1"/>
    <col min="14" max="14" width="63" style="163" customWidth="1"/>
    <col min="15" max="15" width="10.140625" style="163" customWidth="1"/>
    <col min="16" max="16" width="9.140625" style="163" customWidth="1"/>
    <col min="17" max="17" width="54.85546875" style="163" customWidth="1"/>
    <col min="18" max="19" width="10.140625" style="163" customWidth="1"/>
    <col min="20" max="20" width="74.85546875" style="163" customWidth="1"/>
    <col min="21" max="22" width="10.140625" style="163" customWidth="1"/>
    <col min="23" max="23" width="66.28515625" style="163" customWidth="1"/>
    <col min="24" max="25" width="10.28515625" style="163" customWidth="1"/>
    <col min="26" max="26" width="66.140625" style="163" customWidth="1"/>
    <col min="27" max="28" width="10.28515625" style="163" customWidth="1"/>
    <col min="29" max="29" width="75.28515625" style="163" customWidth="1"/>
    <col min="30" max="31" width="10.28515625" style="163" customWidth="1"/>
    <col min="32" max="32" width="61.42578125" style="163" customWidth="1"/>
    <col min="33" max="34" width="10.28515625" style="163" customWidth="1"/>
    <col min="35" max="35" width="57" style="163" customWidth="1"/>
    <col min="36" max="37" width="10.28515625" style="163" customWidth="1"/>
    <col min="38" max="38" width="47.7109375" style="163" customWidth="1"/>
    <col min="39" max="40" width="10.28515625" style="163" customWidth="1"/>
    <col min="41" max="41" width="51.85546875" style="163" customWidth="1"/>
    <col min="42" max="43" width="10.28515625" style="163" customWidth="1"/>
    <col min="44" max="44" width="44.28515625" style="163" customWidth="1"/>
    <col min="45" max="46" width="10.28515625" style="163" customWidth="1"/>
    <col min="47" max="47" width="45.85546875" style="163" customWidth="1"/>
    <col min="48" max="48" width="14" style="163" customWidth="1"/>
    <col min="49" max="50" width="12" style="163" customWidth="1"/>
    <col min="51" max="91" width="11.42578125" style="183"/>
    <col min="92" max="16384" width="11.42578125" style="163"/>
  </cols>
  <sheetData>
    <row r="1" spans="1:59" s="142" customFormat="1" ht="25.5" customHeight="1" thickBot="1" x14ac:dyDescent="0.3">
      <c r="A1" s="831"/>
      <c r="B1" s="1236"/>
      <c r="C1" s="1241" t="s">
        <v>182</v>
      </c>
      <c r="D1" s="1241"/>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1241"/>
      <c r="AO1" s="1241"/>
      <c r="AP1" s="1241"/>
      <c r="AQ1" s="1241"/>
      <c r="AR1" s="1241"/>
      <c r="AS1" s="1241"/>
      <c r="AT1" s="1241"/>
      <c r="AU1" s="1241"/>
      <c r="AV1" s="806" t="s">
        <v>183</v>
      </c>
      <c r="AW1" s="807"/>
      <c r="AX1" s="808"/>
      <c r="AY1" s="210"/>
      <c r="AZ1" s="210"/>
      <c r="BA1" s="210"/>
      <c r="BB1" s="210"/>
      <c r="BC1" s="210"/>
      <c r="BD1" s="210"/>
      <c r="BE1" s="210"/>
      <c r="BF1" s="210"/>
      <c r="BG1" s="210"/>
    </row>
    <row r="2" spans="1:59" s="142" customFormat="1" ht="25.5" customHeight="1" thickBot="1" x14ac:dyDescent="0.3">
      <c r="A2" s="831"/>
      <c r="B2" s="1236"/>
      <c r="C2" s="1242" t="s">
        <v>184</v>
      </c>
      <c r="D2" s="1242"/>
      <c r="E2" s="1242"/>
      <c r="F2" s="1242"/>
      <c r="G2" s="1242"/>
      <c r="H2" s="1242"/>
      <c r="I2" s="1242"/>
      <c r="J2" s="1242"/>
      <c r="K2" s="1242"/>
      <c r="L2" s="1242"/>
      <c r="M2" s="1242"/>
      <c r="N2" s="1242"/>
      <c r="O2" s="1242"/>
      <c r="P2" s="1242"/>
      <c r="Q2" s="1242"/>
      <c r="R2" s="1242"/>
      <c r="S2" s="1242"/>
      <c r="T2" s="1242"/>
      <c r="U2" s="1242"/>
      <c r="V2" s="1242"/>
      <c r="W2" s="1242"/>
      <c r="X2" s="1242"/>
      <c r="Y2" s="1242"/>
      <c r="Z2" s="1242"/>
      <c r="AA2" s="1242"/>
      <c r="AB2" s="1242"/>
      <c r="AC2" s="1242"/>
      <c r="AD2" s="1242"/>
      <c r="AE2" s="1242"/>
      <c r="AF2" s="1242"/>
      <c r="AG2" s="1242"/>
      <c r="AH2" s="1242"/>
      <c r="AI2" s="1242"/>
      <c r="AJ2" s="1242"/>
      <c r="AK2" s="1242"/>
      <c r="AL2" s="1242"/>
      <c r="AM2" s="1242"/>
      <c r="AN2" s="1242"/>
      <c r="AO2" s="1242"/>
      <c r="AP2" s="1242"/>
      <c r="AQ2" s="1242"/>
      <c r="AR2" s="1242"/>
      <c r="AS2" s="1242"/>
      <c r="AT2" s="1242"/>
      <c r="AU2" s="1242"/>
      <c r="AV2" s="806" t="s">
        <v>185</v>
      </c>
      <c r="AW2" s="807"/>
      <c r="AX2" s="808"/>
      <c r="AY2" s="210"/>
      <c r="AZ2" s="210"/>
      <c r="BA2" s="210"/>
      <c r="BB2" s="210"/>
      <c r="BC2" s="210"/>
      <c r="BD2" s="210"/>
      <c r="BE2" s="210"/>
      <c r="BF2" s="210"/>
      <c r="BG2" s="210"/>
    </row>
    <row r="3" spans="1:59" s="142" customFormat="1" ht="25.5" customHeight="1" thickBot="1" x14ac:dyDescent="0.3">
      <c r="A3" s="831"/>
      <c r="B3" s="1236"/>
      <c r="C3" s="1242" t="s">
        <v>186</v>
      </c>
      <c r="D3" s="1242"/>
      <c r="E3" s="1242"/>
      <c r="F3" s="1242"/>
      <c r="G3" s="1242"/>
      <c r="H3" s="1242"/>
      <c r="I3" s="1242"/>
      <c r="J3" s="1242"/>
      <c r="K3" s="1242"/>
      <c r="L3" s="1242"/>
      <c r="M3" s="1242"/>
      <c r="N3" s="1242"/>
      <c r="O3" s="1242"/>
      <c r="P3" s="1242"/>
      <c r="Q3" s="1242"/>
      <c r="R3" s="1242"/>
      <c r="S3" s="1242"/>
      <c r="T3" s="1242"/>
      <c r="U3" s="1242"/>
      <c r="V3" s="1242"/>
      <c r="W3" s="1242"/>
      <c r="X3" s="1242"/>
      <c r="Y3" s="1242"/>
      <c r="Z3" s="1242"/>
      <c r="AA3" s="1242"/>
      <c r="AB3" s="1242"/>
      <c r="AC3" s="1242"/>
      <c r="AD3" s="1242"/>
      <c r="AE3" s="1242"/>
      <c r="AF3" s="1242"/>
      <c r="AG3" s="1242"/>
      <c r="AH3" s="1242"/>
      <c r="AI3" s="1242"/>
      <c r="AJ3" s="1242"/>
      <c r="AK3" s="1242"/>
      <c r="AL3" s="1242"/>
      <c r="AM3" s="1242"/>
      <c r="AN3" s="1242"/>
      <c r="AO3" s="1242"/>
      <c r="AP3" s="1242"/>
      <c r="AQ3" s="1242"/>
      <c r="AR3" s="1242"/>
      <c r="AS3" s="1242"/>
      <c r="AT3" s="1242"/>
      <c r="AU3" s="1242"/>
      <c r="AV3" s="806" t="s">
        <v>187</v>
      </c>
      <c r="AW3" s="807"/>
      <c r="AX3" s="808"/>
      <c r="AY3" s="210"/>
      <c r="AZ3" s="210"/>
      <c r="BA3" s="210"/>
      <c r="BB3" s="210"/>
      <c r="BC3" s="210"/>
      <c r="BD3" s="210"/>
      <c r="BE3" s="210"/>
      <c r="BF3" s="210"/>
      <c r="BG3" s="210"/>
    </row>
    <row r="4" spans="1:59" s="142" customFormat="1" ht="25.5" customHeight="1" thickBot="1" x14ac:dyDescent="0.3">
      <c r="A4" s="832"/>
      <c r="B4" s="1237"/>
      <c r="C4" s="1238" t="s">
        <v>1244</v>
      </c>
      <c r="D4" s="1239"/>
      <c r="E4" s="1239"/>
      <c r="F4" s="1239"/>
      <c r="G4" s="1239"/>
      <c r="H4" s="1239"/>
      <c r="I4" s="1239"/>
      <c r="J4" s="1239"/>
      <c r="K4" s="1239"/>
      <c r="L4" s="1239"/>
      <c r="M4" s="1239"/>
      <c r="N4" s="1239"/>
      <c r="O4" s="1239"/>
      <c r="P4" s="1239"/>
      <c r="Q4" s="1239"/>
      <c r="R4" s="1239"/>
      <c r="S4" s="1239"/>
      <c r="T4" s="1239"/>
      <c r="U4" s="1239"/>
      <c r="V4" s="1239"/>
      <c r="W4" s="1239"/>
      <c r="X4" s="1239"/>
      <c r="Y4" s="1239"/>
      <c r="Z4" s="1239"/>
      <c r="AA4" s="1239"/>
      <c r="AB4" s="1239"/>
      <c r="AC4" s="1239"/>
      <c r="AD4" s="1239"/>
      <c r="AE4" s="1239"/>
      <c r="AF4" s="1239"/>
      <c r="AG4" s="1239"/>
      <c r="AH4" s="1239"/>
      <c r="AI4" s="1239"/>
      <c r="AJ4" s="1239"/>
      <c r="AK4" s="1239"/>
      <c r="AL4" s="1239"/>
      <c r="AM4" s="1239"/>
      <c r="AN4" s="1239"/>
      <c r="AO4" s="1239"/>
      <c r="AP4" s="1239"/>
      <c r="AQ4" s="1239"/>
      <c r="AR4" s="1239"/>
      <c r="AS4" s="1239"/>
      <c r="AT4" s="1239"/>
      <c r="AU4" s="1240"/>
      <c r="AV4" s="806" t="s">
        <v>1245</v>
      </c>
      <c r="AW4" s="807"/>
      <c r="AX4" s="808"/>
      <c r="AY4" s="210"/>
      <c r="AZ4" s="210"/>
      <c r="BA4" s="210"/>
      <c r="BB4" s="210"/>
      <c r="BC4" s="210"/>
      <c r="BD4" s="210"/>
      <c r="BE4" s="210"/>
      <c r="BF4" s="210"/>
      <c r="BG4" s="210"/>
    </row>
    <row r="5" spans="1:59" s="142" customFormat="1" ht="25.5" customHeight="1" thickBot="1" x14ac:dyDescent="0.3">
      <c r="A5" s="143"/>
      <c r="B5" s="497"/>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45"/>
      <c r="AW5" s="145"/>
      <c r="AX5" s="145"/>
      <c r="AY5" s="210"/>
      <c r="AZ5" s="210"/>
      <c r="BA5" s="210"/>
      <c r="BB5" s="210"/>
      <c r="BC5" s="210"/>
      <c r="BD5" s="210"/>
      <c r="BE5" s="210"/>
      <c r="BF5" s="210"/>
      <c r="BG5" s="210"/>
    </row>
    <row r="6" spans="1:59" s="142" customFormat="1" ht="35.25" customHeight="1" thickBot="1" x14ac:dyDescent="0.3">
      <c r="A6" s="792" t="s">
        <v>190</v>
      </c>
      <c r="B6" s="794"/>
      <c r="C6" s="1191" t="s">
        <v>191</v>
      </c>
      <c r="D6" s="1192"/>
      <c r="E6" s="1192"/>
      <c r="F6" s="1192"/>
      <c r="G6" s="1192"/>
      <c r="H6" s="1192"/>
      <c r="I6" s="1192"/>
      <c r="J6" s="1192"/>
      <c r="K6" s="1193"/>
      <c r="L6" s="162"/>
      <c r="M6" s="162"/>
      <c r="N6" s="496" t="s">
        <v>192</v>
      </c>
      <c r="O6" s="1194">
        <v>2024110010310</v>
      </c>
      <c r="P6" s="1213"/>
      <c r="Q6" s="1195"/>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45"/>
      <c r="AW6" s="145"/>
      <c r="AX6" s="145"/>
      <c r="AY6" s="210"/>
      <c r="AZ6" s="210"/>
      <c r="BA6" s="210"/>
      <c r="BB6" s="210"/>
      <c r="BC6" s="210"/>
      <c r="BD6" s="210"/>
      <c r="BE6" s="210"/>
      <c r="BF6" s="210"/>
      <c r="BG6" s="210"/>
    </row>
    <row r="7" spans="1:59" s="142" customFormat="1" ht="25.5" customHeight="1" x14ac:dyDescent="0.25">
      <c r="A7" s="143"/>
      <c r="B7" s="497"/>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45"/>
      <c r="AW7" s="145"/>
      <c r="AX7" s="145"/>
      <c r="AY7" s="210"/>
      <c r="AZ7" s="210"/>
      <c r="BA7" s="210"/>
      <c r="BB7" s="210"/>
      <c r="BC7" s="210"/>
      <c r="BD7" s="210"/>
      <c r="BE7" s="210"/>
      <c r="BF7" s="210"/>
      <c r="BG7" s="210"/>
    </row>
    <row r="8" spans="1:59" s="159" customFormat="1" ht="21.75" customHeight="1" thickBot="1" x14ac:dyDescent="0.3">
      <c r="A8" s="184"/>
      <c r="B8" s="162"/>
      <c r="C8" s="162"/>
      <c r="D8" s="162"/>
      <c r="E8" s="162"/>
      <c r="F8" s="162"/>
      <c r="G8" s="162"/>
      <c r="H8" s="162"/>
      <c r="I8" s="162"/>
      <c r="J8" s="162"/>
      <c r="K8" s="162"/>
      <c r="L8" s="162"/>
      <c r="M8" s="185"/>
      <c r="N8" s="185"/>
      <c r="O8" s="185"/>
      <c r="AY8" s="210"/>
      <c r="AZ8" s="210"/>
      <c r="BA8" s="210"/>
      <c r="BB8" s="210"/>
      <c r="BC8" s="210"/>
      <c r="BD8" s="210"/>
      <c r="BE8" s="210"/>
      <c r="BF8" s="210"/>
      <c r="BG8" s="210"/>
    </row>
    <row r="9" spans="1:59" s="142" customFormat="1" ht="21.75" customHeight="1" thickBot="1" x14ac:dyDescent="0.3">
      <c r="A9" s="1208" t="s">
        <v>193</v>
      </c>
      <c r="B9" s="1208"/>
      <c r="C9" s="224" t="s">
        <v>194</v>
      </c>
      <c r="D9" s="211"/>
      <c r="E9" s="224" t="s">
        <v>195</v>
      </c>
      <c r="F9" s="211"/>
      <c r="G9" s="224" t="s">
        <v>196</v>
      </c>
      <c r="H9" s="211"/>
      <c r="I9" s="249" t="s">
        <v>197</v>
      </c>
      <c r="J9" s="246"/>
      <c r="K9" s="250"/>
      <c r="L9" s="251"/>
      <c r="M9" s="227"/>
      <c r="N9" s="1247" t="s">
        <v>198</v>
      </c>
      <c r="O9" s="1248"/>
      <c r="P9" s="1249"/>
      <c r="Q9" s="1214" t="s">
        <v>199</v>
      </c>
      <c r="R9" s="1214"/>
      <c r="S9" s="1214"/>
      <c r="T9" s="1243"/>
      <c r="U9" s="1244"/>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210"/>
      <c r="AZ9" s="210"/>
      <c r="BA9" s="210"/>
      <c r="BB9" s="210"/>
      <c r="BC9" s="210"/>
      <c r="BD9" s="210"/>
      <c r="BE9" s="210"/>
      <c r="BF9" s="210"/>
      <c r="BG9" s="210"/>
    </row>
    <row r="10" spans="1:59" s="142" customFormat="1" ht="21.75" customHeight="1" thickBot="1" x14ac:dyDescent="0.3">
      <c r="A10" s="1208"/>
      <c r="B10" s="1208"/>
      <c r="C10" s="225" t="s">
        <v>200</v>
      </c>
      <c r="D10" s="226"/>
      <c r="E10" s="224" t="s">
        <v>201</v>
      </c>
      <c r="F10" s="211"/>
      <c r="G10" s="224" t="s">
        <v>202</v>
      </c>
      <c r="H10" s="226"/>
      <c r="I10" s="249" t="s">
        <v>203</v>
      </c>
      <c r="J10" s="543"/>
      <c r="K10" s="250"/>
      <c r="L10" s="251"/>
      <c r="M10" s="227"/>
      <c r="N10" s="1250"/>
      <c r="O10" s="1251"/>
      <c r="P10" s="1252"/>
      <c r="Q10" s="1214" t="s">
        <v>204</v>
      </c>
      <c r="R10" s="1214"/>
      <c r="S10" s="1214"/>
      <c r="T10" s="1243"/>
      <c r="U10" s="1244"/>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210"/>
      <c r="AZ10" s="210"/>
      <c r="BA10" s="210"/>
      <c r="BB10" s="210"/>
      <c r="BC10" s="210"/>
      <c r="BD10" s="210"/>
      <c r="BE10" s="210"/>
      <c r="BF10" s="210"/>
      <c r="BG10" s="210"/>
    </row>
    <row r="11" spans="1:59" s="142" customFormat="1" ht="21.75" customHeight="1" thickBot="1" x14ac:dyDescent="0.3">
      <c r="A11" s="1208"/>
      <c r="B11" s="1208"/>
      <c r="C11" s="224" t="s">
        <v>205</v>
      </c>
      <c r="D11" s="582"/>
      <c r="E11" s="224" t="s">
        <v>206</v>
      </c>
      <c r="F11" s="582"/>
      <c r="G11" s="224" t="s">
        <v>207</v>
      </c>
      <c r="H11" s="118"/>
      <c r="I11" s="249" t="s">
        <v>208</v>
      </c>
      <c r="J11" s="246" t="s">
        <v>209</v>
      </c>
      <c r="K11" s="250"/>
      <c r="L11" s="251"/>
      <c r="M11" s="227"/>
      <c r="N11" s="1253"/>
      <c r="O11" s="1254"/>
      <c r="P11" s="1255"/>
      <c r="Q11" s="1214" t="s">
        <v>210</v>
      </c>
      <c r="R11" s="1214"/>
      <c r="S11" s="1214"/>
      <c r="T11" s="1245" t="s">
        <v>209</v>
      </c>
      <c r="U11" s="1246"/>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210"/>
      <c r="AZ11" s="210"/>
      <c r="BA11" s="210"/>
      <c r="BB11" s="210"/>
      <c r="BC11" s="210"/>
      <c r="BD11" s="210"/>
      <c r="BE11" s="210"/>
      <c r="BF11" s="210"/>
      <c r="BG11" s="210"/>
    </row>
    <row r="12" spans="1:59" s="159" customFormat="1" ht="21.75" customHeight="1" x14ac:dyDescent="0.25">
      <c r="I12" s="252"/>
      <c r="J12" s="252"/>
      <c r="K12" s="252"/>
      <c r="L12" s="252"/>
      <c r="AY12" s="210"/>
      <c r="AZ12" s="210"/>
      <c r="BA12" s="210"/>
      <c r="BB12" s="210"/>
      <c r="BC12" s="210"/>
      <c r="BD12" s="210"/>
      <c r="BE12" s="210"/>
      <c r="BF12" s="210"/>
      <c r="BG12" s="210"/>
    </row>
    <row r="13" spans="1:59" s="159" customFormat="1" ht="21.75" customHeight="1" thickBot="1" x14ac:dyDescent="0.3">
      <c r="I13" s="252"/>
      <c r="J13" s="252"/>
      <c r="K13" s="252"/>
      <c r="L13" s="252"/>
      <c r="AY13" s="210"/>
      <c r="AZ13" s="210"/>
      <c r="BA13" s="210"/>
      <c r="BB13" s="210"/>
      <c r="BC13" s="210"/>
      <c r="BD13" s="210"/>
      <c r="BE13" s="210"/>
      <c r="BF13" s="210"/>
      <c r="BG13" s="210"/>
    </row>
    <row r="14" spans="1:59" ht="23.45" customHeight="1" x14ac:dyDescent="0.25">
      <c r="A14" s="1217" t="s">
        <v>1246</v>
      </c>
      <c r="B14" s="1219" t="s">
        <v>1247</v>
      </c>
      <c r="C14" s="1221" t="s">
        <v>53</v>
      </c>
      <c r="D14" s="1221" t="s">
        <v>1248</v>
      </c>
      <c r="E14" s="1221" t="s">
        <v>1249</v>
      </c>
      <c r="F14" s="1221" t="s">
        <v>1250</v>
      </c>
      <c r="G14" s="1219" t="s">
        <v>1251</v>
      </c>
      <c r="H14" s="1219" t="s">
        <v>1252</v>
      </c>
      <c r="I14" s="1223" t="s">
        <v>1253</v>
      </c>
      <c r="J14" s="1223" t="s">
        <v>1254</v>
      </c>
      <c r="K14" s="1234" t="s">
        <v>1255</v>
      </c>
      <c r="L14" s="1225" t="s">
        <v>194</v>
      </c>
      <c r="M14" s="1226"/>
      <c r="N14" s="1227"/>
      <c r="O14" s="1228" t="s">
        <v>195</v>
      </c>
      <c r="P14" s="1226"/>
      <c r="Q14" s="1227"/>
      <c r="R14" s="1228" t="s">
        <v>196</v>
      </c>
      <c r="S14" s="1226"/>
      <c r="T14" s="1227"/>
      <c r="U14" s="1228" t="s">
        <v>197</v>
      </c>
      <c r="V14" s="1226"/>
      <c r="W14" s="1227"/>
      <c r="X14" s="1228" t="s">
        <v>200</v>
      </c>
      <c r="Y14" s="1226"/>
      <c r="Z14" s="1227"/>
      <c r="AA14" s="1228" t="s">
        <v>201</v>
      </c>
      <c r="AB14" s="1226"/>
      <c r="AC14" s="1227"/>
      <c r="AD14" s="1228" t="s">
        <v>202</v>
      </c>
      <c r="AE14" s="1226"/>
      <c r="AF14" s="1227"/>
      <c r="AG14" s="1228" t="s">
        <v>203</v>
      </c>
      <c r="AH14" s="1226"/>
      <c r="AI14" s="1227"/>
      <c r="AJ14" s="1228" t="s">
        <v>205</v>
      </c>
      <c r="AK14" s="1226"/>
      <c r="AL14" s="1227"/>
      <c r="AM14" s="1228" t="s">
        <v>206</v>
      </c>
      <c r="AN14" s="1226"/>
      <c r="AO14" s="1227"/>
      <c r="AP14" s="1228" t="s">
        <v>207</v>
      </c>
      <c r="AQ14" s="1226"/>
      <c r="AR14" s="1227"/>
      <c r="AS14" s="1228" t="s">
        <v>208</v>
      </c>
      <c r="AT14" s="1226"/>
      <c r="AU14" s="1227"/>
      <c r="AV14" s="1232" t="s">
        <v>1256</v>
      </c>
      <c r="AW14" s="1215" t="s">
        <v>1257</v>
      </c>
      <c r="AX14" s="1229" t="s">
        <v>1258</v>
      </c>
      <c r="AY14" s="1231"/>
      <c r="AZ14" s="1231"/>
      <c r="BA14" s="1231"/>
      <c r="BB14" s="1231"/>
      <c r="BC14" s="1231"/>
      <c r="BD14" s="1231"/>
      <c r="BE14" s="1231"/>
      <c r="BF14" s="1231"/>
      <c r="BG14" s="1231"/>
    </row>
    <row r="15" spans="1:59" s="164" customFormat="1" ht="36.75" customHeight="1" thickBot="1" x14ac:dyDescent="0.3">
      <c r="A15" s="1218"/>
      <c r="B15" s="1220"/>
      <c r="C15" s="1222"/>
      <c r="D15" s="1222"/>
      <c r="E15" s="1222"/>
      <c r="F15" s="1222"/>
      <c r="G15" s="1220"/>
      <c r="H15" s="1220"/>
      <c r="I15" s="1224"/>
      <c r="J15" s="1224"/>
      <c r="K15" s="1235"/>
      <c r="L15" s="228" t="s">
        <v>1259</v>
      </c>
      <c r="M15" s="212" t="s">
        <v>1260</v>
      </c>
      <c r="N15" s="212" t="s">
        <v>1261</v>
      </c>
      <c r="O15" s="228" t="s">
        <v>1259</v>
      </c>
      <c r="P15" s="212" t="s">
        <v>1260</v>
      </c>
      <c r="Q15" s="212" t="s">
        <v>1261</v>
      </c>
      <c r="R15" s="228" t="s">
        <v>1259</v>
      </c>
      <c r="S15" s="212" t="s">
        <v>1260</v>
      </c>
      <c r="T15" s="212" t="s">
        <v>1261</v>
      </c>
      <c r="U15" s="228" t="s">
        <v>1259</v>
      </c>
      <c r="V15" s="212" t="s">
        <v>1260</v>
      </c>
      <c r="W15" s="212" t="s">
        <v>1261</v>
      </c>
      <c r="X15" s="228" t="s">
        <v>1259</v>
      </c>
      <c r="Y15" s="212" t="s">
        <v>1260</v>
      </c>
      <c r="Z15" s="212" t="s">
        <v>1261</v>
      </c>
      <c r="AA15" s="228" t="s">
        <v>1259</v>
      </c>
      <c r="AB15" s="212" t="s">
        <v>1260</v>
      </c>
      <c r="AC15" s="212" t="s">
        <v>1261</v>
      </c>
      <c r="AD15" s="228" t="s">
        <v>1259</v>
      </c>
      <c r="AE15" s="212" t="s">
        <v>1260</v>
      </c>
      <c r="AF15" s="212" t="s">
        <v>1261</v>
      </c>
      <c r="AG15" s="228" t="s">
        <v>1259</v>
      </c>
      <c r="AH15" s="212" t="s">
        <v>1260</v>
      </c>
      <c r="AI15" s="212" t="s">
        <v>1261</v>
      </c>
      <c r="AJ15" s="228" t="s">
        <v>1259</v>
      </c>
      <c r="AK15" s="212" t="s">
        <v>1260</v>
      </c>
      <c r="AL15" s="212" t="s">
        <v>1261</v>
      </c>
      <c r="AM15" s="228" t="s">
        <v>1259</v>
      </c>
      <c r="AN15" s="212" t="s">
        <v>1260</v>
      </c>
      <c r="AO15" s="212" t="s">
        <v>1261</v>
      </c>
      <c r="AP15" s="228" t="s">
        <v>1259</v>
      </c>
      <c r="AQ15" s="212" t="s">
        <v>1260</v>
      </c>
      <c r="AR15" s="212" t="s">
        <v>1261</v>
      </c>
      <c r="AS15" s="228" t="s">
        <v>1259</v>
      </c>
      <c r="AT15" s="212" t="s">
        <v>1260</v>
      </c>
      <c r="AU15" s="212" t="s">
        <v>1261</v>
      </c>
      <c r="AV15" s="1233"/>
      <c r="AW15" s="1216"/>
      <c r="AX15" s="1230"/>
      <c r="AY15" s="1231"/>
      <c r="AZ15" s="1231"/>
      <c r="BA15" s="1231"/>
      <c r="BB15" s="1231"/>
      <c r="BC15" s="1231"/>
      <c r="BD15" s="1231"/>
      <c r="BE15" s="1231"/>
      <c r="BF15" s="1231"/>
      <c r="BG15" s="1231"/>
    </row>
    <row r="16" spans="1:59" ht="51.75" hidden="1" customHeight="1" x14ac:dyDescent="0.25">
      <c r="A16" s="174" t="s">
        <v>1262</v>
      </c>
      <c r="B16" s="175" t="s">
        <v>1263</v>
      </c>
      <c r="C16" s="175" t="s">
        <v>1264</v>
      </c>
      <c r="D16" s="176">
        <v>1</v>
      </c>
      <c r="E16" s="175" t="s">
        <v>1265</v>
      </c>
      <c r="F16" s="175"/>
      <c r="G16" s="176" t="s">
        <v>1266</v>
      </c>
      <c r="H16" s="176" t="s">
        <v>1267</v>
      </c>
      <c r="I16" s="253">
        <v>3520</v>
      </c>
      <c r="J16" s="253">
        <v>9846</v>
      </c>
      <c r="K16" s="254">
        <v>1000</v>
      </c>
      <c r="L16" s="255">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7">
        <f>+L16+O16+R16+U16+X16+AA16+AD16+AG16+AJ16+AM16+AP16+AS16</f>
        <v>1000</v>
      </c>
      <c r="AW16" s="216">
        <f>+M16+P16+S16+V16+Y16+AB16+AE16+AH16+AK16+AN16+AQ16+AT16</f>
        <v>0</v>
      </c>
      <c r="AX16" s="178" t="s">
        <v>1268</v>
      </c>
    </row>
    <row r="17" spans="1:51" ht="51.75" hidden="1" customHeight="1" x14ac:dyDescent="0.25">
      <c r="A17" s="168" t="s">
        <v>1262</v>
      </c>
      <c r="B17" s="166" t="s">
        <v>1263</v>
      </c>
      <c r="C17" s="166" t="s">
        <v>1264</v>
      </c>
      <c r="D17" s="165">
        <v>2</v>
      </c>
      <c r="E17" s="166" t="s">
        <v>1269</v>
      </c>
      <c r="F17" s="166"/>
      <c r="G17" s="165" t="s">
        <v>1266</v>
      </c>
      <c r="H17" s="165" t="s">
        <v>1267</v>
      </c>
      <c r="I17" s="167">
        <v>111340</v>
      </c>
      <c r="J17" s="167">
        <v>350292</v>
      </c>
      <c r="K17" s="256">
        <v>35000</v>
      </c>
      <c r="L17" s="257">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7">
        <f t="shared" ref="AV17:AV38" si="0">+L17+O17+R17+U17+X17+AA17+AD17+AG17+AJ17+AM17+AP17+AS17</f>
        <v>35000</v>
      </c>
      <c r="AW17" s="216">
        <f t="shared" ref="AW17:AW39" si="1">+M17+P17+S17+V17+Y17+AB17+AE17+AH17+AK17+AN17+AQ17+AT17</f>
        <v>0</v>
      </c>
      <c r="AX17" s="179" t="s">
        <v>1270</v>
      </c>
    </row>
    <row r="18" spans="1:51" ht="51.75" hidden="1" customHeight="1" x14ac:dyDescent="0.25">
      <c r="A18" s="168" t="s">
        <v>1262</v>
      </c>
      <c r="B18" s="166" t="s">
        <v>1263</v>
      </c>
      <c r="C18" s="166" t="s">
        <v>1264</v>
      </c>
      <c r="D18" s="165">
        <v>3</v>
      </c>
      <c r="E18" s="166" t="s">
        <v>1271</v>
      </c>
      <c r="F18" s="166"/>
      <c r="G18" s="165" t="s">
        <v>1266</v>
      </c>
      <c r="H18" s="165" t="s">
        <v>1267</v>
      </c>
      <c r="I18" s="167">
        <v>196518110</v>
      </c>
      <c r="J18" s="167">
        <v>56451000</v>
      </c>
      <c r="K18" s="169">
        <v>5020000</v>
      </c>
      <c r="L18" s="257">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7">
        <f t="shared" si="0"/>
        <v>5020000</v>
      </c>
      <c r="AW18" s="216">
        <f t="shared" si="1"/>
        <v>0</v>
      </c>
      <c r="AX18" s="179" t="s">
        <v>1272</v>
      </c>
    </row>
    <row r="19" spans="1:51" ht="51.75" hidden="1" customHeight="1" x14ac:dyDescent="0.25">
      <c r="A19" s="168" t="s">
        <v>1262</v>
      </c>
      <c r="B19" s="166" t="s">
        <v>1263</v>
      </c>
      <c r="C19" s="166" t="s">
        <v>1264</v>
      </c>
      <c r="D19" s="165">
        <v>4</v>
      </c>
      <c r="E19" s="166" t="s">
        <v>1273</v>
      </c>
      <c r="F19" s="166"/>
      <c r="G19" s="165" t="s">
        <v>1266</v>
      </c>
      <c r="H19" s="165" t="s">
        <v>1267</v>
      </c>
      <c r="I19" s="167">
        <v>3993</v>
      </c>
      <c r="J19" s="167">
        <v>9916</v>
      </c>
      <c r="K19" s="256">
        <v>1000</v>
      </c>
      <c r="L19" s="257">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7">
        <f t="shared" si="0"/>
        <v>1000</v>
      </c>
      <c r="AW19" s="216">
        <f t="shared" si="1"/>
        <v>0</v>
      </c>
      <c r="AX19" s="179" t="s">
        <v>1270</v>
      </c>
    </row>
    <row r="20" spans="1:51" ht="51.75" hidden="1" customHeight="1" x14ac:dyDescent="0.25">
      <c r="A20" s="168" t="s">
        <v>1262</v>
      </c>
      <c r="B20" s="166" t="s">
        <v>1263</v>
      </c>
      <c r="C20" s="166" t="s">
        <v>1264</v>
      </c>
      <c r="D20" s="165">
        <v>5</v>
      </c>
      <c r="E20" s="166" t="s">
        <v>1274</v>
      </c>
      <c r="F20" s="166"/>
      <c r="G20" s="165" t="s">
        <v>1266</v>
      </c>
      <c r="H20" s="165" t="s">
        <v>1275</v>
      </c>
      <c r="I20" s="167">
        <v>90102</v>
      </c>
      <c r="J20" s="167">
        <v>286385</v>
      </c>
      <c r="K20" s="256">
        <v>29000</v>
      </c>
      <c r="L20" s="257">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7">
        <f t="shared" si="0"/>
        <v>29000</v>
      </c>
      <c r="AW20" s="216">
        <f t="shared" si="1"/>
        <v>0</v>
      </c>
      <c r="AX20" s="179" t="s">
        <v>1270</v>
      </c>
    </row>
    <row r="21" spans="1:51" ht="51.75" hidden="1" customHeight="1" x14ac:dyDescent="0.25">
      <c r="A21" s="168" t="s">
        <v>1262</v>
      </c>
      <c r="B21" s="166" t="s">
        <v>1263</v>
      </c>
      <c r="C21" s="166" t="s">
        <v>1264</v>
      </c>
      <c r="D21" s="165">
        <v>6</v>
      </c>
      <c r="E21" s="166" t="s">
        <v>1276</v>
      </c>
      <c r="F21" s="166"/>
      <c r="G21" s="165" t="s">
        <v>1266</v>
      </c>
      <c r="H21" s="165" t="s">
        <v>1267</v>
      </c>
      <c r="I21" s="167">
        <v>3430</v>
      </c>
      <c r="J21" s="167">
        <v>11841</v>
      </c>
      <c r="K21" s="256">
        <v>1200</v>
      </c>
      <c r="L21" s="257">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7">
        <f t="shared" si="0"/>
        <v>1200</v>
      </c>
      <c r="AW21" s="216">
        <f t="shared" si="1"/>
        <v>0</v>
      </c>
      <c r="AX21" s="179" t="s">
        <v>1270</v>
      </c>
    </row>
    <row r="22" spans="1:51" ht="51.75" hidden="1" customHeight="1" x14ac:dyDescent="0.25">
      <c r="A22" s="168" t="s">
        <v>1262</v>
      </c>
      <c r="B22" s="166" t="s">
        <v>1263</v>
      </c>
      <c r="C22" s="166" t="s">
        <v>1264</v>
      </c>
      <c r="D22" s="165">
        <v>7</v>
      </c>
      <c r="E22" s="166" t="s">
        <v>1277</v>
      </c>
      <c r="F22" s="166"/>
      <c r="G22" s="165" t="s">
        <v>1266</v>
      </c>
      <c r="H22" s="165" t="s">
        <v>1267</v>
      </c>
      <c r="I22" s="167">
        <v>13336</v>
      </c>
      <c r="J22" s="167">
        <v>12778</v>
      </c>
      <c r="K22" s="256">
        <v>1200</v>
      </c>
      <c r="L22" s="257">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7">
        <f t="shared" si="0"/>
        <v>1200</v>
      </c>
      <c r="AW22" s="216">
        <f t="shared" si="1"/>
        <v>0</v>
      </c>
      <c r="AX22" s="179" t="s">
        <v>1270</v>
      </c>
    </row>
    <row r="23" spans="1:51" ht="51.75" hidden="1" customHeight="1" x14ac:dyDescent="0.25">
      <c r="A23" s="168" t="s">
        <v>1262</v>
      </c>
      <c r="B23" s="166" t="s">
        <v>1263</v>
      </c>
      <c r="C23" s="166" t="s">
        <v>1264</v>
      </c>
      <c r="D23" s="165">
        <v>8</v>
      </c>
      <c r="E23" s="166" t="s">
        <v>1278</v>
      </c>
      <c r="F23" s="166"/>
      <c r="G23" s="165" t="s">
        <v>1266</v>
      </c>
      <c r="H23" s="165" t="s">
        <v>1267</v>
      </c>
      <c r="I23" s="167">
        <v>14921</v>
      </c>
      <c r="J23" s="167">
        <v>24269</v>
      </c>
      <c r="K23" s="256">
        <v>2400</v>
      </c>
      <c r="L23" s="257">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7">
        <f t="shared" si="0"/>
        <v>2400</v>
      </c>
      <c r="AW23" s="216">
        <f t="shared" si="1"/>
        <v>0</v>
      </c>
      <c r="AX23" s="179" t="s">
        <v>1270</v>
      </c>
    </row>
    <row r="24" spans="1:51" ht="51.75" hidden="1" customHeight="1" x14ac:dyDescent="0.25">
      <c r="A24" s="168" t="s">
        <v>1262</v>
      </c>
      <c r="B24" s="166" t="s">
        <v>1263</v>
      </c>
      <c r="C24" s="166" t="s">
        <v>1264</v>
      </c>
      <c r="D24" s="165">
        <v>9</v>
      </c>
      <c r="E24" s="166" t="s">
        <v>1279</v>
      </c>
      <c r="F24" s="166"/>
      <c r="G24" s="165" t="s">
        <v>1266</v>
      </c>
      <c r="H24" s="165" t="s">
        <v>1275</v>
      </c>
      <c r="I24" s="167">
        <v>34622</v>
      </c>
      <c r="J24" s="167">
        <v>116050</v>
      </c>
      <c r="K24" s="256">
        <v>11500</v>
      </c>
      <c r="L24" s="257">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7">
        <f t="shared" si="0"/>
        <v>11500</v>
      </c>
      <c r="AW24" s="216">
        <f t="shared" si="1"/>
        <v>0</v>
      </c>
      <c r="AX24" s="179" t="s">
        <v>1268</v>
      </c>
    </row>
    <row r="25" spans="1:51" ht="51.75" hidden="1" customHeight="1" x14ac:dyDescent="0.25">
      <c r="A25" s="168" t="s">
        <v>1280</v>
      </c>
      <c r="B25" s="166" t="s">
        <v>1281</v>
      </c>
      <c r="C25" s="166" t="s">
        <v>1282</v>
      </c>
      <c r="D25" s="165">
        <v>23</v>
      </c>
      <c r="E25" s="166" t="s">
        <v>1283</v>
      </c>
      <c r="F25" s="166"/>
      <c r="G25" s="165" t="s">
        <v>1266</v>
      </c>
      <c r="H25" s="165" t="s">
        <v>1267</v>
      </c>
      <c r="I25" s="167">
        <v>15</v>
      </c>
      <c r="J25" s="167">
        <v>47</v>
      </c>
      <c r="K25" s="169">
        <v>4</v>
      </c>
      <c r="L25" s="257"/>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7">
        <f t="shared" si="0"/>
        <v>4</v>
      </c>
      <c r="AW25" s="216">
        <f t="shared" si="1"/>
        <v>0</v>
      </c>
      <c r="AX25" s="179" t="s">
        <v>1284</v>
      </c>
    </row>
    <row r="26" spans="1:51" ht="51.75" hidden="1" customHeight="1" x14ac:dyDescent="0.25">
      <c r="A26" s="168" t="s">
        <v>1280</v>
      </c>
      <c r="B26" s="166" t="s">
        <v>1281</v>
      </c>
      <c r="C26" s="166" t="s">
        <v>1282</v>
      </c>
      <c r="D26" s="165">
        <v>24</v>
      </c>
      <c r="E26" s="166" t="s">
        <v>1285</v>
      </c>
      <c r="F26" s="166"/>
      <c r="G26" s="165" t="s">
        <v>1266</v>
      </c>
      <c r="H26" s="165" t="s">
        <v>1267</v>
      </c>
      <c r="I26" s="167">
        <v>15</v>
      </c>
      <c r="J26" s="167">
        <v>47</v>
      </c>
      <c r="K26" s="170">
        <v>4</v>
      </c>
      <c r="L26" s="257"/>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7">
        <f t="shared" si="0"/>
        <v>4</v>
      </c>
      <c r="AW26" s="216">
        <f t="shared" si="1"/>
        <v>0</v>
      </c>
      <c r="AX26" s="179" t="s">
        <v>1284</v>
      </c>
    </row>
    <row r="27" spans="1:51" s="645" customFormat="1" ht="185.25" customHeight="1" x14ac:dyDescent="0.25">
      <c r="A27" s="632" t="s">
        <v>1286</v>
      </c>
      <c r="B27" s="633" t="s">
        <v>1287</v>
      </c>
      <c r="C27" s="633" t="s">
        <v>214</v>
      </c>
      <c r="D27" s="634">
        <v>10</v>
      </c>
      <c r="E27" s="633" t="s">
        <v>1288</v>
      </c>
      <c r="F27" s="633"/>
      <c r="G27" s="634" t="s">
        <v>1266</v>
      </c>
      <c r="H27" s="634" t="s">
        <v>1275</v>
      </c>
      <c r="I27" s="635">
        <v>45565</v>
      </c>
      <c r="J27" s="635">
        <v>121298</v>
      </c>
      <c r="K27" s="636">
        <v>12500</v>
      </c>
      <c r="L27" s="637">
        <v>768</v>
      </c>
      <c r="M27" s="638">
        <v>764</v>
      </c>
      <c r="N27" s="639" t="s">
        <v>1289</v>
      </c>
      <c r="O27" s="627">
        <v>1000</v>
      </c>
      <c r="P27" s="628">
        <v>974</v>
      </c>
      <c r="Q27" s="640" t="s">
        <v>1290</v>
      </c>
      <c r="R27" s="627">
        <v>1250</v>
      </c>
      <c r="S27" s="628">
        <v>1176</v>
      </c>
      <c r="T27" s="629" t="s">
        <v>1291</v>
      </c>
      <c r="U27" s="627">
        <v>885.00000000000011</v>
      </c>
      <c r="V27" s="628">
        <v>1149</v>
      </c>
      <c r="W27" s="629" t="s">
        <v>1292</v>
      </c>
      <c r="X27" s="627">
        <v>1260</v>
      </c>
      <c r="Y27" s="628">
        <v>1082</v>
      </c>
      <c r="Z27" s="629" t="s">
        <v>1293</v>
      </c>
      <c r="AA27" s="627">
        <v>1259</v>
      </c>
      <c r="AB27" s="628">
        <v>986</v>
      </c>
      <c r="AC27" s="630" t="s">
        <v>1294</v>
      </c>
      <c r="AD27" s="627">
        <v>1078</v>
      </c>
      <c r="AE27" s="628">
        <v>1207</v>
      </c>
      <c r="AF27" s="630" t="s">
        <v>1295</v>
      </c>
      <c r="AG27" s="627">
        <v>1250</v>
      </c>
      <c r="AH27" s="628">
        <v>1016</v>
      </c>
      <c r="AI27" s="630" t="s">
        <v>1296</v>
      </c>
      <c r="AJ27" s="627">
        <v>1125</v>
      </c>
      <c r="AK27" s="628">
        <v>1154</v>
      </c>
      <c r="AL27" s="629" t="s">
        <v>1297</v>
      </c>
      <c r="AM27" s="627">
        <v>875.00000000000011</v>
      </c>
      <c r="AN27" s="628">
        <v>923</v>
      </c>
      <c r="AO27" s="629" t="s">
        <v>1298</v>
      </c>
      <c r="AP27" s="627">
        <v>1000</v>
      </c>
      <c r="AQ27" s="628">
        <v>754</v>
      </c>
      <c r="AR27" s="629" t="s">
        <v>1299</v>
      </c>
      <c r="AS27" s="627">
        <v>750</v>
      </c>
      <c r="AT27" s="628">
        <v>712</v>
      </c>
      <c r="AU27" s="629" t="s">
        <v>1300</v>
      </c>
      <c r="AV27" s="641">
        <f t="shared" si="0"/>
        <v>12500</v>
      </c>
      <c r="AW27" s="642">
        <f t="shared" si="1"/>
        <v>11897</v>
      </c>
      <c r="AX27" s="643" t="s">
        <v>1301</v>
      </c>
      <c r="AY27" s="644">
        <f>AW27/AV27</f>
        <v>0.95176000000000005</v>
      </c>
    </row>
    <row r="28" spans="1:51" s="645" customFormat="1" ht="163.5" customHeight="1" x14ac:dyDescent="0.25">
      <c r="A28" s="632" t="s">
        <v>1286</v>
      </c>
      <c r="B28" s="633" t="s">
        <v>1287</v>
      </c>
      <c r="C28" s="633" t="s">
        <v>214</v>
      </c>
      <c r="D28" s="634">
        <v>11</v>
      </c>
      <c r="E28" s="633" t="s">
        <v>1302</v>
      </c>
      <c r="F28" s="633"/>
      <c r="G28" s="634" t="s">
        <v>1266</v>
      </c>
      <c r="H28" s="634" t="s">
        <v>1275</v>
      </c>
      <c r="I28" s="635">
        <v>166214</v>
      </c>
      <c r="J28" s="635">
        <v>386196</v>
      </c>
      <c r="K28" s="636">
        <v>50000</v>
      </c>
      <c r="L28" s="637">
        <v>867</v>
      </c>
      <c r="M28" s="638">
        <v>0</v>
      </c>
      <c r="N28" s="639" t="s">
        <v>1303</v>
      </c>
      <c r="O28" s="627">
        <v>2493</v>
      </c>
      <c r="P28" s="628">
        <v>553</v>
      </c>
      <c r="Q28" s="640" t="s">
        <v>1304</v>
      </c>
      <c r="R28" s="627">
        <v>5398</v>
      </c>
      <c r="S28" s="628">
        <v>3310</v>
      </c>
      <c r="T28" s="629" t="s">
        <v>1305</v>
      </c>
      <c r="U28" s="627">
        <v>2299</v>
      </c>
      <c r="V28" s="628">
        <v>6485</v>
      </c>
      <c r="W28" s="629" t="s">
        <v>1306</v>
      </c>
      <c r="X28" s="627">
        <v>4983</v>
      </c>
      <c r="Y28" s="628">
        <v>4678</v>
      </c>
      <c r="Z28" s="629" t="s">
        <v>1307</v>
      </c>
      <c r="AA28" s="627">
        <v>3323</v>
      </c>
      <c r="AB28" s="628">
        <v>5159</v>
      </c>
      <c r="AC28" s="630" t="s">
        <v>1308</v>
      </c>
      <c r="AD28" s="627">
        <v>3542</v>
      </c>
      <c r="AE28" s="628">
        <v>4168</v>
      </c>
      <c r="AF28" s="629" t="s">
        <v>1309</v>
      </c>
      <c r="AG28" s="627">
        <v>3662</v>
      </c>
      <c r="AH28" s="628">
        <v>4153</v>
      </c>
      <c r="AI28" s="629" t="s">
        <v>1310</v>
      </c>
      <c r="AJ28" s="646">
        <v>3674</v>
      </c>
      <c r="AK28" s="647">
        <v>4215</v>
      </c>
      <c r="AL28" s="629" t="s">
        <v>1311</v>
      </c>
      <c r="AM28" s="627">
        <v>5078</v>
      </c>
      <c r="AN28" s="628">
        <v>6112</v>
      </c>
      <c r="AO28" s="629" t="s">
        <v>1312</v>
      </c>
      <c r="AP28" s="627">
        <v>7413</v>
      </c>
      <c r="AQ28" s="628">
        <v>5078</v>
      </c>
      <c r="AR28" s="629" t="s">
        <v>1313</v>
      </c>
      <c r="AS28" s="627">
        <v>7268</v>
      </c>
      <c r="AT28" s="628">
        <v>4694</v>
      </c>
      <c r="AU28" s="629" t="s">
        <v>1314</v>
      </c>
      <c r="AV28" s="641">
        <f t="shared" si="0"/>
        <v>50000</v>
      </c>
      <c r="AW28" s="642">
        <f t="shared" si="1"/>
        <v>48605</v>
      </c>
      <c r="AX28" s="643" t="s">
        <v>1301</v>
      </c>
      <c r="AY28" s="648">
        <f>AW28/AV28</f>
        <v>0.97209999999999996</v>
      </c>
    </row>
    <row r="29" spans="1:51" s="645" customFormat="1" ht="165" customHeight="1" x14ac:dyDescent="0.25">
      <c r="A29" s="632" t="s">
        <v>1286</v>
      </c>
      <c r="B29" s="633" t="s">
        <v>1287</v>
      </c>
      <c r="C29" s="633" t="s">
        <v>214</v>
      </c>
      <c r="D29" s="634">
        <v>13</v>
      </c>
      <c r="E29" s="633" t="s">
        <v>1315</v>
      </c>
      <c r="F29" s="633"/>
      <c r="G29" s="634" t="s">
        <v>1266</v>
      </c>
      <c r="H29" s="634" t="s">
        <v>1275</v>
      </c>
      <c r="I29" s="635">
        <v>46329</v>
      </c>
      <c r="J29" s="635">
        <v>122579</v>
      </c>
      <c r="K29" s="636">
        <v>12800</v>
      </c>
      <c r="L29" s="637">
        <v>768</v>
      </c>
      <c r="M29" s="638">
        <v>966</v>
      </c>
      <c r="N29" s="639" t="s">
        <v>1316</v>
      </c>
      <c r="O29" s="627">
        <v>1024</v>
      </c>
      <c r="P29" s="628">
        <v>1013</v>
      </c>
      <c r="Q29" s="640" t="s">
        <v>1317</v>
      </c>
      <c r="R29" s="627">
        <v>1280</v>
      </c>
      <c r="S29" s="628">
        <v>1322</v>
      </c>
      <c r="T29" s="640" t="s">
        <v>1318</v>
      </c>
      <c r="U29" s="627">
        <v>896.00000000000011</v>
      </c>
      <c r="V29" s="628">
        <v>1087</v>
      </c>
      <c r="W29" s="640" t="s">
        <v>1319</v>
      </c>
      <c r="X29" s="627">
        <v>1280</v>
      </c>
      <c r="Y29" s="628">
        <v>1221</v>
      </c>
      <c r="Z29" s="640" t="s">
        <v>1320</v>
      </c>
      <c r="AA29" s="627">
        <v>1280</v>
      </c>
      <c r="AB29" s="628">
        <v>1130</v>
      </c>
      <c r="AC29" s="630" t="s">
        <v>1321</v>
      </c>
      <c r="AD29" s="627">
        <v>1152</v>
      </c>
      <c r="AE29" s="628">
        <v>1375</v>
      </c>
      <c r="AF29" s="630" t="s">
        <v>1322</v>
      </c>
      <c r="AG29" s="627">
        <v>1280</v>
      </c>
      <c r="AH29" s="628">
        <v>1140</v>
      </c>
      <c r="AI29" s="630" t="s">
        <v>1323</v>
      </c>
      <c r="AJ29" s="627">
        <v>1152</v>
      </c>
      <c r="AK29" s="628">
        <v>1375</v>
      </c>
      <c r="AL29" s="629" t="s">
        <v>1324</v>
      </c>
      <c r="AM29" s="627">
        <v>896.00000000000011</v>
      </c>
      <c r="AN29" s="628">
        <v>1300</v>
      </c>
      <c r="AO29" s="629" t="s">
        <v>1325</v>
      </c>
      <c r="AP29" s="627">
        <v>1024</v>
      </c>
      <c r="AQ29" s="628">
        <v>983</v>
      </c>
      <c r="AR29" s="629" t="s">
        <v>1326</v>
      </c>
      <c r="AS29" s="627">
        <v>768</v>
      </c>
      <c r="AT29" s="628">
        <v>749</v>
      </c>
      <c r="AU29" s="629" t="s">
        <v>1327</v>
      </c>
      <c r="AV29" s="641">
        <f t="shared" si="0"/>
        <v>12800</v>
      </c>
      <c r="AW29" s="642">
        <f t="shared" si="1"/>
        <v>13661</v>
      </c>
      <c r="AX29" s="643" t="s">
        <v>1301</v>
      </c>
      <c r="AY29" s="644">
        <f>AW29/AV29</f>
        <v>1.0672656250000001</v>
      </c>
    </row>
    <row r="30" spans="1:51" ht="51.75" hidden="1" customHeight="1" x14ac:dyDescent="0.25">
      <c r="A30" s="168" t="s">
        <v>1286</v>
      </c>
      <c r="B30" s="166" t="s">
        <v>1287</v>
      </c>
      <c r="C30" s="166" t="s">
        <v>214</v>
      </c>
      <c r="D30" s="165">
        <v>14</v>
      </c>
      <c r="E30" s="166" t="s">
        <v>1328</v>
      </c>
      <c r="F30" s="166"/>
      <c r="G30" s="165" t="s">
        <v>1266</v>
      </c>
      <c r="H30" s="165" t="s">
        <v>1275</v>
      </c>
      <c r="I30" s="167">
        <v>13521</v>
      </c>
      <c r="J30" s="167">
        <v>20650</v>
      </c>
      <c r="K30" s="256">
        <v>3500</v>
      </c>
      <c r="L30" s="257">
        <v>150</v>
      </c>
      <c r="M30" s="217"/>
      <c r="N30" s="217"/>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7">
        <f t="shared" si="0"/>
        <v>3500</v>
      </c>
      <c r="AW30" s="216">
        <f t="shared" si="1"/>
        <v>0</v>
      </c>
      <c r="AX30" s="179" t="s">
        <v>1329</v>
      </c>
    </row>
    <row r="31" spans="1:51" ht="51.75" hidden="1" customHeight="1" x14ac:dyDescent="0.25">
      <c r="A31" s="168" t="s">
        <v>1286</v>
      </c>
      <c r="B31" s="166" t="s">
        <v>1287</v>
      </c>
      <c r="C31" s="166" t="s">
        <v>214</v>
      </c>
      <c r="D31" s="165">
        <v>15</v>
      </c>
      <c r="E31" s="166" t="s">
        <v>1330</v>
      </c>
      <c r="F31" s="166"/>
      <c r="G31" s="165" t="s">
        <v>1266</v>
      </c>
      <c r="H31" s="165" t="s">
        <v>1275</v>
      </c>
      <c r="I31" s="167">
        <v>8570</v>
      </c>
      <c r="J31" s="167">
        <v>20178</v>
      </c>
      <c r="K31" s="256">
        <v>2300</v>
      </c>
      <c r="L31" s="257">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7">
        <f t="shared" si="0"/>
        <v>2300</v>
      </c>
      <c r="AW31" s="216">
        <f t="shared" si="1"/>
        <v>0</v>
      </c>
      <c r="AX31" s="179" t="s">
        <v>1329</v>
      </c>
    </row>
    <row r="32" spans="1:51" ht="51.75" hidden="1" customHeight="1" x14ac:dyDescent="0.25">
      <c r="A32" s="168" t="s">
        <v>1286</v>
      </c>
      <c r="B32" s="166" t="s">
        <v>1287</v>
      </c>
      <c r="C32" s="166" t="s">
        <v>214</v>
      </c>
      <c r="D32" s="165">
        <v>16</v>
      </c>
      <c r="E32" s="166" t="s">
        <v>1331</v>
      </c>
      <c r="F32" s="166"/>
      <c r="G32" s="165" t="s">
        <v>1266</v>
      </c>
      <c r="H32" s="165" t="s">
        <v>1275</v>
      </c>
      <c r="I32" s="167">
        <v>20697</v>
      </c>
      <c r="J32" s="167">
        <v>22950</v>
      </c>
      <c r="K32" s="256">
        <v>4000</v>
      </c>
      <c r="L32" s="257">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7">
        <f t="shared" si="0"/>
        <v>4000</v>
      </c>
      <c r="AW32" s="216">
        <f t="shared" si="1"/>
        <v>0</v>
      </c>
      <c r="AX32" s="179" t="s">
        <v>1329</v>
      </c>
    </row>
    <row r="33" spans="1:51" ht="51.75" hidden="1" customHeight="1" x14ac:dyDescent="0.25">
      <c r="A33" s="168" t="s">
        <v>1286</v>
      </c>
      <c r="B33" s="166" t="s">
        <v>1287</v>
      </c>
      <c r="C33" s="166" t="s">
        <v>1332</v>
      </c>
      <c r="D33" s="165">
        <v>17</v>
      </c>
      <c r="E33" s="166" t="s">
        <v>1333</v>
      </c>
      <c r="F33" s="166"/>
      <c r="G33" s="165" t="s">
        <v>1266</v>
      </c>
      <c r="H33" s="165" t="s">
        <v>1275</v>
      </c>
      <c r="I33" s="167">
        <v>24162</v>
      </c>
      <c r="J33" s="167">
        <v>77500</v>
      </c>
      <c r="K33" s="169">
        <v>7900</v>
      </c>
      <c r="L33" s="257">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7">
        <f t="shared" si="0"/>
        <v>7900</v>
      </c>
      <c r="AW33" s="216">
        <f t="shared" si="1"/>
        <v>0</v>
      </c>
      <c r="AX33" s="179" t="s">
        <v>1334</v>
      </c>
    </row>
    <row r="34" spans="1:51" s="645" customFormat="1" ht="267.75" customHeight="1" x14ac:dyDescent="0.25">
      <c r="A34" s="632" t="s">
        <v>1335</v>
      </c>
      <c r="B34" s="633" t="s">
        <v>1336</v>
      </c>
      <c r="C34" s="633" t="s">
        <v>1337</v>
      </c>
      <c r="D34" s="634">
        <v>20</v>
      </c>
      <c r="E34" s="633" t="s">
        <v>1338</v>
      </c>
      <c r="F34" s="633"/>
      <c r="G34" s="634" t="s">
        <v>1266</v>
      </c>
      <c r="H34" s="634" t="s">
        <v>1267</v>
      </c>
      <c r="I34" s="635">
        <v>5332</v>
      </c>
      <c r="J34" s="635">
        <v>13748</v>
      </c>
      <c r="K34" s="636">
        <v>1300</v>
      </c>
      <c r="L34" s="637">
        <v>0</v>
      </c>
      <c r="M34" s="638">
        <v>0</v>
      </c>
      <c r="N34" s="639" t="s">
        <v>396</v>
      </c>
      <c r="O34" s="627">
        <v>0</v>
      </c>
      <c r="P34" s="628">
        <v>0</v>
      </c>
      <c r="Q34" s="640" t="s">
        <v>400</v>
      </c>
      <c r="R34" s="627">
        <v>300</v>
      </c>
      <c r="S34" s="628">
        <v>310</v>
      </c>
      <c r="T34" s="649" t="s">
        <v>1339</v>
      </c>
      <c r="U34" s="627">
        <v>100</v>
      </c>
      <c r="V34" s="628">
        <v>0</v>
      </c>
      <c r="W34" s="630" t="s">
        <v>1340</v>
      </c>
      <c r="X34" s="627">
        <v>300</v>
      </c>
      <c r="Y34" s="628">
        <v>245</v>
      </c>
      <c r="Z34" s="630" t="s">
        <v>1341</v>
      </c>
      <c r="AA34" s="627">
        <v>200</v>
      </c>
      <c r="AB34" s="628">
        <v>109</v>
      </c>
      <c r="AC34" s="630" t="s">
        <v>412</v>
      </c>
      <c r="AD34" s="627">
        <v>200</v>
      </c>
      <c r="AE34" s="628">
        <v>115</v>
      </c>
      <c r="AF34" s="630" t="s">
        <v>1342</v>
      </c>
      <c r="AG34" s="627">
        <v>200</v>
      </c>
      <c r="AH34" s="628">
        <v>66</v>
      </c>
      <c r="AI34" s="630" t="s">
        <v>1343</v>
      </c>
      <c r="AJ34" s="627">
        <v>0</v>
      </c>
      <c r="AK34" s="628">
        <v>236</v>
      </c>
      <c r="AL34" s="629" t="s">
        <v>1344</v>
      </c>
      <c r="AM34" s="627">
        <v>0</v>
      </c>
      <c r="AN34" s="628">
        <v>111</v>
      </c>
      <c r="AO34" s="630" t="s">
        <v>1345</v>
      </c>
      <c r="AP34" s="627">
        <v>0</v>
      </c>
      <c r="AQ34" s="628">
        <v>28</v>
      </c>
      <c r="AR34" s="630" t="s">
        <v>1346</v>
      </c>
      <c r="AS34" s="627">
        <v>0</v>
      </c>
      <c r="AT34" s="628">
        <v>55</v>
      </c>
      <c r="AU34" s="630" t="s">
        <v>1347</v>
      </c>
      <c r="AV34" s="641">
        <f>+L34+O34+R34+U34+X34+AA34+AD34+AG34+AJ34+AM34+AP34+AS34</f>
        <v>1300</v>
      </c>
      <c r="AW34" s="642">
        <f t="shared" si="1"/>
        <v>1275</v>
      </c>
      <c r="AX34" s="643" t="s">
        <v>1301</v>
      </c>
      <c r="AY34" s="644">
        <f>AW34/AV34</f>
        <v>0.98076923076923073</v>
      </c>
    </row>
    <row r="35" spans="1:51" ht="51.75" hidden="1" customHeight="1" x14ac:dyDescent="0.25">
      <c r="A35" s="168" t="s">
        <v>1348</v>
      </c>
      <c r="B35" s="166" t="s">
        <v>1349</v>
      </c>
      <c r="C35" s="166" t="s">
        <v>1350</v>
      </c>
      <c r="D35" s="165">
        <v>21</v>
      </c>
      <c r="E35" s="166" t="s">
        <v>1351</v>
      </c>
      <c r="F35" s="166"/>
      <c r="G35" s="165" t="s">
        <v>1266</v>
      </c>
      <c r="H35" s="165" t="s">
        <v>1275</v>
      </c>
      <c r="I35" s="167">
        <v>11925</v>
      </c>
      <c r="J35" s="167">
        <v>25000</v>
      </c>
      <c r="K35" s="256">
        <v>3000</v>
      </c>
      <c r="L35" s="257">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7">
        <f t="shared" si="0"/>
        <v>3000</v>
      </c>
      <c r="AW35" s="216">
        <f t="shared" si="1"/>
        <v>0</v>
      </c>
      <c r="AX35" s="179" t="s">
        <v>1352</v>
      </c>
    </row>
    <row r="36" spans="1:51" ht="51.75" hidden="1" customHeight="1" x14ac:dyDescent="0.25">
      <c r="A36" s="168" t="s">
        <v>1348</v>
      </c>
      <c r="B36" s="166" t="s">
        <v>1349</v>
      </c>
      <c r="C36" s="166" t="s">
        <v>1350</v>
      </c>
      <c r="D36" s="165">
        <v>22</v>
      </c>
      <c r="E36" s="166" t="s">
        <v>1353</v>
      </c>
      <c r="F36" s="166"/>
      <c r="G36" s="165" t="s">
        <v>1266</v>
      </c>
      <c r="H36" s="165" t="s">
        <v>1275</v>
      </c>
      <c r="I36" s="167">
        <v>16877</v>
      </c>
      <c r="J36" s="167">
        <v>32500</v>
      </c>
      <c r="K36" s="256">
        <v>3000</v>
      </c>
      <c r="L36" s="257">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7">
        <f t="shared" si="0"/>
        <v>3000</v>
      </c>
      <c r="AW36" s="216">
        <f t="shared" si="1"/>
        <v>0</v>
      </c>
      <c r="AX36" s="179">
        <v>8198</v>
      </c>
    </row>
    <row r="37" spans="1:51" ht="51.75" hidden="1" customHeight="1" x14ac:dyDescent="0.25">
      <c r="A37" s="168">
        <v>11</v>
      </c>
      <c r="B37" s="166" t="s">
        <v>1354</v>
      </c>
      <c r="C37" s="166" t="s">
        <v>1355</v>
      </c>
      <c r="D37" s="165">
        <v>25</v>
      </c>
      <c r="E37" s="166" t="s">
        <v>1356</v>
      </c>
      <c r="F37" s="166"/>
      <c r="G37" s="165" t="s">
        <v>1357</v>
      </c>
      <c r="H37" s="165" t="s">
        <v>1267</v>
      </c>
      <c r="I37" s="167">
        <v>100</v>
      </c>
      <c r="J37" s="167">
        <v>100</v>
      </c>
      <c r="K37" s="256">
        <v>100</v>
      </c>
      <c r="L37" s="257">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7">
        <v>100</v>
      </c>
      <c r="AW37" s="216">
        <f t="shared" si="1"/>
        <v>0</v>
      </c>
      <c r="AX37" s="180">
        <v>8225</v>
      </c>
    </row>
    <row r="38" spans="1:51" ht="39.75" hidden="1" customHeight="1" x14ac:dyDescent="0.25">
      <c r="A38" s="168">
        <v>11</v>
      </c>
      <c r="B38" s="166" t="s">
        <v>1354</v>
      </c>
      <c r="C38" s="166" t="s">
        <v>1358</v>
      </c>
      <c r="D38" s="165">
        <v>26</v>
      </c>
      <c r="E38" s="166" t="s">
        <v>1359</v>
      </c>
      <c r="F38" s="166"/>
      <c r="G38" s="165" t="s">
        <v>1357</v>
      </c>
      <c r="H38" s="165" t="s">
        <v>1267</v>
      </c>
      <c r="I38" s="167">
        <v>100</v>
      </c>
      <c r="J38" s="167">
        <v>100</v>
      </c>
      <c r="K38" s="256">
        <v>100</v>
      </c>
      <c r="L38" s="257">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7">
        <f t="shared" si="0"/>
        <v>100.00000000000001</v>
      </c>
      <c r="AW38" s="216">
        <f t="shared" si="1"/>
        <v>0</v>
      </c>
      <c r="AX38" s="180">
        <v>8225</v>
      </c>
    </row>
    <row r="39" spans="1:51" ht="72" hidden="1" customHeight="1" thickBot="1" x14ac:dyDescent="0.3">
      <c r="A39" s="171">
        <v>11</v>
      </c>
      <c r="B39" s="172" t="s">
        <v>1354</v>
      </c>
      <c r="C39" s="172" t="s">
        <v>1358</v>
      </c>
      <c r="D39" s="173">
        <v>27</v>
      </c>
      <c r="E39" s="172" t="s">
        <v>1360</v>
      </c>
      <c r="F39" s="172"/>
      <c r="G39" s="173" t="s">
        <v>1361</v>
      </c>
      <c r="H39" s="173" t="s">
        <v>1267</v>
      </c>
      <c r="I39" s="258">
        <v>90</v>
      </c>
      <c r="J39" s="258">
        <v>95</v>
      </c>
      <c r="K39" s="259">
        <v>91</v>
      </c>
      <c r="L39" s="260">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81">
        <v>91</v>
      </c>
      <c r="AW39" s="223">
        <f t="shared" si="1"/>
        <v>0</v>
      </c>
      <c r="AX39" s="182">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K234"/>
  <sheetViews>
    <sheetView topLeftCell="A89" zoomScale="70" zoomScaleNormal="70" workbookViewId="0">
      <selection activeCell="AH110" sqref="AH110"/>
    </sheetView>
  </sheetViews>
  <sheetFormatPr baseColWidth="10" defaultColWidth="10.85546875" defaultRowHeight="14.25" x14ac:dyDescent="0.25"/>
  <cols>
    <col min="1" max="1" width="25.42578125" style="140" customWidth="1"/>
    <col min="2" max="2" width="29.85546875" style="140" customWidth="1"/>
    <col min="3" max="3" width="21.42578125" style="140" customWidth="1"/>
    <col min="4" max="4" width="28.7109375" style="140" customWidth="1"/>
    <col min="5" max="5" width="20.7109375" style="140" customWidth="1"/>
    <col min="6" max="6" width="27.42578125" style="140" customWidth="1"/>
    <col min="7" max="7" width="20.7109375" style="140" customWidth="1"/>
    <col min="8" max="8" width="29.28515625" style="140" customWidth="1"/>
    <col min="9" max="9" width="20.7109375" style="140" customWidth="1"/>
    <col min="10" max="10" width="29" style="140" customWidth="1"/>
    <col min="11" max="11" width="20.7109375" style="140" customWidth="1"/>
    <col min="12" max="12" width="23" style="140" customWidth="1"/>
    <col min="13" max="13" width="20.7109375" style="140" customWidth="1"/>
    <col min="14" max="14" width="27.28515625" style="140" customWidth="1"/>
    <col min="15" max="15" width="20.7109375" style="140" bestFit="1" customWidth="1"/>
    <col min="16" max="17" width="20.42578125" style="140" customWidth="1"/>
    <col min="18" max="18" width="17.28515625" style="140" bestFit="1" customWidth="1"/>
    <col min="19" max="19" width="36.85546875" style="140" customWidth="1"/>
    <col min="20" max="20" width="21.140625" style="140" customWidth="1"/>
    <col min="21" max="21" width="20.7109375" style="140" bestFit="1" customWidth="1"/>
    <col min="22" max="22" width="23.42578125" style="140" customWidth="1"/>
    <col min="23" max="23" width="21.85546875" style="140" customWidth="1"/>
    <col min="24" max="24" width="17.28515625" style="140" bestFit="1" customWidth="1"/>
    <col min="25" max="25" width="20.7109375" style="140" bestFit="1" customWidth="1"/>
    <col min="26" max="26" width="20.42578125" style="140" customWidth="1"/>
    <col min="27" max="27" width="17.42578125" style="140" customWidth="1"/>
    <col min="28" max="28" width="29.7109375" style="140" customWidth="1"/>
    <col min="29" max="29" width="22.85546875" style="140" customWidth="1"/>
    <col min="30" max="30" width="17" style="140" customWidth="1"/>
    <col min="31" max="31" width="19.85546875" style="140" bestFit="1" customWidth="1"/>
    <col min="32" max="33" width="22" style="140" customWidth="1"/>
    <col min="34" max="34" width="19.85546875" style="140" customWidth="1"/>
    <col min="35" max="35" width="19.28515625" style="140" customWidth="1"/>
    <col min="36" max="36" width="15.85546875" style="140" customWidth="1"/>
    <col min="37" max="37" width="13.28515625" style="140" customWidth="1"/>
    <col min="38" max="16384" width="10.85546875" style="140"/>
  </cols>
  <sheetData>
    <row r="1" spans="1:32" s="66" customFormat="1" ht="20.25" customHeight="1" x14ac:dyDescent="0.25">
      <c r="A1" s="1146"/>
      <c r="B1" s="1298" t="s">
        <v>1362</v>
      </c>
      <c r="C1" s="1299"/>
      <c r="D1" s="1299"/>
      <c r="E1" s="1299"/>
      <c r="F1" s="1299"/>
      <c r="G1" s="1299"/>
      <c r="H1" s="1299"/>
      <c r="I1" s="1299"/>
      <c r="J1" s="1299"/>
      <c r="K1" s="1299"/>
      <c r="L1" s="1299"/>
      <c r="M1" s="1299"/>
      <c r="N1" s="1299"/>
      <c r="O1" s="1299"/>
      <c r="P1" s="1299"/>
      <c r="Q1" s="1299"/>
      <c r="R1" s="1299"/>
      <c r="S1" s="1299"/>
      <c r="T1" s="1299"/>
      <c r="U1" s="1299"/>
      <c r="V1" s="1299"/>
      <c r="W1" s="1299"/>
      <c r="X1" s="1299"/>
      <c r="Y1" s="1299"/>
      <c r="Z1" s="1299"/>
      <c r="AA1" s="1299"/>
      <c r="AB1" s="1299"/>
      <c r="AC1" s="1299"/>
      <c r="AD1" s="1299"/>
      <c r="AE1" s="1299"/>
      <c r="AF1" s="1300"/>
    </row>
    <row r="2" spans="1:32" s="66" customFormat="1" ht="18.75" customHeight="1" x14ac:dyDescent="0.25">
      <c r="A2" s="1147"/>
      <c r="B2" s="1301"/>
      <c r="C2" s="1302"/>
      <c r="D2" s="1302"/>
      <c r="E2" s="1302"/>
      <c r="F2" s="1302"/>
      <c r="G2" s="1302"/>
      <c r="H2" s="1302"/>
      <c r="I2" s="1302"/>
      <c r="J2" s="1302"/>
      <c r="K2" s="1302"/>
      <c r="L2" s="1302"/>
      <c r="M2" s="1302"/>
      <c r="N2" s="1302"/>
      <c r="O2" s="1302"/>
      <c r="P2" s="1302"/>
      <c r="Q2" s="1302"/>
      <c r="R2" s="1302"/>
      <c r="S2" s="1302"/>
      <c r="T2" s="1302"/>
      <c r="U2" s="1302"/>
      <c r="V2" s="1302"/>
      <c r="W2" s="1302"/>
      <c r="X2" s="1302"/>
      <c r="Y2" s="1302"/>
      <c r="Z2" s="1302"/>
      <c r="AA2" s="1302"/>
      <c r="AB2" s="1302"/>
      <c r="AC2" s="1302"/>
      <c r="AD2" s="1302"/>
      <c r="AE2" s="1302"/>
      <c r="AF2" s="1303"/>
    </row>
    <row r="3" spans="1:32" s="66" customFormat="1" ht="14.25" customHeight="1" x14ac:dyDescent="0.25">
      <c r="A3" s="1147"/>
      <c r="B3" s="1301"/>
      <c r="C3" s="1302"/>
      <c r="D3" s="1302"/>
      <c r="E3" s="1302"/>
      <c r="F3" s="1302"/>
      <c r="G3" s="1302"/>
      <c r="H3" s="1302"/>
      <c r="I3" s="1302"/>
      <c r="J3" s="1302"/>
      <c r="K3" s="1302"/>
      <c r="L3" s="1302"/>
      <c r="M3" s="1302"/>
      <c r="N3" s="1302"/>
      <c r="O3" s="1302"/>
      <c r="P3" s="1302"/>
      <c r="Q3" s="1302"/>
      <c r="R3" s="1302"/>
      <c r="S3" s="1302"/>
      <c r="T3" s="1302"/>
      <c r="U3" s="1302"/>
      <c r="V3" s="1302"/>
      <c r="W3" s="1302"/>
      <c r="X3" s="1302"/>
      <c r="Y3" s="1302"/>
      <c r="Z3" s="1302"/>
      <c r="AA3" s="1302"/>
      <c r="AB3" s="1302"/>
      <c r="AC3" s="1302"/>
      <c r="AD3" s="1302"/>
      <c r="AE3" s="1302"/>
      <c r="AF3" s="1303"/>
    </row>
    <row r="4" spans="1:32" s="66" customFormat="1" ht="33" customHeight="1" thickBot="1" x14ac:dyDescent="0.3">
      <c r="A4" s="1148"/>
      <c r="B4" s="1304"/>
      <c r="C4" s="1305"/>
      <c r="D4" s="1305"/>
      <c r="E4" s="1305"/>
      <c r="F4" s="1305"/>
      <c r="G4" s="1305"/>
      <c r="H4" s="1305"/>
      <c r="I4" s="1305"/>
      <c r="J4" s="1305"/>
      <c r="K4" s="1305"/>
      <c r="L4" s="1305"/>
      <c r="M4" s="1305"/>
      <c r="N4" s="1305"/>
      <c r="O4" s="1305"/>
      <c r="P4" s="1305"/>
      <c r="Q4" s="1305"/>
      <c r="R4" s="1305"/>
      <c r="S4" s="1305"/>
      <c r="T4" s="1305"/>
      <c r="U4" s="1305"/>
      <c r="V4" s="1305"/>
      <c r="W4" s="1305"/>
      <c r="X4" s="1305"/>
      <c r="Y4" s="1305"/>
      <c r="Z4" s="1305"/>
      <c r="AA4" s="1305"/>
      <c r="AB4" s="1305"/>
      <c r="AC4" s="1305"/>
      <c r="AD4" s="1305"/>
      <c r="AE4" s="1305"/>
      <c r="AF4" s="1306"/>
    </row>
    <row r="5" spans="1:32" s="66" customFormat="1" ht="15" x14ac:dyDescent="0.25">
      <c r="B5" s="157"/>
      <c r="C5" s="157"/>
      <c r="D5" s="157"/>
      <c r="E5" s="157"/>
      <c r="F5" s="157"/>
      <c r="G5" s="157"/>
      <c r="H5" s="157"/>
      <c r="I5" s="157"/>
      <c r="J5" s="157"/>
      <c r="K5" s="156"/>
      <c r="L5" s="156"/>
      <c r="M5" s="156"/>
      <c r="N5" s="156"/>
      <c r="O5" s="156"/>
      <c r="P5" s="140"/>
      <c r="Q5" s="140"/>
      <c r="R5" s="140"/>
      <c r="S5" s="140"/>
      <c r="T5" s="140"/>
      <c r="U5" s="140"/>
      <c r="V5" s="140"/>
      <c r="W5" s="140"/>
      <c r="X5" s="140"/>
      <c r="Y5" s="140"/>
      <c r="Z5" s="140"/>
      <c r="AA5" s="140"/>
      <c r="AB5" s="140"/>
      <c r="AC5" s="140"/>
      <c r="AD5" s="140"/>
      <c r="AE5" s="140"/>
      <c r="AF5" s="140"/>
    </row>
    <row r="6" spans="1:32" s="66" customFormat="1" ht="9" customHeight="1" x14ac:dyDescent="0.25">
      <c r="A6" s="70"/>
      <c r="B6" s="157"/>
      <c r="C6" s="157"/>
      <c r="D6" s="157"/>
      <c r="E6" s="157"/>
      <c r="F6" s="157"/>
      <c r="G6" s="157"/>
      <c r="H6" s="157"/>
      <c r="I6" s="157"/>
      <c r="J6" s="157"/>
      <c r="K6" s="157"/>
      <c r="L6" s="157"/>
      <c r="M6" s="157"/>
      <c r="N6" s="157"/>
      <c r="O6" s="157"/>
      <c r="P6" s="67"/>
      <c r="Q6" s="67"/>
      <c r="R6" s="68"/>
      <c r="S6" s="68"/>
      <c r="T6" s="67"/>
      <c r="U6" s="67"/>
      <c r="V6" s="67"/>
      <c r="W6" s="140"/>
      <c r="X6" s="69"/>
      <c r="Y6" s="69"/>
      <c r="Z6" s="69"/>
      <c r="AA6" s="140"/>
      <c r="AB6" s="140"/>
      <c r="AC6" s="140"/>
      <c r="AD6" s="140"/>
      <c r="AE6" s="140"/>
      <c r="AF6" s="140"/>
    </row>
    <row r="7" spans="1:32" s="66" customFormat="1" ht="15" customHeight="1" thickBot="1" x14ac:dyDescent="0.3">
      <c r="A7" s="71"/>
      <c r="B7" s="157"/>
      <c r="C7" s="157"/>
      <c r="D7" s="157"/>
      <c r="E7" s="157"/>
      <c r="F7" s="157"/>
      <c r="G7" s="157"/>
      <c r="H7" s="157"/>
      <c r="I7" s="157"/>
      <c r="J7" s="157"/>
      <c r="K7" s="157"/>
      <c r="L7" s="157"/>
      <c r="M7" s="157"/>
      <c r="N7" s="157"/>
      <c r="O7" s="157"/>
      <c r="P7" s="67"/>
      <c r="Q7" s="67"/>
      <c r="R7" s="68"/>
      <c r="S7" s="68"/>
      <c r="T7" s="67"/>
      <c r="U7" s="67"/>
      <c r="V7" s="67"/>
      <c r="W7" s="140"/>
      <c r="X7" s="69"/>
      <c r="Y7" s="69"/>
      <c r="Z7" s="199"/>
      <c r="AA7" s="140"/>
      <c r="AB7" s="140"/>
      <c r="AC7" s="140"/>
      <c r="AD7" s="140"/>
      <c r="AE7" s="140"/>
      <c r="AF7" s="140"/>
    </row>
    <row r="8" spans="1:32" s="66" customFormat="1" ht="15" customHeight="1" thickBot="1" x14ac:dyDescent="0.3">
      <c r="A8" s="1307" t="s">
        <v>1363</v>
      </c>
      <c r="B8" s="1264" t="s">
        <v>191</v>
      </c>
      <c r="C8" s="1265"/>
      <c r="D8" s="1265"/>
      <c r="E8" s="1265"/>
      <c r="F8" s="1265"/>
      <c r="G8" s="1265"/>
      <c r="H8" s="1265"/>
      <c r="I8" s="1265"/>
      <c r="J8" s="1265"/>
      <c r="K8" s="1265"/>
      <c r="L8" s="1265"/>
      <c r="M8" s="1265"/>
      <c r="N8" s="1265"/>
      <c r="O8" s="1265"/>
      <c r="P8" s="1265"/>
      <c r="Q8" s="1265"/>
      <c r="R8" s="1265"/>
      <c r="S8" s="1265"/>
      <c r="T8" s="1265"/>
      <c r="U8" s="1265"/>
      <c r="V8" s="1265"/>
      <c r="W8" s="1265"/>
      <c r="X8" s="1265"/>
      <c r="Y8" s="1265"/>
      <c r="Z8" s="1266"/>
      <c r="AA8" s="1275" t="s">
        <v>192</v>
      </c>
      <c r="AB8" s="1278">
        <v>2024110010310</v>
      </c>
      <c r="AC8" s="480" t="s">
        <v>121</v>
      </c>
      <c r="AD8" s="481"/>
      <c r="AE8" s="806" t="s">
        <v>183</v>
      </c>
      <c r="AF8" s="808"/>
    </row>
    <row r="9" spans="1:32" s="66" customFormat="1" ht="15" customHeight="1" thickBot="1" x14ac:dyDescent="0.3">
      <c r="A9" s="1308"/>
      <c r="B9" s="1267"/>
      <c r="C9" s="1268"/>
      <c r="D9" s="1268"/>
      <c r="E9" s="1268"/>
      <c r="F9" s="1268"/>
      <c r="G9" s="1268"/>
      <c r="H9" s="1268"/>
      <c r="I9" s="1268"/>
      <c r="J9" s="1268"/>
      <c r="K9" s="1268"/>
      <c r="L9" s="1268"/>
      <c r="M9" s="1268"/>
      <c r="N9" s="1268"/>
      <c r="O9" s="1268"/>
      <c r="P9" s="1268"/>
      <c r="Q9" s="1268"/>
      <c r="R9" s="1268"/>
      <c r="S9" s="1268"/>
      <c r="T9" s="1268"/>
      <c r="U9" s="1268"/>
      <c r="V9" s="1268"/>
      <c r="W9" s="1268"/>
      <c r="X9" s="1268"/>
      <c r="Y9" s="1268"/>
      <c r="Z9" s="1269"/>
      <c r="AA9" s="1276"/>
      <c r="AB9" s="1279"/>
      <c r="AC9" s="480" t="s">
        <v>122</v>
      </c>
      <c r="AD9" s="481"/>
      <c r="AE9" s="806" t="s">
        <v>185</v>
      </c>
      <c r="AF9" s="808"/>
    </row>
    <row r="10" spans="1:32" s="66" customFormat="1" ht="15" customHeight="1" thickBot="1" x14ac:dyDescent="0.3">
      <c r="A10" s="1308"/>
      <c r="B10" s="1267"/>
      <c r="C10" s="1268"/>
      <c r="D10" s="1268"/>
      <c r="E10" s="1268"/>
      <c r="F10" s="1268"/>
      <c r="G10" s="1268"/>
      <c r="H10" s="1268"/>
      <c r="I10" s="1268"/>
      <c r="J10" s="1268"/>
      <c r="K10" s="1268"/>
      <c r="L10" s="1268"/>
      <c r="M10" s="1268"/>
      <c r="N10" s="1268"/>
      <c r="O10" s="1268"/>
      <c r="P10" s="1268"/>
      <c r="Q10" s="1268"/>
      <c r="R10" s="1268"/>
      <c r="S10" s="1268"/>
      <c r="T10" s="1268"/>
      <c r="U10" s="1268"/>
      <c r="V10" s="1268"/>
      <c r="W10" s="1268"/>
      <c r="X10" s="1268"/>
      <c r="Y10" s="1268"/>
      <c r="Z10" s="1269"/>
      <c r="AA10" s="1276"/>
      <c r="AB10" s="1279"/>
      <c r="AC10" s="480" t="s">
        <v>1039</v>
      </c>
      <c r="AD10" s="481"/>
      <c r="AE10" s="1273" t="s">
        <v>187</v>
      </c>
      <c r="AF10" s="1274"/>
    </row>
    <row r="11" spans="1:32" s="66" customFormat="1" ht="15" customHeight="1" thickBot="1" x14ac:dyDescent="0.3">
      <c r="A11" s="1309"/>
      <c r="B11" s="1270"/>
      <c r="C11" s="1271"/>
      <c r="D11" s="1271"/>
      <c r="E11" s="1271"/>
      <c r="F11" s="1271"/>
      <c r="G11" s="1271"/>
      <c r="H11" s="1271"/>
      <c r="I11" s="1271"/>
      <c r="J11" s="1271"/>
      <c r="K11" s="1271"/>
      <c r="L11" s="1271"/>
      <c r="M11" s="1271"/>
      <c r="N11" s="1271"/>
      <c r="O11" s="1271"/>
      <c r="P11" s="1271"/>
      <c r="Q11" s="1271"/>
      <c r="R11" s="1271"/>
      <c r="S11" s="1271"/>
      <c r="T11" s="1271"/>
      <c r="U11" s="1271"/>
      <c r="V11" s="1271"/>
      <c r="W11" s="1271"/>
      <c r="X11" s="1271"/>
      <c r="Y11" s="1271"/>
      <c r="Z11" s="1272"/>
      <c r="AA11" s="1277"/>
      <c r="AB11" s="1280"/>
      <c r="AC11" s="480" t="s">
        <v>1041</v>
      </c>
      <c r="AD11" s="481"/>
      <c r="AE11" s="806" t="s">
        <v>1364</v>
      </c>
      <c r="AF11" s="808"/>
    </row>
    <row r="12" spans="1:32" s="66" customFormat="1" ht="9" customHeight="1" x14ac:dyDescent="0.25">
      <c r="A12" s="76"/>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140"/>
      <c r="AD12" s="140"/>
      <c r="AE12" s="140"/>
      <c r="AF12" s="140"/>
    </row>
    <row r="13" spans="1:32" s="90" customFormat="1" ht="16.5" customHeight="1" x14ac:dyDescent="0.2">
      <c r="C13" s="159"/>
      <c r="D13" s="159"/>
      <c r="E13" s="159"/>
      <c r="F13" s="159"/>
      <c r="G13" s="159"/>
      <c r="H13" s="159"/>
      <c r="I13" s="159"/>
      <c r="J13" s="159"/>
      <c r="K13" s="158"/>
      <c r="L13" s="158"/>
      <c r="M13" s="158"/>
      <c r="N13" s="158"/>
      <c r="O13" s="158"/>
      <c r="P13" s="192"/>
      <c r="Q13" s="192"/>
      <c r="R13" s="192"/>
      <c r="S13" s="192"/>
      <c r="T13" s="192"/>
      <c r="U13" s="192"/>
      <c r="V13" s="192"/>
      <c r="W13" s="192"/>
      <c r="X13" s="192"/>
      <c r="Y13" s="192"/>
      <c r="Z13" s="192"/>
      <c r="AA13" s="192"/>
      <c r="AB13" s="192"/>
      <c r="AC13" s="192"/>
      <c r="AD13" s="192"/>
      <c r="AE13" s="192"/>
      <c r="AF13" s="192"/>
    </row>
    <row r="14" spans="1:32" s="142" customFormat="1" ht="21.75" customHeight="1" thickBot="1" x14ac:dyDescent="0.3">
      <c r="A14" s="834" t="s">
        <v>193</v>
      </c>
      <c r="B14" s="242" t="s">
        <v>194</v>
      </c>
      <c r="C14" s="201"/>
      <c r="D14" s="242" t="s">
        <v>195</v>
      </c>
      <c r="E14" s="202"/>
      <c r="F14" s="242" t="s">
        <v>196</v>
      </c>
      <c r="G14" s="202"/>
      <c r="H14" s="242" t="s">
        <v>197</v>
      </c>
      <c r="I14" s="203"/>
      <c r="J14" s="160"/>
      <c r="K14" s="833" t="s">
        <v>198</v>
      </c>
      <c r="L14" s="833"/>
      <c r="M14" s="1214" t="s">
        <v>199</v>
      </c>
      <c r="N14" s="1214"/>
      <c r="O14" s="1214"/>
      <c r="P14" s="206"/>
      <c r="Q14" s="269"/>
      <c r="R14" s="193"/>
      <c r="S14" s="193"/>
      <c r="T14" s="193"/>
      <c r="U14" s="193"/>
      <c r="V14" s="193"/>
      <c r="W14" s="193"/>
      <c r="X14" s="193"/>
      <c r="Y14" s="193"/>
      <c r="Z14" s="193"/>
      <c r="AA14" s="193"/>
      <c r="AB14" s="193"/>
      <c r="AC14" s="193"/>
      <c r="AD14" s="193"/>
      <c r="AE14" s="193"/>
      <c r="AF14" s="193"/>
    </row>
    <row r="15" spans="1:32" s="142" customFormat="1" ht="21.75" customHeight="1" thickBot="1" x14ac:dyDescent="0.3">
      <c r="A15" s="834"/>
      <c r="B15" s="243" t="s">
        <v>200</v>
      </c>
      <c r="C15" s="204"/>
      <c r="D15" s="242" t="s">
        <v>201</v>
      </c>
      <c r="E15" s="205"/>
      <c r="F15" s="242" t="s">
        <v>202</v>
      </c>
      <c r="G15" s="205"/>
      <c r="H15" s="242" t="s">
        <v>203</v>
      </c>
      <c r="I15" s="542"/>
      <c r="J15" s="160"/>
      <c r="K15" s="833"/>
      <c r="L15" s="833"/>
      <c r="M15" s="1214" t="s">
        <v>204</v>
      </c>
      <c r="N15" s="1214"/>
      <c r="O15" s="1214"/>
      <c r="P15" s="206"/>
      <c r="Q15" s="269"/>
      <c r="R15" s="193"/>
      <c r="S15" s="193"/>
      <c r="T15" s="193"/>
      <c r="U15" s="193"/>
      <c r="V15" s="193"/>
      <c r="W15" s="193"/>
      <c r="X15" s="193"/>
      <c r="Y15" s="193"/>
      <c r="Z15" s="193"/>
      <c r="AA15" s="193"/>
      <c r="AB15" s="193"/>
      <c r="AC15" s="193"/>
      <c r="AD15" s="193"/>
      <c r="AE15" s="193"/>
      <c r="AF15" s="193"/>
    </row>
    <row r="16" spans="1:32" s="142" customFormat="1" ht="21.75" customHeight="1" thickBot="1" x14ac:dyDescent="0.3">
      <c r="A16" s="834"/>
      <c r="B16" s="242" t="s">
        <v>205</v>
      </c>
      <c r="C16" s="201"/>
      <c r="D16" s="242" t="s">
        <v>206</v>
      </c>
      <c r="E16" s="204"/>
      <c r="F16" s="242" t="s">
        <v>207</v>
      </c>
      <c r="G16" s="205"/>
      <c r="H16" s="242" t="s">
        <v>208</v>
      </c>
      <c r="I16" s="203" t="s">
        <v>209</v>
      </c>
      <c r="K16" s="833"/>
      <c r="L16" s="833"/>
      <c r="M16" s="1214" t="s">
        <v>210</v>
      </c>
      <c r="N16" s="1214"/>
      <c r="O16" s="1214"/>
      <c r="P16" s="206" t="s">
        <v>209</v>
      </c>
      <c r="Q16" s="269"/>
      <c r="R16" s="193"/>
      <c r="S16" s="193"/>
      <c r="T16" s="193"/>
      <c r="U16" s="193"/>
      <c r="V16" s="193"/>
      <c r="W16" s="193"/>
      <c r="X16" s="193"/>
      <c r="Y16" s="193"/>
      <c r="Z16" s="193"/>
      <c r="AA16" s="193"/>
      <c r="AB16" s="193"/>
      <c r="AC16" s="193"/>
      <c r="AD16" s="193"/>
      <c r="AE16" s="193"/>
      <c r="AF16" s="193"/>
    </row>
    <row r="17" spans="1:36" s="142" customFormat="1" ht="21.75" customHeight="1" x14ac:dyDescent="0.25">
      <c r="A17" s="66"/>
      <c r="B17" s="66"/>
      <c r="C17" s="66"/>
      <c r="D17" s="66"/>
      <c r="E17" s="66"/>
      <c r="F17" s="66"/>
      <c r="G17" s="160"/>
      <c r="H17" s="160"/>
      <c r="I17" s="160"/>
      <c r="J17" s="160"/>
      <c r="K17" s="161"/>
      <c r="L17" s="161"/>
      <c r="M17" s="159"/>
      <c r="N17" s="159"/>
      <c r="O17" s="159"/>
      <c r="P17" s="193"/>
      <c r="Q17" s="193"/>
      <c r="R17" s="193"/>
      <c r="S17" s="193"/>
      <c r="T17" s="193"/>
      <c r="U17" s="193"/>
      <c r="V17" s="193"/>
      <c r="W17" s="193"/>
      <c r="X17" s="193"/>
      <c r="Y17" s="193"/>
      <c r="Z17" s="193"/>
      <c r="AA17" s="193"/>
      <c r="AB17" s="193"/>
      <c r="AC17" s="193"/>
      <c r="AD17" s="193"/>
      <c r="AE17" s="193"/>
      <c r="AF17" s="193"/>
    </row>
    <row r="18" spans="1:36" s="90" customFormat="1" ht="17.25" customHeight="1" x14ac:dyDescent="0.2">
      <c r="E18" s="160"/>
      <c r="G18" s="160"/>
      <c r="H18" s="160"/>
      <c r="I18" s="160"/>
      <c r="J18" s="160"/>
      <c r="K18" s="158"/>
      <c r="L18" s="158"/>
      <c r="M18" s="158"/>
      <c r="N18" s="158"/>
      <c r="O18" s="158"/>
    </row>
    <row r="19" spans="1:36" s="66" customFormat="1" ht="48" customHeight="1" thickBot="1" x14ac:dyDescent="0.3">
      <c r="A19" s="851" t="s">
        <v>1365</v>
      </c>
      <c r="B19" s="852"/>
      <c r="C19" s="852"/>
      <c r="D19" s="852"/>
      <c r="E19" s="852"/>
      <c r="F19" s="852"/>
      <c r="G19" s="852"/>
      <c r="H19" s="852"/>
      <c r="I19" s="852"/>
      <c r="J19" s="852"/>
      <c r="K19" s="852"/>
      <c r="L19" s="852"/>
      <c r="M19" s="852"/>
      <c r="N19" s="852"/>
      <c r="O19" s="852"/>
      <c r="P19" s="852"/>
      <c r="Q19" s="852"/>
      <c r="R19" s="852"/>
      <c r="S19" s="852"/>
      <c r="T19" s="852"/>
      <c r="U19" s="852"/>
      <c r="V19" s="852"/>
      <c r="W19" s="852"/>
      <c r="X19" s="852"/>
      <c r="Y19" s="852"/>
      <c r="Z19" s="852"/>
      <c r="AA19" s="852"/>
      <c r="AB19" s="852"/>
      <c r="AC19" s="852"/>
      <c r="AD19" s="852"/>
      <c r="AE19" s="852"/>
      <c r="AF19" s="853"/>
    </row>
    <row r="20" spans="1:36" s="66" customFormat="1" ht="50.25" customHeight="1" thickBot="1" x14ac:dyDescent="0.3">
      <c r="A20" s="849" t="s">
        <v>1366</v>
      </c>
      <c r="B20" s="850"/>
      <c r="C20" s="1286" t="s">
        <v>1367</v>
      </c>
      <c r="D20" s="1286"/>
      <c r="E20" s="1286"/>
      <c r="F20" s="1286"/>
      <c r="G20" s="1286"/>
      <c r="H20" s="1286"/>
      <c r="I20" s="1286"/>
      <c r="J20" s="1286"/>
      <c r="K20" s="1286"/>
      <c r="L20" s="1286"/>
      <c r="M20" s="1286"/>
      <c r="N20" s="1286"/>
      <c r="O20" s="1286"/>
      <c r="P20" s="1286"/>
      <c r="Q20" s="1286"/>
      <c r="R20" s="1286"/>
      <c r="S20" s="1286"/>
      <c r="T20" s="1286"/>
      <c r="U20" s="1286"/>
      <c r="V20" s="1286"/>
      <c r="W20" s="1286"/>
      <c r="X20" s="1286"/>
      <c r="Y20" s="1286"/>
      <c r="Z20" s="1286"/>
      <c r="AA20" s="1286"/>
      <c r="AB20" s="1286"/>
      <c r="AC20" s="1286"/>
      <c r="AD20" s="1286"/>
      <c r="AE20" s="1286"/>
      <c r="AF20" s="1287"/>
    </row>
    <row r="21" spans="1:36" s="94" customFormat="1" ht="21.75" customHeight="1" thickBot="1" x14ac:dyDescent="0.3">
      <c r="A21" s="868" t="s">
        <v>1368</v>
      </c>
      <c r="B21" s="1288" t="s">
        <v>1369</v>
      </c>
      <c r="C21" s="1158" t="s">
        <v>99</v>
      </c>
      <c r="D21" s="1292"/>
      <c r="E21" s="1292"/>
      <c r="F21" s="1292"/>
      <c r="G21" s="1292"/>
      <c r="H21" s="1292"/>
      <c r="I21" s="1292"/>
      <c r="J21" s="1292"/>
      <c r="K21" s="1292"/>
      <c r="L21" s="1292"/>
      <c r="M21" s="1292"/>
      <c r="N21" s="1159"/>
      <c r="O21" s="1261" t="s">
        <v>242</v>
      </c>
      <c r="P21" s="1262"/>
      <c r="Q21" s="1262"/>
      <c r="R21" s="1262"/>
      <c r="S21" s="1262"/>
      <c r="T21" s="1262"/>
      <c r="U21" s="1262"/>
      <c r="V21" s="1262"/>
      <c r="W21" s="1262"/>
      <c r="X21" s="1262"/>
      <c r="Y21" s="1262"/>
      <c r="Z21" s="1262"/>
      <c r="AA21" s="1262"/>
      <c r="AB21" s="1262"/>
      <c r="AC21" s="1262"/>
      <c r="AD21" s="1262"/>
      <c r="AE21" s="1262"/>
      <c r="AF21" s="1263"/>
    </row>
    <row r="22" spans="1:36" s="94" customFormat="1" ht="21.75" customHeight="1" x14ac:dyDescent="0.25">
      <c r="A22" s="1289"/>
      <c r="B22" s="1288"/>
      <c r="C22" s="1284" t="s">
        <v>240</v>
      </c>
      <c r="D22" s="1285"/>
      <c r="E22" s="1284" t="s">
        <v>250</v>
      </c>
      <c r="F22" s="1285"/>
      <c r="G22" s="1284" t="s">
        <v>253</v>
      </c>
      <c r="H22" s="1285"/>
      <c r="I22" s="1284" t="s">
        <v>257</v>
      </c>
      <c r="J22" s="1285"/>
      <c r="K22" s="1284" t="s">
        <v>261</v>
      </c>
      <c r="L22" s="1285"/>
      <c r="M22" s="1284" t="s">
        <v>264</v>
      </c>
      <c r="N22" s="1285"/>
      <c r="O22" s="1261" t="s">
        <v>240</v>
      </c>
      <c r="P22" s="1262"/>
      <c r="Q22" s="1263"/>
      <c r="R22" s="1281" t="s">
        <v>250</v>
      </c>
      <c r="S22" s="1282"/>
      <c r="T22" s="1283"/>
      <c r="U22" s="1281" t="s">
        <v>253</v>
      </c>
      <c r="V22" s="1282"/>
      <c r="W22" s="1283"/>
      <c r="X22" s="1281" t="s">
        <v>257</v>
      </c>
      <c r="Y22" s="1282"/>
      <c r="Z22" s="1283"/>
      <c r="AA22" s="1281" t="s">
        <v>261</v>
      </c>
      <c r="AB22" s="1282"/>
      <c r="AC22" s="1283"/>
      <c r="AD22" s="1281" t="s">
        <v>264</v>
      </c>
      <c r="AE22" s="1282"/>
      <c r="AF22" s="1283"/>
    </row>
    <row r="23" spans="1:36" s="94" customFormat="1" ht="28.5" customHeight="1" x14ac:dyDescent="0.25">
      <c r="A23" s="1289"/>
      <c r="B23" s="1288"/>
      <c r="C23" s="383" t="s">
        <v>100</v>
      </c>
      <c r="D23" s="197" t="s">
        <v>1370</v>
      </c>
      <c r="E23" s="197" t="s">
        <v>100</v>
      </c>
      <c r="F23" s="197" t="s">
        <v>1370</v>
      </c>
      <c r="G23" s="197" t="s">
        <v>100</v>
      </c>
      <c r="H23" s="197" t="s">
        <v>1370</v>
      </c>
      <c r="I23" s="197" t="s">
        <v>100</v>
      </c>
      <c r="J23" s="197" t="s">
        <v>1370</v>
      </c>
      <c r="K23" s="197" t="s">
        <v>100</v>
      </c>
      <c r="L23" s="197" t="s">
        <v>1370</v>
      </c>
      <c r="M23" s="197" t="s">
        <v>100</v>
      </c>
      <c r="N23" s="197" t="s">
        <v>1370</v>
      </c>
      <c r="O23" s="198" t="s">
        <v>100</v>
      </c>
      <c r="P23" s="198" t="s">
        <v>1371</v>
      </c>
      <c r="Q23" s="198" t="s">
        <v>229</v>
      </c>
      <c r="R23" s="198" t="s">
        <v>100</v>
      </c>
      <c r="S23" s="198" t="s">
        <v>1371</v>
      </c>
      <c r="T23" s="198" t="s">
        <v>229</v>
      </c>
      <c r="U23" s="198" t="s">
        <v>100</v>
      </c>
      <c r="V23" s="198" t="s">
        <v>1371</v>
      </c>
      <c r="W23" s="198" t="s">
        <v>229</v>
      </c>
      <c r="X23" s="198" t="s">
        <v>100</v>
      </c>
      <c r="Y23" s="198" t="s">
        <v>1371</v>
      </c>
      <c r="Z23" s="198" t="s">
        <v>229</v>
      </c>
      <c r="AA23" s="198" t="s">
        <v>100</v>
      </c>
      <c r="AB23" s="198" t="s">
        <v>1371</v>
      </c>
      <c r="AC23" s="198" t="s">
        <v>229</v>
      </c>
      <c r="AD23" s="198" t="s">
        <v>100</v>
      </c>
      <c r="AE23" s="198" t="s">
        <v>1371</v>
      </c>
      <c r="AF23" s="198" t="s">
        <v>229</v>
      </c>
    </row>
    <row r="24" spans="1:36" s="94" customFormat="1" ht="15.75" customHeight="1" x14ac:dyDescent="0.25">
      <c r="A24" s="1289"/>
      <c r="B24" s="386" t="s">
        <v>1372</v>
      </c>
      <c r="C24" s="387">
        <v>1</v>
      </c>
      <c r="D24" s="435">
        <v>78220009</v>
      </c>
      <c r="E24" s="387">
        <v>1</v>
      </c>
      <c r="F24" s="435">
        <v>234977302</v>
      </c>
      <c r="G24" s="387">
        <v>1</v>
      </c>
      <c r="H24" s="435">
        <v>7461304</v>
      </c>
      <c r="I24" s="387">
        <v>1</v>
      </c>
      <c r="J24" s="435">
        <v>77468237</v>
      </c>
      <c r="K24" s="387">
        <v>1</v>
      </c>
      <c r="L24" s="435">
        <v>18469965</v>
      </c>
      <c r="M24" s="387">
        <v>1</v>
      </c>
      <c r="N24" s="435">
        <v>68261381</v>
      </c>
      <c r="O24" s="387">
        <v>1</v>
      </c>
      <c r="P24" s="455">
        <v>78220009</v>
      </c>
      <c r="Q24" s="432">
        <v>384420</v>
      </c>
      <c r="R24" s="387">
        <v>1</v>
      </c>
      <c r="S24" s="432">
        <v>185098204</v>
      </c>
      <c r="T24" s="432">
        <v>2955572</v>
      </c>
      <c r="U24" s="387">
        <v>1</v>
      </c>
      <c r="V24" s="432">
        <v>6904847</v>
      </c>
      <c r="W24" s="432">
        <v>11668515</v>
      </c>
      <c r="X24" s="387">
        <v>1</v>
      </c>
      <c r="Y24" s="432">
        <v>370315</v>
      </c>
      <c r="Z24" s="432">
        <v>25804748</v>
      </c>
      <c r="AA24" s="387">
        <v>1</v>
      </c>
      <c r="AB24" s="432">
        <v>60080997</v>
      </c>
      <c r="AC24" s="432">
        <v>28192310</v>
      </c>
      <c r="AD24" s="387">
        <v>1</v>
      </c>
      <c r="AE24" s="432">
        <v>22428133</v>
      </c>
      <c r="AF24" s="432">
        <v>28178875</v>
      </c>
      <c r="AG24" s="673"/>
      <c r="AH24" s="688">
        <f>+D24+F24+H24+J24+L24+D49+F49+H49+J49+L49+N49+N24</f>
        <v>449027135</v>
      </c>
      <c r="AI24" s="689">
        <f>+P24+S24+V24+Y24+AB24+AE24+P49+S49+V49+Y49+AB49+AE49</f>
        <v>449027135</v>
      </c>
      <c r="AJ24" s="689">
        <f>+Q24+T24+W24+Z24+AC24+AF24+Q49+T49+W49+Z49+AC49+AF49</f>
        <v>363571713</v>
      </c>
    </row>
    <row r="25" spans="1:36" s="94" customFormat="1" ht="15.75" customHeight="1" x14ac:dyDescent="0.25">
      <c r="A25" s="1289"/>
      <c r="B25" s="360" t="s">
        <v>1373</v>
      </c>
      <c r="C25" s="387">
        <v>1</v>
      </c>
      <c r="D25" s="435">
        <v>78220009</v>
      </c>
      <c r="E25" s="387">
        <v>1</v>
      </c>
      <c r="F25" s="435">
        <v>234977302</v>
      </c>
      <c r="G25" s="387">
        <v>1</v>
      </c>
      <c r="H25" s="435">
        <v>7461304</v>
      </c>
      <c r="I25" s="387">
        <v>1</v>
      </c>
      <c r="J25" s="435">
        <v>77468237</v>
      </c>
      <c r="K25" s="387">
        <v>1</v>
      </c>
      <c r="L25" s="435">
        <v>18469965</v>
      </c>
      <c r="M25" s="387">
        <v>1</v>
      </c>
      <c r="N25" s="435">
        <v>68261381</v>
      </c>
      <c r="O25" s="387">
        <v>1</v>
      </c>
      <c r="P25" s="455">
        <v>78220009</v>
      </c>
      <c r="Q25" s="432">
        <v>384420</v>
      </c>
      <c r="R25" s="387">
        <v>1</v>
      </c>
      <c r="S25" s="432">
        <v>185098204</v>
      </c>
      <c r="T25" s="432">
        <v>2955572</v>
      </c>
      <c r="U25" s="387">
        <v>1</v>
      </c>
      <c r="V25" s="432">
        <v>6904847</v>
      </c>
      <c r="W25" s="432">
        <v>11668515</v>
      </c>
      <c r="X25" s="387">
        <v>1</v>
      </c>
      <c r="Y25" s="432">
        <v>370315</v>
      </c>
      <c r="Z25" s="432">
        <v>25804748</v>
      </c>
      <c r="AA25" s="387">
        <v>1</v>
      </c>
      <c r="AB25" s="432">
        <v>60080997</v>
      </c>
      <c r="AC25" s="432">
        <v>28192310</v>
      </c>
      <c r="AD25" s="387">
        <v>1</v>
      </c>
      <c r="AE25" s="432">
        <v>22428133</v>
      </c>
      <c r="AF25" s="432">
        <v>28178875</v>
      </c>
      <c r="AG25" s="673"/>
      <c r="AH25" s="688">
        <f t="shared" ref="AH25:AH43" si="0">+D25+F25+H25+J25+L25+D50+F50+H50+J50+L50+N50+N25</f>
        <v>449027135</v>
      </c>
      <c r="AI25" s="689">
        <f t="shared" ref="AI25:AJ25" si="1">+P25+S25+V25+Y25+AB25+AE25+P50+S50+V50+Y50+AB50+AE50</f>
        <v>449027135</v>
      </c>
      <c r="AJ25" s="689">
        <f t="shared" si="1"/>
        <v>363571713</v>
      </c>
    </row>
    <row r="26" spans="1:36" s="94" customFormat="1" ht="15.75" customHeight="1" x14ac:dyDescent="0.25">
      <c r="A26" s="1289"/>
      <c r="B26" s="360" t="s">
        <v>1374</v>
      </c>
      <c r="C26" s="387">
        <v>1</v>
      </c>
      <c r="D26" s="435">
        <v>78220009</v>
      </c>
      <c r="E26" s="387">
        <v>1</v>
      </c>
      <c r="F26" s="435">
        <v>234977302</v>
      </c>
      <c r="G26" s="387">
        <v>1</v>
      </c>
      <c r="H26" s="435">
        <v>7461304</v>
      </c>
      <c r="I26" s="387">
        <v>1</v>
      </c>
      <c r="J26" s="435">
        <v>77468237</v>
      </c>
      <c r="K26" s="387">
        <v>1</v>
      </c>
      <c r="L26" s="435">
        <v>18469965</v>
      </c>
      <c r="M26" s="387">
        <v>1</v>
      </c>
      <c r="N26" s="435">
        <v>68261381</v>
      </c>
      <c r="O26" s="387">
        <v>1</v>
      </c>
      <c r="P26" s="455">
        <v>78220009</v>
      </c>
      <c r="Q26" s="432">
        <v>384420</v>
      </c>
      <c r="R26" s="387">
        <v>1</v>
      </c>
      <c r="S26" s="432">
        <v>185098204</v>
      </c>
      <c r="T26" s="432">
        <v>2955572</v>
      </c>
      <c r="U26" s="387">
        <v>1</v>
      </c>
      <c r="V26" s="432">
        <v>6904847</v>
      </c>
      <c r="W26" s="432">
        <v>11668515</v>
      </c>
      <c r="X26" s="387">
        <v>1</v>
      </c>
      <c r="Y26" s="432">
        <v>370315</v>
      </c>
      <c r="Z26" s="432">
        <v>25804748</v>
      </c>
      <c r="AA26" s="387">
        <v>1</v>
      </c>
      <c r="AB26" s="432">
        <v>60080997</v>
      </c>
      <c r="AC26" s="432">
        <v>28192310</v>
      </c>
      <c r="AD26" s="387">
        <v>1</v>
      </c>
      <c r="AE26" s="432">
        <v>22428133</v>
      </c>
      <c r="AF26" s="432">
        <v>28178875</v>
      </c>
      <c r="AG26" s="673"/>
      <c r="AH26" s="688">
        <f t="shared" si="0"/>
        <v>449027135</v>
      </c>
      <c r="AI26" s="689">
        <f t="shared" ref="AI26:AJ26" si="2">+P26+S26+V26+Y26+AB26+AE26+P51+S51+V51+Y51+AB51+AE51</f>
        <v>449027135</v>
      </c>
      <c r="AJ26" s="689">
        <f t="shared" si="2"/>
        <v>363571713</v>
      </c>
    </row>
    <row r="27" spans="1:36" s="94" customFormat="1" ht="15.75" customHeight="1" x14ac:dyDescent="0.25">
      <c r="A27" s="1289"/>
      <c r="B27" s="360" t="s">
        <v>1375</v>
      </c>
      <c r="C27" s="387">
        <v>1</v>
      </c>
      <c r="D27" s="435">
        <v>78220009</v>
      </c>
      <c r="E27" s="387">
        <v>1</v>
      </c>
      <c r="F27" s="435">
        <v>234977302</v>
      </c>
      <c r="G27" s="387">
        <v>1</v>
      </c>
      <c r="H27" s="435">
        <v>7461304</v>
      </c>
      <c r="I27" s="387">
        <v>1</v>
      </c>
      <c r="J27" s="435">
        <v>77468237</v>
      </c>
      <c r="K27" s="387">
        <v>1</v>
      </c>
      <c r="L27" s="435">
        <v>18469965</v>
      </c>
      <c r="M27" s="387">
        <v>1</v>
      </c>
      <c r="N27" s="435">
        <v>68261381</v>
      </c>
      <c r="O27" s="387">
        <v>1</v>
      </c>
      <c r="P27" s="455">
        <v>78220009</v>
      </c>
      <c r="Q27" s="432">
        <v>384420</v>
      </c>
      <c r="R27" s="387">
        <v>1</v>
      </c>
      <c r="S27" s="432">
        <v>185098204</v>
      </c>
      <c r="T27" s="432">
        <v>2955572</v>
      </c>
      <c r="U27" s="387">
        <v>1</v>
      </c>
      <c r="V27" s="432">
        <v>6904847</v>
      </c>
      <c r="W27" s="432">
        <v>11668515</v>
      </c>
      <c r="X27" s="387">
        <v>1</v>
      </c>
      <c r="Y27" s="432">
        <v>370315</v>
      </c>
      <c r="Z27" s="432">
        <v>25804748</v>
      </c>
      <c r="AA27" s="387">
        <v>1</v>
      </c>
      <c r="AB27" s="432">
        <v>60080997</v>
      </c>
      <c r="AC27" s="432">
        <v>28192310</v>
      </c>
      <c r="AD27" s="387">
        <v>1</v>
      </c>
      <c r="AE27" s="432">
        <v>22428133</v>
      </c>
      <c r="AF27" s="432">
        <v>28178875</v>
      </c>
      <c r="AG27" s="673"/>
      <c r="AH27" s="688">
        <f t="shared" si="0"/>
        <v>449027135</v>
      </c>
      <c r="AI27" s="689">
        <f t="shared" ref="AI27:AJ27" si="3">+P27+S27+V27+Y27+AB27+AE27+P52+S52+V52+Y52+AB52+AE52</f>
        <v>449027135</v>
      </c>
      <c r="AJ27" s="689">
        <f t="shared" si="3"/>
        <v>363571713</v>
      </c>
    </row>
    <row r="28" spans="1:36" s="94" customFormat="1" ht="15.75" customHeight="1" x14ac:dyDescent="0.25">
      <c r="A28" s="1289"/>
      <c r="B28" s="360" t="s">
        <v>1376</v>
      </c>
      <c r="C28" s="387">
        <v>1</v>
      </c>
      <c r="D28" s="435">
        <v>78220009</v>
      </c>
      <c r="E28" s="387">
        <v>1</v>
      </c>
      <c r="F28" s="435">
        <v>234977302</v>
      </c>
      <c r="G28" s="387">
        <v>1</v>
      </c>
      <c r="H28" s="435">
        <v>7461304</v>
      </c>
      <c r="I28" s="387">
        <v>1</v>
      </c>
      <c r="J28" s="435">
        <v>77468237</v>
      </c>
      <c r="K28" s="387">
        <v>1</v>
      </c>
      <c r="L28" s="435">
        <v>18469965</v>
      </c>
      <c r="M28" s="387">
        <v>1</v>
      </c>
      <c r="N28" s="435">
        <v>68261381</v>
      </c>
      <c r="O28" s="387">
        <v>1</v>
      </c>
      <c r="P28" s="455">
        <v>78220009</v>
      </c>
      <c r="Q28" s="432">
        <v>384420</v>
      </c>
      <c r="R28" s="387">
        <v>1</v>
      </c>
      <c r="S28" s="432">
        <v>185098204</v>
      </c>
      <c r="T28" s="432">
        <v>2955572</v>
      </c>
      <c r="U28" s="387">
        <v>1</v>
      </c>
      <c r="V28" s="432">
        <v>6904847</v>
      </c>
      <c r="W28" s="432">
        <v>11668515</v>
      </c>
      <c r="X28" s="387">
        <v>1</v>
      </c>
      <c r="Y28" s="432">
        <v>370315</v>
      </c>
      <c r="Z28" s="432">
        <v>25804748</v>
      </c>
      <c r="AA28" s="387">
        <v>1</v>
      </c>
      <c r="AB28" s="432">
        <v>60080997</v>
      </c>
      <c r="AC28" s="432">
        <v>28192310</v>
      </c>
      <c r="AD28" s="387">
        <v>1</v>
      </c>
      <c r="AE28" s="432">
        <v>22428133</v>
      </c>
      <c r="AF28" s="432">
        <v>28178875</v>
      </c>
      <c r="AG28" s="673"/>
      <c r="AH28" s="688">
        <f t="shared" si="0"/>
        <v>449027135</v>
      </c>
      <c r="AI28" s="689">
        <f t="shared" ref="AI28:AJ28" si="4">+P28+S28+V28+Y28+AB28+AE28+P53+S53+V53+Y53+AB53+AE53</f>
        <v>449027135</v>
      </c>
      <c r="AJ28" s="689">
        <f t="shared" si="4"/>
        <v>363571713</v>
      </c>
    </row>
    <row r="29" spans="1:36" s="94" customFormat="1" ht="15.75" customHeight="1" x14ac:dyDescent="0.25">
      <c r="A29" s="1289"/>
      <c r="B29" s="360" t="s">
        <v>1377</v>
      </c>
      <c r="C29" s="387">
        <v>1</v>
      </c>
      <c r="D29" s="435">
        <v>78220009</v>
      </c>
      <c r="E29" s="387">
        <v>1</v>
      </c>
      <c r="F29" s="435">
        <v>234977302</v>
      </c>
      <c r="G29" s="387">
        <v>1</v>
      </c>
      <c r="H29" s="435">
        <v>7461304</v>
      </c>
      <c r="I29" s="387">
        <v>1</v>
      </c>
      <c r="J29" s="435">
        <v>77468237</v>
      </c>
      <c r="K29" s="387">
        <v>1</v>
      </c>
      <c r="L29" s="435">
        <v>18469965</v>
      </c>
      <c r="M29" s="387">
        <v>1</v>
      </c>
      <c r="N29" s="435">
        <v>68261381</v>
      </c>
      <c r="O29" s="387">
        <v>1</v>
      </c>
      <c r="P29" s="455">
        <v>78220009</v>
      </c>
      <c r="Q29" s="432">
        <v>384420</v>
      </c>
      <c r="R29" s="387">
        <v>1</v>
      </c>
      <c r="S29" s="432">
        <v>185098204</v>
      </c>
      <c r="T29" s="432">
        <v>2955572</v>
      </c>
      <c r="U29" s="387">
        <v>1</v>
      </c>
      <c r="V29" s="432">
        <v>6904847</v>
      </c>
      <c r="W29" s="432">
        <v>11668515</v>
      </c>
      <c r="X29" s="387">
        <v>1</v>
      </c>
      <c r="Y29" s="432">
        <v>370315</v>
      </c>
      <c r="Z29" s="432">
        <v>25804748</v>
      </c>
      <c r="AA29" s="387">
        <v>1</v>
      </c>
      <c r="AB29" s="432">
        <v>60080997</v>
      </c>
      <c r="AC29" s="432">
        <v>28192310</v>
      </c>
      <c r="AD29" s="387">
        <v>1</v>
      </c>
      <c r="AE29" s="432">
        <v>22428133</v>
      </c>
      <c r="AF29" s="432">
        <v>28178875</v>
      </c>
      <c r="AG29" s="673"/>
      <c r="AH29" s="688">
        <f t="shared" si="0"/>
        <v>449027135</v>
      </c>
      <c r="AI29" s="689">
        <f t="shared" ref="AI29:AJ29" si="5">+P29+S29+V29+Y29+AB29+AE29+P54+S54+V54+Y54+AB54+AE54</f>
        <v>449027135</v>
      </c>
      <c r="AJ29" s="689">
        <f t="shared" si="5"/>
        <v>363571713</v>
      </c>
    </row>
    <row r="30" spans="1:36" s="94" customFormat="1" ht="15.75" customHeight="1" x14ac:dyDescent="0.25">
      <c r="A30" s="1289"/>
      <c r="B30" s="360" t="s">
        <v>1378</v>
      </c>
      <c r="C30" s="387">
        <v>1</v>
      </c>
      <c r="D30" s="435">
        <v>78220009</v>
      </c>
      <c r="E30" s="387">
        <v>1</v>
      </c>
      <c r="F30" s="435">
        <v>234977302</v>
      </c>
      <c r="G30" s="387">
        <v>1</v>
      </c>
      <c r="H30" s="435">
        <v>7461304</v>
      </c>
      <c r="I30" s="387">
        <v>1</v>
      </c>
      <c r="J30" s="435">
        <v>77468237</v>
      </c>
      <c r="K30" s="387">
        <v>1</v>
      </c>
      <c r="L30" s="435">
        <v>18469965</v>
      </c>
      <c r="M30" s="387">
        <v>1</v>
      </c>
      <c r="N30" s="435">
        <v>68261381</v>
      </c>
      <c r="O30" s="387">
        <v>1</v>
      </c>
      <c r="P30" s="455">
        <v>78220009</v>
      </c>
      <c r="Q30" s="432">
        <v>384420</v>
      </c>
      <c r="R30" s="387">
        <v>1</v>
      </c>
      <c r="S30" s="432">
        <v>185098204</v>
      </c>
      <c r="T30" s="432">
        <v>2955572</v>
      </c>
      <c r="U30" s="387">
        <v>1</v>
      </c>
      <c r="V30" s="432">
        <v>6904847</v>
      </c>
      <c r="W30" s="432">
        <v>11668515</v>
      </c>
      <c r="X30" s="387">
        <v>1</v>
      </c>
      <c r="Y30" s="432">
        <v>370315</v>
      </c>
      <c r="Z30" s="432">
        <v>25804748</v>
      </c>
      <c r="AA30" s="387">
        <v>1</v>
      </c>
      <c r="AB30" s="432">
        <v>60080997</v>
      </c>
      <c r="AC30" s="432">
        <v>28192310</v>
      </c>
      <c r="AD30" s="387">
        <v>1</v>
      </c>
      <c r="AE30" s="432">
        <v>22428133</v>
      </c>
      <c r="AF30" s="432">
        <v>28178875</v>
      </c>
      <c r="AG30" s="673"/>
      <c r="AH30" s="688">
        <f t="shared" si="0"/>
        <v>449027135</v>
      </c>
      <c r="AI30" s="689">
        <f t="shared" ref="AI30:AJ30" si="6">+P30+S30+V30+Y30+AB30+AE30+P55+S55+V55+Y55+AB55+AE55</f>
        <v>449027135</v>
      </c>
      <c r="AJ30" s="689">
        <f t="shared" si="6"/>
        <v>363571713</v>
      </c>
    </row>
    <row r="31" spans="1:36" s="94" customFormat="1" ht="15.75" customHeight="1" x14ac:dyDescent="0.25">
      <c r="A31" s="1289"/>
      <c r="B31" s="360" t="s">
        <v>1379</v>
      </c>
      <c r="C31" s="387">
        <v>1</v>
      </c>
      <c r="D31" s="435">
        <v>78220009</v>
      </c>
      <c r="E31" s="387">
        <v>1</v>
      </c>
      <c r="F31" s="435">
        <v>234977302</v>
      </c>
      <c r="G31" s="387">
        <v>1</v>
      </c>
      <c r="H31" s="435">
        <v>7461304</v>
      </c>
      <c r="I31" s="387">
        <v>1</v>
      </c>
      <c r="J31" s="435">
        <v>77468237</v>
      </c>
      <c r="K31" s="387">
        <v>1</v>
      </c>
      <c r="L31" s="435">
        <v>18469965</v>
      </c>
      <c r="M31" s="387">
        <v>1</v>
      </c>
      <c r="N31" s="435">
        <v>68261381</v>
      </c>
      <c r="O31" s="387">
        <v>1</v>
      </c>
      <c r="P31" s="455">
        <v>78220009</v>
      </c>
      <c r="Q31" s="432">
        <v>384420</v>
      </c>
      <c r="R31" s="387">
        <v>1</v>
      </c>
      <c r="S31" s="432">
        <v>185098204</v>
      </c>
      <c r="T31" s="432">
        <v>2955572</v>
      </c>
      <c r="U31" s="387">
        <v>1</v>
      </c>
      <c r="V31" s="432">
        <v>6904847</v>
      </c>
      <c r="W31" s="432">
        <v>11668515</v>
      </c>
      <c r="X31" s="387">
        <v>1</v>
      </c>
      <c r="Y31" s="432">
        <v>370315</v>
      </c>
      <c r="Z31" s="432">
        <v>25804748</v>
      </c>
      <c r="AA31" s="387">
        <v>1</v>
      </c>
      <c r="AB31" s="432">
        <v>60080997</v>
      </c>
      <c r="AC31" s="432">
        <v>28192310</v>
      </c>
      <c r="AD31" s="387">
        <v>1</v>
      </c>
      <c r="AE31" s="432">
        <v>22428133</v>
      </c>
      <c r="AF31" s="432">
        <v>28178875</v>
      </c>
      <c r="AG31" s="673"/>
      <c r="AH31" s="688">
        <f t="shared" si="0"/>
        <v>449027135</v>
      </c>
      <c r="AI31" s="689">
        <f t="shared" ref="AI31:AJ31" si="7">+P31+S31+V31+Y31+AB31+AE31+P56+S56+V56+Y56+AB56+AE56</f>
        <v>449027135</v>
      </c>
      <c r="AJ31" s="689">
        <f t="shared" si="7"/>
        <v>363571713</v>
      </c>
    </row>
    <row r="32" spans="1:36" s="94" customFormat="1" ht="15.75" customHeight="1" x14ac:dyDescent="0.25">
      <c r="A32" s="1289"/>
      <c r="B32" s="360" t="s">
        <v>1380</v>
      </c>
      <c r="C32" s="387">
        <v>1</v>
      </c>
      <c r="D32" s="435">
        <v>78220009</v>
      </c>
      <c r="E32" s="387">
        <v>1</v>
      </c>
      <c r="F32" s="435">
        <v>234977302</v>
      </c>
      <c r="G32" s="387">
        <v>1</v>
      </c>
      <c r="H32" s="435">
        <v>7461304</v>
      </c>
      <c r="I32" s="387">
        <v>1</v>
      </c>
      <c r="J32" s="435">
        <v>77468237</v>
      </c>
      <c r="K32" s="387">
        <v>1</v>
      </c>
      <c r="L32" s="435">
        <v>18469965</v>
      </c>
      <c r="M32" s="387">
        <v>1</v>
      </c>
      <c r="N32" s="435">
        <v>68261381</v>
      </c>
      <c r="O32" s="387">
        <v>1</v>
      </c>
      <c r="P32" s="455">
        <v>78220009</v>
      </c>
      <c r="Q32" s="432">
        <v>384420</v>
      </c>
      <c r="R32" s="387">
        <v>1</v>
      </c>
      <c r="S32" s="432">
        <v>185098204</v>
      </c>
      <c r="T32" s="432">
        <v>2955572</v>
      </c>
      <c r="U32" s="387">
        <v>1</v>
      </c>
      <c r="V32" s="432">
        <v>6904847</v>
      </c>
      <c r="W32" s="432">
        <v>11668515</v>
      </c>
      <c r="X32" s="387">
        <v>1</v>
      </c>
      <c r="Y32" s="432">
        <v>370315</v>
      </c>
      <c r="Z32" s="432">
        <v>25804748</v>
      </c>
      <c r="AA32" s="387">
        <v>1</v>
      </c>
      <c r="AB32" s="432">
        <v>60080997</v>
      </c>
      <c r="AC32" s="432">
        <v>28192310</v>
      </c>
      <c r="AD32" s="387">
        <v>1</v>
      </c>
      <c r="AE32" s="432">
        <v>22428133</v>
      </c>
      <c r="AF32" s="432">
        <v>28178875</v>
      </c>
      <c r="AG32" s="673"/>
      <c r="AH32" s="688">
        <f t="shared" si="0"/>
        <v>449027135</v>
      </c>
      <c r="AI32" s="689">
        <f t="shared" ref="AI32:AJ32" si="8">+P32+S32+V32+Y32+AB32+AE32+P57+S57+V57+Y57+AB57+AE57</f>
        <v>449027135</v>
      </c>
      <c r="AJ32" s="689">
        <f t="shared" si="8"/>
        <v>363571714</v>
      </c>
    </row>
    <row r="33" spans="1:36" s="94" customFormat="1" ht="15.75" customHeight="1" x14ac:dyDescent="0.25">
      <c r="A33" s="1289"/>
      <c r="B33" s="360" t="s">
        <v>1381</v>
      </c>
      <c r="C33" s="387">
        <v>1</v>
      </c>
      <c r="D33" s="435">
        <v>78220009</v>
      </c>
      <c r="E33" s="387">
        <v>1</v>
      </c>
      <c r="F33" s="435">
        <v>234977302</v>
      </c>
      <c r="G33" s="387">
        <v>1</v>
      </c>
      <c r="H33" s="435">
        <v>7461304</v>
      </c>
      <c r="I33" s="387">
        <v>1</v>
      </c>
      <c r="J33" s="435">
        <v>77468237</v>
      </c>
      <c r="K33" s="387">
        <v>1</v>
      </c>
      <c r="L33" s="435">
        <v>18469965</v>
      </c>
      <c r="M33" s="387">
        <v>1</v>
      </c>
      <c r="N33" s="435">
        <v>68261381</v>
      </c>
      <c r="O33" s="387">
        <v>1</v>
      </c>
      <c r="P33" s="455">
        <v>78220009</v>
      </c>
      <c r="Q33" s="432">
        <v>384420</v>
      </c>
      <c r="R33" s="387">
        <v>1</v>
      </c>
      <c r="S33" s="432">
        <v>185098204</v>
      </c>
      <c r="T33" s="432">
        <v>2955572</v>
      </c>
      <c r="U33" s="387">
        <v>1</v>
      </c>
      <c r="V33" s="432">
        <v>6904847</v>
      </c>
      <c r="W33" s="432">
        <v>11668516</v>
      </c>
      <c r="X33" s="387">
        <v>1</v>
      </c>
      <c r="Y33" s="432">
        <v>370315</v>
      </c>
      <c r="Z33" s="432">
        <v>25804748</v>
      </c>
      <c r="AA33" s="387">
        <v>1</v>
      </c>
      <c r="AB33" s="432">
        <v>60080997</v>
      </c>
      <c r="AC33" s="432">
        <v>28192310</v>
      </c>
      <c r="AD33" s="387">
        <v>1</v>
      </c>
      <c r="AE33" s="432">
        <v>22428133</v>
      </c>
      <c r="AF33" s="432">
        <v>28178875</v>
      </c>
      <c r="AG33" s="673"/>
      <c r="AH33" s="688">
        <f t="shared" si="0"/>
        <v>449027135</v>
      </c>
      <c r="AI33" s="689">
        <f t="shared" ref="AI33:AJ33" si="9">+P33+S33+V33+Y33+AB33+AE33+P58+S58+V58+Y58+AB58+AE58</f>
        <v>449027135</v>
      </c>
      <c r="AJ33" s="689">
        <f t="shared" si="9"/>
        <v>363571715</v>
      </c>
    </row>
    <row r="34" spans="1:36" s="94" customFormat="1" ht="15.75" customHeight="1" x14ac:dyDescent="0.25">
      <c r="A34" s="1289"/>
      <c r="B34" s="360" t="s">
        <v>1382</v>
      </c>
      <c r="C34" s="387">
        <v>1</v>
      </c>
      <c r="D34" s="435">
        <v>78220009</v>
      </c>
      <c r="E34" s="387">
        <v>1</v>
      </c>
      <c r="F34" s="435">
        <v>234977302</v>
      </c>
      <c r="G34" s="387">
        <v>1</v>
      </c>
      <c r="H34" s="435">
        <v>7461304</v>
      </c>
      <c r="I34" s="387">
        <v>1</v>
      </c>
      <c r="J34" s="435">
        <v>77468237</v>
      </c>
      <c r="K34" s="387">
        <v>1</v>
      </c>
      <c r="L34" s="435">
        <v>18469965</v>
      </c>
      <c r="M34" s="387">
        <v>1</v>
      </c>
      <c r="N34" s="435">
        <v>68261381</v>
      </c>
      <c r="O34" s="387">
        <v>1</v>
      </c>
      <c r="P34" s="455">
        <v>78220009</v>
      </c>
      <c r="Q34" s="432">
        <v>384420</v>
      </c>
      <c r="R34" s="387">
        <v>1</v>
      </c>
      <c r="S34" s="432">
        <v>185098204</v>
      </c>
      <c r="T34" s="432">
        <v>2955572</v>
      </c>
      <c r="U34" s="387">
        <v>1</v>
      </c>
      <c r="V34" s="432">
        <v>6904847</v>
      </c>
      <c r="W34" s="432">
        <v>11668516</v>
      </c>
      <c r="X34" s="387">
        <v>1</v>
      </c>
      <c r="Y34" s="432">
        <v>370315</v>
      </c>
      <c r="Z34" s="432">
        <v>25804748</v>
      </c>
      <c r="AA34" s="387">
        <v>1</v>
      </c>
      <c r="AB34" s="432">
        <v>60080997</v>
      </c>
      <c r="AC34" s="432">
        <v>28192310</v>
      </c>
      <c r="AD34" s="387">
        <v>1</v>
      </c>
      <c r="AE34" s="432">
        <v>22428133</v>
      </c>
      <c r="AF34" s="432">
        <v>28178875</v>
      </c>
      <c r="AG34" s="673"/>
      <c r="AH34" s="688">
        <f t="shared" si="0"/>
        <v>449027134</v>
      </c>
      <c r="AI34" s="689">
        <f t="shared" ref="AI34:AJ34" si="10">+P34+S34+V34+Y34+AB34+AE34+P59+S59+V59+Y59+AB59+AE59</f>
        <v>449027134</v>
      </c>
      <c r="AJ34" s="689">
        <f t="shared" si="10"/>
        <v>363571715</v>
      </c>
    </row>
    <row r="35" spans="1:36" s="94" customFormat="1" ht="15.75" customHeight="1" x14ac:dyDescent="0.25">
      <c r="A35" s="1289"/>
      <c r="B35" s="360" t="s">
        <v>1383</v>
      </c>
      <c r="C35" s="387">
        <v>1</v>
      </c>
      <c r="D35" s="435">
        <v>78220009</v>
      </c>
      <c r="E35" s="387">
        <v>1</v>
      </c>
      <c r="F35" s="435">
        <v>234977302</v>
      </c>
      <c r="G35" s="387">
        <v>1</v>
      </c>
      <c r="H35" s="435">
        <v>7461304</v>
      </c>
      <c r="I35" s="387">
        <v>1</v>
      </c>
      <c r="J35" s="435">
        <v>77468237</v>
      </c>
      <c r="K35" s="387">
        <v>1</v>
      </c>
      <c r="L35" s="435">
        <v>18469965</v>
      </c>
      <c r="M35" s="387">
        <v>1</v>
      </c>
      <c r="N35" s="435">
        <v>68261381</v>
      </c>
      <c r="O35" s="387">
        <v>1</v>
      </c>
      <c r="P35" s="455">
        <v>78220009</v>
      </c>
      <c r="Q35" s="432">
        <v>384420</v>
      </c>
      <c r="R35" s="387">
        <v>1</v>
      </c>
      <c r="S35" s="432">
        <v>185098204</v>
      </c>
      <c r="T35" s="432">
        <v>2955572</v>
      </c>
      <c r="U35" s="387">
        <v>1</v>
      </c>
      <c r="V35" s="432">
        <v>6904847</v>
      </c>
      <c r="W35" s="432">
        <v>11668516</v>
      </c>
      <c r="X35" s="387">
        <v>1</v>
      </c>
      <c r="Y35" s="432">
        <v>370315</v>
      </c>
      <c r="Z35" s="432">
        <v>25804748</v>
      </c>
      <c r="AA35" s="387">
        <v>1</v>
      </c>
      <c r="AB35" s="432">
        <v>60080998</v>
      </c>
      <c r="AC35" s="432">
        <v>28192310</v>
      </c>
      <c r="AD35" s="387">
        <v>1</v>
      </c>
      <c r="AE35" s="432">
        <v>22428133</v>
      </c>
      <c r="AF35" s="432">
        <v>28178875</v>
      </c>
      <c r="AG35" s="673"/>
      <c r="AH35" s="688">
        <f t="shared" si="0"/>
        <v>449027134</v>
      </c>
      <c r="AI35" s="689">
        <f t="shared" ref="AI35:AJ35" si="11">+P35+S35+V35+Y35+AB35+AE35+P60+S60+V60+Y60+AB60+AE60</f>
        <v>449027134</v>
      </c>
      <c r="AJ35" s="689">
        <f t="shared" si="11"/>
        <v>363571715</v>
      </c>
    </row>
    <row r="36" spans="1:36" s="94" customFormat="1" ht="15.75" customHeight="1" x14ac:dyDescent="0.25">
      <c r="A36" s="1289"/>
      <c r="B36" s="360" t="s">
        <v>1384</v>
      </c>
      <c r="C36" s="387">
        <v>1</v>
      </c>
      <c r="D36" s="435">
        <v>78220009</v>
      </c>
      <c r="E36" s="387">
        <v>1</v>
      </c>
      <c r="F36" s="435">
        <v>234977302</v>
      </c>
      <c r="G36" s="387">
        <v>1</v>
      </c>
      <c r="H36" s="435">
        <v>7461304</v>
      </c>
      <c r="I36" s="387">
        <v>1</v>
      </c>
      <c r="J36" s="435">
        <v>77468237</v>
      </c>
      <c r="K36" s="387">
        <v>1</v>
      </c>
      <c r="L36" s="435">
        <v>18469965</v>
      </c>
      <c r="M36" s="387">
        <v>1</v>
      </c>
      <c r="N36" s="435">
        <v>68261380</v>
      </c>
      <c r="O36" s="387">
        <v>1</v>
      </c>
      <c r="P36" s="455">
        <v>78220009</v>
      </c>
      <c r="Q36" s="432">
        <v>384420</v>
      </c>
      <c r="R36" s="387">
        <v>1</v>
      </c>
      <c r="S36" s="432">
        <v>185098204</v>
      </c>
      <c r="T36" s="432">
        <v>2955572</v>
      </c>
      <c r="U36" s="387">
        <v>1</v>
      </c>
      <c r="V36" s="432">
        <v>6904847</v>
      </c>
      <c r="W36" s="432">
        <v>11668516</v>
      </c>
      <c r="X36" s="387">
        <v>1</v>
      </c>
      <c r="Y36" s="432">
        <v>370316</v>
      </c>
      <c r="Z36" s="432">
        <v>25804748</v>
      </c>
      <c r="AA36" s="387">
        <v>1</v>
      </c>
      <c r="AB36" s="432">
        <v>60080998</v>
      </c>
      <c r="AC36" s="432">
        <v>28192310</v>
      </c>
      <c r="AD36" s="387">
        <v>1</v>
      </c>
      <c r="AE36" s="432">
        <v>22428134</v>
      </c>
      <c r="AF36" s="432">
        <v>28178875</v>
      </c>
      <c r="AG36" s="673"/>
      <c r="AH36" s="688">
        <f t="shared" si="0"/>
        <v>449027133</v>
      </c>
      <c r="AI36" s="689">
        <f t="shared" ref="AI36:AJ36" si="12">+P36+S36+V36+Y36+AB36+AE36+P61+S61+V61+Y61+AB61+AE61</f>
        <v>449027133</v>
      </c>
      <c r="AJ36" s="689">
        <f t="shared" si="12"/>
        <v>363571715</v>
      </c>
    </row>
    <row r="37" spans="1:36" s="94" customFormat="1" ht="15.75" customHeight="1" x14ac:dyDescent="0.25">
      <c r="A37" s="1289"/>
      <c r="B37" s="360" t="s">
        <v>1385</v>
      </c>
      <c r="C37" s="387">
        <v>1</v>
      </c>
      <c r="D37" s="435">
        <v>78220009</v>
      </c>
      <c r="E37" s="387">
        <v>1</v>
      </c>
      <c r="F37" s="435">
        <v>234977302</v>
      </c>
      <c r="G37" s="387">
        <v>1</v>
      </c>
      <c r="H37" s="435">
        <v>7461304</v>
      </c>
      <c r="I37" s="387">
        <v>1</v>
      </c>
      <c r="J37" s="435">
        <v>77468237</v>
      </c>
      <c r="K37" s="387">
        <v>1</v>
      </c>
      <c r="L37" s="435">
        <v>18469965</v>
      </c>
      <c r="M37" s="387">
        <v>1</v>
      </c>
      <c r="N37" s="435">
        <v>68261380</v>
      </c>
      <c r="O37" s="387">
        <v>1</v>
      </c>
      <c r="P37" s="455">
        <v>78220009</v>
      </c>
      <c r="Q37" s="432">
        <v>384420</v>
      </c>
      <c r="R37" s="387">
        <v>1</v>
      </c>
      <c r="S37" s="432">
        <v>185098204</v>
      </c>
      <c r="T37" s="432">
        <v>2955572</v>
      </c>
      <c r="U37" s="387">
        <v>1</v>
      </c>
      <c r="V37" s="432">
        <v>6904847</v>
      </c>
      <c r="W37" s="432">
        <v>11668516</v>
      </c>
      <c r="X37" s="387">
        <v>1</v>
      </c>
      <c r="Y37" s="432">
        <v>370316</v>
      </c>
      <c r="Z37" s="432">
        <v>25804748</v>
      </c>
      <c r="AA37" s="387">
        <v>1</v>
      </c>
      <c r="AB37" s="432">
        <v>60080998</v>
      </c>
      <c r="AC37" s="432">
        <v>28192310</v>
      </c>
      <c r="AD37" s="387">
        <v>1</v>
      </c>
      <c r="AE37" s="432">
        <v>22428134</v>
      </c>
      <c r="AF37" s="432">
        <v>28178875</v>
      </c>
      <c r="AG37" s="673"/>
      <c r="AH37" s="688">
        <f t="shared" si="0"/>
        <v>449027133</v>
      </c>
      <c r="AI37" s="689">
        <f t="shared" ref="AI37:AJ37" si="13">+P37+S37+V37+Y37+AB37+AE37+P62+S62+V62+Y62+AB62+AE62</f>
        <v>449027133</v>
      </c>
      <c r="AJ37" s="689">
        <f t="shared" si="13"/>
        <v>363571716</v>
      </c>
    </row>
    <row r="38" spans="1:36" s="94" customFormat="1" ht="15.75" customHeight="1" x14ac:dyDescent="0.25">
      <c r="A38" s="1289"/>
      <c r="B38" s="360" t="s">
        <v>1386</v>
      </c>
      <c r="C38" s="387">
        <v>1</v>
      </c>
      <c r="D38" s="435">
        <v>78220009</v>
      </c>
      <c r="E38" s="387">
        <v>1</v>
      </c>
      <c r="F38" s="435">
        <v>234977302</v>
      </c>
      <c r="G38" s="387">
        <v>1</v>
      </c>
      <c r="H38" s="435">
        <v>7461304</v>
      </c>
      <c r="I38" s="387">
        <v>1</v>
      </c>
      <c r="J38" s="435">
        <v>77468237</v>
      </c>
      <c r="K38" s="387">
        <v>1</v>
      </c>
      <c r="L38" s="435">
        <v>18469965</v>
      </c>
      <c r="M38" s="387">
        <v>1</v>
      </c>
      <c r="N38" s="435">
        <v>68261380</v>
      </c>
      <c r="O38" s="387">
        <v>1</v>
      </c>
      <c r="P38" s="455">
        <v>78220009</v>
      </c>
      <c r="Q38" s="432">
        <v>384420</v>
      </c>
      <c r="R38" s="387">
        <v>1</v>
      </c>
      <c r="S38" s="432">
        <v>185098204</v>
      </c>
      <c r="T38" s="432">
        <v>2955572</v>
      </c>
      <c r="U38" s="387">
        <v>1</v>
      </c>
      <c r="V38" s="432">
        <v>6904847</v>
      </c>
      <c r="W38" s="432">
        <v>11668516</v>
      </c>
      <c r="X38" s="387">
        <v>1</v>
      </c>
      <c r="Y38" s="432">
        <v>370316</v>
      </c>
      <c r="Z38" s="432">
        <v>25804748</v>
      </c>
      <c r="AA38" s="387">
        <v>1</v>
      </c>
      <c r="AB38" s="432">
        <v>60080998</v>
      </c>
      <c r="AC38" s="432">
        <v>28192310</v>
      </c>
      <c r="AD38" s="387">
        <v>1</v>
      </c>
      <c r="AE38" s="432">
        <v>22428134</v>
      </c>
      <c r="AF38" s="432">
        <v>28178875</v>
      </c>
      <c r="AG38" s="673"/>
      <c r="AH38" s="688">
        <f t="shared" si="0"/>
        <v>449027133</v>
      </c>
      <c r="AI38" s="689">
        <f t="shared" ref="AI38:AJ38" si="14">+P38+S38+V38+Y38+AB38+AE38+P63+S63+V63+Y63+AB63+AE63</f>
        <v>449027133</v>
      </c>
      <c r="AJ38" s="689">
        <f t="shared" si="14"/>
        <v>363571716</v>
      </c>
    </row>
    <row r="39" spans="1:36" s="94" customFormat="1" ht="15.75" customHeight="1" x14ac:dyDescent="0.25">
      <c r="A39" s="1289"/>
      <c r="B39" s="360" t="s">
        <v>1387</v>
      </c>
      <c r="C39" s="387">
        <v>1</v>
      </c>
      <c r="D39" s="435">
        <v>78220009</v>
      </c>
      <c r="E39" s="387">
        <v>1</v>
      </c>
      <c r="F39" s="435">
        <v>234977302</v>
      </c>
      <c r="G39" s="387">
        <v>1</v>
      </c>
      <c r="H39" s="435">
        <v>7461304</v>
      </c>
      <c r="I39" s="387">
        <v>1</v>
      </c>
      <c r="J39" s="435">
        <v>77468237</v>
      </c>
      <c r="K39" s="387">
        <v>1</v>
      </c>
      <c r="L39" s="435">
        <v>18469965</v>
      </c>
      <c r="M39" s="387">
        <v>1</v>
      </c>
      <c r="N39" s="435">
        <v>68261380</v>
      </c>
      <c r="O39" s="387">
        <v>1</v>
      </c>
      <c r="P39" s="455">
        <v>78220009</v>
      </c>
      <c r="Q39" s="432">
        <v>384420</v>
      </c>
      <c r="R39" s="387">
        <v>1</v>
      </c>
      <c r="S39" s="432">
        <v>185098205</v>
      </c>
      <c r="T39" s="432">
        <v>2955572</v>
      </c>
      <c r="U39" s="387">
        <v>1</v>
      </c>
      <c r="V39" s="432">
        <v>6904847</v>
      </c>
      <c r="W39" s="432">
        <v>11668516</v>
      </c>
      <c r="X39" s="387">
        <v>1</v>
      </c>
      <c r="Y39" s="432">
        <v>370316</v>
      </c>
      <c r="Z39" s="432">
        <v>25804748</v>
      </c>
      <c r="AA39" s="387">
        <v>1</v>
      </c>
      <c r="AB39" s="432">
        <v>60080998</v>
      </c>
      <c r="AC39" s="432">
        <v>28192310</v>
      </c>
      <c r="AD39" s="387">
        <v>1</v>
      </c>
      <c r="AE39" s="432">
        <v>22428134</v>
      </c>
      <c r="AF39" s="432">
        <v>28178875</v>
      </c>
      <c r="AG39" s="673"/>
      <c r="AH39" s="688">
        <f t="shared" si="0"/>
        <v>449027133</v>
      </c>
      <c r="AI39" s="689">
        <f t="shared" ref="AI39:AJ39" si="15">+P39+S39+V39+Y39+AB39+AE39+P64+S64+V64+Y64+AB64+AE64</f>
        <v>449027133</v>
      </c>
      <c r="AJ39" s="689">
        <f t="shared" si="15"/>
        <v>363571716</v>
      </c>
    </row>
    <row r="40" spans="1:36" s="94" customFormat="1" ht="15.75" customHeight="1" x14ac:dyDescent="0.25">
      <c r="A40" s="1289"/>
      <c r="B40" s="360" t="s">
        <v>1388</v>
      </c>
      <c r="C40" s="387">
        <v>1</v>
      </c>
      <c r="D40" s="435">
        <v>78220009</v>
      </c>
      <c r="E40" s="387">
        <v>1</v>
      </c>
      <c r="F40" s="435">
        <v>234977302</v>
      </c>
      <c r="G40" s="387">
        <v>1</v>
      </c>
      <c r="H40" s="435">
        <v>7461304</v>
      </c>
      <c r="I40" s="387">
        <v>1</v>
      </c>
      <c r="J40" s="435">
        <v>77468237</v>
      </c>
      <c r="K40" s="387">
        <v>1</v>
      </c>
      <c r="L40" s="435">
        <v>18469965</v>
      </c>
      <c r="M40" s="387">
        <v>1</v>
      </c>
      <c r="N40" s="435">
        <v>68261380</v>
      </c>
      <c r="O40" s="387">
        <v>1</v>
      </c>
      <c r="P40" s="455">
        <v>78220009</v>
      </c>
      <c r="Q40" s="432">
        <v>384420</v>
      </c>
      <c r="R40" s="387">
        <v>1</v>
      </c>
      <c r="S40" s="432">
        <v>185098205</v>
      </c>
      <c r="T40" s="432">
        <v>2955572</v>
      </c>
      <c r="U40" s="387">
        <v>1</v>
      </c>
      <c r="V40" s="432">
        <v>6904847</v>
      </c>
      <c r="W40" s="432">
        <v>11668516</v>
      </c>
      <c r="X40" s="387">
        <v>1</v>
      </c>
      <c r="Y40" s="432">
        <v>370316</v>
      </c>
      <c r="Z40" s="432">
        <v>25804747</v>
      </c>
      <c r="AA40" s="387">
        <v>1</v>
      </c>
      <c r="AB40" s="432">
        <v>60080998</v>
      </c>
      <c r="AC40" s="432">
        <v>28192309</v>
      </c>
      <c r="AD40" s="387">
        <v>1</v>
      </c>
      <c r="AE40" s="432">
        <v>22428134</v>
      </c>
      <c r="AF40" s="432">
        <v>28178875</v>
      </c>
      <c r="AG40" s="673"/>
      <c r="AH40" s="688">
        <f t="shared" si="0"/>
        <v>449027133</v>
      </c>
      <c r="AI40" s="689">
        <f t="shared" ref="AI40:AJ40" si="16">+P40+S40+V40+Y40+AB40+AE40+P65+S65+V65+Y65+AB65+AE65</f>
        <v>449027133</v>
      </c>
      <c r="AJ40" s="689">
        <f t="shared" si="16"/>
        <v>363571715</v>
      </c>
    </row>
    <row r="41" spans="1:36" s="94" customFormat="1" ht="15.75" customHeight="1" x14ac:dyDescent="0.25">
      <c r="A41" s="1289"/>
      <c r="B41" s="360" t="s">
        <v>1389</v>
      </c>
      <c r="C41" s="387">
        <v>1</v>
      </c>
      <c r="D41" s="435">
        <v>78220009</v>
      </c>
      <c r="E41" s="387">
        <v>1</v>
      </c>
      <c r="F41" s="435">
        <v>234977302</v>
      </c>
      <c r="G41" s="387">
        <v>1</v>
      </c>
      <c r="H41" s="435">
        <v>7461304</v>
      </c>
      <c r="I41" s="387">
        <v>1</v>
      </c>
      <c r="J41" s="435">
        <v>77468237</v>
      </c>
      <c r="K41" s="387">
        <v>1</v>
      </c>
      <c r="L41" s="435">
        <v>18469965</v>
      </c>
      <c r="M41" s="387">
        <v>1</v>
      </c>
      <c r="N41" s="435">
        <v>68261380</v>
      </c>
      <c r="O41" s="387">
        <v>1</v>
      </c>
      <c r="P41" s="455">
        <v>78220009</v>
      </c>
      <c r="Q41" s="432">
        <v>384420</v>
      </c>
      <c r="R41" s="387">
        <v>1</v>
      </c>
      <c r="S41" s="432">
        <v>185098205</v>
      </c>
      <c r="T41" s="432">
        <v>2955572</v>
      </c>
      <c r="U41" s="387">
        <v>1</v>
      </c>
      <c r="V41" s="432">
        <v>6904846</v>
      </c>
      <c r="W41" s="432">
        <v>11668516</v>
      </c>
      <c r="X41" s="387">
        <v>1</v>
      </c>
      <c r="Y41" s="432">
        <v>370316</v>
      </c>
      <c r="Z41" s="432">
        <v>25804747</v>
      </c>
      <c r="AA41" s="387">
        <v>1</v>
      </c>
      <c r="AB41" s="432">
        <v>60080998</v>
      </c>
      <c r="AC41" s="432">
        <v>28192309</v>
      </c>
      <c r="AD41" s="387">
        <v>1</v>
      </c>
      <c r="AE41" s="432">
        <v>22428134</v>
      </c>
      <c r="AF41" s="432">
        <v>28178876</v>
      </c>
      <c r="AG41" s="673"/>
      <c r="AH41" s="688">
        <f t="shared" si="0"/>
        <v>449027133</v>
      </c>
      <c r="AI41" s="689">
        <f t="shared" ref="AI41:AJ41" si="17">+P41+S41+V41+Y41+AB41+AE41+P66+S66+V66+Y66+AB66+AE66</f>
        <v>449027133</v>
      </c>
      <c r="AJ41" s="689">
        <f t="shared" si="17"/>
        <v>363571716</v>
      </c>
    </row>
    <row r="42" spans="1:36" s="94" customFormat="1" ht="15.75" customHeight="1" x14ac:dyDescent="0.25">
      <c r="A42" s="1289"/>
      <c r="B42" s="360" t="s">
        <v>1390</v>
      </c>
      <c r="C42" s="387">
        <v>1</v>
      </c>
      <c r="D42" s="435">
        <v>78220009</v>
      </c>
      <c r="E42" s="387">
        <v>1</v>
      </c>
      <c r="F42" s="435">
        <v>234977302</v>
      </c>
      <c r="G42" s="387">
        <v>1</v>
      </c>
      <c r="H42" s="435">
        <v>7461312</v>
      </c>
      <c r="I42" s="387">
        <v>1</v>
      </c>
      <c r="J42" s="435">
        <v>77468237</v>
      </c>
      <c r="K42" s="387">
        <v>1</v>
      </c>
      <c r="L42" s="435">
        <v>18469966</v>
      </c>
      <c r="M42" s="387">
        <v>1</v>
      </c>
      <c r="N42" s="435">
        <v>68261380</v>
      </c>
      <c r="O42" s="387">
        <v>1</v>
      </c>
      <c r="P42" s="455">
        <v>78220009</v>
      </c>
      <c r="Q42" s="432">
        <v>384420</v>
      </c>
      <c r="R42" s="387">
        <v>1</v>
      </c>
      <c r="S42" s="432">
        <v>185098205</v>
      </c>
      <c r="T42" s="432">
        <v>2955572</v>
      </c>
      <c r="U42" s="387">
        <v>1</v>
      </c>
      <c r="V42" s="432">
        <v>6904846</v>
      </c>
      <c r="W42" s="432">
        <v>11668516</v>
      </c>
      <c r="X42" s="387">
        <v>1</v>
      </c>
      <c r="Y42" s="432">
        <v>370316</v>
      </c>
      <c r="Z42" s="432">
        <v>25804747</v>
      </c>
      <c r="AA42" s="387">
        <v>1</v>
      </c>
      <c r="AB42" s="432">
        <v>60080998</v>
      </c>
      <c r="AC42" s="432">
        <v>28192309</v>
      </c>
      <c r="AD42" s="387">
        <v>1</v>
      </c>
      <c r="AE42" s="432">
        <v>22428134</v>
      </c>
      <c r="AF42" s="432">
        <v>28178876</v>
      </c>
      <c r="AG42" s="673"/>
      <c r="AH42" s="688">
        <f t="shared" si="0"/>
        <v>449027149</v>
      </c>
      <c r="AI42" s="689">
        <f t="shared" ref="AI42:AJ42" si="18">+P42+S42+V42+Y42+AB42+AE42+P67+S67+V67+Y67+AB67+AE67</f>
        <v>449027149</v>
      </c>
      <c r="AJ42" s="689">
        <f t="shared" si="18"/>
        <v>363571715</v>
      </c>
    </row>
    <row r="43" spans="1:36" s="94" customFormat="1" ht="15.75" customHeight="1" x14ac:dyDescent="0.25">
      <c r="A43" s="1289"/>
      <c r="B43" s="360" t="s">
        <v>1391</v>
      </c>
      <c r="C43" s="387">
        <v>1</v>
      </c>
      <c r="D43" s="435">
        <v>46346297</v>
      </c>
      <c r="E43" s="387">
        <v>1</v>
      </c>
      <c r="F43" s="435">
        <v>25148628</v>
      </c>
      <c r="G43" s="387">
        <v>1</v>
      </c>
      <c r="H43" s="431"/>
      <c r="I43" s="387">
        <v>1</v>
      </c>
      <c r="J43" s="435">
        <v>251379281</v>
      </c>
      <c r="K43" s="387">
        <v>1</v>
      </c>
      <c r="L43" s="431"/>
      <c r="M43" s="387">
        <v>1</v>
      </c>
      <c r="N43" s="431"/>
      <c r="O43" s="387">
        <v>1</v>
      </c>
      <c r="P43" s="455">
        <v>46346297</v>
      </c>
      <c r="Q43" s="432"/>
      <c r="R43" s="387">
        <v>1</v>
      </c>
      <c r="S43" s="432">
        <v>25148628</v>
      </c>
      <c r="T43" s="432">
        <v>1403646</v>
      </c>
      <c r="U43" s="387">
        <v>1</v>
      </c>
      <c r="V43" s="207">
        <v>0</v>
      </c>
      <c r="W43" s="432">
        <v>11668516</v>
      </c>
      <c r="X43" s="387">
        <v>1</v>
      </c>
      <c r="Y43" s="432">
        <v>370316</v>
      </c>
      <c r="Z43" s="432">
        <v>25804747</v>
      </c>
      <c r="AA43" s="387">
        <v>1</v>
      </c>
      <c r="AB43" s="207"/>
      <c r="AC43" s="432">
        <v>28192309</v>
      </c>
      <c r="AD43" s="387">
        <v>1</v>
      </c>
      <c r="AE43" s="207"/>
      <c r="AF43" s="432">
        <v>28178876</v>
      </c>
      <c r="AG43" s="673"/>
      <c r="AH43" s="688">
        <f t="shared" si="0"/>
        <v>324186496</v>
      </c>
      <c r="AI43" s="689">
        <f t="shared" ref="AI43:AJ43" si="19">+P43+S43+V43+Y43+AB43+AE43+P68+S68+V68+Y68+AB68+AE68</f>
        <v>311491941</v>
      </c>
      <c r="AJ43" s="689">
        <f t="shared" si="19"/>
        <v>232032281</v>
      </c>
    </row>
    <row r="44" spans="1:36" s="94" customFormat="1" ht="29.25" customHeight="1" x14ac:dyDescent="0.25">
      <c r="A44" s="869"/>
      <c r="B44" s="136" t="s">
        <v>93</v>
      </c>
      <c r="C44" s="444">
        <v>1</v>
      </c>
      <c r="D44" s="436">
        <v>1532526468</v>
      </c>
      <c r="E44" s="444">
        <v>1</v>
      </c>
      <c r="F44" s="436">
        <v>4489717366</v>
      </c>
      <c r="G44" s="444">
        <v>1</v>
      </c>
      <c r="H44" s="436">
        <v>141764784</v>
      </c>
      <c r="I44" s="444">
        <v>1</v>
      </c>
      <c r="J44" s="436">
        <v>1723275784</v>
      </c>
      <c r="K44" s="444">
        <v>1</v>
      </c>
      <c r="L44" s="436">
        <v>350929336</v>
      </c>
      <c r="M44" s="444">
        <v>1</v>
      </c>
      <c r="N44" s="436">
        <v>1296966232</v>
      </c>
      <c r="O44" s="444">
        <v>1</v>
      </c>
      <c r="P44" s="456">
        <v>1532526468</v>
      </c>
      <c r="Q44" s="434">
        <f>SUM(Q24:Q43)</f>
        <v>7303980</v>
      </c>
      <c r="R44" s="444">
        <v>1</v>
      </c>
      <c r="S44" s="434">
        <f>SUM(S24:S43)</f>
        <v>3542014508</v>
      </c>
      <c r="T44" s="434">
        <f>SUM(T24:T43)</f>
        <v>57559514</v>
      </c>
      <c r="U44" s="444">
        <v>1</v>
      </c>
      <c r="V44" s="470">
        <f>SUM(V24:V43)</f>
        <v>131192091</v>
      </c>
      <c r="W44" s="470">
        <f>SUM(W24:W43)</f>
        <v>233370311</v>
      </c>
      <c r="X44" s="444">
        <v>1</v>
      </c>
      <c r="Y44" s="470">
        <f>SUM(Y24:Y43)</f>
        <v>7406308</v>
      </c>
      <c r="Z44" s="470">
        <f>SUM(Z24:Z43)</f>
        <v>516094956</v>
      </c>
      <c r="AA44" s="444">
        <v>1</v>
      </c>
      <c r="AB44" s="470">
        <f>SUM(AB24:AB43)</f>
        <v>1141538951</v>
      </c>
      <c r="AC44" s="470">
        <f>SUM(AC24:AC43)</f>
        <v>563846196</v>
      </c>
      <c r="AD44" s="444">
        <v>1</v>
      </c>
      <c r="AE44" s="470">
        <f>SUM(AE24:AE43)</f>
        <v>426134534</v>
      </c>
      <c r="AF44" s="470">
        <f>SUM(AF24:AF43)</f>
        <v>563577503</v>
      </c>
      <c r="AG44" s="673"/>
    </row>
    <row r="45" spans="1:36" s="66" customFormat="1" ht="24" customHeight="1" x14ac:dyDescent="0.25">
      <c r="K45" s="156"/>
      <c r="L45" s="156"/>
      <c r="M45" s="156"/>
      <c r="N45" s="156"/>
      <c r="O45" s="156"/>
    </row>
    <row r="46" spans="1:36" s="66" customFormat="1" ht="24" customHeight="1" x14ac:dyDescent="0.25">
      <c r="A46" s="868" t="s">
        <v>1392</v>
      </c>
      <c r="B46" s="1311" t="s">
        <v>1369</v>
      </c>
      <c r="C46" s="1158" t="s">
        <v>99</v>
      </c>
      <c r="D46" s="1292"/>
      <c r="E46" s="1292"/>
      <c r="F46" s="1292"/>
      <c r="G46" s="1292"/>
      <c r="H46" s="1292"/>
      <c r="I46" s="1292"/>
      <c r="J46" s="1292"/>
      <c r="K46" s="1292"/>
      <c r="L46" s="1292"/>
      <c r="M46" s="1292"/>
      <c r="N46" s="1159"/>
      <c r="O46" s="1261" t="s">
        <v>242</v>
      </c>
      <c r="P46" s="1262"/>
      <c r="Q46" s="1262"/>
      <c r="R46" s="1262"/>
      <c r="S46" s="1262"/>
      <c r="T46" s="1262"/>
      <c r="U46" s="1262"/>
      <c r="V46" s="1262"/>
      <c r="W46" s="1262"/>
      <c r="X46" s="1262"/>
      <c r="Y46" s="1262"/>
      <c r="Z46" s="1262"/>
      <c r="AA46" s="1262"/>
      <c r="AB46" s="1262"/>
      <c r="AC46" s="1262"/>
      <c r="AD46" s="1262"/>
      <c r="AE46" s="1262"/>
      <c r="AF46" s="1263"/>
      <c r="AG46" s="684"/>
    </row>
    <row r="47" spans="1:36" s="66" customFormat="1" ht="24" customHeight="1" x14ac:dyDescent="0.25">
      <c r="A47" s="1289"/>
      <c r="B47" s="1312"/>
      <c r="C47" s="1158" t="s">
        <v>267</v>
      </c>
      <c r="D47" s="1159"/>
      <c r="E47" s="1158" t="s">
        <v>271</v>
      </c>
      <c r="F47" s="1159"/>
      <c r="G47" s="1158" t="s">
        <v>274</v>
      </c>
      <c r="H47" s="1159"/>
      <c r="I47" s="1158" t="s">
        <v>278</v>
      </c>
      <c r="J47" s="1159"/>
      <c r="K47" s="1158" t="s">
        <v>1242</v>
      </c>
      <c r="L47" s="1159"/>
      <c r="M47" s="1158" t="s">
        <v>284</v>
      </c>
      <c r="N47" s="1159"/>
      <c r="O47" s="1261" t="s">
        <v>267</v>
      </c>
      <c r="P47" s="1262"/>
      <c r="Q47" s="1263"/>
      <c r="R47" s="1261" t="s">
        <v>271</v>
      </c>
      <c r="S47" s="1262"/>
      <c r="T47" s="1263"/>
      <c r="U47" s="1261" t="s">
        <v>274</v>
      </c>
      <c r="V47" s="1262"/>
      <c r="W47" s="1263"/>
      <c r="X47" s="1261" t="s">
        <v>278</v>
      </c>
      <c r="Y47" s="1310"/>
      <c r="Z47" s="1263"/>
      <c r="AA47" s="1261" t="s">
        <v>1242</v>
      </c>
      <c r="AB47" s="1262"/>
      <c r="AC47" s="1263"/>
      <c r="AD47" s="1261" t="s">
        <v>284</v>
      </c>
      <c r="AE47" s="1262"/>
      <c r="AF47" s="1263"/>
      <c r="AG47" s="675"/>
    </row>
    <row r="48" spans="1:36" s="66" customFormat="1" ht="29.25" customHeight="1" x14ac:dyDescent="0.25">
      <c r="A48" s="1289"/>
      <c r="B48" s="1313"/>
      <c r="C48" s="209" t="s">
        <v>100</v>
      </c>
      <c r="D48" s="195" t="s">
        <v>1370</v>
      </c>
      <c r="E48" s="209" t="s">
        <v>100</v>
      </c>
      <c r="F48" s="195" t="s">
        <v>1370</v>
      </c>
      <c r="G48" s="209" t="s">
        <v>100</v>
      </c>
      <c r="H48" s="195" t="s">
        <v>1370</v>
      </c>
      <c r="I48" s="209" t="s">
        <v>100</v>
      </c>
      <c r="J48" s="195" t="s">
        <v>1370</v>
      </c>
      <c r="K48" s="209" t="s">
        <v>100</v>
      </c>
      <c r="L48" s="195" t="s">
        <v>1370</v>
      </c>
      <c r="M48" s="209" t="s">
        <v>100</v>
      </c>
      <c r="N48" s="195" t="s">
        <v>1370</v>
      </c>
      <c r="O48" s="198" t="s">
        <v>100</v>
      </c>
      <c r="P48" s="198" t="s">
        <v>1371</v>
      </c>
      <c r="Q48" s="198" t="s">
        <v>229</v>
      </c>
      <c r="R48" s="198" t="s">
        <v>100</v>
      </c>
      <c r="S48" s="198" t="s">
        <v>1371</v>
      </c>
      <c r="T48" s="198" t="s">
        <v>229</v>
      </c>
      <c r="U48" s="198" t="s">
        <v>100</v>
      </c>
      <c r="V48" s="198" t="s">
        <v>1371</v>
      </c>
      <c r="W48" s="198" t="s">
        <v>229</v>
      </c>
      <c r="X48" s="611" t="s">
        <v>100</v>
      </c>
      <c r="Y48" s="610" t="s">
        <v>1371</v>
      </c>
      <c r="Z48" s="610" t="s">
        <v>229</v>
      </c>
      <c r="AA48" s="624" t="s">
        <v>100</v>
      </c>
      <c r="AB48" s="198" t="s">
        <v>1371</v>
      </c>
      <c r="AC48" s="198" t="s">
        <v>229</v>
      </c>
      <c r="AD48" s="198" t="s">
        <v>100</v>
      </c>
      <c r="AE48" s="198" t="s">
        <v>1371</v>
      </c>
      <c r="AF48" s="198" t="s">
        <v>229</v>
      </c>
    </row>
    <row r="49" spans="1:37" s="66" customFormat="1" ht="16.5" x14ac:dyDescent="0.25">
      <c r="A49" s="1289"/>
      <c r="B49" s="282" t="s">
        <v>1372</v>
      </c>
      <c r="C49" s="445">
        <v>1</v>
      </c>
      <c r="D49" s="441">
        <v>12962778</v>
      </c>
      <c r="E49" s="387">
        <v>1</v>
      </c>
      <c r="F49" s="441">
        <v>5399620</v>
      </c>
      <c r="G49" s="387">
        <v>1</v>
      </c>
      <c r="H49" s="441">
        <v>2093515</v>
      </c>
      <c r="I49" s="387">
        <v>1</v>
      </c>
      <c r="J49" s="441">
        <v>962778</v>
      </c>
      <c r="K49" s="387">
        <v>1</v>
      </c>
      <c r="L49" s="441">
        <v>11352727</v>
      </c>
      <c r="M49" s="387">
        <v>1</v>
      </c>
      <c r="N49" s="441">
        <v>-68602481</v>
      </c>
      <c r="O49" s="387">
        <v>1</v>
      </c>
      <c r="P49" s="441">
        <v>13122339</v>
      </c>
      <c r="Q49" s="441">
        <v>61046584</v>
      </c>
      <c r="R49" s="387">
        <v>1</v>
      </c>
      <c r="S49" s="441">
        <v>12152183</v>
      </c>
      <c r="T49" s="441">
        <v>37452890</v>
      </c>
      <c r="U49" s="387">
        <v>1</v>
      </c>
      <c r="V49" s="441">
        <v>7377214</v>
      </c>
      <c r="W49" s="604">
        <v>36231562</v>
      </c>
      <c r="X49" s="609">
        <v>1</v>
      </c>
      <c r="Y49" s="612">
        <v>62232758</v>
      </c>
      <c r="Z49" s="619">
        <v>44077425</v>
      </c>
      <c r="AA49" s="387">
        <v>1</v>
      </c>
      <c r="AB49" s="622">
        <v>1281267</v>
      </c>
      <c r="AC49" s="608">
        <v>38426647</v>
      </c>
      <c r="AD49" s="387">
        <v>1</v>
      </c>
      <c r="AE49" s="687">
        <v>-241131</v>
      </c>
      <c r="AF49" s="622">
        <v>49152165</v>
      </c>
      <c r="AG49" s="674"/>
      <c r="AI49" s="674"/>
      <c r="AJ49" s="675"/>
      <c r="AK49" s="675">
        <f>AI49-AJ49</f>
        <v>0</v>
      </c>
    </row>
    <row r="50" spans="1:37" s="66" customFormat="1" ht="16.5" x14ac:dyDescent="0.25">
      <c r="A50" s="1289"/>
      <c r="B50" s="283" t="s">
        <v>1373</v>
      </c>
      <c r="C50" s="445">
        <v>1</v>
      </c>
      <c r="D50" s="441">
        <v>12962778</v>
      </c>
      <c r="E50" s="387">
        <v>1</v>
      </c>
      <c r="F50" s="441">
        <v>5399620</v>
      </c>
      <c r="G50" s="387">
        <v>1</v>
      </c>
      <c r="H50" s="441">
        <v>2093515</v>
      </c>
      <c r="I50" s="387">
        <v>1</v>
      </c>
      <c r="J50" s="441">
        <v>962778</v>
      </c>
      <c r="K50" s="387">
        <v>1</v>
      </c>
      <c r="L50" s="441">
        <v>11352727</v>
      </c>
      <c r="M50" s="387">
        <v>1</v>
      </c>
      <c r="N50" s="441">
        <v>-68602481</v>
      </c>
      <c r="O50" s="387">
        <v>1</v>
      </c>
      <c r="P50" s="441">
        <v>13122339</v>
      </c>
      <c r="Q50" s="441">
        <v>61046584</v>
      </c>
      <c r="R50" s="387">
        <v>1</v>
      </c>
      <c r="S50" s="441">
        <v>12152183</v>
      </c>
      <c r="T50" s="441">
        <v>37452890</v>
      </c>
      <c r="U50" s="387">
        <v>1</v>
      </c>
      <c r="V50" s="441">
        <v>7377214</v>
      </c>
      <c r="W50" s="604">
        <v>36231562</v>
      </c>
      <c r="X50" s="605">
        <v>1</v>
      </c>
      <c r="Y50" s="608">
        <v>62232758</v>
      </c>
      <c r="Z50" s="619">
        <v>44077425</v>
      </c>
      <c r="AA50" s="387">
        <v>1</v>
      </c>
      <c r="AB50" s="622">
        <v>1281267</v>
      </c>
      <c r="AC50" s="608">
        <v>38426647</v>
      </c>
      <c r="AD50" s="387">
        <v>1</v>
      </c>
      <c r="AE50" s="687">
        <v>-241131</v>
      </c>
      <c r="AF50" s="622">
        <v>49152165</v>
      </c>
      <c r="AG50" s="674"/>
    </row>
    <row r="51" spans="1:37" s="66" customFormat="1" ht="16.5" x14ac:dyDescent="0.25">
      <c r="A51" s="1289"/>
      <c r="B51" s="283" t="s">
        <v>1374</v>
      </c>
      <c r="C51" s="445">
        <v>1</v>
      </c>
      <c r="D51" s="441">
        <v>12962778</v>
      </c>
      <c r="E51" s="387">
        <v>1</v>
      </c>
      <c r="F51" s="441">
        <v>5399620</v>
      </c>
      <c r="G51" s="387">
        <v>1</v>
      </c>
      <c r="H51" s="441">
        <v>2093515</v>
      </c>
      <c r="I51" s="387">
        <v>1</v>
      </c>
      <c r="J51" s="441">
        <v>962778</v>
      </c>
      <c r="K51" s="387">
        <v>1</v>
      </c>
      <c r="L51" s="441">
        <v>11352727</v>
      </c>
      <c r="M51" s="387">
        <v>1</v>
      </c>
      <c r="N51" s="441">
        <v>-68602481</v>
      </c>
      <c r="O51" s="387">
        <v>1</v>
      </c>
      <c r="P51" s="441">
        <v>13122339</v>
      </c>
      <c r="Q51" s="441">
        <v>61046584</v>
      </c>
      <c r="R51" s="387">
        <v>1</v>
      </c>
      <c r="S51" s="441">
        <v>12152183</v>
      </c>
      <c r="T51" s="441">
        <v>37452890</v>
      </c>
      <c r="U51" s="387">
        <v>1</v>
      </c>
      <c r="V51" s="441">
        <v>7377214</v>
      </c>
      <c r="W51" s="604">
        <v>36231562</v>
      </c>
      <c r="X51" s="605">
        <v>1</v>
      </c>
      <c r="Y51" s="608">
        <v>62232758</v>
      </c>
      <c r="Z51" s="619">
        <v>44077425</v>
      </c>
      <c r="AA51" s="387">
        <v>1</v>
      </c>
      <c r="AB51" s="622">
        <v>1281267</v>
      </c>
      <c r="AC51" s="608">
        <v>38426647</v>
      </c>
      <c r="AD51" s="387">
        <v>1</v>
      </c>
      <c r="AE51" s="687">
        <v>-241131</v>
      </c>
      <c r="AF51" s="622">
        <v>49152165</v>
      </c>
      <c r="AG51" s="674"/>
    </row>
    <row r="52" spans="1:37" s="66" customFormat="1" ht="16.5" x14ac:dyDescent="0.25">
      <c r="A52" s="1289"/>
      <c r="B52" s="283" t="s">
        <v>1375</v>
      </c>
      <c r="C52" s="445">
        <v>1</v>
      </c>
      <c r="D52" s="441">
        <v>12962778</v>
      </c>
      <c r="E52" s="387">
        <v>1</v>
      </c>
      <c r="F52" s="441">
        <v>5399620</v>
      </c>
      <c r="G52" s="387">
        <v>1</v>
      </c>
      <c r="H52" s="441">
        <v>2093515</v>
      </c>
      <c r="I52" s="387">
        <v>1</v>
      </c>
      <c r="J52" s="441">
        <v>962778</v>
      </c>
      <c r="K52" s="387">
        <v>1</v>
      </c>
      <c r="L52" s="441">
        <v>11352727</v>
      </c>
      <c r="M52" s="387">
        <v>1</v>
      </c>
      <c r="N52" s="441">
        <v>-68602481</v>
      </c>
      <c r="O52" s="387">
        <v>1</v>
      </c>
      <c r="P52" s="441">
        <v>13122339</v>
      </c>
      <c r="Q52" s="441">
        <v>61046584</v>
      </c>
      <c r="R52" s="387">
        <v>1</v>
      </c>
      <c r="S52" s="441">
        <v>12152183</v>
      </c>
      <c r="T52" s="441">
        <v>37452890</v>
      </c>
      <c r="U52" s="387">
        <v>1</v>
      </c>
      <c r="V52" s="441">
        <v>7377214</v>
      </c>
      <c r="W52" s="604">
        <v>36231562</v>
      </c>
      <c r="X52" s="605">
        <v>1</v>
      </c>
      <c r="Y52" s="608">
        <v>62232758</v>
      </c>
      <c r="Z52" s="619">
        <v>44077425</v>
      </c>
      <c r="AA52" s="387">
        <v>1</v>
      </c>
      <c r="AB52" s="622">
        <v>1281267</v>
      </c>
      <c r="AC52" s="608">
        <v>38426647</v>
      </c>
      <c r="AD52" s="387">
        <v>1</v>
      </c>
      <c r="AE52" s="687">
        <v>-241131</v>
      </c>
      <c r="AF52" s="622">
        <v>49152165</v>
      </c>
      <c r="AG52" s="674"/>
    </row>
    <row r="53" spans="1:37" s="66" customFormat="1" ht="16.5" x14ac:dyDescent="0.25">
      <c r="A53" s="1289"/>
      <c r="B53" s="283" t="s">
        <v>1376</v>
      </c>
      <c r="C53" s="445">
        <v>1</v>
      </c>
      <c r="D53" s="441">
        <v>12962778</v>
      </c>
      <c r="E53" s="387">
        <v>1</v>
      </c>
      <c r="F53" s="441">
        <v>5399620</v>
      </c>
      <c r="G53" s="387">
        <v>1</v>
      </c>
      <c r="H53" s="441">
        <v>2093515</v>
      </c>
      <c r="I53" s="387">
        <v>1</v>
      </c>
      <c r="J53" s="441">
        <v>962778</v>
      </c>
      <c r="K53" s="387">
        <v>1</v>
      </c>
      <c r="L53" s="441">
        <v>11352727</v>
      </c>
      <c r="M53" s="387">
        <v>1</v>
      </c>
      <c r="N53" s="441">
        <v>-68602481</v>
      </c>
      <c r="O53" s="387">
        <v>1</v>
      </c>
      <c r="P53" s="441">
        <v>13122339</v>
      </c>
      <c r="Q53" s="441">
        <v>61046584</v>
      </c>
      <c r="R53" s="387">
        <v>1</v>
      </c>
      <c r="S53" s="441">
        <v>12152183</v>
      </c>
      <c r="T53" s="441">
        <v>37452890</v>
      </c>
      <c r="U53" s="387">
        <v>1</v>
      </c>
      <c r="V53" s="441">
        <v>7377214</v>
      </c>
      <c r="W53" s="604">
        <v>36231562</v>
      </c>
      <c r="X53" s="605">
        <v>1</v>
      </c>
      <c r="Y53" s="608">
        <v>62232758</v>
      </c>
      <c r="Z53" s="619">
        <v>44077425</v>
      </c>
      <c r="AA53" s="387">
        <v>1</v>
      </c>
      <c r="AB53" s="622">
        <v>1281267</v>
      </c>
      <c r="AC53" s="608">
        <v>38426647</v>
      </c>
      <c r="AD53" s="387">
        <v>1</v>
      </c>
      <c r="AE53" s="687">
        <v>-241131</v>
      </c>
      <c r="AF53" s="622">
        <v>49152165</v>
      </c>
      <c r="AG53" s="674"/>
    </row>
    <row r="54" spans="1:37" s="66" customFormat="1" ht="16.5" x14ac:dyDescent="0.25">
      <c r="A54" s="1289"/>
      <c r="B54" s="283" t="s">
        <v>1377</v>
      </c>
      <c r="C54" s="445">
        <v>1</v>
      </c>
      <c r="D54" s="441">
        <v>12962778</v>
      </c>
      <c r="E54" s="387">
        <v>1</v>
      </c>
      <c r="F54" s="441">
        <v>5399620</v>
      </c>
      <c r="G54" s="387">
        <v>1</v>
      </c>
      <c r="H54" s="441">
        <v>2093515</v>
      </c>
      <c r="I54" s="387">
        <v>1</v>
      </c>
      <c r="J54" s="441">
        <v>962778</v>
      </c>
      <c r="K54" s="387">
        <v>1</v>
      </c>
      <c r="L54" s="441">
        <v>11352727</v>
      </c>
      <c r="M54" s="387">
        <v>1</v>
      </c>
      <c r="N54" s="441">
        <v>-68602481</v>
      </c>
      <c r="O54" s="387">
        <v>1</v>
      </c>
      <c r="P54" s="441">
        <v>13122339</v>
      </c>
      <c r="Q54" s="441">
        <v>61046584</v>
      </c>
      <c r="R54" s="387">
        <v>1</v>
      </c>
      <c r="S54" s="441">
        <v>12152183</v>
      </c>
      <c r="T54" s="441">
        <v>37452890</v>
      </c>
      <c r="U54" s="387">
        <v>1</v>
      </c>
      <c r="V54" s="441">
        <v>7377214</v>
      </c>
      <c r="W54" s="604">
        <v>36231562</v>
      </c>
      <c r="X54" s="605">
        <v>1</v>
      </c>
      <c r="Y54" s="608">
        <v>62232758</v>
      </c>
      <c r="Z54" s="619">
        <v>44077425</v>
      </c>
      <c r="AA54" s="387">
        <v>1</v>
      </c>
      <c r="AB54" s="622">
        <v>1281267</v>
      </c>
      <c r="AC54" s="608">
        <v>38426647</v>
      </c>
      <c r="AD54" s="387">
        <v>1</v>
      </c>
      <c r="AE54" s="687">
        <v>-241131</v>
      </c>
      <c r="AF54" s="622">
        <v>49152165</v>
      </c>
      <c r="AG54" s="674"/>
    </row>
    <row r="55" spans="1:37" s="66" customFormat="1" ht="16.5" x14ac:dyDescent="0.25">
      <c r="A55" s="1289"/>
      <c r="B55" s="283" t="s">
        <v>1378</v>
      </c>
      <c r="C55" s="445">
        <v>1</v>
      </c>
      <c r="D55" s="441">
        <v>12962778</v>
      </c>
      <c r="E55" s="387">
        <v>1</v>
      </c>
      <c r="F55" s="441">
        <v>5399620</v>
      </c>
      <c r="G55" s="387">
        <v>1</v>
      </c>
      <c r="H55" s="441">
        <v>2093515</v>
      </c>
      <c r="I55" s="387">
        <v>1</v>
      </c>
      <c r="J55" s="441">
        <v>962778</v>
      </c>
      <c r="K55" s="387">
        <v>1</v>
      </c>
      <c r="L55" s="441">
        <v>11352727</v>
      </c>
      <c r="M55" s="387">
        <v>1</v>
      </c>
      <c r="N55" s="441">
        <v>-68602481</v>
      </c>
      <c r="O55" s="387">
        <v>1</v>
      </c>
      <c r="P55" s="441">
        <v>13122339</v>
      </c>
      <c r="Q55" s="441">
        <v>61046584</v>
      </c>
      <c r="R55" s="387">
        <v>1</v>
      </c>
      <c r="S55" s="441">
        <v>12152183</v>
      </c>
      <c r="T55" s="441">
        <v>37452890</v>
      </c>
      <c r="U55" s="387">
        <v>1</v>
      </c>
      <c r="V55" s="441">
        <v>7377214</v>
      </c>
      <c r="W55" s="604">
        <v>36231562</v>
      </c>
      <c r="X55" s="605">
        <v>1</v>
      </c>
      <c r="Y55" s="608">
        <v>62232758</v>
      </c>
      <c r="Z55" s="619">
        <v>44077425</v>
      </c>
      <c r="AA55" s="387">
        <v>1</v>
      </c>
      <c r="AB55" s="622">
        <v>1281267</v>
      </c>
      <c r="AC55" s="608">
        <v>38426647</v>
      </c>
      <c r="AD55" s="387">
        <v>1</v>
      </c>
      <c r="AE55" s="687">
        <v>-241131</v>
      </c>
      <c r="AF55" s="622">
        <v>49152165</v>
      </c>
      <c r="AG55" s="674"/>
    </row>
    <row r="56" spans="1:37" s="66" customFormat="1" ht="16.5" x14ac:dyDescent="0.25">
      <c r="A56" s="1289"/>
      <c r="B56" s="283" t="s">
        <v>1379</v>
      </c>
      <c r="C56" s="445">
        <v>1</v>
      </c>
      <c r="D56" s="441">
        <v>12962778</v>
      </c>
      <c r="E56" s="387">
        <v>1</v>
      </c>
      <c r="F56" s="441">
        <v>5399620</v>
      </c>
      <c r="G56" s="387">
        <v>1</v>
      </c>
      <c r="H56" s="441">
        <v>2093515</v>
      </c>
      <c r="I56" s="387">
        <v>1</v>
      </c>
      <c r="J56" s="441">
        <v>962778</v>
      </c>
      <c r="K56" s="387">
        <v>1</v>
      </c>
      <c r="L56" s="441">
        <v>11352727</v>
      </c>
      <c r="M56" s="387">
        <v>1</v>
      </c>
      <c r="N56" s="441">
        <v>-68602481</v>
      </c>
      <c r="O56" s="387">
        <v>1</v>
      </c>
      <c r="P56" s="441">
        <v>13122339</v>
      </c>
      <c r="Q56" s="441">
        <v>61046584</v>
      </c>
      <c r="R56" s="387">
        <v>1</v>
      </c>
      <c r="S56" s="441">
        <v>12152183</v>
      </c>
      <c r="T56" s="441">
        <v>37452890</v>
      </c>
      <c r="U56" s="387">
        <v>1</v>
      </c>
      <c r="V56" s="441">
        <v>7377214</v>
      </c>
      <c r="W56" s="604">
        <v>36231562</v>
      </c>
      <c r="X56" s="605">
        <v>1</v>
      </c>
      <c r="Y56" s="608">
        <v>62232758</v>
      </c>
      <c r="Z56" s="619">
        <v>44077425</v>
      </c>
      <c r="AA56" s="387">
        <v>1</v>
      </c>
      <c r="AB56" s="622">
        <v>1281267</v>
      </c>
      <c r="AC56" s="608">
        <v>38426647</v>
      </c>
      <c r="AD56" s="387">
        <v>1</v>
      </c>
      <c r="AE56" s="687">
        <v>-241131</v>
      </c>
      <c r="AF56" s="622">
        <v>49152165</v>
      </c>
      <c r="AG56" s="674"/>
    </row>
    <row r="57" spans="1:37" s="66" customFormat="1" ht="16.5" x14ac:dyDescent="0.25">
      <c r="A57" s="1289"/>
      <c r="B57" s="283" t="s">
        <v>1380</v>
      </c>
      <c r="C57" s="445">
        <v>1</v>
      </c>
      <c r="D57" s="441">
        <v>12962778</v>
      </c>
      <c r="E57" s="387">
        <v>1</v>
      </c>
      <c r="F57" s="441">
        <v>5399620</v>
      </c>
      <c r="G57" s="387">
        <v>1</v>
      </c>
      <c r="H57" s="441">
        <v>2093515</v>
      </c>
      <c r="I57" s="387">
        <v>1</v>
      </c>
      <c r="J57" s="441">
        <v>962778</v>
      </c>
      <c r="K57" s="387">
        <v>1</v>
      </c>
      <c r="L57" s="441">
        <v>11352727</v>
      </c>
      <c r="M57" s="387">
        <v>1</v>
      </c>
      <c r="N57" s="441">
        <v>-68602481</v>
      </c>
      <c r="O57" s="387">
        <v>1</v>
      </c>
      <c r="P57" s="441">
        <v>13122339</v>
      </c>
      <c r="Q57" s="441">
        <v>61046584</v>
      </c>
      <c r="R57" s="387">
        <v>1</v>
      </c>
      <c r="S57" s="441">
        <v>12152184</v>
      </c>
      <c r="T57" s="441">
        <v>37452891</v>
      </c>
      <c r="U57" s="387">
        <v>1</v>
      </c>
      <c r="V57" s="441">
        <v>7377214</v>
      </c>
      <c r="W57" s="604">
        <v>36231562</v>
      </c>
      <c r="X57" s="605">
        <v>1</v>
      </c>
      <c r="Y57" s="608">
        <v>62232758</v>
      </c>
      <c r="Z57" s="619">
        <v>44077425</v>
      </c>
      <c r="AA57" s="387">
        <v>1</v>
      </c>
      <c r="AB57" s="622">
        <v>1281267</v>
      </c>
      <c r="AC57" s="608">
        <v>38426647</v>
      </c>
      <c r="AD57" s="387">
        <v>1</v>
      </c>
      <c r="AE57" s="687">
        <v>-241132</v>
      </c>
      <c r="AF57" s="622">
        <v>49152165</v>
      </c>
      <c r="AG57" s="674"/>
    </row>
    <row r="58" spans="1:37" s="66" customFormat="1" ht="16.5" x14ac:dyDescent="0.25">
      <c r="A58" s="1289"/>
      <c r="B58" s="283" t="s">
        <v>1381</v>
      </c>
      <c r="C58" s="445">
        <v>1</v>
      </c>
      <c r="D58" s="441">
        <v>12962778</v>
      </c>
      <c r="E58" s="387">
        <v>1</v>
      </c>
      <c r="F58" s="441">
        <v>5399620</v>
      </c>
      <c r="G58" s="387">
        <v>1</v>
      </c>
      <c r="H58" s="441">
        <v>2093515</v>
      </c>
      <c r="I58" s="387">
        <v>1</v>
      </c>
      <c r="J58" s="441">
        <v>962778</v>
      </c>
      <c r="K58" s="387">
        <v>1</v>
      </c>
      <c r="L58" s="441">
        <v>11352727</v>
      </c>
      <c r="M58" s="387">
        <v>1</v>
      </c>
      <c r="N58" s="441">
        <v>-68602481</v>
      </c>
      <c r="O58" s="387">
        <v>1</v>
      </c>
      <c r="P58" s="441">
        <v>13122339</v>
      </c>
      <c r="Q58" s="441">
        <v>61046584</v>
      </c>
      <c r="R58" s="387">
        <v>1</v>
      </c>
      <c r="S58" s="441">
        <v>12152184</v>
      </c>
      <c r="T58" s="441">
        <v>37452891</v>
      </c>
      <c r="U58" s="387">
        <v>1</v>
      </c>
      <c r="V58" s="441">
        <v>7377214</v>
      </c>
      <c r="W58" s="604">
        <v>36231562</v>
      </c>
      <c r="X58" s="605">
        <v>1</v>
      </c>
      <c r="Y58" s="608">
        <v>62232758</v>
      </c>
      <c r="Z58" s="619">
        <v>44077425</v>
      </c>
      <c r="AA58" s="387">
        <v>1</v>
      </c>
      <c r="AB58" s="622">
        <v>1281267</v>
      </c>
      <c r="AC58" s="608">
        <v>38426647</v>
      </c>
      <c r="AD58" s="387">
        <v>1</v>
      </c>
      <c r="AE58" s="687">
        <v>-241132</v>
      </c>
      <c r="AF58" s="622">
        <v>49152165</v>
      </c>
      <c r="AG58" s="674"/>
    </row>
    <row r="59" spans="1:37" s="66" customFormat="1" ht="16.5" x14ac:dyDescent="0.25">
      <c r="A59" s="1289"/>
      <c r="B59" s="283" t="s">
        <v>1382</v>
      </c>
      <c r="C59" s="445">
        <v>1</v>
      </c>
      <c r="D59" s="441">
        <v>12962778</v>
      </c>
      <c r="E59" s="387">
        <v>1</v>
      </c>
      <c r="F59" s="441">
        <v>5399620</v>
      </c>
      <c r="G59" s="387">
        <v>1</v>
      </c>
      <c r="H59" s="441">
        <v>2093515</v>
      </c>
      <c r="I59" s="387">
        <v>1</v>
      </c>
      <c r="J59" s="441">
        <v>962778</v>
      </c>
      <c r="K59" s="387">
        <v>1</v>
      </c>
      <c r="L59" s="441">
        <v>11352727</v>
      </c>
      <c r="M59" s="387">
        <v>1</v>
      </c>
      <c r="N59" s="441">
        <v>-68602482</v>
      </c>
      <c r="O59" s="387">
        <v>1</v>
      </c>
      <c r="P59" s="441">
        <v>13122339</v>
      </c>
      <c r="Q59" s="441">
        <v>61046584</v>
      </c>
      <c r="R59" s="387">
        <v>1</v>
      </c>
      <c r="S59" s="441">
        <v>12152184</v>
      </c>
      <c r="T59" s="441">
        <v>37452891</v>
      </c>
      <c r="U59" s="387">
        <v>1</v>
      </c>
      <c r="V59" s="441">
        <v>7377214</v>
      </c>
      <c r="W59" s="604">
        <v>36231562</v>
      </c>
      <c r="X59" s="605">
        <v>1</v>
      </c>
      <c r="Y59" s="608">
        <v>62232758</v>
      </c>
      <c r="Z59" s="619">
        <v>44077425</v>
      </c>
      <c r="AA59" s="387">
        <v>1</v>
      </c>
      <c r="AB59" s="622">
        <v>1281267</v>
      </c>
      <c r="AC59" s="608">
        <v>38426647</v>
      </c>
      <c r="AD59" s="387">
        <v>1</v>
      </c>
      <c r="AE59" s="687">
        <v>-241133</v>
      </c>
      <c r="AF59" s="622">
        <v>49152165</v>
      </c>
      <c r="AG59" s="674"/>
    </row>
    <row r="60" spans="1:37" s="66" customFormat="1" ht="16.5" x14ac:dyDescent="0.25">
      <c r="A60" s="1289"/>
      <c r="B60" s="283" t="s">
        <v>1383</v>
      </c>
      <c r="C60" s="445">
        <v>1</v>
      </c>
      <c r="D60" s="441">
        <v>12962778</v>
      </c>
      <c r="E60" s="387">
        <v>1</v>
      </c>
      <c r="F60" s="441">
        <v>5399620</v>
      </c>
      <c r="G60" s="387">
        <v>1</v>
      </c>
      <c r="H60" s="441">
        <v>2093515</v>
      </c>
      <c r="I60" s="387">
        <v>1</v>
      </c>
      <c r="J60" s="441">
        <v>962778</v>
      </c>
      <c r="K60" s="387">
        <v>1</v>
      </c>
      <c r="L60" s="441">
        <v>11352727</v>
      </c>
      <c r="M60" s="387">
        <v>1</v>
      </c>
      <c r="N60" s="441">
        <v>-68602482</v>
      </c>
      <c r="O60" s="387">
        <v>1</v>
      </c>
      <c r="P60" s="441">
        <v>13122339</v>
      </c>
      <c r="Q60" s="441">
        <v>61046584</v>
      </c>
      <c r="R60" s="387">
        <v>1</v>
      </c>
      <c r="S60" s="441">
        <v>12152184</v>
      </c>
      <c r="T60" s="441">
        <v>37452891</v>
      </c>
      <c r="U60" s="387">
        <v>1</v>
      </c>
      <c r="V60" s="441">
        <v>7377214</v>
      </c>
      <c r="W60" s="604">
        <v>36231562</v>
      </c>
      <c r="X60" s="605">
        <v>1</v>
      </c>
      <c r="Y60" s="608">
        <v>62232758</v>
      </c>
      <c r="Z60" s="619">
        <v>44077425</v>
      </c>
      <c r="AA60" s="387">
        <v>1</v>
      </c>
      <c r="AB60" s="622">
        <v>1281267</v>
      </c>
      <c r="AC60" s="608">
        <v>38426647</v>
      </c>
      <c r="AD60" s="387">
        <v>1</v>
      </c>
      <c r="AE60" s="687">
        <v>-241134</v>
      </c>
      <c r="AF60" s="622">
        <v>49152165</v>
      </c>
      <c r="AG60" s="674"/>
    </row>
    <row r="61" spans="1:37" s="66" customFormat="1" ht="16.5" x14ac:dyDescent="0.25">
      <c r="A61" s="1289"/>
      <c r="B61" s="283" t="s">
        <v>1384</v>
      </c>
      <c r="C61" s="445">
        <v>1</v>
      </c>
      <c r="D61" s="441">
        <v>12962778</v>
      </c>
      <c r="E61" s="387">
        <v>1</v>
      </c>
      <c r="F61" s="441">
        <v>5399620</v>
      </c>
      <c r="G61" s="387">
        <v>1</v>
      </c>
      <c r="H61" s="441">
        <v>2093515</v>
      </c>
      <c r="I61" s="387">
        <v>1</v>
      </c>
      <c r="J61" s="441">
        <v>962778</v>
      </c>
      <c r="K61" s="387">
        <v>1</v>
      </c>
      <c r="L61" s="441">
        <v>11352727</v>
      </c>
      <c r="M61" s="387">
        <v>1</v>
      </c>
      <c r="N61" s="441">
        <v>-68602482</v>
      </c>
      <c r="O61" s="387">
        <v>1</v>
      </c>
      <c r="P61" s="441">
        <v>13122339</v>
      </c>
      <c r="Q61" s="441">
        <v>61046584</v>
      </c>
      <c r="R61" s="387">
        <v>1</v>
      </c>
      <c r="S61" s="441">
        <v>12152184</v>
      </c>
      <c r="T61" s="441">
        <v>37452891</v>
      </c>
      <c r="U61" s="387">
        <v>1</v>
      </c>
      <c r="V61" s="441">
        <v>7377214</v>
      </c>
      <c r="W61" s="604">
        <v>36231562</v>
      </c>
      <c r="X61" s="605">
        <v>1</v>
      </c>
      <c r="Y61" s="608">
        <v>62232758</v>
      </c>
      <c r="Z61" s="619">
        <v>44077425</v>
      </c>
      <c r="AA61" s="387">
        <v>1</v>
      </c>
      <c r="AB61" s="622">
        <v>1281267</v>
      </c>
      <c r="AC61" s="608">
        <v>38426647</v>
      </c>
      <c r="AD61" s="387">
        <v>1</v>
      </c>
      <c r="AE61" s="687">
        <v>-241137</v>
      </c>
      <c r="AF61" s="622">
        <v>49152165</v>
      </c>
      <c r="AG61" s="674"/>
    </row>
    <row r="62" spans="1:37" s="66" customFormat="1" ht="16.5" x14ac:dyDescent="0.25">
      <c r="A62" s="1289"/>
      <c r="B62" s="283" t="s">
        <v>1385</v>
      </c>
      <c r="C62" s="445">
        <v>1</v>
      </c>
      <c r="D62" s="441">
        <v>12962778</v>
      </c>
      <c r="E62" s="387">
        <v>1</v>
      </c>
      <c r="F62" s="441">
        <v>5399620</v>
      </c>
      <c r="G62" s="387">
        <v>1</v>
      </c>
      <c r="H62" s="441">
        <v>2093515</v>
      </c>
      <c r="I62" s="387">
        <v>1</v>
      </c>
      <c r="J62" s="441">
        <v>962778</v>
      </c>
      <c r="K62" s="387">
        <v>1</v>
      </c>
      <c r="L62" s="441">
        <v>11352727</v>
      </c>
      <c r="M62" s="387">
        <v>1</v>
      </c>
      <c r="N62" s="441">
        <v>-68602482</v>
      </c>
      <c r="O62" s="387">
        <v>1</v>
      </c>
      <c r="P62" s="441">
        <v>13122339</v>
      </c>
      <c r="Q62" s="441">
        <v>61046584</v>
      </c>
      <c r="R62" s="387">
        <v>1</v>
      </c>
      <c r="S62" s="441">
        <v>12152184</v>
      </c>
      <c r="T62" s="441">
        <v>37452891</v>
      </c>
      <c r="U62" s="387">
        <v>1</v>
      </c>
      <c r="V62" s="441">
        <v>7377214</v>
      </c>
      <c r="W62" s="604">
        <v>36231562</v>
      </c>
      <c r="X62" s="605">
        <v>1</v>
      </c>
      <c r="Y62" s="608">
        <v>62232758</v>
      </c>
      <c r="Z62" s="619">
        <v>44077425</v>
      </c>
      <c r="AA62" s="387">
        <v>1</v>
      </c>
      <c r="AB62" s="622">
        <v>1281267</v>
      </c>
      <c r="AC62" s="608">
        <v>38426648</v>
      </c>
      <c r="AD62" s="387">
        <v>1</v>
      </c>
      <c r="AE62" s="687">
        <v>-241137</v>
      </c>
      <c r="AF62" s="622">
        <v>49152165</v>
      </c>
      <c r="AG62" s="674"/>
    </row>
    <row r="63" spans="1:37" s="66" customFormat="1" ht="16.5" x14ac:dyDescent="0.25">
      <c r="A63" s="1289"/>
      <c r="B63" s="283" t="s">
        <v>1386</v>
      </c>
      <c r="C63" s="445">
        <v>1</v>
      </c>
      <c r="D63" s="441">
        <v>12962778</v>
      </c>
      <c r="E63" s="387">
        <v>1</v>
      </c>
      <c r="F63" s="441">
        <v>5399620</v>
      </c>
      <c r="G63" s="387">
        <v>1</v>
      </c>
      <c r="H63" s="441">
        <v>2093515</v>
      </c>
      <c r="I63" s="387">
        <v>1</v>
      </c>
      <c r="J63" s="441">
        <v>962778</v>
      </c>
      <c r="K63" s="387">
        <v>1</v>
      </c>
      <c r="L63" s="441">
        <v>11352727</v>
      </c>
      <c r="M63" s="387">
        <v>1</v>
      </c>
      <c r="N63" s="441">
        <v>-68602482</v>
      </c>
      <c r="O63" s="387">
        <v>1</v>
      </c>
      <c r="P63" s="441">
        <v>13122340</v>
      </c>
      <c r="Q63" s="441">
        <v>61046584</v>
      </c>
      <c r="R63" s="387">
        <v>1</v>
      </c>
      <c r="S63" s="441">
        <v>12152184</v>
      </c>
      <c r="T63" s="441">
        <v>37452891</v>
      </c>
      <c r="U63" s="387">
        <v>1</v>
      </c>
      <c r="V63" s="441">
        <v>7377214</v>
      </c>
      <c r="W63" s="604">
        <v>36231562</v>
      </c>
      <c r="X63" s="605">
        <v>1</v>
      </c>
      <c r="Y63" s="608">
        <v>62232757</v>
      </c>
      <c r="Z63" s="619">
        <v>44077425</v>
      </c>
      <c r="AA63" s="387">
        <v>1</v>
      </c>
      <c r="AB63" s="622">
        <v>1281267</v>
      </c>
      <c r="AC63" s="608">
        <v>38426648</v>
      </c>
      <c r="AD63" s="387">
        <v>1</v>
      </c>
      <c r="AE63" s="687">
        <v>-241137</v>
      </c>
      <c r="AF63" s="622">
        <v>49152165</v>
      </c>
      <c r="AG63" s="674"/>
      <c r="AI63" s="674"/>
    </row>
    <row r="64" spans="1:37" s="66" customFormat="1" ht="16.5" x14ac:dyDescent="0.25">
      <c r="A64" s="1289"/>
      <c r="B64" s="283" t="s">
        <v>1387</v>
      </c>
      <c r="C64" s="445">
        <v>1</v>
      </c>
      <c r="D64" s="441">
        <v>12962778</v>
      </c>
      <c r="E64" s="387">
        <v>1</v>
      </c>
      <c r="F64" s="441">
        <v>5399620</v>
      </c>
      <c r="G64" s="387">
        <v>1</v>
      </c>
      <c r="H64" s="441">
        <v>2093515</v>
      </c>
      <c r="I64" s="387">
        <v>1</v>
      </c>
      <c r="J64" s="441">
        <v>962778</v>
      </c>
      <c r="K64" s="387">
        <v>1</v>
      </c>
      <c r="L64" s="441">
        <v>11352727</v>
      </c>
      <c r="M64" s="387">
        <v>1</v>
      </c>
      <c r="N64" s="441">
        <v>-68602482</v>
      </c>
      <c r="O64" s="387">
        <v>1</v>
      </c>
      <c r="P64" s="441">
        <v>13122340</v>
      </c>
      <c r="Q64" s="441">
        <v>61046584</v>
      </c>
      <c r="R64" s="387">
        <v>1</v>
      </c>
      <c r="S64" s="441">
        <v>12152184</v>
      </c>
      <c r="T64" s="441">
        <v>37452891</v>
      </c>
      <c r="U64" s="387">
        <v>1</v>
      </c>
      <c r="V64" s="441">
        <v>7377214</v>
      </c>
      <c r="W64" s="604">
        <v>36231562</v>
      </c>
      <c r="X64" s="605">
        <v>1</v>
      </c>
      <c r="Y64" s="608">
        <v>62232757</v>
      </c>
      <c r="Z64" s="619">
        <v>44077425</v>
      </c>
      <c r="AA64" s="387">
        <v>1</v>
      </c>
      <c r="AB64" s="622">
        <v>1281268</v>
      </c>
      <c r="AC64" s="608">
        <v>38426648</v>
      </c>
      <c r="AD64" s="387">
        <v>1</v>
      </c>
      <c r="AE64" s="687">
        <v>-241139</v>
      </c>
      <c r="AF64" s="622">
        <v>49152165</v>
      </c>
      <c r="AG64" s="674"/>
      <c r="AI64" s="674"/>
      <c r="AJ64" s="680"/>
    </row>
    <row r="65" spans="1:37" s="66" customFormat="1" ht="16.5" x14ac:dyDescent="0.25">
      <c r="A65" s="1289"/>
      <c r="B65" s="283" t="s">
        <v>1388</v>
      </c>
      <c r="C65" s="445">
        <v>1</v>
      </c>
      <c r="D65" s="441">
        <v>12962778</v>
      </c>
      <c r="E65" s="387">
        <v>1</v>
      </c>
      <c r="F65" s="441">
        <v>5399620</v>
      </c>
      <c r="G65" s="387">
        <v>1</v>
      </c>
      <c r="H65" s="441">
        <v>2093515</v>
      </c>
      <c r="I65" s="387">
        <v>1</v>
      </c>
      <c r="J65" s="441">
        <v>962778</v>
      </c>
      <c r="K65" s="387">
        <v>1</v>
      </c>
      <c r="L65" s="441">
        <v>11352727</v>
      </c>
      <c r="M65" s="387">
        <v>1</v>
      </c>
      <c r="N65" s="441">
        <v>-68602482</v>
      </c>
      <c r="O65" s="387">
        <v>1</v>
      </c>
      <c r="P65" s="441">
        <v>13122340</v>
      </c>
      <c r="Q65" s="441">
        <v>61046585</v>
      </c>
      <c r="R65" s="387">
        <v>1</v>
      </c>
      <c r="S65" s="441">
        <v>12152184</v>
      </c>
      <c r="T65" s="441">
        <v>37452891</v>
      </c>
      <c r="U65" s="387">
        <v>1</v>
      </c>
      <c r="V65" s="441">
        <v>7377214</v>
      </c>
      <c r="W65" s="604">
        <v>36231562</v>
      </c>
      <c r="X65" s="605">
        <v>1</v>
      </c>
      <c r="Y65" s="608">
        <v>62232757</v>
      </c>
      <c r="Z65" s="619">
        <v>44077425</v>
      </c>
      <c r="AA65" s="387">
        <v>1</v>
      </c>
      <c r="AB65" s="622">
        <v>1281268</v>
      </c>
      <c r="AC65" s="608">
        <v>38426648</v>
      </c>
      <c r="AD65" s="387">
        <v>1</v>
      </c>
      <c r="AE65" s="687">
        <v>-241139</v>
      </c>
      <c r="AF65" s="622">
        <v>49152165</v>
      </c>
      <c r="AG65" s="674"/>
    </row>
    <row r="66" spans="1:37" s="66" customFormat="1" ht="16.5" x14ac:dyDescent="0.25">
      <c r="A66" s="1289"/>
      <c r="B66" s="283" t="s">
        <v>1389</v>
      </c>
      <c r="C66" s="445">
        <v>1</v>
      </c>
      <c r="D66" s="441">
        <v>12962778</v>
      </c>
      <c r="E66" s="387">
        <v>1</v>
      </c>
      <c r="F66" s="441">
        <v>5399620</v>
      </c>
      <c r="G66" s="387">
        <v>1</v>
      </c>
      <c r="H66" s="441">
        <v>2093515</v>
      </c>
      <c r="I66" s="387">
        <v>1</v>
      </c>
      <c r="J66" s="441">
        <v>962778</v>
      </c>
      <c r="K66" s="387">
        <v>1</v>
      </c>
      <c r="L66" s="441">
        <v>11352727</v>
      </c>
      <c r="M66" s="387">
        <v>1</v>
      </c>
      <c r="N66" s="441">
        <v>-68602482</v>
      </c>
      <c r="O66" s="387">
        <v>1</v>
      </c>
      <c r="P66" s="441">
        <v>13122340</v>
      </c>
      <c r="Q66" s="441">
        <v>61046585</v>
      </c>
      <c r="R66" s="387">
        <v>1</v>
      </c>
      <c r="S66" s="441">
        <v>12152184</v>
      </c>
      <c r="T66" s="441">
        <v>37452891</v>
      </c>
      <c r="U66" s="387">
        <v>1</v>
      </c>
      <c r="V66" s="441">
        <v>7377214</v>
      </c>
      <c r="W66" s="604">
        <v>36231562</v>
      </c>
      <c r="X66" s="605">
        <v>1</v>
      </c>
      <c r="Y66" s="608">
        <v>62232757</v>
      </c>
      <c r="Z66" s="619">
        <v>44077425</v>
      </c>
      <c r="AA66" s="387">
        <v>1</v>
      </c>
      <c r="AB66" s="622">
        <v>1281268</v>
      </c>
      <c r="AC66" s="608">
        <v>38426648</v>
      </c>
      <c r="AD66" s="387">
        <v>1</v>
      </c>
      <c r="AE66" s="687">
        <v>-241138</v>
      </c>
      <c r="AF66" s="622">
        <v>49152165</v>
      </c>
      <c r="AG66" s="674"/>
    </row>
    <row r="67" spans="1:37" s="66" customFormat="1" ht="16.5" x14ac:dyDescent="0.25">
      <c r="A67" s="1289"/>
      <c r="B67" s="283" t="s">
        <v>1390</v>
      </c>
      <c r="C67" s="445">
        <v>1</v>
      </c>
      <c r="D67" s="441">
        <v>12962780</v>
      </c>
      <c r="E67" s="387">
        <v>1</v>
      </c>
      <c r="F67" s="441">
        <v>5399624</v>
      </c>
      <c r="G67" s="387">
        <v>1</v>
      </c>
      <c r="H67" s="441">
        <v>2093514</v>
      </c>
      <c r="I67" s="387">
        <v>1</v>
      </c>
      <c r="J67" s="441">
        <v>962780</v>
      </c>
      <c r="K67" s="387">
        <v>1</v>
      </c>
      <c r="L67" s="441">
        <v>11352727</v>
      </c>
      <c r="M67" s="387">
        <v>1</v>
      </c>
      <c r="N67" s="441">
        <v>-68602482</v>
      </c>
      <c r="O67" s="387">
        <v>1</v>
      </c>
      <c r="P67" s="441">
        <v>13122340</v>
      </c>
      <c r="Q67" s="441">
        <v>61046585</v>
      </c>
      <c r="R67" s="387">
        <v>1</v>
      </c>
      <c r="S67" s="441">
        <v>12152184</v>
      </c>
      <c r="T67" s="441">
        <v>37452891</v>
      </c>
      <c r="U67" s="387">
        <v>1</v>
      </c>
      <c r="V67" s="441">
        <v>7377214</v>
      </c>
      <c r="W67" s="604">
        <v>36231562</v>
      </c>
      <c r="X67" s="605">
        <v>1</v>
      </c>
      <c r="Y67" s="608">
        <v>62232757</v>
      </c>
      <c r="Z67" s="619">
        <v>44077424</v>
      </c>
      <c r="AA67" s="387">
        <v>1</v>
      </c>
      <c r="AB67" s="622">
        <v>1281268</v>
      </c>
      <c r="AC67" s="608">
        <v>38426648</v>
      </c>
      <c r="AD67" s="387">
        <v>1</v>
      </c>
      <c r="AE67" s="687">
        <v>-241122</v>
      </c>
      <c r="AF67" s="622">
        <v>49152165</v>
      </c>
      <c r="AG67" s="674"/>
    </row>
    <row r="68" spans="1:37" s="66" customFormat="1" ht="16.5" x14ac:dyDescent="0.25">
      <c r="A68" s="1289"/>
      <c r="B68" s="284" t="s">
        <v>1391</v>
      </c>
      <c r="C68" s="445">
        <v>1</v>
      </c>
      <c r="D68" s="441"/>
      <c r="E68" s="387">
        <v>1</v>
      </c>
      <c r="F68" s="442"/>
      <c r="G68" s="387">
        <v>1</v>
      </c>
      <c r="H68" s="442"/>
      <c r="I68" s="387">
        <v>1</v>
      </c>
      <c r="J68" s="442"/>
      <c r="K68" s="387">
        <v>1</v>
      </c>
      <c r="L68" s="443">
        <v>1312290</v>
      </c>
      <c r="M68" s="387">
        <v>1</v>
      </c>
      <c r="N68" s="442"/>
      <c r="O68" s="387">
        <v>1</v>
      </c>
      <c r="P68" s="441"/>
      <c r="Q68" s="441">
        <v>61046585</v>
      </c>
      <c r="R68" s="387">
        <v>1</v>
      </c>
      <c r="S68" s="280"/>
      <c r="T68" s="441">
        <v>37452891</v>
      </c>
      <c r="U68" s="387">
        <v>1</v>
      </c>
      <c r="V68" s="441">
        <v>160167040</v>
      </c>
      <c r="W68" s="604">
        <v>36231561</v>
      </c>
      <c r="X68" s="602">
        <v>1</v>
      </c>
      <c r="Y68" s="606"/>
      <c r="Z68" s="620"/>
      <c r="AA68" s="677"/>
      <c r="AB68" s="279"/>
      <c r="AC68" s="281"/>
      <c r="AD68" s="278"/>
      <c r="AE68" s="687">
        <v>79459660</v>
      </c>
      <c r="AF68" s="622">
        <v>2053150</v>
      </c>
      <c r="AG68" s="674"/>
    </row>
    <row r="69" spans="1:37" s="66" customFormat="1" ht="16.5" x14ac:dyDescent="0.25">
      <c r="A69" s="869"/>
      <c r="B69" s="271" t="s">
        <v>93</v>
      </c>
      <c r="C69" s="446">
        <v>1</v>
      </c>
      <c r="D69" s="441">
        <v>246292784</v>
      </c>
      <c r="E69" s="444">
        <v>1</v>
      </c>
      <c r="F69" s="439">
        <v>102592784</v>
      </c>
      <c r="G69" s="444">
        <v>1</v>
      </c>
      <c r="H69" s="439">
        <v>39776784</v>
      </c>
      <c r="I69" s="444">
        <v>1</v>
      </c>
      <c r="J69" s="439">
        <v>18292784</v>
      </c>
      <c r="K69" s="444">
        <v>1</v>
      </c>
      <c r="L69" s="440">
        <v>217014103</v>
      </c>
      <c r="M69" s="444">
        <v>1</v>
      </c>
      <c r="N69" s="440">
        <f>SUM(N49:N67)</f>
        <v>-1303447148</v>
      </c>
      <c r="O69" s="444">
        <v>1</v>
      </c>
      <c r="P69" s="441">
        <f>SUM(P49:P68)</f>
        <v>249324446</v>
      </c>
      <c r="Q69" s="441">
        <f>SUM(Q49:Q68)</f>
        <v>1220931684</v>
      </c>
      <c r="R69" s="444">
        <v>1</v>
      </c>
      <c r="S69" s="581">
        <f>SUM(S49:S68)</f>
        <v>230891488</v>
      </c>
      <c r="T69" s="581">
        <f>SUM(T49:T68)</f>
        <v>749057812</v>
      </c>
      <c r="U69" s="444">
        <v>1</v>
      </c>
      <c r="V69" s="441">
        <f>SUM(V49:V68)</f>
        <v>300334106</v>
      </c>
      <c r="W69" s="604">
        <f>SUM(W49:W68)</f>
        <v>724631239</v>
      </c>
      <c r="X69" s="603">
        <v>1</v>
      </c>
      <c r="Y69" s="607">
        <f>SUM(Y49:Y68)</f>
        <v>1182422397</v>
      </c>
      <c r="Z69" s="621">
        <f>SUM(Z49:Z68)</f>
        <v>837471074</v>
      </c>
      <c r="AA69" s="676">
        <v>1</v>
      </c>
      <c r="AB69" s="623">
        <f>SUM(AB49:AB68)</f>
        <v>24344077</v>
      </c>
      <c r="AC69" s="618">
        <f>SUM(AC49:AC68)</f>
        <v>730106299</v>
      </c>
      <c r="AD69" s="187"/>
      <c r="AE69" s="681">
        <f>SUM(AE49:AE68)</f>
        <v>74878132</v>
      </c>
      <c r="AF69" s="439">
        <f>SUM(AF49:AF68)</f>
        <v>935944285</v>
      </c>
      <c r="AI69" s="674"/>
      <c r="AJ69" s="674"/>
    </row>
    <row r="72" spans="1:37" s="66" customFormat="1" ht="50.25" customHeight="1" thickBot="1" x14ac:dyDescent="0.3">
      <c r="A72" s="849" t="s">
        <v>1366</v>
      </c>
      <c r="B72" s="850"/>
      <c r="C72" s="1286" t="s">
        <v>1393</v>
      </c>
      <c r="D72" s="1286"/>
      <c r="E72" s="1286"/>
      <c r="F72" s="1286"/>
      <c r="G72" s="1286"/>
      <c r="H72" s="1286"/>
      <c r="I72" s="1286"/>
      <c r="J72" s="1286"/>
      <c r="K72" s="1286"/>
      <c r="L72" s="1286"/>
      <c r="M72" s="1286"/>
      <c r="N72" s="1286"/>
      <c r="O72" s="1286"/>
      <c r="P72" s="1286"/>
      <c r="Q72" s="1286"/>
      <c r="R72" s="1286"/>
      <c r="S72" s="1286"/>
      <c r="T72" s="1286"/>
      <c r="U72" s="1286"/>
      <c r="V72" s="1286"/>
      <c r="W72" s="1286"/>
      <c r="X72" s="1286"/>
      <c r="Y72" s="1286"/>
      <c r="Z72" s="1286"/>
      <c r="AA72" s="1286"/>
      <c r="AB72" s="1286"/>
      <c r="AC72" s="1286"/>
      <c r="AD72" s="1286"/>
      <c r="AE72" s="1286"/>
      <c r="AF72" s="1287"/>
      <c r="AK72" s="674"/>
    </row>
    <row r="73" spans="1:37" s="94" customFormat="1" ht="21.75" customHeight="1" thickBot="1" x14ac:dyDescent="0.3">
      <c r="A73" s="868" t="s">
        <v>1368</v>
      </c>
      <c r="B73" s="1288" t="s">
        <v>1369</v>
      </c>
      <c r="C73" s="1158" t="s">
        <v>99</v>
      </c>
      <c r="D73" s="1292"/>
      <c r="E73" s="1292"/>
      <c r="F73" s="1292"/>
      <c r="G73" s="1292"/>
      <c r="H73" s="1292"/>
      <c r="I73" s="1292"/>
      <c r="J73" s="1292"/>
      <c r="K73" s="1292"/>
      <c r="L73" s="1292"/>
      <c r="M73" s="1292"/>
      <c r="N73" s="1159"/>
      <c r="O73" s="1261" t="s">
        <v>242</v>
      </c>
      <c r="P73" s="1262"/>
      <c r="Q73" s="1262"/>
      <c r="R73" s="1262"/>
      <c r="S73" s="1262"/>
      <c r="T73" s="1262"/>
      <c r="U73" s="1262"/>
      <c r="V73" s="1262"/>
      <c r="W73" s="1262"/>
      <c r="X73" s="1262"/>
      <c r="Y73" s="1262"/>
      <c r="Z73" s="1262"/>
      <c r="AA73" s="1262"/>
      <c r="AB73" s="1262"/>
      <c r="AC73" s="1262"/>
      <c r="AD73" s="1262"/>
      <c r="AE73" s="1262"/>
      <c r="AF73" s="1263"/>
    </row>
    <row r="74" spans="1:37" s="94" customFormat="1" ht="21.75" customHeight="1" thickBot="1" x14ac:dyDescent="0.3">
      <c r="A74" s="1289"/>
      <c r="B74" s="1288"/>
      <c r="C74" s="1284" t="s">
        <v>240</v>
      </c>
      <c r="D74" s="1285"/>
      <c r="E74" s="1284" t="s">
        <v>250</v>
      </c>
      <c r="F74" s="1285"/>
      <c r="G74" s="1284" t="s">
        <v>253</v>
      </c>
      <c r="H74" s="1285"/>
      <c r="I74" s="1284" t="s">
        <v>257</v>
      </c>
      <c r="J74" s="1285"/>
      <c r="K74" s="1284" t="s">
        <v>261</v>
      </c>
      <c r="L74" s="1285"/>
      <c r="M74" s="1284" t="s">
        <v>264</v>
      </c>
      <c r="N74" s="1285"/>
      <c r="O74" s="1261" t="s">
        <v>240</v>
      </c>
      <c r="P74" s="1262"/>
      <c r="Q74" s="1263"/>
      <c r="R74" s="1281" t="s">
        <v>250</v>
      </c>
      <c r="S74" s="1282"/>
      <c r="T74" s="1283"/>
      <c r="U74" s="1281" t="s">
        <v>253</v>
      </c>
      <c r="V74" s="1282"/>
      <c r="W74" s="1283"/>
      <c r="X74" s="1281" t="s">
        <v>257</v>
      </c>
      <c r="Y74" s="1282"/>
      <c r="Z74" s="1283"/>
      <c r="AA74" s="1281" t="s">
        <v>261</v>
      </c>
      <c r="AB74" s="1282"/>
      <c r="AC74" s="1283"/>
      <c r="AD74" s="1281" t="s">
        <v>264</v>
      </c>
      <c r="AE74" s="1282"/>
      <c r="AF74" s="1283"/>
    </row>
    <row r="75" spans="1:37" s="94" customFormat="1" ht="28.5" customHeight="1" thickBot="1" x14ac:dyDescent="0.3">
      <c r="A75" s="1289"/>
      <c r="B75" s="1288"/>
      <c r="C75" s="197" t="s">
        <v>100</v>
      </c>
      <c r="D75" s="197" t="s">
        <v>1370</v>
      </c>
      <c r="E75" s="197" t="s">
        <v>100</v>
      </c>
      <c r="F75" s="197" t="s">
        <v>1370</v>
      </c>
      <c r="G75" s="197" t="s">
        <v>100</v>
      </c>
      <c r="H75" s="197" t="s">
        <v>1370</v>
      </c>
      <c r="I75" s="197" t="s">
        <v>100</v>
      </c>
      <c r="J75" s="197" t="s">
        <v>1370</v>
      </c>
      <c r="K75" s="197" t="s">
        <v>100</v>
      </c>
      <c r="L75" s="197" t="s">
        <v>1370</v>
      </c>
      <c r="M75" s="197" t="s">
        <v>100</v>
      </c>
      <c r="N75" s="197" t="s">
        <v>1370</v>
      </c>
      <c r="O75" s="198" t="s">
        <v>100</v>
      </c>
      <c r="P75" s="198" t="s">
        <v>1371</v>
      </c>
      <c r="Q75" s="198" t="s">
        <v>229</v>
      </c>
      <c r="R75" s="198" t="s">
        <v>100</v>
      </c>
      <c r="S75" s="198" t="s">
        <v>1371</v>
      </c>
      <c r="T75" s="198" t="s">
        <v>229</v>
      </c>
      <c r="U75" s="198" t="s">
        <v>100</v>
      </c>
      <c r="V75" s="198" t="s">
        <v>1371</v>
      </c>
      <c r="W75" s="198" t="s">
        <v>229</v>
      </c>
      <c r="X75" s="198" t="s">
        <v>100</v>
      </c>
      <c r="Y75" s="198" t="s">
        <v>1371</v>
      </c>
      <c r="Z75" s="198" t="s">
        <v>229</v>
      </c>
      <c r="AA75" s="198" t="s">
        <v>100</v>
      </c>
      <c r="AB75" s="198" t="s">
        <v>1371</v>
      </c>
      <c r="AC75" s="198" t="s">
        <v>229</v>
      </c>
      <c r="AD75" s="198" t="s">
        <v>100</v>
      </c>
      <c r="AE75" s="198" t="s">
        <v>1371</v>
      </c>
      <c r="AF75" s="198" t="s">
        <v>229</v>
      </c>
    </row>
    <row r="76" spans="1:37" s="94" customFormat="1" ht="15.75" customHeight="1" x14ac:dyDescent="0.25">
      <c r="A76" s="1289"/>
      <c r="B76" s="137" t="s">
        <v>1372</v>
      </c>
      <c r="C76" s="447">
        <v>1</v>
      </c>
      <c r="D76" s="437">
        <v>25766429</v>
      </c>
      <c r="E76" s="447">
        <v>1</v>
      </c>
      <c r="F76" s="437">
        <v>22090822</v>
      </c>
      <c r="G76" s="447">
        <v>1</v>
      </c>
      <c r="H76" s="431"/>
      <c r="I76" s="447">
        <v>1</v>
      </c>
      <c r="J76" s="431"/>
      <c r="K76" s="447">
        <v>1</v>
      </c>
      <c r="L76" s="431"/>
      <c r="M76" s="447">
        <v>1</v>
      </c>
      <c r="N76" s="431"/>
      <c r="O76" s="448">
        <v>1</v>
      </c>
      <c r="P76" s="437">
        <v>25766429</v>
      </c>
      <c r="Q76" s="431"/>
      <c r="R76" s="449"/>
      <c r="S76" s="437">
        <v>22090595</v>
      </c>
      <c r="T76" s="437"/>
      <c r="U76" s="448">
        <v>1</v>
      </c>
      <c r="V76" s="431"/>
      <c r="W76" s="437">
        <v>3807122</v>
      </c>
      <c r="X76" s="448">
        <v>1</v>
      </c>
      <c r="Y76" s="455">
        <v>-301943</v>
      </c>
      <c r="Z76" s="437">
        <v>5455760</v>
      </c>
      <c r="AA76" s="448">
        <v>1</v>
      </c>
      <c r="AB76" s="207"/>
      <c r="AC76" s="437">
        <v>5317447</v>
      </c>
      <c r="AD76" s="448">
        <v>1</v>
      </c>
      <c r="AE76" s="270"/>
      <c r="AF76" s="437">
        <v>5317447</v>
      </c>
      <c r="AH76" s="673"/>
      <c r="AI76" s="673"/>
      <c r="AJ76" s="673"/>
    </row>
    <row r="77" spans="1:37" s="94" customFormat="1" ht="15.75" customHeight="1" x14ac:dyDescent="0.25">
      <c r="A77" s="1289"/>
      <c r="B77" s="138" t="s">
        <v>1373</v>
      </c>
      <c r="C77" s="450">
        <v>1</v>
      </c>
      <c r="D77" s="437">
        <v>25766429</v>
      </c>
      <c r="E77" s="450">
        <v>1</v>
      </c>
      <c r="F77" s="437">
        <v>22090822</v>
      </c>
      <c r="G77" s="450">
        <v>1</v>
      </c>
      <c r="H77" s="431"/>
      <c r="I77" s="450">
        <v>1</v>
      </c>
      <c r="J77" s="431"/>
      <c r="K77" s="450">
        <v>1</v>
      </c>
      <c r="L77" s="431"/>
      <c r="M77" s="450">
        <v>1</v>
      </c>
      <c r="N77" s="431"/>
      <c r="O77" s="451"/>
      <c r="P77" s="437">
        <v>25766429</v>
      </c>
      <c r="Q77" s="431"/>
      <c r="R77" s="452">
        <v>1</v>
      </c>
      <c r="S77" s="437">
        <v>22090595</v>
      </c>
      <c r="T77" s="437">
        <v>27119</v>
      </c>
      <c r="U77" s="452">
        <v>1</v>
      </c>
      <c r="V77" s="431"/>
      <c r="W77" s="437">
        <v>3807122</v>
      </c>
      <c r="X77" s="452">
        <v>1</v>
      </c>
      <c r="Y77" s="455">
        <v>-301943</v>
      </c>
      <c r="Z77" s="437">
        <v>5455760</v>
      </c>
      <c r="AA77" s="452">
        <v>1</v>
      </c>
      <c r="AB77" s="207"/>
      <c r="AC77" s="437">
        <v>5317447</v>
      </c>
      <c r="AD77" s="452">
        <v>1</v>
      </c>
      <c r="AE77" s="270"/>
      <c r="AF77" s="437">
        <v>5317447</v>
      </c>
      <c r="AH77" s="673"/>
      <c r="AI77" s="673"/>
      <c r="AJ77" s="673"/>
    </row>
    <row r="78" spans="1:37" s="94" customFormat="1" ht="15.75" customHeight="1" x14ac:dyDescent="0.25">
      <c r="A78" s="1289"/>
      <c r="B78" s="138" t="s">
        <v>1374</v>
      </c>
      <c r="C78" s="450">
        <v>1</v>
      </c>
      <c r="D78" s="437">
        <v>25766429</v>
      </c>
      <c r="E78" s="450">
        <v>1</v>
      </c>
      <c r="F78" s="437">
        <v>22090822</v>
      </c>
      <c r="G78" s="450">
        <v>1</v>
      </c>
      <c r="H78" s="431"/>
      <c r="I78" s="450">
        <v>1</v>
      </c>
      <c r="J78" s="431"/>
      <c r="K78" s="450">
        <v>1</v>
      </c>
      <c r="L78" s="431"/>
      <c r="M78" s="450">
        <v>1</v>
      </c>
      <c r="N78" s="431"/>
      <c r="O78" s="451"/>
      <c r="P78" s="437">
        <v>25766429</v>
      </c>
      <c r="Q78" s="431"/>
      <c r="R78" s="452">
        <v>1</v>
      </c>
      <c r="S78" s="437">
        <v>22090595</v>
      </c>
      <c r="T78" s="437">
        <v>27119</v>
      </c>
      <c r="U78" s="452">
        <v>1</v>
      </c>
      <c r="V78" s="431"/>
      <c r="W78" s="437">
        <v>3807122</v>
      </c>
      <c r="X78" s="452">
        <v>1</v>
      </c>
      <c r="Y78" s="455">
        <v>-301943</v>
      </c>
      <c r="Z78" s="437">
        <v>5455760</v>
      </c>
      <c r="AA78" s="452">
        <v>1</v>
      </c>
      <c r="AB78" s="207"/>
      <c r="AC78" s="437">
        <v>5317447</v>
      </c>
      <c r="AD78" s="452">
        <v>1</v>
      </c>
      <c r="AE78" s="270"/>
      <c r="AF78" s="437">
        <v>5317447</v>
      </c>
      <c r="AH78" s="673"/>
      <c r="AI78" s="673"/>
      <c r="AJ78" s="673"/>
    </row>
    <row r="79" spans="1:37" s="94" customFormat="1" ht="15.75" customHeight="1" x14ac:dyDescent="0.25">
      <c r="A79" s="1289"/>
      <c r="B79" s="138" t="s">
        <v>1375</v>
      </c>
      <c r="C79" s="450">
        <v>1</v>
      </c>
      <c r="D79" s="437">
        <v>25766429</v>
      </c>
      <c r="E79" s="450">
        <v>1</v>
      </c>
      <c r="F79" s="437">
        <v>22090822</v>
      </c>
      <c r="G79" s="450">
        <v>1</v>
      </c>
      <c r="H79" s="431"/>
      <c r="I79" s="450">
        <v>1</v>
      </c>
      <c r="J79" s="431"/>
      <c r="K79" s="450">
        <v>1</v>
      </c>
      <c r="L79" s="431"/>
      <c r="M79" s="450">
        <v>1</v>
      </c>
      <c r="N79" s="431"/>
      <c r="O79" s="451"/>
      <c r="P79" s="437">
        <v>25766429</v>
      </c>
      <c r="Q79" s="431"/>
      <c r="R79" s="452">
        <v>1</v>
      </c>
      <c r="S79" s="437">
        <v>22090595</v>
      </c>
      <c r="T79" s="437">
        <v>27119</v>
      </c>
      <c r="U79" s="452">
        <v>1</v>
      </c>
      <c r="V79" s="431"/>
      <c r="W79" s="437">
        <v>3807122</v>
      </c>
      <c r="X79" s="452">
        <v>1</v>
      </c>
      <c r="Y79" s="455">
        <v>-301943</v>
      </c>
      <c r="Z79" s="437">
        <v>5455760</v>
      </c>
      <c r="AA79" s="452">
        <v>1</v>
      </c>
      <c r="AB79" s="207"/>
      <c r="AC79" s="437">
        <v>5317447</v>
      </c>
      <c r="AD79" s="452">
        <v>1</v>
      </c>
      <c r="AE79" s="270"/>
      <c r="AF79" s="437">
        <v>5317447</v>
      </c>
      <c r="AH79" s="673"/>
      <c r="AI79" s="673"/>
      <c r="AJ79" s="673"/>
    </row>
    <row r="80" spans="1:37" s="94" customFormat="1" ht="15.75" customHeight="1" x14ac:dyDescent="0.25">
      <c r="A80" s="1289"/>
      <c r="B80" s="138" t="s">
        <v>1376</v>
      </c>
      <c r="C80" s="450">
        <v>1</v>
      </c>
      <c r="D80" s="437">
        <v>25766429</v>
      </c>
      <c r="E80" s="450">
        <v>1</v>
      </c>
      <c r="F80" s="437">
        <v>22090822</v>
      </c>
      <c r="G80" s="450">
        <v>1</v>
      </c>
      <c r="H80" s="431"/>
      <c r="I80" s="450">
        <v>1</v>
      </c>
      <c r="J80" s="431"/>
      <c r="K80" s="450">
        <v>1</v>
      </c>
      <c r="L80" s="431"/>
      <c r="M80" s="450">
        <v>1</v>
      </c>
      <c r="N80" s="431"/>
      <c r="O80" s="451"/>
      <c r="P80" s="437">
        <v>25766429</v>
      </c>
      <c r="Q80" s="431"/>
      <c r="R80" s="452">
        <v>1</v>
      </c>
      <c r="S80" s="437">
        <v>22090595</v>
      </c>
      <c r="T80" s="437">
        <v>27119</v>
      </c>
      <c r="U80" s="452">
        <v>1</v>
      </c>
      <c r="V80" s="431"/>
      <c r="W80" s="437">
        <v>3807122</v>
      </c>
      <c r="X80" s="452">
        <v>1</v>
      </c>
      <c r="Y80" s="455">
        <v>-301943</v>
      </c>
      <c r="Z80" s="437">
        <v>5455760</v>
      </c>
      <c r="AA80" s="452">
        <v>1</v>
      </c>
      <c r="AB80" s="207"/>
      <c r="AC80" s="437">
        <v>5317447</v>
      </c>
      <c r="AD80" s="452">
        <v>1</v>
      </c>
      <c r="AE80" s="270"/>
      <c r="AF80" s="437">
        <v>5317447</v>
      </c>
      <c r="AH80" s="673"/>
      <c r="AI80" s="673"/>
      <c r="AJ80" s="673"/>
    </row>
    <row r="81" spans="1:36" s="94" customFormat="1" ht="15.75" customHeight="1" x14ac:dyDescent="0.25">
      <c r="A81" s="1289"/>
      <c r="B81" s="138" t="s">
        <v>1377</v>
      </c>
      <c r="C81" s="450">
        <v>1</v>
      </c>
      <c r="D81" s="437">
        <v>25766429</v>
      </c>
      <c r="E81" s="450">
        <v>1</v>
      </c>
      <c r="F81" s="437">
        <v>22090822</v>
      </c>
      <c r="G81" s="450">
        <v>1</v>
      </c>
      <c r="H81" s="431"/>
      <c r="I81" s="450">
        <v>1</v>
      </c>
      <c r="J81" s="431"/>
      <c r="K81" s="450">
        <v>1</v>
      </c>
      <c r="L81" s="431"/>
      <c r="M81" s="450">
        <v>1</v>
      </c>
      <c r="N81" s="431"/>
      <c r="O81" s="452">
        <v>1</v>
      </c>
      <c r="P81" s="437">
        <v>25766429</v>
      </c>
      <c r="Q81" s="431"/>
      <c r="R81" s="452">
        <v>1</v>
      </c>
      <c r="S81" s="437">
        <v>22090595</v>
      </c>
      <c r="T81" s="437">
        <v>27119</v>
      </c>
      <c r="U81" s="452">
        <v>1</v>
      </c>
      <c r="V81" s="431"/>
      <c r="W81" s="437">
        <v>3807122</v>
      </c>
      <c r="X81" s="452">
        <v>1</v>
      </c>
      <c r="Y81" s="455">
        <v>-301943</v>
      </c>
      <c r="Z81" s="437">
        <v>5455760</v>
      </c>
      <c r="AA81" s="452">
        <v>1</v>
      </c>
      <c r="AB81" s="207"/>
      <c r="AC81" s="437">
        <v>5317447</v>
      </c>
      <c r="AD81" s="452">
        <v>1</v>
      </c>
      <c r="AE81" s="270"/>
      <c r="AF81" s="437">
        <v>5317447</v>
      </c>
      <c r="AH81" s="673"/>
      <c r="AI81" s="673"/>
      <c r="AJ81" s="673"/>
    </row>
    <row r="82" spans="1:36" s="94" customFormat="1" ht="15.75" customHeight="1" x14ac:dyDescent="0.25">
      <c r="A82" s="1289"/>
      <c r="B82" s="138" t="s">
        <v>1378</v>
      </c>
      <c r="C82" s="450">
        <v>1</v>
      </c>
      <c r="D82" s="437">
        <v>25766429</v>
      </c>
      <c r="E82" s="450">
        <v>1</v>
      </c>
      <c r="F82" s="437">
        <v>22090822</v>
      </c>
      <c r="G82" s="450">
        <v>1</v>
      </c>
      <c r="H82" s="431"/>
      <c r="I82" s="450">
        <v>1</v>
      </c>
      <c r="J82" s="431"/>
      <c r="K82" s="450">
        <v>1</v>
      </c>
      <c r="L82" s="431"/>
      <c r="M82" s="450">
        <v>1</v>
      </c>
      <c r="N82" s="431"/>
      <c r="O82" s="451"/>
      <c r="P82" s="437">
        <v>25766429</v>
      </c>
      <c r="Q82" s="431"/>
      <c r="R82" s="452">
        <v>1</v>
      </c>
      <c r="S82" s="437">
        <v>22090595</v>
      </c>
      <c r="T82" s="437">
        <v>27119</v>
      </c>
      <c r="U82" s="452">
        <v>1</v>
      </c>
      <c r="V82" s="431"/>
      <c r="W82" s="437">
        <v>3807122</v>
      </c>
      <c r="X82" s="452">
        <v>1</v>
      </c>
      <c r="Y82" s="455">
        <v>-301943</v>
      </c>
      <c r="Z82" s="437">
        <v>5455760</v>
      </c>
      <c r="AA82" s="452">
        <v>1</v>
      </c>
      <c r="AB82" s="207"/>
      <c r="AC82" s="437">
        <v>5317447</v>
      </c>
      <c r="AD82" s="452">
        <v>1</v>
      </c>
      <c r="AE82" s="270"/>
      <c r="AF82" s="437">
        <v>5317447</v>
      </c>
      <c r="AH82" s="673"/>
      <c r="AI82" s="673"/>
      <c r="AJ82" s="673"/>
    </row>
    <row r="83" spans="1:36" s="94" customFormat="1" ht="15.75" customHeight="1" x14ac:dyDescent="0.25">
      <c r="A83" s="1289"/>
      <c r="B83" s="138" t="s">
        <v>1379</v>
      </c>
      <c r="C83" s="450">
        <v>1</v>
      </c>
      <c r="D83" s="437">
        <v>25766429</v>
      </c>
      <c r="E83" s="450">
        <v>1</v>
      </c>
      <c r="F83" s="437">
        <v>22090822</v>
      </c>
      <c r="G83" s="450">
        <v>1</v>
      </c>
      <c r="H83" s="431"/>
      <c r="I83" s="450">
        <v>1</v>
      </c>
      <c r="J83" s="431"/>
      <c r="K83" s="450">
        <v>1</v>
      </c>
      <c r="L83" s="431"/>
      <c r="M83" s="450">
        <v>1</v>
      </c>
      <c r="N83" s="431"/>
      <c r="O83" s="451"/>
      <c r="P83" s="437">
        <v>25766429</v>
      </c>
      <c r="Q83" s="431"/>
      <c r="R83" s="452">
        <v>1</v>
      </c>
      <c r="S83" s="437">
        <v>22090595</v>
      </c>
      <c r="T83" s="437">
        <v>27119</v>
      </c>
      <c r="U83" s="452">
        <v>1</v>
      </c>
      <c r="V83" s="431"/>
      <c r="W83" s="437">
        <v>3807122</v>
      </c>
      <c r="X83" s="452">
        <v>1</v>
      </c>
      <c r="Y83" s="455">
        <v>-301943</v>
      </c>
      <c r="Z83" s="437">
        <v>5455760</v>
      </c>
      <c r="AA83" s="452">
        <v>1</v>
      </c>
      <c r="AB83" s="207"/>
      <c r="AC83" s="437">
        <v>5317447</v>
      </c>
      <c r="AD83" s="452">
        <v>1</v>
      </c>
      <c r="AE83" s="270"/>
      <c r="AF83" s="437">
        <v>5317447</v>
      </c>
      <c r="AH83" s="673"/>
      <c r="AI83" s="673"/>
      <c r="AJ83" s="673"/>
    </row>
    <row r="84" spans="1:36" s="94" customFormat="1" ht="15.75" customHeight="1" x14ac:dyDescent="0.25">
      <c r="A84" s="1289"/>
      <c r="B84" s="138" t="s">
        <v>1380</v>
      </c>
      <c r="C84" s="450">
        <v>1</v>
      </c>
      <c r="D84" s="437">
        <v>25766429</v>
      </c>
      <c r="E84" s="450">
        <v>1</v>
      </c>
      <c r="F84" s="437">
        <v>22090822</v>
      </c>
      <c r="G84" s="450">
        <v>1</v>
      </c>
      <c r="H84" s="431"/>
      <c r="I84" s="450">
        <v>1</v>
      </c>
      <c r="J84" s="431"/>
      <c r="K84" s="450">
        <v>1</v>
      </c>
      <c r="L84" s="431"/>
      <c r="M84" s="450">
        <v>1</v>
      </c>
      <c r="N84" s="431"/>
      <c r="O84" s="451"/>
      <c r="P84" s="437">
        <v>25766429</v>
      </c>
      <c r="Q84" s="431"/>
      <c r="R84" s="452">
        <v>1</v>
      </c>
      <c r="S84" s="437">
        <v>22090595</v>
      </c>
      <c r="T84" s="437">
        <v>27119</v>
      </c>
      <c r="U84" s="452">
        <v>1</v>
      </c>
      <c r="V84" s="431"/>
      <c r="W84" s="437">
        <v>3807122</v>
      </c>
      <c r="X84" s="452">
        <v>1</v>
      </c>
      <c r="Y84" s="455">
        <v>-301943</v>
      </c>
      <c r="Z84" s="437">
        <v>5455760</v>
      </c>
      <c r="AA84" s="452">
        <v>1</v>
      </c>
      <c r="AB84" s="207"/>
      <c r="AC84" s="437">
        <v>5317447</v>
      </c>
      <c r="AD84" s="452">
        <v>1</v>
      </c>
      <c r="AE84" s="270"/>
      <c r="AF84" s="437">
        <v>5317447</v>
      </c>
      <c r="AH84" s="673"/>
      <c r="AI84" s="673"/>
      <c r="AJ84" s="673"/>
    </row>
    <row r="85" spans="1:36" s="94" customFormat="1" ht="15.75" customHeight="1" x14ac:dyDescent="0.25">
      <c r="A85" s="1289"/>
      <c r="B85" s="138" t="s">
        <v>1381</v>
      </c>
      <c r="C85" s="450">
        <v>1</v>
      </c>
      <c r="D85" s="437">
        <v>25766429</v>
      </c>
      <c r="E85" s="450">
        <v>1</v>
      </c>
      <c r="F85" s="437">
        <v>22090822</v>
      </c>
      <c r="G85" s="450">
        <v>1</v>
      </c>
      <c r="H85" s="431"/>
      <c r="I85" s="450">
        <v>1</v>
      </c>
      <c r="J85" s="431"/>
      <c r="K85" s="450">
        <v>1</v>
      </c>
      <c r="L85" s="431"/>
      <c r="M85" s="450">
        <v>1</v>
      </c>
      <c r="N85" s="431"/>
      <c r="O85" s="451"/>
      <c r="P85" s="437">
        <v>25766429</v>
      </c>
      <c r="Q85" s="431"/>
      <c r="R85" s="452">
        <v>1</v>
      </c>
      <c r="S85" s="437">
        <v>22090595</v>
      </c>
      <c r="T85" s="437">
        <v>27119</v>
      </c>
      <c r="U85" s="452">
        <v>1</v>
      </c>
      <c r="V85" s="431"/>
      <c r="W85" s="437">
        <v>3807122</v>
      </c>
      <c r="X85" s="452">
        <v>1</v>
      </c>
      <c r="Y85" s="455">
        <v>-301942</v>
      </c>
      <c r="Z85" s="437">
        <v>5455760</v>
      </c>
      <c r="AA85" s="452">
        <v>1</v>
      </c>
      <c r="AB85" s="207"/>
      <c r="AC85" s="437">
        <v>5317447</v>
      </c>
      <c r="AD85" s="452">
        <v>1</v>
      </c>
      <c r="AE85" s="270"/>
      <c r="AF85" s="437">
        <v>5317447</v>
      </c>
      <c r="AH85" s="673"/>
      <c r="AI85" s="673"/>
      <c r="AJ85" s="673"/>
    </row>
    <row r="86" spans="1:36" s="94" customFormat="1" ht="15.75" customHeight="1" x14ac:dyDescent="0.25">
      <c r="A86" s="1289"/>
      <c r="B86" s="138" t="s">
        <v>1382</v>
      </c>
      <c r="C86" s="450">
        <v>1</v>
      </c>
      <c r="D86" s="437">
        <v>25766428</v>
      </c>
      <c r="E86" s="450">
        <v>1</v>
      </c>
      <c r="F86" s="437">
        <v>22090821</v>
      </c>
      <c r="G86" s="450">
        <v>1</v>
      </c>
      <c r="H86" s="431"/>
      <c r="I86" s="450">
        <v>1</v>
      </c>
      <c r="J86" s="431"/>
      <c r="K86" s="450">
        <v>1</v>
      </c>
      <c r="L86" s="431"/>
      <c r="M86" s="450">
        <v>1</v>
      </c>
      <c r="N86" s="431"/>
      <c r="O86" s="451"/>
      <c r="P86" s="437">
        <v>25766428</v>
      </c>
      <c r="Q86" s="431"/>
      <c r="R86" s="452">
        <v>1</v>
      </c>
      <c r="S86" s="437">
        <v>22090595</v>
      </c>
      <c r="T86" s="437">
        <v>27119</v>
      </c>
      <c r="U86" s="452">
        <v>1</v>
      </c>
      <c r="V86" s="431"/>
      <c r="W86" s="437">
        <v>3807122</v>
      </c>
      <c r="X86" s="452">
        <v>1</v>
      </c>
      <c r="Y86" s="455">
        <v>-301942</v>
      </c>
      <c r="Z86" s="437">
        <v>5455760</v>
      </c>
      <c r="AA86" s="452">
        <v>1</v>
      </c>
      <c r="AB86" s="207"/>
      <c r="AC86" s="437">
        <v>5317447</v>
      </c>
      <c r="AD86" s="452">
        <v>1</v>
      </c>
      <c r="AE86" s="270"/>
      <c r="AF86" s="437">
        <v>5317447</v>
      </c>
      <c r="AH86" s="673"/>
      <c r="AI86" s="673"/>
      <c r="AJ86" s="673"/>
    </row>
    <row r="87" spans="1:36" s="94" customFormat="1" ht="15.75" customHeight="1" x14ac:dyDescent="0.25">
      <c r="A87" s="1289"/>
      <c r="B87" s="138" t="s">
        <v>1383</v>
      </c>
      <c r="C87" s="450">
        <v>1</v>
      </c>
      <c r="D87" s="437">
        <v>25766428</v>
      </c>
      <c r="E87" s="450">
        <v>1</v>
      </c>
      <c r="F87" s="437">
        <v>22090821</v>
      </c>
      <c r="G87" s="450">
        <v>1</v>
      </c>
      <c r="H87" s="431"/>
      <c r="I87" s="450">
        <v>1</v>
      </c>
      <c r="J87" s="431"/>
      <c r="K87" s="450">
        <v>1</v>
      </c>
      <c r="L87" s="431"/>
      <c r="M87" s="450">
        <v>1</v>
      </c>
      <c r="N87" s="431"/>
      <c r="O87" s="452">
        <v>1</v>
      </c>
      <c r="P87" s="437">
        <v>25766428</v>
      </c>
      <c r="Q87" s="431"/>
      <c r="R87" s="452">
        <v>1</v>
      </c>
      <c r="S87" s="437">
        <v>22090595</v>
      </c>
      <c r="T87" s="437">
        <v>27119</v>
      </c>
      <c r="U87" s="452">
        <v>1</v>
      </c>
      <c r="V87" s="431"/>
      <c r="W87" s="437">
        <v>3807122</v>
      </c>
      <c r="X87" s="452">
        <v>1</v>
      </c>
      <c r="Y87" s="455">
        <v>-301942</v>
      </c>
      <c r="Z87" s="437">
        <v>5455760</v>
      </c>
      <c r="AA87" s="452">
        <v>1</v>
      </c>
      <c r="AB87" s="207"/>
      <c r="AC87" s="437">
        <v>5317447</v>
      </c>
      <c r="AD87" s="452">
        <v>1</v>
      </c>
      <c r="AE87" s="270"/>
      <c r="AF87" s="437">
        <v>5317447</v>
      </c>
      <c r="AH87" s="673"/>
      <c r="AI87" s="673"/>
      <c r="AJ87" s="673"/>
    </row>
    <row r="88" spans="1:36" s="94" customFormat="1" ht="15.75" customHeight="1" x14ac:dyDescent="0.25">
      <c r="A88" s="1289"/>
      <c r="B88" s="138" t="s">
        <v>1384</v>
      </c>
      <c r="C88" s="450">
        <v>1</v>
      </c>
      <c r="D88" s="437">
        <v>25766428</v>
      </c>
      <c r="E88" s="450">
        <v>1</v>
      </c>
      <c r="F88" s="437">
        <v>22090821</v>
      </c>
      <c r="G88" s="450">
        <v>1</v>
      </c>
      <c r="H88" s="431"/>
      <c r="I88" s="450">
        <v>1</v>
      </c>
      <c r="J88" s="431"/>
      <c r="K88" s="450">
        <v>1</v>
      </c>
      <c r="L88" s="431"/>
      <c r="M88" s="450">
        <v>1</v>
      </c>
      <c r="N88" s="431"/>
      <c r="O88" s="452">
        <v>1</v>
      </c>
      <c r="P88" s="437">
        <v>25766428</v>
      </c>
      <c r="Q88" s="431"/>
      <c r="R88" s="452">
        <v>1</v>
      </c>
      <c r="S88" s="437">
        <v>22090596</v>
      </c>
      <c r="T88" s="437">
        <v>27119</v>
      </c>
      <c r="U88" s="452">
        <v>1</v>
      </c>
      <c r="V88" s="431"/>
      <c r="W88" s="437">
        <v>3807122</v>
      </c>
      <c r="X88" s="452">
        <v>1</v>
      </c>
      <c r="Y88" s="455">
        <v>-301942</v>
      </c>
      <c r="Z88" s="437">
        <v>5455760</v>
      </c>
      <c r="AA88" s="452">
        <v>1</v>
      </c>
      <c r="AB88" s="207"/>
      <c r="AC88" s="437">
        <v>5317447</v>
      </c>
      <c r="AD88" s="452">
        <v>1</v>
      </c>
      <c r="AE88" s="270"/>
      <c r="AF88" s="437">
        <v>5317447</v>
      </c>
      <c r="AH88" s="673"/>
      <c r="AI88" s="673"/>
      <c r="AJ88" s="673"/>
    </row>
    <row r="89" spans="1:36" s="94" customFormat="1" ht="15.75" customHeight="1" x14ac:dyDescent="0.25">
      <c r="A89" s="1289"/>
      <c r="B89" s="138" t="s">
        <v>1385</v>
      </c>
      <c r="C89" s="450">
        <v>1</v>
      </c>
      <c r="D89" s="437">
        <v>25766428</v>
      </c>
      <c r="E89" s="450">
        <v>1</v>
      </c>
      <c r="F89" s="437">
        <v>22090821</v>
      </c>
      <c r="G89" s="450">
        <v>1</v>
      </c>
      <c r="H89" s="431"/>
      <c r="I89" s="450">
        <v>1</v>
      </c>
      <c r="J89" s="431"/>
      <c r="K89" s="450">
        <v>1</v>
      </c>
      <c r="L89" s="431"/>
      <c r="M89" s="450">
        <v>1</v>
      </c>
      <c r="N89" s="431"/>
      <c r="O89" s="451"/>
      <c r="P89" s="437">
        <v>25766428</v>
      </c>
      <c r="Q89" s="431"/>
      <c r="R89" s="452">
        <v>1</v>
      </c>
      <c r="S89" s="437">
        <v>22090596</v>
      </c>
      <c r="T89" s="437">
        <v>27119</v>
      </c>
      <c r="U89" s="452">
        <v>1</v>
      </c>
      <c r="V89" s="431"/>
      <c r="W89" s="437">
        <v>3807122</v>
      </c>
      <c r="X89" s="452">
        <v>1</v>
      </c>
      <c r="Y89" s="455">
        <v>-301942</v>
      </c>
      <c r="Z89" s="437">
        <v>5455760</v>
      </c>
      <c r="AA89" s="452">
        <v>1</v>
      </c>
      <c r="AB89" s="207"/>
      <c r="AC89" s="437">
        <v>5317447</v>
      </c>
      <c r="AD89" s="452">
        <v>1</v>
      </c>
      <c r="AE89" s="270"/>
      <c r="AF89" s="437">
        <v>5317447</v>
      </c>
      <c r="AH89" s="673"/>
      <c r="AI89" s="673"/>
      <c r="AJ89" s="673"/>
    </row>
    <row r="90" spans="1:36" s="94" customFormat="1" ht="15.75" customHeight="1" x14ac:dyDescent="0.25">
      <c r="A90" s="1289"/>
      <c r="B90" s="138" t="s">
        <v>1386</v>
      </c>
      <c r="C90" s="450">
        <v>1</v>
      </c>
      <c r="D90" s="437">
        <v>25766428</v>
      </c>
      <c r="E90" s="450">
        <v>1</v>
      </c>
      <c r="F90" s="437">
        <v>22090821</v>
      </c>
      <c r="G90" s="450">
        <v>1</v>
      </c>
      <c r="H90" s="431"/>
      <c r="I90" s="450">
        <v>1</v>
      </c>
      <c r="J90" s="431"/>
      <c r="K90" s="450">
        <v>1</v>
      </c>
      <c r="L90" s="431"/>
      <c r="M90" s="450">
        <v>1</v>
      </c>
      <c r="N90" s="431"/>
      <c r="O90" s="451"/>
      <c r="P90" s="437">
        <v>25766428</v>
      </c>
      <c r="Q90" s="431"/>
      <c r="R90" s="452">
        <v>1</v>
      </c>
      <c r="S90" s="437">
        <v>22090596</v>
      </c>
      <c r="T90" s="437">
        <v>27119</v>
      </c>
      <c r="U90" s="452">
        <v>1</v>
      </c>
      <c r="V90" s="431"/>
      <c r="W90" s="437">
        <v>3807121</v>
      </c>
      <c r="X90" s="452">
        <v>1</v>
      </c>
      <c r="Y90" s="455">
        <v>-301942</v>
      </c>
      <c r="Z90" s="437">
        <v>5455760</v>
      </c>
      <c r="AA90" s="452">
        <v>1</v>
      </c>
      <c r="AB90" s="207"/>
      <c r="AC90" s="437">
        <v>5317447</v>
      </c>
      <c r="AD90" s="452">
        <v>1</v>
      </c>
      <c r="AE90" s="270"/>
      <c r="AF90" s="437">
        <v>5317447</v>
      </c>
      <c r="AH90" s="673"/>
      <c r="AI90" s="673"/>
      <c r="AJ90" s="673"/>
    </row>
    <row r="91" spans="1:36" s="94" customFormat="1" ht="15.75" customHeight="1" x14ac:dyDescent="0.25">
      <c r="A91" s="1289"/>
      <c r="B91" s="138" t="s">
        <v>1387</v>
      </c>
      <c r="C91" s="450">
        <v>1</v>
      </c>
      <c r="D91" s="437">
        <v>25766428</v>
      </c>
      <c r="E91" s="450">
        <v>1</v>
      </c>
      <c r="F91" s="437">
        <v>22090821</v>
      </c>
      <c r="G91" s="450">
        <v>1</v>
      </c>
      <c r="H91" s="431"/>
      <c r="I91" s="450">
        <v>1</v>
      </c>
      <c r="J91" s="431"/>
      <c r="K91" s="450">
        <v>1</v>
      </c>
      <c r="L91" s="431"/>
      <c r="M91" s="450">
        <v>1</v>
      </c>
      <c r="N91" s="431"/>
      <c r="O91" s="451"/>
      <c r="P91" s="437">
        <v>25766428</v>
      </c>
      <c r="Q91" s="431"/>
      <c r="R91" s="452">
        <v>1</v>
      </c>
      <c r="S91" s="437">
        <v>22090596</v>
      </c>
      <c r="T91" s="437">
        <v>27119</v>
      </c>
      <c r="U91" s="452">
        <v>1</v>
      </c>
      <c r="V91" s="431"/>
      <c r="W91" s="437">
        <v>3807121</v>
      </c>
      <c r="X91" s="452">
        <v>1</v>
      </c>
      <c r="Y91" s="455">
        <v>-301942</v>
      </c>
      <c r="Z91" s="437">
        <v>5455760</v>
      </c>
      <c r="AA91" s="452">
        <v>1</v>
      </c>
      <c r="AB91" s="207"/>
      <c r="AC91" s="437">
        <v>5317447</v>
      </c>
      <c r="AD91" s="452">
        <v>1</v>
      </c>
      <c r="AE91" s="270"/>
      <c r="AF91" s="437">
        <v>5317447</v>
      </c>
      <c r="AH91" s="673"/>
      <c r="AI91" s="673"/>
      <c r="AJ91" s="673"/>
    </row>
    <row r="92" spans="1:36" s="94" customFormat="1" ht="15.75" customHeight="1" x14ac:dyDescent="0.25">
      <c r="A92" s="1289"/>
      <c r="B92" s="138" t="s">
        <v>1388</v>
      </c>
      <c r="C92" s="450">
        <v>1</v>
      </c>
      <c r="D92" s="437">
        <v>25766428</v>
      </c>
      <c r="E92" s="450">
        <v>1</v>
      </c>
      <c r="F92" s="437">
        <v>22090821</v>
      </c>
      <c r="G92" s="450">
        <v>1</v>
      </c>
      <c r="H92" s="431"/>
      <c r="I92" s="450">
        <v>1</v>
      </c>
      <c r="J92" s="431"/>
      <c r="K92" s="450">
        <v>1</v>
      </c>
      <c r="L92" s="431"/>
      <c r="M92" s="450">
        <v>1</v>
      </c>
      <c r="N92" s="431"/>
      <c r="O92" s="451"/>
      <c r="P92" s="437">
        <v>25766428</v>
      </c>
      <c r="Q92" s="431"/>
      <c r="R92" s="451"/>
      <c r="S92" s="437">
        <v>22090596</v>
      </c>
      <c r="T92" s="437"/>
      <c r="U92" s="452">
        <v>1</v>
      </c>
      <c r="V92" s="431"/>
      <c r="W92" s="437">
        <v>3807121</v>
      </c>
      <c r="X92" s="452">
        <v>1</v>
      </c>
      <c r="Y92" s="455">
        <v>-301942</v>
      </c>
      <c r="Z92" s="437">
        <v>5455760</v>
      </c>
      <c r="AA92" s="452">
        <v>1</v>
      </c>
      <c r="AB92" s="207"/>
      <c r="AC92" s="437">
        <v>5317447</v>
      </c>
      <c r="AD92" s="452">
        <v>1</v>
      </c>
      <c r="AE92" s="270"/>
      <c r="AF92" s="437">
        <v>5317447</v>
      </c>
      <c r="AH92" s="673"/>
      <c r="AI92" s="673"/>
      <c r="AJ92" s="673"/>
    </row>
    <row r="93" spans="1:36" s="94" customFormat="1" ht="15.75" customHeight="1" x14ac:dyDescent="0.25">
      <c r="A93" s="1289"/>
      <c r="B93" s="138" t="s">
        <v>1389</v>
      </c>
      <c r="C93" s="450">
        <v>1</v>
      </c>
      <c r="D93" s="437">
        <v>25766428</v>
      </c>
      <c r="E93" s="450">
        <v>1</v>
      </c>
      <c r="F93" s="437">
        <v>22090821</v>
      </c>
      <c r="G93" s="450">
        <v>1</v>
      </c>
      <c r="H93" s="431"/>
      <c r="I93" s="450">
        <v>1</v>
      </c>
      <c r="J93" s="431"/>
      <c r="K93" s="450">
        <v>1</v>
      </c>
      <c r="L93" s="431"/>
      <c r="M93" s="450">
        <v>1</v>
      </c>
      <c r="N93" s="431"/>
      <c r="O93" s="451"/>
      <c r="P93" s="437">
        <v>25766428</v>
      </c>
      <c r="Q93" s="431"/>
      <c r="R93" s="452">
        <v>1</v>
      </c>
      <c r="S93" s="437">
        <v>22090596</v>
      </c>
      <c r="T93" s="437">
        <v>27119</v>
      </c>
      <c r="U93" s="452">
        <v>1</v>
      </c>
      <c r="V93" s="431"/>
      <c r="W93" s="437">
        <v>3807121</v>
      </c>
      <c r="X93" s="452">
        <v>1</v>
      </c>
      <c r="Y93" s="455">
        <v>-301942</v>
      </c>
      <c r="Z93" s="437">
        <v>5455759</v>
      </c>
      <c r="AA93" s="452">
        <v>1</v>
      </c>
      <c r="AB93" s="207"/>
      <c r="AC93" s="437">
        <v>5317447</v>
      </c>
      <c r="AD93" s="452">
        <v>1</v>
      </c>
      <c r="AE93" s="270"/>
      <c r="AF93" s="437">
        <v>5317447</v>
      </c>
      <c r="AH93" s="673"/>
      <c r="AI93" s="673"/>
      <c r="AJ93" s="673"/>
    </row>
    <row r="94" spans="1:36" s="94" customFormat="1" ht="15.75" customHeight="1" x14ac:dyDescent="0.25">
      <c r="A94" s="1289"/>
      <c r="B94" s="138" t="s">
        <v>1390</v>
      </c>
      <c r="C94" s="450">
        <v>1</v>
      </c>
      <c r="D94" s="437">
        <v>25766428</v>
      </c>
      <c r="E94" s="450">
        <v>1</v>
      </c>
      <c r="F94" s="437">
        <v>22090821</v>
      </c>
      <c r="G94" s="450">
        <v>1</v>
      </c>
      <c r="H94" s="431"/>
      <c r="I94" s="450">
        <v>1</v>
      </c>
      <c r="J94" s="431"/>
      <c r="K94" s="450">
        <v>1</v>
      </c>
      <c r="L94" s="431"/>
      <c r="M94" s="450">
        <v>1</v>
      </c>
      <c r="N94" s="431"/>
      <c r="O94" s="451"/>
      <c r="P94" s="437">
        <v>25766428</v>
      </c>
      <c r="Q94" s="431"/>
      <c r="R94" s="452">
        <v>1</v>
      </c>
      <c r="S94" s="437">
        <v>22090596</v>
      </c>
      <c r="T94" s="437">
        <v>27124</v>
      </c>
      <c r="U94" s="452">
        <v>1</v>
      </c>
      <c r="V94" s="431"/>
      <c r="W94" s="437">
        <v>3807121</v>
      </c>
      <c r="X94" s="452">
        <v>1</v>
      </c>
      <c r="Y94" s="455">
        <v>-301942</v>
      </c>
      <c r="Z94" s="437">
        <v>5455759</v>
      </c>
      <c r="AA94" s="452">
        <v>1</v>
      </c>
      <c r="AB94" s="207"/>
      <c r="AC94" s="437">
        <v>5317448</v>
      </c>
      <c r="AD94" s="452">
        <v>1</v>
      </c>
      <c r="AE94" s="270"/>
      <c r="AF94" s="437">
        <v>5317448</v>
      </c>
      <c r="AH94" s="673"/>
      <c r="AI94" s="673"/>
      <c r="AJ94" s="673"/>
    </row>
    <row r="95" spans="1:36" s="94" customFormat="1" ht="15.75" customHeight="1" x14ac:dyDescent="0.25">
      <c r="A95" s="1289"/>
      <c r="B95" s="138" t="s">
        <v>1391</v>
      </c>
      <c r="C95" s="450">
        <v>1</v>
      </c>
      <c r="D95" s="437">
        <v>25766428</v>
      </c>
      <c r="E95" s="450">
        <v>1</v>
      </c>
      <c r="F95" s="437">
        <v>22090821</v>
      </c>
      <c r="G95" s="450">
        <v>1</v>
      </c>
      <c r="H95" s="431"/>
      <c r="I95" s="450">
        <v>1</v>
      </c>
      <c r="J95" s="431"/>
      <c r="K95" s="450">
        <v>1</v>
      </c>
      <c r="L95" s="431"/>
      <c r="M95" s="450">
        <v>1</v>
      </c>
      <c r="N95" s="431"/>
      <c r="O95" s="451"/>
      <c r="P95" s="437">
        <v>25766428</v>
      </c>
      <c r="Q95" s="431"/>
      <c r="R95" s="451"/>
      <c r="S95" s="437">
        <v>22090596</v>
      </c>
      <c r="T95" s="437"/>
      <c r="U95" s="452">
        <v>1</v>
      </c>
      <c r="V95" s="431"/>
      <c r="W95" s="437">
        <v>3807121</v>
      </c>
      <c r="X95" s="452">
        <v>1</v>
      </c>
      <c r="Y95" s="455">
        <v>-301942</v>
      </c>
      <c r="Z95" s="437">
        <v>5455759</v>
      </c>
      <c r="AA95" s="452">
        <v>1</v>
      </c>
      <c r="AB95" s="207"/>
      <c r="AC95" s="437">
        <v>5317448</v>
      </c>
      <c r="AD95" s="452">
        <v>1</v>
      </c>
      <c r="AE95" s="270"/>
      <c r="AF95" s="437">
        <v>5317448</v>
      </c>
      <c r="AH95" s="673"/>
      <c r="AI95" s="673"/>
      <c r="AJ95" s="673"/>
    </row>
    <row r="96" spans="1:36" s="94" customFormat="1" ht="29.25" customHeight="1" x14ac:dyDescent="0.25">
      <c r="A96" s="869"/>
      <c r="B96" s="136" t="s">
        <v>93</v>
      </c>
      <c r="C96" s="453">
        <f>SUM(C76:C95)</f>
        <v>20</v>
      </c>
      <c r="D96" s="438">
        <f>SUM(D76:D95)</f>
        <v>515328570</v>
      </c>
      <c r="E96" s="453">
        <f>SUM(E76:E95)</f>
        <v>20</v>
      </c>
      <c r="F96" s="438">
        <f>SUM(F76:F95)</f>
        <v>441816430</v>
      </c>
      <c r="G96" s="453">
        <f>SUM(G76:G95)</f>
        <v>20</v>
      </c>
      <c r="H96" s="433"/>
      <c r="I96" s="453">
        <f>SUM(I76:I95)</f>
        <v>20</v>
      </c>
      <c r="J96" s="433"/>
      <c r="K96" s="453">
        <f>SUM(K76:K95)</f>
        <v>20</v>
      </c>
      <c r="L96" s="433"/>
      <c r="M96" s="453">
        <f>SUM(M76:M95)</f>
        <v>20</v>
      </c>
      <c r="N96" s="433"/>
      <c r="O96" s="453">
        <f>SUM(O76:O95)</f>
        <v>4</v>
      </c>
      <c r="P96" s="438">
        <f>SUM(P76:P95)</f>
        <v>515328570</v>
      </c>
      <c r="Q96" s="433"/>
      <c r="R96" s="453">
        <f>SUM(R76:R95)</f>
        <v>17</v>
      </c>
      <c r="S96" s="438">
        <f>SUM(S76:S95)</f>
        <v>441811908</v>
      </c>
      <c r="T96" s="438">
        <f>SUM(T76:T95)</f>
        <v>461028</v>
      </c>
      <c r="U96" s="454">
        <f>SUM(U76:U95)</f>
        <v>20</v>
      </c>
      <c r="V96" s="433"/>
      <c r="W96" s="438">
        <f>SUM(W76:W95)</f>
        <v>76142434</v>
      </c>
      <c r="X96" s="454">
        <f>SUM(X76:X95)</f>
        <v>20</v>
      </c>
      <c r="Y96" s="503">
        <f>SUM(Y76:Y95)</f>
        <v>-6038849</v>
      </c>
      <c r="Z96" s="503">
        <f>SUM(Z76:Z95)</f>
        <v>109115197</v>
      </c>
      <c r="AA96" s="454">
        <v>20</v>
      </c>
      <c r="AB96" s="208"/>
      <c r="AC96" s="503">
        <f>SUM(AC76:AC95)</f>
        <v>106348942</v>
      </c>
      <c r="AD96" s="454">
        <v>20</v>
      </c>
      <c r="AE96" s="271"/>
      <c r="AF96" s="503">
        <f>SUM(AF76:AF95)</f>
        <v>106348942</v>
      </c>
      <c r="AH96" s="673"/>
      <c r="AI96" s="673"/>
      <c r="AJ96" s="673"/>
    </row>
    <row r="97" spans="1:34" s="66" customFormat="1" ht="24" customHeight="1" thickBot="1" x14ac:dyDescent="0.3">
      <c r="K97" s="156"/>
      <c r="L97" s="156"/>
      <c r="M97" s="156"/>
      <c r="N97" s="156"/>
      <c r="O97" s="156"/>
    </row>
    <row r="98" spans="1:34" s="66" customFormat="1" ht="24" customHeight="1" thickBot="1" x14ac:dyDescent="0.3">
      <c r="A98" s="868" t="s">
        <v>1392</v>
      </c>
      <c r="B98" s="868" t="s">
        <v>1369</v>
      </c>
      <c r="C98" s="1158" t="s">
        <v>99</v>
      </c>
      <c r="D98" s="1292"/>
      <c r="E98" s="1292"/>
      <c r="F98" s="1292"/>
      <c r="G98" s="1292"/>
      <c r="H98" s="1292"/>
      <c r="I98" s="1292"/>
      <c r="J98" s="1292"/>
      <c r="K98" s="1292"/>
      <c r="L98" s="1292"/>
      <c r="M98" s="1292"/>
      <c r="N98" s="1159"/>
      <c r="O98" s="1261" t="s">
        <v>242</v>
      </c>
      <c r="P98" s="1262"/>
      <c r="Q98" s="1262"/>
      <c r="R98" s="1262"/>
      <c r="S98" s="1262"/>
      <c r="T98" s="1262"/>
      <c r="U98" s="1262"/>
      <c r="V98" s="1262"/>
      <c r="W98" s="1262"/>
      <c r="X98" s="1262"/>
      <c r="Y98" s="1262"/>
      <c r="Z98" s="1262"/>
      <c r="AA98" s="1262"/>
      <c r="AB98" s="1262"/>
      <c r="AC98" s="1262"/>
      <c r="AD98" s="1262"/>
      <c r="AE98" s="1262"/>
      <c r="AF98" s="1263"/>
    </row>
    <row r="99" spans="1:34" s="66" customFormat="1" ht="24" customHeight="1" x14ac:dyDescent="0.25">
      <c r="A99" s="1289"/>
      <c r="B99" s="1289"/>
      <c r="C99" s="1158" t="s">
        <v>267</v>
      </c>
      <c r="D99" s="1159"/>
      <c r="E99" s="1158" t="s">
        <v>271</v>
      </c>
      <c r="F99" s="1159"/>
      <c r="G99" s="1158" t="s">
        <v>274</v>
      </c>
      <c r="H99" s="1159"/>
      <c r="I99" s="1158" t="s">
        <v>278</v>
      </c>
      <c r="J99" s="1159"/>
      <c r="K99" s="1158" t="s">
        <v>1242</v>
      </c>
      <c r="L99" s="1159"/>
      <c r="M99" s="1158" t="s">
        <v>284</v>
      </c>
      <c r="N99" s="1159"/>
      <c r="O99" s="1261" t="s">
        <v>267</v>
      </c>
      <c r="P99" s="1262"/>
      <c r="Q99" s="1263"/>
      <c r="R99" s="1261" t="s">
        <v>271</v>
      </c>
      <c r="S99" s="1262"/>
      <c r="T99" s="1263"/>
      <c r="U99" s="1261" t="s">
        <v>274</v>
      </c>
      <c r="V99" s="1262"/>
      <c r="W99" s="1263"/>
      <c r="X99" s="1261" t="s">
        <v>278</v>
      </c>
      <c r="Y99" s="1262"/>
      <c r="Z99" s="1263"/>
      <c r="AA99" s="1261" t="s">
        <v>1242</v>
      </c>
      <c r="AB99" s="1262"/>
      <c r="AC99" s="1263"/>
      <c r="AD99" s="1261" t="s">
        <v>284</v>
      </c>
      <c r="AE99" s="1262"/>
      <c r="AF99" s="1263"/>
      <c r="AG99" s="86"/>
      <c r="AH99" s="678"/>
    </row>
    <row r="100" spans="1:34" s="66" customFormat="1" ht="29.25" customHeight="1" x14ac:dyDescent="0.25">
      <c r="A100" s="1289"/>
      <c r="B100" s="869"/>
      <c r="C100" s="209" t="s">
        <v>100</v>
      </c>
      <c r="D100" s="195" t="s">
        <v>1370</v>
      </c>
      <c r="E100" s="209" t="s">
        <v>100</v>
      </c>
      <c r="F100" s="195" t="s">
        <v>1370</v>
      </c>
      <c r="G100" s="209" t="s">
        <v>100</v>
      </c>
      <c r="H100" s="195" t="s">
        <v>1370</v>
      </c>
      <c r="I100" s="209" t="s">
        <v>100</v>
      </c>
      <c r="J100" s="195" t="s">
        <v>1370</v>
      </c>
      <c r="K100" s="209" t="s">
        <v>100</v>
      </c>
      <c r="L100" s="195" t="s">
        <v>1370</v>
      </c>
      <c r="M100" s="209" t="s">
        <v>100</v>
      </c>
      <c r="N100" s="195" t="s">
        <v>1370</v>
      </c>
      <c r="O100" s="198" t="s">
        <v>100</v>
      </c>
      <c r="P100" s="198" t="s">
        <v>1371</v>
      </c>
      <c r="Q100" s="198" t="s">
        <v>229</v>
      </c>
      <c r="R100" s="198" t="s">
        <v>100</v>
      </c>
      <c r="S100" s="198" t="s">
        <v>1371</v>
      </c>
      <c r="T100" s="198" t="s">
        <v>229</v>
      </c>
      <c r="U100" s="198" t="s">
        <v>100</v>
      </c>
      <c r="V100" s="198" t="s">
        <v>1371</v>
      </c>
      <c r="W100" s="198" t="s">
        <v>229</v>
      </c>
      <c r="X100" s="198" t="s">
        <v>100</v>
      </c>
      <c r="Y100" s="198" t="s">
        <v>1371</v>
      </c>
      <c r="Z100" s="198" t="s">
        <v>229</v>
      </c>
      <c r="AA100" s="624" t="s">
        <v>100</v>
      </c>
      <c r="AB100" s="198" t="s">
        <v>1371</v>
      </c>
      <c r="AC100" s="198" t="s">
        <v>229</v>
      </c>
      <c r="AD100" s="198" t="s">
        <v>100</v>
      </c>
      <c r="AE100" s="198" t="s">
        <v>1371</v>
      </c>
      <c r="AF100" s="198" t="s">
        <v>229</v>
      </c>
    </row>
    <row r="101" spans="1:34" s="66" customFormat="1" ht="16.5" x14ac:dyDescent="0.25">
      <c r="A101" s="1289"/>
      <c r="B101" s="137" t="s">
        <v>1372</v>
      </c>
      <c r="C101" s="361">
        <v>1</v>
      </c>
      <c r="D101" s="207"/>
      <c r="E101" s="361">
        <v>1</v>
      </c>
      <c r="F101" s="207"/>
      <c r="G101" s="361">
        <v>1</v>
      </c>
      <c r="H101" s="207"/>
      <c r="I101" s="361">
        <v>1</v>
      </c>
      <c r="J101" s="207"/>
      <c r="K101" s="361">
        <v>1</v>
      </c>
      <c r="L101" s="207"/>
      <c r="M101" s="361">
        <v>1</v>
      </c>
      <c r="N101" s="437">
        <v>15060991</v>
      </c>
      <c r="O101" s="447">
        <v>1</v>
      </c>
      <c r="P101" s="207"/>
      <c r="Q101" s="437">
        <v>5317447</v>
      </c>
      <c r="R101" s="447">
        <v>1</v>
      </c>
      <c r="S101" s="207"/>
      <c r="T101" s="437">
        <v>5317447</v>
      </c>
      <c r="U101" s="447">
        <v>1</v>
      </c>
      <c r="V101" s="207"/>
      <c r="W101" s="437">
        <v>5317447</v>
      </c>
      <c r="X101" s="447">
        <v>1</v>
      </c>
      <c r="Y101" s="437">
        <v>9136907</v>
      </c>
      <c r="Z101" s="625">
        <v>5317447</v>
      </c>
      <c r="AA101" s="450">
        <v>1</v>
      </c>
      <c r="AB101" s="437">
        <v>1682752</v>
      </c>
      <c r="AC101" s="437">
        <v>5317447</v>
      </c>
      <c r="AD101" s="452">
        <v>1</v>
      </c>
      <c r="AE101" s="437">
        <v>4543502</v>
      </c>
      <c r="AF101" s="437">
        <v>9916558</v>
      </c>
    </row>
    <row r="102" spans="1:34" s="66" customFormat="1" ht="16.5" x14ac:dyDescent="0.25">
      <c r="A102" s="1289"/>
      <c r="B102" s="138" t="s">
        <v>1373</v>
      </c>
      <c r="C102" s="359">
        <v>1</v>
      </c>
      <c r="D102" s="207"/>
      <c r="E102" s="359">
        <v>1</v>
      </c>
      <c r="F102" s="207"/>
      <c r="G102" s="359">
        <v>1</v>
      </c>
      <c r="H102" s="207"/>
      <c r="I102" s="359">
        <v>1</v>
      </c>
      <c r="J102" s="207"/>
      <c r="K102" s="359">
        <v>1</v>
      </c>
      <c r="L102" s="207"/>
      <c r="M102" s="359">
        <v>1</v>
      </c>
      <c r="N102" s="437">
        <v>15060991</v>
      </c>
      <c r="O102" s="450">
        <v>1</v>
      </c>
      <c r="P102" s="207"/>
      <c r="Q102" s="437">
        <v>5317447</v>
      </c>
      <c r="R102" s="450">
        <v>1</v>
      </c>
      <c r="S102" s="207"/>
      <c r="T102" s="437">
        <v>5317447</v>
      </c>
      <c r="U102" s="450">
        <v>1</v>
      </c>
      <c r="V102" s="207"/>
      <c r="W102" s="437">
        <v>5317447</v>
      </c>
      <c r="X102" s="450">
        <v>1</v>
      </c>
      <c r="Y102" s="437">
        <v>9136907</v>
      </c>
      <c r="Z102" s="625">
        <v>5317447</v>
      </c>
      <c r="AA102" s="450">
        <v>1</v>
      </c>
      <c r="AB102" s="437">
        <v>1682752</v>
      </c>
      <c r="AC102" s="437">
        <v>5317447</v>
      </c>
      <c r="AD102" s="452">
        <v>1</v>
      </c>
      <c r="AE102" s="437">
        <v>4543502</v>
      </c>
      <c r="AF102" s="437">
        <v>9916557</v>
      </c>
    </row>
    <row r="103" spans="1:34" s="66" customFormat="1" ht="16.5" x14ac:dyDescent="0.25">
      <c r="A103" s="1289"/>
      <c r="B103" s="138" t="s">
        <v>1374</v>
      </c>
      <c r="C103" s="359">
        <v>1</v>
      </c>
      <c r="D103" s="207"/>
      <c r="E103" s="359">
        <v>1</v>
      </c>
      <c r="F103" s="207"/>
      <c r="G103" s="359">
        <v>1</v>
      </c>
      <c r="H103" s="207"/>
      <c r="I103" s="359">
        <v>1</v>
      </c>
      <c r="J103" s="207"/>
      <c r="K103" s="359">
        <v>1</v>
      </c>
      <c r="L103" s="207"/>
      <c r="M103" s="359">
        <v>1</v>
      </c>
      <c r="N103" s="437">
        <v>15060991</v>
      </c>
      <c r="O103" s="450">
        <v>1</v>
      </c>
      <c r="P103" s="207"/>
      <c r="Q103" s="437">
        <v>5317447</v>
      </c>
      <c r="R103" s="450">
        <v>1</v>
      </c>
      <c r="S103" s="207"/>
      <c r="T103" s="437">
        <v>5317447</v>
      </c>
      <c r="U103" s="450">
        <v>1</v>
      </c>
      <c r="V103" s="207"/>
      <c r="W103" s="437">
        <v>5317447</v>
      </c>
      <c r="X103" s="450">
        <v>1</v>
      </c>
      <c r="Y103" s="437">
        <v>9136907</v>
      </c>
      <c r="Z103" s="625">
        <v>5317447</v>
      </c>
      <c r="AA103" s="450">
        <v>1</v>
      </c>
      <c r="AB103" s="437">
        <v>1682752</v>
      </c>
      <c r="AC103" s="437">
        <v>5317447</v>
      </c>
      <c r="AD103" s="452">
        <v>1</v>
      </c>
      <c r="AE103" s="437">
        <v>4543502</v>
      </c>
      <c r="AF103" s="437">
        <v>9916557</v>
      </c>
    </row>
    <row r="104" spans="1:34" s="66" customFormat="1" ht="16.5" x14ac:dyDescent="0.25">
      <c r="A104" s="1289"/>
      <c r="B104" s="138" t="s">
        <v>1375</v>
      </c>
      <c r="C104" s="359">
        <v>1</v>
      </c>
      <c r="D104" s="207"/>
      <c r="E104" s="359">
        <v>1</v>
      </c>
      <c r="F104" s="207"/>
      <c r="G104" s="359">
        <v>1</v>
      </c>
      <c r="H104" s="207"/>
      <c r="I104" s="359">
        <v>1</v>
      </c>
      <c r="J104" s="207"/>
      <c r="K104" s="359">
        <v>1</v>
      </c>
      <c r="L104" s="207"/>
      <c r="M104" s="359">
        <v>1</v>
      </c>
      <c r="N104" s="437">
        <v>15060991</v>
      </c>
      <c r="O104" s="450">
        <v>1</v>
      </c>
      <c r="P104" s="207"/>
      <c r="Q104" s="437">
        <v>5317447</v>
      </c>
      <c r="R104" s="450">
        <v>1</v>
      </c>
      <c r="S104" s="207"/>
      <c r="T104" s="437">
        <v>5317447</v>
      </c>
      <c r="U104" s="450">
        <v>1</v>
      </c>
      <c r="V104" s="207"/>
      <c r="W104" s="437">
        <v>5317447</v>
      </c>
      <c r="X104" s="450">
        <v>1</v>
      </c>
      <c r="Y104" s="437">
        <v>9136907</v>
      </c>
      <c r="Z104" s="625">
        <v>5317447</v>
      </c>
      <c r="AA104" s="450">
        <v>1</v>
      </c>
      <c r="AB104" s="437">
        <v>1682752</v>
      </c>
      <c r="AC104" s="437">
        <v>5317447</v>
      </c>
      <c r="AD104" s="452">
        <v>1</v>
      </c>
      <c r="AE104" s="437">
        <v>4543502</v>
      </c>
      <c r="AF104" s="437">
        <v>9916557</v>
      </c>
    </row>
    <row r="105" spans="1:34" s="66" customFormat="1" ht="16.5" x14ac:dyDescent="0.25">
      <c r="A105" s="1289"/>
      <c r="B105" s="138" t="s">
        <v>1376</v>
      </c>
      <c r="C105" s="359">
        <v>1</v>
      </c>
      <c r="D105" s="207"/>
      <c r="E105" s="359">
        <v>1</v>
      </c>
      <c r="F105" s="207"/>
      <c r="G105" s="359">
        <v>1</v>
      </c>
      <c r="H105" s="207"/>
      <c r="I105" s="359">
        <v>1</v>
      </c>
      <c r="J105" s="207"/>
      <c r="K105" s="359">
        <v>1</v>
      </c>
      <c r="L105" s="207"/>
      <c r="M105" s="359">
        <v>1</v>
      </c>
      <c r="N105" s="437">
        <v>15060991</v>
      </c>
      <c r="O105" s="450">
        <v>1</v>
      </c>
      <c r="P105" s="207"/>
      <c r="Q105" s="437">
        <v>5317447</v>
      </c>
      <c r="R105" s="450">
        <v>1</v>
      </c>
      <c r="S105" s="207"/>
      <c r="T105" s="437">
        <v>5317447</v>
      </c>
      <c r="U105" s="450">
        <v>1</v>
      </c>
      <c r="V105" s="207"/>
      <c r="W105" s="437">
        <v>5317447</v>
      </c>
      <c r="X105" s="450">
        <v>1</v>
      </c>
      <c r="Y105" s="437">
        <v>9136907</v>
      </c>
      <c r="Z105" s="625">
        <v>5317447</v>
      </c>
      <c r="AA105" s="450">
        <v>1</v>
      </c>
      <c r="AB105" s="437">
        <v>1682752</v>
      </c>
      <c r="AC105" s="437">
        <v>5317447</v>
      </c>
      <c r="AD105" s="452">
        <v>1</v>
      </c>
      <c r="AE105" s="437">
        <v>4543502</v>
      </c>
      <c r="AF105" s="437">
        <v>9916557</v>
      </c>
    </row>
    <row r="106" spans="1:34" s="66" customFormat="1" ht="16.5" x14ac:dyDescent="0.25">
      <c r="A106" s="1289"/>
      <c r="B106" s="138" t="s">
        <v>1377</v>
      </c>
      <c r="C106" s="359">
        <v>1</v>
      </c>
      <c r="D106" s="207"/>
      <c r="E106" s="359">
        <v>1</v>
      </c>
      <c r="F106" s="207"/>
      <c r="G106" s="359">
        <v>1</v>
      </c>
      <c r="H106" s="207"/>
      <c r="I106" s="359">
        <v>1</v>
      </c>
      <c r="J106" s="207"/>
      <c r="K106" s="359">
        <v>1</v>
      </c>
      <c r="L106" s="207"/>
      <c r="M106" s="359">
        <v>1</v>
      </c>
      <c r="N106" s="437">
        <v>15060991</v>
      </c>
      <c r="O106" s="450">
        <v>1</v>
      </c>
      <c r="P106" s="207"/>
      <c r="Q106" s="437">
        <v>5317447</v>
      </c>
      <c r="R106" s="450">
        <v>1</v>
      </c>
      <c r="S106" s="207"/>
      <c r="T106" s="437">
        <v>5317447</v>
      </c>
      <c r="U106" s="450">
        <v>1</v>
      </c>
      <c r="V106" s="207"/>
      <c r="W106" s="437">
        <v>5317447</v>
      </c>
      <c r="X106" s="450">
        <v>1</v>
      </c>
      <c r="Y106" s="437">
        <v>9136907</v>
      </c>
      <c r="Z106" s="625">
        <v>5317447</v>
      </c>
      <c r="AA106" s="450">
        <v>1</v>
      </c>
      <c r="AB106" s="437">
        <v>1682752</v>
      </c>
      <c r="AC106" s="437">
        <v>5317447</v>
      </c>
      <c r="AD106" s="452">
        <v>1</v>
      </c>
      <c r="AE106" s="437">
        <v>4543502</v>
      </c>
      <c r="AF106" s="437">
        <v>9916557</v>
      </c>
    </row>
    <row r="107" spans="1:34" s="66" customFormat="1" ht="16.5" x14ac:dyDescent="0.25">
      <c r="A107" s="1289"/>
      <c r="B107" s="138" t="s">
        <v>1378</v>
      </c>
      <c r="C107" s="359">
        <v>1</v>
      </c>
      <c r="D107" s="207"/>
      <c r="E107" s="359">
        <v>1</v>
      </c>
      <c r="F107" s="207"/>
      <c r="G107" s="359">
        <v>1</v>
      </c>
      <c r="H107" s="207"/>
      <c r="I107" s="359">
        <v>1</v>
      </c>
      <c r="J107" s="207"/>
      <c r="K107" s="359">
        <v>1</v>
      </c>
      <c r="L107" s="207"/>
      <c r="M107" s="359">
        <v>1</v>
      </c>
      <c r="N107" s="437">
        <v>15060991</v>
      </c>
      <c r="O107" s="450">
        <v>1</v>
      </c>
      <c r="P107" s="207"/>
      <c r="Q107" s="437">
        <v>5317447</v>
      </c>
      <c r="R107" s="450">
        <v>1</v>
      </c>
      <c r="S107" s="207"/>
      <c r="T107" s="437">
        <v>5317447</v>
      </c>
      <c r="U107" s="450">
        <v>1</v>
      </c>
      <c r="V107" s="207"/>
      <c r="W107" s="437">
        <v>5317447</v>
      </c>
      <c r="X107" s="450">
        <v>1</v>
      </c>
      <c r="Y107" s="437">
        <v>9136907</v>
      </c>
      <c r="Z107" s="625">
        <v>5317447</v>
      </c>
      <c r="AA107" s="450">
        <v>1</v>
      </c>
      <c r="AB107" s="437">
        <v>1682752</v>
      </c>
      <c r="AC107" s="437">
        <v>5317447</v>
      </c>
      <c r="AD107" s="452">
        <v>1</v>
      </c>
      <c r="AE107" s="437">
        <v>4543502</v>
      </c>
      <c r="AF107" s="437">
        <v>9916557</v>
      </c>
    </row>
    <row r="108" spans="1:34" s="66" customFormat="1" ht="16.5" x14ac:dyDescent="0.25">
      <c r="A108" s="1289"/>
      <c r="B108" s="138" t="s">
        <v>1379</v>
      </c>
      <c r="C108" s="359">
        <v>1</v>
      </c>
      <c r="D108" s="207"/>
      <c r="E108" s="359">
        <v>1</v>
      </c>
      <c r="F108" s="207"/>
      <c r="G108" s="359">
        <v>1</v>
      </c>
      <c r="H108" s="207"/>
      <c r="I108" s="359">
        <v>1</v>
      </c>
      <c r="J108" s="207"/>
      <c r="K108" s="359">
        <v>1</v>
      </c>
      <c r="L108" s="207"/>
      <c r="M108" s="359">
        <v>1</v>
      </c>
      <c r="N108" s="437">
        <v>15060991</v>
      </c>
      <c r="O108" s="450">
        <v>1</v>
      </c>
      <c r="P108" s="207"/>
      <c r="Q108" s="437">
        <v>5317447</v>
      </c>
      <c r="R108" s="450">
        <v>1</v>
      </c>
      <c r="S108" s="207"/>
      <c r="T108" s="437">
        <v>5317447</v>
      </c>
      <c r="U108" s="450">
        <v>1</v>
      </c>
      <c r="V108" s="207"/>
      <c r="W108" s="437">
        <v>5317447</v>
      </c>
      <c r="X108" s="450">
        <v>1</v>
      </c>
      <c r="Y108" s="437">
        <v>9136907</v>
      </c>
      <c r="Z108" s="625">
        <v>5317447</v>
      </c>
      <c r="AA108" s="450">
        <v>1</v>
      </c>
      <c r="AB108" s="437">
        <v>1682752</v>
      </c>
      <c r="AC108" s="437">
        <v>5317447</v>
      </c>
      <c r="AD108" s="452">
        <v>1</v>
      </c>
      <c r="AE108" s="437">
        <v>4543502</v>
      </c>
      <c r="AF108" s="437">
        <v>9916557</v>
      </c>
    </row>
    <row r="109" spans="1:34" s="66" customFormat="1" ht="16.5" x14ac:dyDescent="0.25">
      <c r="A109" s="1289"/>
      <c r="B109" s="138" t="s">
        <v>1380</v>
      </c>
      <c r="C109" s="359">
        <v>1</v>
      </c>
      <c r="D109" s="207"/>
      <c r="E109" s="359">
        <v>1</v>
      </c>
      <c r="F109" s="207"/>
      <c r="G109" s="359">
        <v>1</v>
      </c>
      <c r="H109" s="207"/>
      <c r="I109" s="359">
        <v>1</v>
      </c>
      <c r="J109" s="207"/>
      <c r="K109" s="359">
        <v>1</v>
      </c>
      <c r="L109" s="207"/>
      <c r="M109" s="359">
        <v>1</v>
      </c>
      <c r="N109" s="437">
        <v>15060991</v>
      </c>
      <c r="O109" s="450">
        <v>1</v>
      </c>
      <c r="P109" s="207"/>
      <c r="Q109" s="437">
        <v>5317447</v>
      </c>
      <c r="R109" s="450">
        <v>1</v>
      </c>
      <c r="S109" s="207"/>
      <c r="T109" s="437">
        <v>5317447</v>
      </c>
      <c r="U109" s="450">
        <v>1</v>
      </c>
      <c r="V109" s="207"/>
      <c r="W109" s="437">
        <v>5317447</v>
      </c>
      <c r="X109" s="450">
        <v>1</v>
      </c>
      <c r="Y109" s="437">
        <v>9136907</v>
      </c>
      <c r="Z109" s="625">
        <v>5317447</v>
      </c>
      <c r="AA109" s="450">
        <v>1</v>
      </c>
      <c r="AB109" s="437">
        <v>1682752</v>
      </c>
      <c r="AC109" s="437">
        <v>5317447</v>
      </c>
      <c r="AD109" s="452">
        <v>1</v>
      </c>
      <c r="AE109" s="437">
        <v>4543502</v>
      </c>
      <c r="AF109" s="437">
        <v>9916557</v>
      </c>
    </row>
    <row r="110" spans="1:34" s="66" customFormat="1" ht="16.5" x14ac:dyDescent="0.25">
      <c r="A110" s="1289"/>
      <c r="B110" s="138" t="s">
        <v>1381</v>
      </c>
      <c r="C110" s="359">
        <v>1</v>
      </c>
      <c r="D110" s="207"/>
      <c r="E110" s="359">
        <v>1</v>
      </c>
      <c r="F110" s="207"/>
      <c r="G110" s="359">
        <v>1</v>
      </c>
      <c r="H110" s="207"/>
      <c r="I110" s="359">
        <v>1</v>
      </c>
      <c r="J110" s="207"/>
      <c r="K110" s="359">
        <v>1</v>
      </c>
      <c r="L110" s="207"/>
      <c r="M110" s="359">
        <v>1</v>
      </c>
      <c r="N110" s="437">
        <v>15060991</v>
      </c>
      <c r="O110" s="450">
        <v>1</v>
      </c>
      <c r="P110" s="207"/>
      <c r="Q110" s="437">
        <v>5317447</v>
      </c>
      <c r="R110" s="450">
        <v>1</v>
      </c>
      <c r="S110" s="207"/>
      <c r="T110" s="437">
        <v>5317447</v>
      </c>
      <c r="U110" s="450">
        <v>1</v>
      </c>
      <c r="V110" s="207"/>
      <c r="W110" s="437">
        <v>5317447</v>
      </c>
      <c r="X110" s="450">
        <v>1</v>
      </c>
      <c r="Y110" s="437">
        <v>9136907</v>
      </c>
      <c r="Z110" s="625">
        <v>5317447</v>
      </c>
      <c r="AA110" s="450">
        <v>1</v>
      </c>
      <c r="AB110" s="437">
        <v>1682752</v>
      </c>
      <c r="AC110" s="437">
        <v>5317447</v>
      </c>
      <c r="AD110" s="452">
        <v>1</v>
      </c>
      <c r="AE110" s="437">
        <v>4543501</v>
      </c>
      <c r="AF110" s="437">
        <v>9916557</v>
      </c>
    </row>
    <row r="111" spans="1:34" s="66" customFormat="1" ht="16.5" x14ac:dyDescent="0.25">
      <c r="A111" s="1289"/>
      <c r="B111" s="138" t="s">
        <v>1382</v>
      </c>
      <c r="C111" s="359">
        <v>1</v>
      </c>
      <c r="D111" s="207"/>
      <c r="E111" s="359">
        <v>1</v>
      </c>
      <c r="F111" s="207"/>
      <c r="G111" s="359">
        <v>1</v>
      </c>
      <c r="H111" s="207"/>
      <c r="I111" s="359">
        <v>1</v>
      </c>
      <c r="J111" s="207"/>
      <c r="K111" s="359">
        <v>1</v>
      </c>
      <c r="L111" s="207"/>
      <c r="M111" s="359">
        <v>1</v>
      </c>
      <c r="N111" s="437">
        <v>15060991</v>
      </c>
      <c r="O111" s="450">
        <v>1</v>
      </c>
      <c r="P111" s="207"/>
      <c r="Q111" s="437">
        <v>5317447</v>
      </c>
      <c r="R111" s="450">
        <v>1</v>
      </c>
      <c r="S111" s="207"/>
      <c r="T111" s="437">
        <v>5317447</v>
      </c>
      <c r="U111" s="450">
        <v>1</v>
      </c>
      <c r="V111" s="207"/>
      <c r="W111" s="437">
        <v>5317447</v>
      </c>
      <c r="X111" s="450">
        <v>1</v>
      </c>
      <c r="Y111" s="437">
        <v>9136907</v>
      </c>
      <c r="Z111" s="625">
        <v>5317447</v>
      </c>
      <c r="AA111" s="450">
        <v>1</v>
      </c>
      <c r="AB111" s="437">
        <v>1682752</v>
      </c>
      <c r="AC111" s="437">
        <v>5317447</v>
      </c>
      <c r="AD111" s="452">
        <v>1</v>
      </c>
      <c r="AE111" s="437">
        <v>4543500</v>
      </c>
      <c r="AF111" s="437">
        <v>9916557</v>
      </c>
    </row>
    <row r="112" spans="1:34" s="66" customFormat="1" ht="16.5" x14ac:dyDescent="0.25">
      <c r="A112" s="1289"/>
      <c r="B112" s="138" t="s">
        <v>1383</v>
      </c>
      <c r="C112" s="359">
        <v>1</v>
      </c>
      <c r="D112" s="207"/>
      <c r="E112" s="359">
        <v>1</v>
      </c>
      <c r="F112" s="207"/>
      <c r="G112" s="359">
        <v>1</v>
      </c>
      <c r="H112" s="207"/>
      <c r="I112" s="359">
        <v>1</v>
      </c>
      <c r="J112" s="207"/>
      <c r="K112" s="359">
        <v>1</v>
      </c>
      <c r="L112" s="207"/>
      <c r="M112" s="359">
        <v>1</v>
      </c>
      <c r="N112" s="437">
        <v>15060991</v>
      </c>
      <c r="O112" s="450">
        <v>1</v>
      </c>
      <c r="P112" s="207"/>
      <c r="Q112" s="437">
        <v>5317447</v>
      </c>
      <c r="R112" s="450">
        <v>1</v>
      </c>
      <c r="S112" s="207"/>
      <c r="T112" s="437">
        <v>5317447</v>
      </c>
      <c r="U112" s="450">
        <v>1</v>
      </c>
      <c r="V112" s="207"/>
      <c r="W112" s="437">
        <v>5317447</v>
      </c>
      <c r="X112" s="450">
        <v>1</v>
      </c>
      <c r="Y112" s="437">
        <v>9136907</v>
      </c>
      <c r="Z112" s="625">
        <v>5317447</v>
      </c>
      <c r="AA112" s="450">
        <v>1</v>
      </c>
      <c r="AB112" s="437">
        <v>1682752</v>
      </c>
      <c r="AC112" s="437">
        <v>5317447</v>
      </c>
      <c r="AD112" s="452">
        <v>1</v>
      </c>
      <c r="AE112" s="437">
        <v>4543500</v>
      </c>
      <c r="AF112" s="437">
        <v>9916557</v>
      </c>
    </row>
    <row r="113" spans="1:32" s="66" customFormat="1" ht="16.5" x14ac:dyDescent="0.25">
      <c r="A113" s="1289"/>
      <c r="B113" s="138" t="s">
        <v>1384</v>
      </c>
      <c r="C113" s="359">
        <v>1</v>
      </c>
      <c r="D113" s="207"/>
      <c r="E113" s="359">
        <v>1</v>
      </c>
      <c r="F113" s="207"/>
      <c r="G113" s="359">
        <v>1</v>
      </c>
      <c r="H113" s="207"/>
      <c r="I113" s="359">
        <v>1</v>
      </c>
      <c r="J113" s="207"/>
      <c r="K113" s="359">
        <v>1</v>
      </c>
      <c r="L113" s="207"/>
      <c r="M113" s="359">
        <v>1</v>
      </c>
      <c r="N113" s="437">
        <v>15060991</v>
      </c>
      <c r="O113" s="450">
        <v>1</v>
      </c>
      <c r="P113" s="207"/>
      <c r="Q113" s="437">
        <v>5317447</v>
      </c>
      <c r="R113" s="450">
        <v>1</v>
      </c>
      <c r="S113" s="207"/>
      <c r="T113" s="437">
        <v>5317447</v>
      </c>
      <c r="U113" s="450">
        <v>1</v>
      </c>
      <c r="V113" s="207"/>
      <c r="W113" s="437">
        <v>5317447</v>
      </c>
      <c r="X113" s="450">
        <v>1</v>
      </c>
      <c r="Y113" s="437">
        <v>9136907</v>
      </c>
      <c r="Z113" s="625">
        <v>5317447</v>
      </c>
      <c r="AA113" s="450">
        <v>1</v>
      </c>
      <c r="AB113" s="437">
        <v>1682752</v>
      </c>
      <c r="AC113" s="437">
        <v>5317447</v>
      </c>
      <c r="AD113" s="452">
        <v>1</v>
      </c>
      <c r="AE113" s="437">
        <v>4543499</v>
      </c>
      <c r="AF113" s="437">
        <v>9916557</v>
      </c>
    </row>
    <row r="114" spans="1:32" s="66" customFormat="1" ht="16.5" x14ac:dyDescent="0.25">
      <c r="A114" s="1289"/>
      <c r="B114" s="138" t="s">
        <v>1385</v>
      </c>
      <c r="C114" s="359">
        <v>1</v>
      </c>
      <c r="D114" s="207"/>
      <c r="E114" s="359">
        <v>1</v>
      </c>
      <c r="F114" s="207"/>
      <c r="G114" s="359">
        <v>1</v>
      </c>
      <c r="H114" s="207"/>
      <c r="I114" s="359">
        <v>1</v>
      </c>
      <c r="J114" s="207"/>
      <c r="K114" s="359">
        <v>1</v>
      </c>
      <c r="L114" s="207"/>
      <c r="M114" s="359">
        <v>1</v>
      </c>
      <c r="N114" s="437">
        <v>15060991</v>
      </c>
      <c r="O114" s="450">
        <v>1</v>
      </c>
      <c r="P114" s="207"/>
      <c r="Q114" s="437">
        <v>5317447</v>
      </c>
      <c r="R114" s="450">
        <v>1</v>
      </c>
      <c r="S114" s="207"/>
      <c r="T114" s="437">
        <v>5317447</v>
      </c>
      <c r="U114" s="450">
        <v>1</v>
      </c>
      <c r="V114" s="207"/>
      <c r="W114" s="437">
        <v>5317447</v>
      </c>
      <c r="X114" s="450">
        <v>1</v>
      </c>
      <c r="Y114" s="437">
        <v>9136908</v>
      </c>
      <c r="Z114" s="625">
        <v>5317447</v>
      </c>
      <c r="AA114" s="450">
        <v>1</v>
      </c>
      <c r="AB114" s="437">
        <v>1682752</v>
      </c>
      <c r="AC114" s="437">
        <v>5317447</v>
      </c>
      <c r="AD114" s="452">
        <v>1</v>
      </c>
      <c r="AE114" s="437">
        <v>4543498</v>
      </c>
      <c r="AF114" s="437">
        <v>9916557</v>
      </c>
    </row>
    <row r="115" spans="1:32" s="66" customFormat="1" ht="16.5" x14ac:dyDescent="0.25">
      <c r="A115" s="1289"/>
      <c r="B115" s="138" t="s">
        <v>1386</v>
      </c>
      <c r="C115" s="359">
        <v>1</v>
      </c>
      <c r="D115" s="207"/>
      <c r="E115" s="359">
        <v>1</v>
      </c>
      <c r="F115" s="207"/>
      <c r="G115" s="359">
        <v>1</v>
      </c>
      <c r="H115" s="207"/>
      <c r="I115" s="359">
        <v>1</v>
      </c>
      <c r="J115" s="207"/>
      <c r="K115" s="359">
        <v>1</v>
      </c>
      <c r="L115" s="207"/>
      <c r="M115" s="359">
        <v>1</v>
      </c>
      <c r="N115" s="437">
        <v>15060991</v>
      </c>
      <c r="O115" s="450">
        <v>1</v>
      </c>
      <c r="P115" s="207"/>
      <c r="Q115" s="437">
        <v>5317447</v>
      </c>
      <c r="R115" s="450">
        <v>1</v>
      </c>
      <c r="S115" s="207"/>
      <c r="T115" s="437">
        <v>5317447</v>
      </c>
      <c r="U115" s="450">
        <v>1</v>
      </c>
      <c r="V115" s="207"/>
      <c r="W115" s="437">
        <v>5317447</v>
      </c>
      <c r="X115" s="450">
        <v>1</v>
      </c>
      <c r="Y115" s="437">
        <v>9136908</v>
      </c>
      <c r="Z115" s="625">
        <v>5317447</v>
      </c>
      <c r="AA115" s="450">
        <v>1</v>
      </c>
      <c r="AB115" s="437">
        <v>1682752</v>
      </c>
      <c r="AC115" s="437">
        <v>5317447</v>
      </c>
      <c r="AD115" s="452">
        <v>1</v>
      </c>
      <c r="AE115" s="437">
        <v>4543498</v>
      </c>
      <c r="AF115" s="437">
        <v>9916557</v>
      </c>
    </row>
    <row r="116" spans="1:32" s="66" customFormat="1" ht="16.5" x14ac:dyDescent="0.25">
      <c r="A116" s="1289"/>
      <c r="B116" s="138" t="s">
        <v>1387</v>
      </c>
      <c r="C116" s="359">
        <v>1</v>
      </c>
      <c r="D116" s="207"/>
      <c r="E116" s="359">
        <v>1</v>
      </c>
      <c r="F116" s="207"/>
      <c r="G116" s="359">
        <v>1</v>
      </c>
      <c r="H116" s="207"/>
      <c r="I116" s="359">
        <v>1</v>
      </c>
      <c r="J116" s="207"/>
      <c r="K116" s="359">
        <v>1</v>
      </c>
      <c r="L116" s="207"/>
      <c r="M116" s="359">
        <v>1</v>
      </c>
      <c r="N116" s="437">
        <v>15060991</v>
      </c>
      <c r="O116" s="450">
        <v>1</v>
      </c>
      <c r="P116" s="207"/>
      <c r="Q116" s="437">
        <v>5317447</v>
      </c>
      <c r="R116" s="450">
        <v>1</v>
      </c>
      <c r="S116" s="207"/>
      <c r="T116" s="437">
        <v>5317447</v>
      </c>
      <c r="U116" s="450">
        <v>1</v>
      </c>
      <c r="V116" s="207"/>
      <c r="W116" s="437">
        <v>5317447</v>
      </c>
      <c r="X116" s="450">
        <v>1</v>
      </c>
      <c r="Y116" s="437">
        <v>9136908</v>
      </c>
      <c r="Z116" s="625">
        <v>5317447</v>
      </c>
      <c r="AA116" s="450">
        <v>1</v>
      </c>
      <c r="AB116" s="437">
        <v>1682752</v>
      </c>
      <c r="AC116" s="437">
        <v>5317447</v>
      </c>
      <c r="AD116" s="452">
        <v>1</v>
      </c>
      <c r="AE116" s="437">
        <v>4543498</v>
      </c>
      <c r="AF116" s="437">
        <v>9916557</v>
      </c>
    </row>
    <row r="117" spans="1:32" s="66" customFormat="1" ht="16.5" x14ac:dyDescent="0.25">
      <c r="A117" s="1289"/>
      <c r="B117" s="138" t="s">
        <v>1388</v>
      </c>
      <c r="C117" s="359">
        <v>1</v>
      </c>
      <c r="D117" s="207"/>
      <c r="E117" s="359">
        <v>1</v>
      </c>
      <c r="F117" s="207"/>
      <c r="G117" s="359">
        <v>1</v>
      </c>
      <c r="H117" s="207"/>
      <c r="I117" s="359">
        <v>1</v>
      </c>
      <c r="J117" s="207"/>
      <c r="K117" s="359">
        <v>1</v>
      </c>
      <c r="L117" s="207"/>
      <c r="M117" s="359">
        <v>1</v>
      </c>
      <c r="N117" s="437">
        <v>15060991</v>
      </c>
      <c r="O117" s="450">
        <v>1</v>
      </c>
      <c r="P117" s="207"/>
      <c r="Q117" s="437">
        <v>5317447</v>
      </c>
      <c r="R117" s="450">
        <v>1</v>
      </c>
      <c r="S117" s="207"/>
      <c r="T117" s="437">
        <v>5317447</v>
      </c>
      <c r="U117" s="450">
        <v>1</v>
      </c>
      <c r="V117" s="207"/>
      <c r="W117" s="437">
        <v>5317447</v>
      </c>
      <c r="X117" s="450">
        <v>1</v>
      </c>
      <c r="Y117" s="437">
        <v>9136908</v>
      </c>
      <c r="Z117" s="625">
        <v>5317447</v>
      </c>
      <c r="AA117" s="450">
        <v>1</v>
      </c>
      <c r="AB117" s="437">
        <v>1682753</v>
      </c>
      <c r="AC117" s="437">
        <v>5317447</v>
      </c>
      <c r="AD117" s="452">
        <v>1</v>
      </c>
      <c r="AE117" s="437">
        <v>4543497</v>
      </c>
      <c r="AF117" s="437">
        <v>9916557</v>
      </c>
    </row>
    <row r="118" spans="1:32" s="66" customFormat="1" ht="16.5" x14ac:dyDescent="0.25">
      <c r="A118" s="1289"/>
      <c r="B118" s="138" t="s">
        <v>1389</v>
      </c>
      <c r="C118" s="359">
        <v>1</v>
      </c>
      <c r="D118" s="207"/>
      <c r="E118" s="359">
        <v>1</v>
      </c>
      <c r="F118" s="207"/>
      <c r="G118" s="359">
        <v>1</v>
      </c>
      <c r="H118" s="207"/>
      <c r="I118" s="359">
        <v>1</v>
      </c>
      <c r="J118" s="207"/>
      <c r="K118" s="359">
        <v>1</v>
      </c>
      <c r="L118" s="207"/>
      <c r="M118" s="359">
        <v>1</v>
      </c>
      <c r="N118" s="437">
        <v>15060991</v>
      </c>
      <c r="O118" s="450">
        <v>1</v>
      </c>
      <c r="P118" s="207"/>
      <c r="Q118" s="437">
        <v>5317447</v>
      </c>
      <c r="R118" s="450">
        <v>1</v>
      </c>
      <c r="S118" s="207"/>
      <c r="T118" s="437">
        <v>5317447</v>
      </c>
      <c r="U118" s="450">
        <v>1</v>
      </c>
      <c r="V118" s="207"/>
      <c r="W118" s="437">
        <v>5317447</v>
      </c>
      <c r="X118" s="450">
        <v>1</v>
      </c>
      <c r="Y118" s="437">
        <v>9136908</v>
      </c>
      <c r="Z118" s="625">
        <v>5317447</v>
      </c>
      <c r="AA118" s="450">
        <v>1</v>
      </c>
      <c r="AB118" s="437">
        <v>1682753</v>
      </c>
      <c r="AC118" s="437">
        <v>5317447</v>
      </c>
      <c r="AD118" s="452">
        <v>1</v>
      </c>
      <c r="AE118" s="437">
        <v>4543497</v>
      </c>
      <c r="AF118" s="437">
        <v>9916557</v>
      </c>
    </row>
    <row r="119" spans="1:32" s="66" customFormat="1" ht="16.5" x14ac:dyDescent="0.25">
      <c r="A119" s="1289"/>
      <c r="B119" s="138" t="s">
        <v>1390</v>
      </c>
      <c r="C119" s="359">
        <v>1</v>
      </c>
      <c r="D119" s="207"/>
      <c r="E119" s="359">
        <v>1</v>
      </c>
      <c r="F119" s="207"/>
      <c r="G119" s="359">
        <v>1</v>
      </c>
      <c r="H119" s="207"/>
      <c r="I119" s="359">
        <v>1</v>
      </c>
      <c r="J119" s="207"/>
      <c r="K119" s="359">
        <v>1</v>
      </c>
      <c r="L119" s="207"/>
      <c r="M119" s="359">
        <v>1</v>
      </c>
      <c r="N119" s="437">
        <v>15060991</v>
      </c>
      <c r="O119" s="450">
        <v>1</v>
      </c>
      <c r="P119" s="207"/>
      <c r="Q119" s="437">
        <v>5317448</v>
      </c>
      <c r="R119" s="450">
        <v>1</v>
      </c>
      <c r="S119" s="207"/>
      <c r="T119" s="437">
        <v>5317448</v>
      </c>
      <c r="U119" s="450">
        <v>1</v>
      </c>
      <c r="V119" s="207"/>
      <c r="W119" s="437">
        <v>5317448</v>
      </c>
      <c r="X119" s="450">
        <v>1</v>
      </c>
      <c r="Y119" s="437">
        <v>9136908</v>
      </c>
      <c r="Z119" s="625">
        <v>5317448</v>
      </c>
      <c r="AA119" s="450">
        <v>1</v>
      </c>
      <c r="AB119" s="437">
        <v>1682753</v>
      </c>
      <c r="AC119" s="437">
        <v>5317448</v>
      </c>
      <c r="AD119" s="452">
        <v>1</v>
      </c>
      <c r="AE119" s="437">
        <v>4543497</v>
      </c>
      <c r="AF119" s="437">
        <v>9916557</v>
      </c>
    </row>
    <row r="120" spans="1:32" s="66" customFormat="1" ht="16.5" x14ac:dyDescent="0.25">
      <c r="A120" s="1289"/>
      <c r="B120" s="277" t="s">
        <v>1391</v>
      </c>
      <c r="C120" s="359">
        <v>1</v>
      </c>
      <c r="D120" s="279"/>
      <c r="E120" s="359">
        <v>1</v>
      </c>
      <c r="F120" s="279"/>
      <c r="G120" s="359">
        <v>1</v>
      </c>
      <c r="H120" s="279"/>
      <c r="I120" s="359">
        <v>1</v>
      </c>
      <c r="J120" s="279"/>
      <c r="K120" s="359">
        <v>1</v>
      </c>
      <c r="L120" s="279"/>
      <c r="M120" s="359">
        <v>1</v>
      </c>
      <c r="N120" s="437">
        <v>15060991</v>
      </c>
      <c r="O120" s="450">
        <v>1</v>
      </c>
      <c r="P120" s="279"/>
      <c r="Q120" s="437">
        <v>5317448</v>
      </c>
      <c r="R120" s="450">
        <v>1</v>
      </c>
      <c r="S120" s="279"/>
      <c r="T120" s="437">
        <v>5317448</v>
      </c>
      <c r="U120" s="450">
        <v>1</v>
      </c>
      <c r="V120" s="279"/>
      <c r="W120" s="437">
        <v>5317361</v>
      </c>
      <c r="X120" s="450">
        <v>1</v>
      </c>
      <c r="Y120" s="437">
        <v>9136908</v>
      </c>
      <c r="Z120" s="625">
        <v>5317448</v>
      </c>
      <c r="AA120" s="450">
        <v>1</v>
      </c>
      <c r="AB120" s="437">
        <v>1682753</v>
      </c>
      <c r="AC120" s="437">
        <v>5317448</v>
      </c>
      <c r="AD120" s="685">
        <v>1</v>
      </c>
      <c r="AE120" s="437">
        <v>4543497</v>
      </c>
      <c r="AF120" s="437">
        <v>9916557</v>
      </c>
    </row>
    <row r="121" spans="1:32" s="66" customFormat="1" ht="16.5" x14ac:dyDescent="0.25">
      <c r="A121" s="1293"/>
      <c r="B121" s="286" t="s">
        <v>93</v>
      </c>
      <c r="C121" s="362">
        <f>SUM(C101:C120)</f>
        <v>20</v>
      </c>
      <c r="D121" s="286"/>
      <c r="E121" s="362">
        <f>SUM(E101:E120)</f>
        <v>20</v>
      </c>
      <c r="F121" s="286"/>
      <c r="G121" s="362">
        <f>SUM(G101:G120)</f>
        <v>20</v>
      </c>
      <c r="H121" s="286"/>
      <c r="I121" s="362">
        <f>SUM(I101:I120)</f>
        <v>20</v>
      </c>
      <c r="J121" s="286"/>
      <c r="K121" s="362">
        <f>SUM(K101:K120)</f>
        <v>20</v>
      </c>
      <c r="L121" s="286"/>
      <c r="M121" s="362">
        <f>SUM(M101:M120)</f>
        <v>20</v>
      </c>
      <c r="N121" s="531">
        <f>SUM(N101:N120)</f>
        <v>301219820</v>
      </c>
      <c r="O121" s="453">
        <f>SUM(O101:O120)</f>
        <v>20</v>
      </c>
      <c r="P121" s="286"/>
      <c r="Q121" s="531">
        <f>SUM(Q101:Q120)</f>
        <v>106348942</v>
      </c>
      <c r="R121" s="453">
        <f>SUM(R101:R120)</f>
        <v>20</v>
      </c>
      <c r="S121" s="286"/>
      <c r="T121" s="531">
        <f>SUM(T101:T120)</f>
        <v>106348942</v>
      </c>
      <c r="U121" s="453">
        <f>SUM(U101:U120)</f>
        <v>20</v>
      </c>
      <c r="V121" s="286"/>
      <c r="W121" s="531">
        <f>SUM(W101:W120)</f>
        <v>106348855</v>
      </c>
      <c r="X121" s="453">
        <f>SUM(X101:X120)</f>
        <v>20</v>
      </c>
      <c r="Y121" s="531">
        <f>SUM(Y101:Y120)</f>
        <v>182738147</v>
      </c>
      <c r="Z121" s="531">
        <f>SUM(Z101:Z120)</f>
        <v>106348942</v>
      </c>
      <c r="AA121" s="626">
        <v>20</v>
      </c>
      <c r="AB121" s="531">
        <f>SUM(AB101:AB120)</f>
        <v>33655044</v>
      </c>
      <c r="AC121" s="531">
        <f>SUM(AC101:AC120)</f>
        <v>106348942</v>
      </c>
      <c r="AD121" s="286">
        <v>20</v>
      </c>
      <c r="AE121" s="531">
        <f>SUM(AE101:AE120)</f>
        <v>90870000</v>
      </c>
      <c r="AF121" s="679">
        <f>SUM(AF101:AF120)</f>
        <v>198331141</v>
      </c>
    </row>
    <row r="122" spans="1:32" ht="16.5" x14ac:dyDescent="0.25">
      <c r="A122" s="285"/>
      <c r="B122" s="285"/>
      <c r="C122" s="285"/>
      <c r="D122" s="285"/>
      <c r="E122" s="285"/>
      <c r="F122" s="285"/>
      <c r="G122" s="285"/>
      <c r="H122" s="285"/>
      <c r="I122" s="285"/>
      <c r="J122" s="285"/>
      <c r="K122" s="285"/>
      <c r="L122" s="285"/>
      <c r="M122" s="285"/>
      <c r="N122" s="285"/>
      <c r="O122" s="285"/>
      <c r="P122" s="285"/>
      <c r="Q122" s="285"/>
      <c r="R122" s="285"/>
      <c r="S122" s="285"/>
      <c r="T122" s="285"/>
      <c r="U122" s="285"/>
      <c r="V122" s="285"/>
      <c r="W122" s="285"/>
      <c r="X122" s="285"/>
      <c r="Y122" s="285"/>
      <c r="Z122" s="285"/>
      <c r="AA122" s="285"/>
      <c r="AB122" s="285"/>
      <c r="AC122" s="285"/>
      <c r="AD122" s="285"/>
      <c r="AE122" s="285"/>
      <c r="AF122" s="285"/>
    </row>
    <row r="126" spans="1:32" s="66" customFormat="1" ht="50.25" customHeight="1" thickBot="1" x14ac:dyDescent="0.3">
      <c r="A126" s="1290" t="s">
        <v>1394</v>
      </c>
      <c r="B126" s="1291"/>
      <c r="C126" s="1258" t="s">
        <v>1395</v>
      </c>
      <c r="D126" s="1259"/>
      <c r="E126" s="1259"/>
      <c r="F126" s="1259"/>
      <c r="G126" s="1259"/>
      <c r="H126" s="1259"/>
      <c r="I126" s="1259"/>
      <c r="J126" s="1259"/>
      <c r="K126" s="1259"/>
      <c r="L126" s="1259"/>
      <c r="M126" s="1259"/>
      <c r="N126" s="1259"/>
      <c r="O126" s="1259"/>
      <c r="P126" s="1259"/>
      <c r="Q126" s="1259"/>
      <c r="R126" s="1259"/>
      <c r="S126" s="1259"/>
      <c r="T126" s="1259"/>
      <c r="U126" s="1259"/>
      <c r="V126" s="1259"/>
      <c r="W126" s="1259"/>
      <c r="X126" s="1259"/>
      <c r="Y126" s="1259"/>
      <c r="Z126" s="1260"/>
      <c r="AA126" s="140"/>
      <c r="AB126" s="140"/>
      <c r="AC126" s="140"/>
      <c r="AD126" s="140"/>
      <c r="AE126" s="140"/>
      <c r="AF126" s="140"/>
    </row>
    <row r="127" spans="1:32" s="66" customFormat="1" ht="24" customHeight="1" x14ac:dyDescent="0.25">
      <c r="A127" s="1294" t="s">
        <v>1396</v>
      </c>
      <c r="B127" s="1294" t="s">
        <v>1369</v>
      </c>
      <c r="C127" s="1297" t="s">
        <v>240</v>
      </c>
      <c r="D127" s="1297"/>
      <c r="E127" s="1297" t="s">
        <v>250</v>
      </c>
      <c r="F127" s="1297"/>
      <c r="G127" s="1297" t="s">
        <v>253</v>
      </c>
      <c r="H127" s="1297"/>
      <c r="I127" s="1297" t="s">
        <v>257</v>
      </c>
      <c r="J127" s="1297"/>
      <c r="K127" s="1297" t="s">
        <v>261</v>
      </c>
      <c r="L127" s="1297"/>
      <c r="M127" s="1297" t="s">
        <v>264</v>
      </c>
      <c r="N127" s="1297"/>
      <c r="O127" s="1256" t="s">
        <v>267</v>
      </c>
      <c r="P127" s="1257"/>
      <c r="Q127" s="1256" t="s">
        <v>271</v>
      </c>
      <c r="R127" s="1257"/>
      <c r="S127" s="1256" t="s">
        <v>274</v>
      </c>
      <c r="T127" s="1257"/>
      <c r="U127" s="1256" t="s">
        <v>278</v>
      </c>
      <c r="V127" s="1257"/>
      <c r="W127" s="1256" t="s">
        <v>1242</v>
      </c>
      <c r="X127" s="1257"/>
      <c r="Y127" s="1256" t="s">
        <v>284</v>
      </c>
      <c r="Z127" s="1257"/>
      <c r="AA127" s="140"/>
      <c r="AB127" s="140"/>
      <c r="AC127" s="140"/>
      <c r="AD127" s="140"/>
      <c r="AE127" s="140"/>
      <c r="AF127" s="140"/>
    </row>
    <row r="128" spans="1:32" s="66" customFormat="1" ht="29.25" customHeight="1" x14ac:dyDescent="0.25">
      <c r="A128" s="1296"/>
      <c r="B128" s="1295"/>
      <c r="C128" s="288" t="s">
        <v>1397</v>
      </c>
      <c r="D128" s="288" t="s">
        <v>1398</v>
      </c>
      <c r="E128" s="288" t="s">
        <v>1397</v>
      </c>
      <c r="F128" s="288" t="s">
        <v>1398</v>
      </c>
      <c r="G128" s="288" t="s">
        <v>1397</v>
      </c>
      <c r="H128" s="288" t="s">
        <v>1398</v>
      </c>
      <c r="I128" s="288" t="s">
        <v>1397</v>
      </c>
      <c r="J128" s="288" t="s">
        <v>1398</v>
      </c>
      <c r="K128" s="288" t="s">
        <v>1397</v>
      </c>
      <c r="L128" s="288" t="s">
        <v>1398</v>
      </c>
      <c r="M128" s="288" t="s">
        <v>1397</v>
      </c>
      <c r="N128" s="288" t="s">
        <v>1398</v>
      </c>
      <c r="O128" s="288" t="s">
        <v>1397</v>
      </c>
      <c r="P128" s="288" t="s">
        <v>1398</v>
      </c>
      <c r="Q128" s="288" t="s">
        <v>1397</v>
      </c>
      <c r="R128" s="288" t="s">
        <v>1398</v>
      </c>
      <c r="S128" s="288" t="s">
        <v>1397</v>
      </c>
      <c r="T128" s="288" t="s">
        <v>1398</v>
      </c>
      <c r="U128" s="288" t="s">
        <v>1397</v>
      </c>
      <c r="V128" s="288" t="s">
        <v>1398</v>
      </c>
      <c r="W128" s="288" t="s">
        <v>1397</v>
      </c>
      <c r="X128" s="288" t="s">
        <v>1398</v>
      </c>
      <c r="Y128" s="288" t="s">
        <v>1397</v>
      </c>
      <c r="Z128" s="288" t="s">
        <v>1398</v>
      </c>
      <c r="AA128" s="140"/>
      <c r="AB128" s="140"/>
      <c r="AC128" s="140"/>
      <c r="AD128" s="140"/>
      <c r="AE128" s="140"/>
      <c r="AF128" s="140"/>
    </row>
    <row r="129" spans="1:32" s="66" customFormat="1" ht="17.25" customHeight="1" x14ac:dyDescent="0.25">
      <c r="A129" s="1296"/>
      <c r="B129" s="287" t="s">
        <v>1399</v>
      </c>
      <c r="C129" s="280"/>
      <c r="D129" s="365"/>
      <c r="E129" s="280"/>
      <c r="F129" s="280"/>
      <c r="G129" s="280"/>
      <c r="H129" s="368">
        <v>3</v>
      </c>
      <c r="I129" s="280"/>
      <c r="J129" s="500">
        <v>0</v>
      </c>
      <c r="K129" s="280"/>
      <c r="L129" s="512">
        <v>0</v>
      </c>
      <c r="M129" s="280"/>
      <c r="N129" s="405">
        <v>2</v>
      </c>
      <c r="O129" s="280"/>
      <c r="P129" s="501">
        <v>0</v>
      </c>
      <c r="Q129" s="280"/>
      <c r="R129" s="363">
        <v>1</v>
      </c>
      <c r="S129" s="280"/>
      <c r="T129" s="512">
        <v>0</v>
      </c>
      <c r="U129" s="280"/>
      <c r="V129" s="512">
        <v>0</v>
      </c>
      <c r="W129" s="280"/>
      <c r="X129" s="363">
        <v>0</v>
      </c>
      <c r="Y129" s="280"/>
      <c r="Z129" s="363">
        <v>0</v>
      </c>
      <c r="AA129" s="140"/>
      <c r="AB129" s="140"/>
      <c r="AC129" s="140"/>
      <c r="AD129" s="140"/>
      <c r="AE129" s="140"/>
      <c r="AF129" s="140"/>
    </row>
    <row r="130" spans="1:32" s="66" customFormat="1" ht="17.25" x14ac:dyDescent="0.25">
      <c r="A130" s="1296"/>
      <c r="B130" s="287" t="s">
        <v>1372</v>
      </c>
      <c r="C130" s="367">
        <v>66</v>
      </c>
      <c r="D130" s="368">
        <v>41</v>
      </c>
      <c r="E130" s="369">
        <v>86</v>
      </c>
      <c r="F130" s="368">
        <v>88</v>
      </c>
      <c r="G130" s="370">
        <v>108</v>
      </c>
      <c r="H130" s="368">
        <v>97</v>
      </c>
      <c r="I130" s="371">
        <v>76</v>
      </c>
      <c r="J130" s="500">
        <v>80</v>
      </c>
      <c r="K130" s="363">
        <v>107</v>
      </c>
      <c r="L130" s="512">
        <v>90</v>
      </c>
      <c r="M130" s="363">
        <v>107</v>
      </c>
      <c r="N130" s="405">
        <v>80</v>
      </c>
      <c r="O130" s="363">
        <v>93</v>
      </c>
      <c r="P130" s="501">
        <v>112</v>
      </c>
      <c r="Q130" s="363">
        <v>107</v>
      </c>
      <c r="R130" s="363">
        <v>93</v>
      </c>
      <c r="S130" s="363">
        <v>96</v>
      </c>
      <c r="T130" s="512">
        <v>113</v>
      </c>
      <c r="U130" s="363">
        <v>74</v>
      </c>
      <c r="V130" s="512">
        <v>89</v>
      </c>
      <c r="W130" s="363">
        <v>85</v>
      </c>
      <c r="X130" s="363">
        <v>67</v>
      </c>
      <c r="Y130" s="363">
        <v>64</v>
      </c>
      <c r="Z130" s="363">
        <v>72</v>
      </c>
      <c r="AA130" s="140"/>
      <c r="AB130" s="140"/>
      <c r="AC130" s="140"/>
      <c r="AD130" s="140"/>
      <c r="AE130" s="140"/>
      <c r="AF130" s="140"/>
    </row>
    <row r="131" spans="1:32" s="66" customFormat="1" ht="17.25" x14ac:dyDescent="0.25">
      <c r="A131" s="1296"/>
      <c r="B131" s="287" t="s">
        <v>1373</v>
      </c>
      <c r="C131" s="372">
        <v>36</v>
      </c>
      <c r="D131" s="368">
        <v>70</v>
      </c>
      <c r="E131" s="369">
        <v>47</v>
      </c>
      <c r="F131" s="368">
        <v>46</v>
      </c>
      <c r="G131" s="370">
        <v>59</v>
      </c>
      <c r="H131" s="368">
        <v>52</v>
      </c>
      <c r="I131" s="370">
        <v>42</v>
      </c>
      <c r="J131" s="500">
        <v>48</v>
      </c>
      <c r="K131" s="364">
        <v>59</v>
      </c>
      <c r="L131" s="512">
        <v>48</v>
      </c>
      <c r="M131" s="364">
        <v>58</v>
      </c>
      <c r="N131" s="405">
        <v>68</v>
      </c>
      <c r="O131" s="364">
        <v>51</v>
      </c>
      <c r="P131" s="501">
        <v>62</v>
      </c>
      <c r="Q131" s="364">
        <v>58</v>
      </c>
      <c r="R131" s="363">
        <v>53</v>
      </c>
      <c r="S131" s="364">
        <v>52</v>
      </c>
      <c r="T131" s="512">
        <v>73</v>
      </c>
      <c r="U131" s="364">
        <v>41</v>
      </c>
      <c r="V131" s="512">
        <v>61</v>
      </c>
      <c r="W131" s="364">
        <v>46</v>
      </c>
      <c r="X131" s="363">
        <v>51</v>
      </c>
      <c r="Y131" s="364">
        <v>35</v>
      </c>
      <c r="Z131" s="363">
        <v>25</v>
      </c>
      <c r="AA131" s="140"/>
      <c r="AB131" s="140"/>
      <c r="AC131" s="140"/>
      <c r="AD131" s="140"/>
      <c r="AE131" s="140"/>
      <c r="AF131" s="140"/>
    </row>
    <row r="132" spans="1:32" s="66" customFormat="1" ht="17.25" x14ac:dyDescent="0.25">
      <c r="A132" s="1296"/>
      <c r="B132" s="287" t="s">
        <v>1374</v>
      </c>
      <c r="C132" s="372">
        <v>41</v>
      </c>
      <c r="D132" s="368">
        <v>63</v>
      </c>
      <c r="E132" s="369">
        <v>53</v>
      </c>
      <c r="F132" s="368">
        <v>17</v>
      </c>
      <c r="G132" s="370">
        <v>67</v>
      </c>
      <c r="H132" s="368">
        <v>73</v>
      </c>
      <c r="I132" s="370">
        <v>47</v>
      </c>
      <c r="J132" s="500">
        <v>50</v>
      </c>
      <c r="K132" s="364">
        <v>67</v>
      </c>
      <c r="L132" s="512">
        <v>57</v>
      </c>
      <c r="M132" s="364">
        <v>67</v>
      </c>
      <c r="N132" s="405">
        <v>49</v>
      </c>
      <c r="O132" s="364">
        <v>56</v>
      </c>
      <c r="P132" s="501">
        <v>67</v>
      </c>
      <c r="Q132" s="364">
        <v>66</v>
      </c>
      <c r="R132" s="363">
        <v>77</v>
      </c>
      <c r="S132" s="364">
        <v>59</v>
      </c>
      <c r="T132" s="512">
        <v>74</v>
      </c>
      <c r="U132" s="364">
        <v>47</v>
      </c>
      <c r="V132" s="512">
        <v>65</v>
      </c>
      <c r="W132" s="364">
        <v>52</v>
      </c>
      <c r="X132" s="363">
        <v>38</v>
      </c>
      <c r="Y132" s="364">
        <v>39</v>
      </c>
      <c r="Z132" s="363">
        <v>20</v>
      </c>
      <c r="AA132" s="140"/>
      <c r="AB132" s="140"/>
      <c r="AC132" s="140"/>
      <c r="AD132" s="140"/>
      <c r="AE132" s="140"/>
      <c r="AF132" s="140"/>
    </row>
    <row r="133" spans="1:32" s="66" customFormat="1" ht="17.25" x14ac:dyDescent="0.25">
      <c r="A133" s="1296"/>
      <c r="B133" s="287" t="s">
        <v>1375</v>
      </c>
      <c r="C133" s="372">
        <v>34</v>
      </c>
      <c r="D133" s="368">
        <v>26</v>
      </c>
      <c r="E133" s="369">
        <v>45</v>
      </c>
      <c r="F133" s="368">
        <v>42</v>
      </c>
      <c r="G133" s="370">
        <v>56</v>
      </c>
      <c r="H133" s="368">
        <v>61</v>
      </c>
      <c r="I133" s="370">
        <v>40</v>
      </c>
      <c r="J133" s="500">
        <v>46</v>
      </c>
      <c r="K133" s="364">
        <v>56</v>
      </c>
      <c r="L133" s="512">
        <v>68</v>
      </c>
      <c r="M133" s="364">
        <v>56</v>
      </c>
      <c r="N133" s="405">
        <v>34</v>
      </c>
      <c r="O133" s="364">
        <v>48</v>
      </c>
      <c r="P133" s="501">
        <v>53</v>
      </c>
      <c r="Q133" s="364">
        <v>55</v>
      </c>
      <c r="R133" s="363">
        <v>47</v>
      </c>
      <c r="S133" s="364">
        <v>50</v>
      </c>
      <c r="T133" s="512">
        <v>59</v>
      </c>
      <c r="U133" s="364">
        <v>39</v>
      </c>
      <c r="V133" s="512">
        <v>42</v>
      </c>
      <c r="W133" s="364">
        <v>44</v>
      </c>
      <c r="X133" s="363">
        <v>37</v>
      </c>
      <c r="Y133" s="364">
        <v>33</v>
      </c>
      <c r="Z133" s="363">
        <v>43</v>
      </c>
      <c r="AA133" s="140"/>
      <c r="AB133" s="140"/>
      <c r="AC133" s="140"/>
      <c r="AD133" s="140"/>
      <c r="AE133" s="140"/>
      <c r="AF133" s="140"/>
    </row>
    <row r="134" spans="1:32" s="66" customFormat="1" ht="17.25" x14ac:dyDescent="0.25">
      <c r="A134" s="1296"/>
      <c r="B134" s="287" t="s">
        <v>1376</v>
      </c>
      <c r="C134" s="372">
        <v>56</v>
      </c>
      <c r="D134" s="368">
        <v>29</v>
      </c>
      <c r="E134" s="369">
        <v>73</v>
      </c>
      <c r="F134" s="368">
        <v>67</v>
      </c>
      <c r="G134" s="370">
        <v>91</v>
      </c>
      <c r="H134" s="368">
        <v>90</v>
      </c>
      <c r="I134" s="370">
        <v>64</v>
      </c>
      <c r="J134" s="500">
        <v>87</v>
      </c>
      <c r="K134" s="364">
        <v>91</v>
      </c>
      <c r="L134" s="512">
        <v>90</v>
      </c>
      <c r="M134" s="364">
        <v>91</v>
      </c>
      <c r="N134" s="405">
        <v>76</v>
      </c>
      <c r="O134" s="364">
        <v>77</v>
      </c>
      <c r="P134" s="501">
        <v>82</v>
      </c>
      <c r="Q134" s="364">
        <v>90</v>
      </c>
      <c r="R134" s="363">
        <v>81</v>
      </c>
      <c r="S134" s="364">
        <v>82</v>
      </c>
      <c r="T134" s="512">
        <v>79</v>
      </c>
      <c r="U134" s="364">
        <v>64</v>
      </c>
      <c r="V134" s="512">
        <v>72</v>
      </c>
      <c r="W134" s="364">
        <v>72</v>
      </c>
      <c r="X134" s="363">
        <v>54</v>
      </c>
      <c r="Y134" s="364">
        <v>54</v>
      </c>
      <c r="Z134" s="363">
        <v>76</v>
      </c>
      <c r="AA134" s="140"/>
      <c r="AB134" s="140"/>
      <c r="AC134" s="140"/>
      <c r="AD134" s="140"/>
      <c r="AE134" s="140"/>
      <c r="AF134" s="140"/>
    </row>
    <row r="135" spans="1:32" s="66" customFormat="1" ht="17.25" x14ac:dyDescent="0.25">
      <c r="A135" s="1296"/>
      <c r="B135" s="287" t="s">
        <v>1377</v>
      </c>
      <c r="C135" s="372">
        <v>37</v>
      </c>
      <c r="D135" s="368">
        <v>28</v>
      </c>
      <c r="E135" s="369">
        <v>48</v>
      </c>
      <c r="F135" s="368">
        <v>65</v>
      </c>
      <c r="G135" s="370">
        <v>60</v>
      </c>
      <c r="H135" s="368">
        <v>77</v>
      </c>
      <c r="I135" s="370">
        <v>43</v>
      </c>
      <c r="J135" s="500">
        <v>60</v>
      </c>
      <c r="K135" s="364">
        <v>61</v>
      </c>
      <c r="L135" s="512">
        <v>30</v>
      </c>
      <c r="M135" s="364">
        <v>61</v>
      </c>
      <c r="N135" s="405">
        <v>36</v>
      </c>
      <c r="O135" s="364">
        <v>52</v>
      </c>
      <c r="P135" s="501">
        <v>21</v>
      </c>
      <c r="Q135" s="364">
        <v>59</v>
      </c>
      <c r="R135" s="363">
        <v>23</v>
      </c>
      <c r="S135" s="364">
        <v>54</v>
      </c>
      <c r="T135" s="512">
        <v>48</v>
      </c>
      <c r="U135" s="364">
        <v>42</v>
      </c>
      <c r="V135" s="512">
        <v>32</v>
      </c>
      <c r="W135" s="364">
        <v>47</v>
      </c>
      <c r="X135" s="363">
        <v>23</v>
      </c>
      <c r="Y135" s="364">
        <v>36</v>
      </c>
      <c r="Z135" s="363">
        <v>31</v>
      </c>
      <c r="AA135" s="140"/>
      <c r="AB135" s="140"/>
      <c r="AC135" s="140"/>
      <c r="AD135" s="140"/>
      <c r="AE135" s="140"/>
      <c r="AF135" s="140"/>
    </row>
    <row r="136" spans="1:32" s="66" customFormat="1" ht="17.25" x14ac:dyDescent="0.25">
      <c r="A136" s="1296"/>
      <c r="B136" s="287" t="s">
        <v>1378</v>
      </c>
      <c r="C136" s="372">
        <v>61</v>
      </c>
      <c r="D136" s="368">
        <v>84</v>
      </c>
      <c r="E136" s="369">
        <v>79</v>
      </c>
      <c r="F136" s="368">
        <v>101</v>
      </c>
      <c r="G136" s="370">
        <v>98</v>
      </c>
      <c r="H136" s="368">
        <v>151</v>
      </c>
      <c r="I136" s="370">
        <v>70</v>
      </c>
      <c r="J136" s="500">
        <v>165</v>
      </c>
      <c r="K136" s="364">
        <v>99</v>
      </c>
      <c r="L136" s="512">
        <v>78</v>
      </c>
      <c r="M136" s="364">
        <v>99</v>
      </c>
      <c r="N136" s="405">
        <v>63</v>
      </c>
      <c r="O136" s="364">
        <v>85</v>
      </c>
      <c r="P136" s="501">
        <v>91</v>
      </c>
      <c r="Q136" s="364">
        <v>97</v>
      </c>
      <c r="R136" s="363">
        <v>59</v>
      </c>
      <c r="S136" s="364">
        <v>87</v>
      </c>
      <c r="T136" s="512">
        <v>66</v>
      </c>
      <c r="U136" s="364">
        <v>69</v>
      </c>
      <c r="V136" s="512">
        <v>76</v>
      </c>
      <c r="W136" s="364">
        <v>78</v>
      </c>
      <c r="X136" s="363">
        <v>56</v>
      </c>
      <c r="Y136" s="364">
        <v>59</v>
      </c>
      <c r="Z136" s="363">
        <v>59</v>
      </c>
      <c r="AA136" s="140"/>
      <c r="AB136" s="140"/>
      <c r="AC136" s="140"/>
      <c r="AD136" s="140"/>
      <c r="AE136" s="140"/>
      <c r="AF136" s="140"/>
    </row>
    <row r="137" spans="1:32" s="66" customFormat="1" ht="17.25" x14ac:dyDescent="0.25">
      <c r="A137" s="1296"/>
      <c r="B137" s="287" t="s">
        <v>1379</v>
      </c>
      <c r="C137" s="372">
        <v>61</v>
      </c>
      <c r="D137" s="368">
        <v>44</v>
      </c>
      <c r="E137" s="369">
        <v>79</v>
      </c>
      <c r="F137" s="368">
        <v>96</v>
      </c>
      <c r="G137" s="370">
        <v>99</v>
      </c>
      <c r="H137" s="368">
        <v>97</v>
      </c>
      <c r="I137" s="370">
        <v>70</v>
      </c>
      <c r="J137" s="500">
        <v>101</v>
      </c>
      <c r="K137" s="364">
        <v>100</v>
      </c>
      <c r="L137" s="512">
        <v>92</v>
      </c>
      <c r="M137" s="364">
        <v>100</v>
      </c>
      <c r="N137" s="405">
        <v>82</v>
      </c>
      <c r="O137" s="364">
        <v>85</v>
      </c>
      <c r="P137" s="501">
        <v>102</v>
      </c>
      <c r="Q137" s="364">
        <v>98</v>
      </c>
      <c r="R137" s="363">
        <v>81</v>
      </c>
      <c r="S137" s="364">
        <v>88</v>
      </c>
      <c r="T137" s="512">
        <v>94</v>
      </c>
      <c r="U137" s="364">
        <v>69</v>
      </c>
      <c r="V137" s="512">
        <v>70</v>
      </c>
      <c r="W137" s="364">
        <v>79</v>
      </c>
      <c r="X137" s="363">
        <v>44</v>
      </c>
      <c r="Y137" s="364">
        <v>60</v>
      </c>
      <c r="Z137" s="363">
        <v>67</v>
      </c>
      <c r="AA137" s="140"/>
      <c r="AB137" s="140"/>
      <c r="AC137" s="140"/>
      <c r="AD137" s="140"/>
      <c r="AE137" s="140"/>
      <c r="AF137" s="140"/>
    </row>
    <row r="138" spans="1:32" s="66" customFormat="1" ht="17.25" x14ac:dyDescent="0.25">
      <c r="A138" s="1296"/>
      <c r="B138" s="287" t="s">
        <v>1380</v>
      </c>
      <c r="C138" s="372">
        <v>26</v>
      </c>
      <c r="D138" s="368">
        <v>40</v>
      </c>
      <c r="E138" s="369">
        <v>33</v>
      </c>
      <c r="F138" s="368">
        <v>39</v>
      </c>
      <c r="G138" s="370">
        <v>42</v>
      </c>
      <c r="H138" s="368">
        <v>33</v>
      </c>
      <c r="I138" s="370">
        <v>30</v>
      </c>
      <c r="J138" s="500">
        <v>42</v>
      </c>
      <c r="K138" s="364">
        <v>42</v>
      </c>
      <c r="L138" s="512">
        <v>32</v>
      </c>
      <c r="M138" s="364">
        <v>42</v>
      </c>
      <c r="N138" s="405">
        <v>34</v>
      </c>
      <c r="O138" s="364">
        <v>36</v>
      </c>
      <c r="P138" s="501">
        <v>49</v>
      </c>
      <c r="Q138" s="364">
        <v>42</v>
      </c>
      <c r="R138" s="363">
        <v>35</v>
      </c>
      <c r="S138" s="364">
        <v>38</v>
      </c>
      <c r="T138" s="512">
        <v>45</v>
      </c>
      <c r="U138" s="364">
        <v>29</v>
      </c>
      <c r="V138" s="512">
        <v>41</v>
      </c>
      <c r="W138" s="364">
        <v>33</v>
      </c>
      <c r="X138" s="363">
        <v>39</v>
      </c>
      <c r="Y138" s="364">
        <v>25</v>
      </c>
      <c r="Z138" s="363">
        <v>26</v>
      </c>
      <c r="AA138" s="140"/>
      <c r="AB138" s="140"/>
      <c r="AC138" s="140"/>
      <c r="AD138" s="140"/>
      <c r="AE138" s="140"/>
      <c r="AF138" s="140"/>
    </row>
    <row r="139" spans="1:32" s="66" customFormat="1" ht="17.25" x14ac:dyDescent="0.25">
      <c r="A139" s="1296"/>
      <c r="B139" s="287" t="s">
        <v>1381</v>
      </c>
      <c r="C139" s="372">
        <v>59</v>
      </c>
      <c r="D139" s="368">
        <v>55</v>
      </c>
      <c r="E139" s="369">
        <v>77</v>
      </c>
      <c r="F139" s="368">
        <v>69</v>
      </c>
      <c r="G139" s="370">
        <v>96</v>
      </c>
      <c r="H139" s="368">
        <v>60</v>
      </c>
      <c r="I139" s="370">
        <v>68</v>
      </c>
      <c r="J139" s="500">
        <v>62</v>
      </c>
      <c r="K139" s="364">
        <v>96</v>
      </c>
      <c r="L139" s="512">
        <v>56</v>
      </c>
      <c r="M139" s="364">
        <v>97</v>
      </c>
      <c r="N139" s="405">
        <v>59</v>
      </c>
      <c r="O139" s="364">
        <v>83</v>
      </c>
      <c r="P139" s="501">
        <v>47</v>
      </c>
      <c r="Q139" s="364">
        <v>96</v>
      </c>
      <c r="R139" s="363">
        <v>42</v>
      </c>
      <c r="S139" s="364">
        <v>87</v>
      </c>
      <c r="T139" s="512">
        <v>80</v>
      </c>
      <c r="U139" s="364">
        <v>67</v>
      </c>
      <c r="V139" s="512">
        <v>59</v>
      </c>
      <c r="W139" s="364">
        <v>77</v>
      </c>
      <c r="X139" s="363">
        <v>61</v>
      </c>
      <c r="Y139" s="364">
        <v>58</v>
      </c>
      <c r="Z139" s="363">
        <v>62</v>
      </c>
      <c r="AA139" s="140"/>
      <c r="AB139" s="140"/>
      <c r="AC139" s="140"/>
      <c r="AD139" s="140"/>
      <c r="AE139" s="140"/>
      <c r="AF139" s="140"/>
    </row>
    <row r="140" spans="1:32" s="66" customFormat="1" ht="17.25" x14ac:dyDescent="0.25">
      <c r="A140" s="1296"/>
      <c r="B140" s="287" t="s">
        <v>1382</v>
      </c>
      <c r="C140" s="372">
        <v>46</v>
      </c>
      <c r="D140" s="368">
        <v>61</v>
      </c>
      <c r="E140" s="369">
        <v>59</v>
      </c>
      <c r="F140" s="368">
        <v>67</v>
      </c>
      <c r="G140" s="370">
        <v>73</v>
      </c>
      <c r="H140" s="368">
        <v>65</v>
      </c>
      <c r="I140" s="370">
        <v>52</v>
      </c>
      <c r="J140" s="500">
        <v>52</v>
      </c>
      <c r="K140" s="364">
        <v>75</v>
      </c>
      <c r="L140" s="512">
        <v>49</v>
      </c>
      <c r="M140" s="364">
        <v>75</v>
      </c>
      <c r="N140" s="405">
        <v>53</v>
      </c>
      <c r="O140" s="364">
        <v>64</v>
      </c>
      <c r="P140" s="501">
        <v>58</v>
      </c>
      <c r="Q140" s="364">
        <v>74</v>
      </c>
      <c r="R140" s="363">
        <v>64</v>
      </c>
      <c r="S140" s="364">
        <v>66</v>
      </c>
      <c r="T140" s="512">
        <v>70</v>
      </c>
      <c r="U140" s="364">
        <v>52</v>
      </c>
      <c r="V140" s="512">
        <v>29</v>
      </c>
      <c r="W140" s="364">
        <v>59</v>
      </c>
      <c r="X140" s="363">
        <v>50</v>
      </c>
      <c r="Y140" s="364">
        <v>45</v>
      </c>
      <c r="Z140" s="363">
        <v>27</v>
      </c>
      <c r="AA140" s="140"/>
      <c r="AB140" s="140"/>
      <c r="AC140" s="140"/>
      <c r="AD140" s="140"/>
      <c r="AE140" s="140"/>
      <c r="AF140" s="140"/>
    </row>
    <row r="141" spans="1:32" s="66" customFormat="1" ht="17.25" x14ac:dyDescent="0.25">
      <c r="A141" s="1296"/>
      <c r="B141" s="287" t="s">
        <v>1383</v>
      </c>
      <c r="C141" s="372">
        <v>18</v>
      </c>
      <c r="D141" s="368">
        <v>0</v>
      </c>
      <c r="E141" s="369">
        <v>23</v>
      </c>
      <c r="F141" s="368">
        <v>14</v>
      </c>
      <c r="G141" s="370">
        <v>28</v>
      </c>
      <c r="H141" s="368">
        <v>19</v>
      </c>
      <c r="I141" s="370">
        <v>20</v>
      </c>
      <c r="J141" s="500">
        <v>35</v>
      </c>
      <c r="K141" s="364">
        <v>29</v>
      </c>
      <c r="L141" s="512">
        <v>22</v>
      </c>
      <c r="M141" s="364">
        <v>29</v>
      </c>
      <c r="N141" s="405">
        <v>15</v>
      </c>
      <c r="O141" s="364">
        <v>25</v>
      </c>
      <c r="P141" s="501">
        <v>22</v>
      </c>
      <c r="Q141" s="364">
        <v>29</v>
      </c>
      <c r="R141" s="363">
        <v>12</v>
      </c>
      <c r="S141" s="364">
        <v>26</v>
      </c>
      <c r="T141" s="512">
        <v>12</v>
      </c>
      <c r="U141" s="364">
        <v>20</v>
      </c>
      <c r="V141" s="512">
        <v>6</v>
      </c>
      <c r="W141" s="364">
        <v>23</v>
      </c>
      <c r="X141" s="363">
        <v>2</v>
      </c>
      <c r="Y141" s="364">
        <v>18</v>
      </c>
      <c r="Z141" s="363">
        <v>10</v>
      </c>
      <c r="AA141" s="140"/>
      <c r="AB141" s="140"/>
      <c r="AC141" s="140"/>
      <c r="AD141" s="140"/>
      <c r="AE141" s="140"/>
      <c r="AF141" s="140"/>
    </row>
    <row r="142" spans="1:32" s="66" customFormat="1" ht="17.25" x14ac:dyDescent="0.25">
      <c r="A142" s="1296"/>
      <c r="B142" s="287" t="s">
        <v>1384</v>
      </c>
      <c r="C142" s="372">
        <v>32</v>
      </c>
      <c r="D142" s="368">
        <v>35</v>
      </c>
      <c r="E142" s="369">
        <v>42</v>
      </c>
      <c r="F142" s="368">
        <v>38</v>
      </c>
      <c r="G142" s="370">
        <v>52</v>
      </c>
      <c r="H142" s="368">
        <v>45</v>
      </c>
      <c r="I142" s="370">
        <v>37</v>
      </c>
      <c r="J142" s="500">
        <v>63</v>
      </c>
      <c r="K142" s="364">
        <v>54</v>
      </c>
      <c r="L142" s="512">
        <v>62</v>
      </c>
      <c r="M142" s="364">
        <v>54</v>
      </c>
      <c r="N142" s="405">
        <v>43</v>
      </c>
      <c r="O142" s="364">
        <v>46</v>
      </c>
      <c r="P142" s="501">
        <v>68</v>
      </c>
      <c r="Q142" s="364">
        <v>53</v>
      </c>
      <c r="R142" s="363">
        <v>42</v>
      </c>
      <c r="S142" s="364">
        <v>47</v>
      </c>
      <c r="T142" s="512">
        <v>46</v>
      </c>
      <c r="U142" s="364">
        <v>37</v>
      </c>
      <c r="V142" s="512">
        <v>46</v>
      </c>
      <c r="W142" s="364">
        <v>43</v>
      </c>
      <c r="X142" s="363">
        <v>40</v>
      </c>
      <c r="Y142" s="364">
        <v>32</v>
      </c>
      <c r="Z142" s="363">
        <v>35</v>
      </c>
      <c r="AA142" s="140"/>
      <c r="AB142" s="140"/>
      <c r="AC142" s="140"/>
      <c r="AD142" s="140"/>
      <c r="AE142" s="140"/>
      <c r="AF142" s="140"/>
    </row>
    <row r="143" spans="1:32" s="66" customFormat="1" ht="17.25" x14ac:dyDescent="0.25">
      <c r="A143" s="1296"/>
      <c r="B143" s="287" t="s">
        <v>1385</v>
      </c>
      <c r="C143" s="372">
        <v>16</v>
      </c>
      <c r="D143" s="368">
        <v>4</v>
      </c>
      <c r="E143" s="369">
        <v>21</v>
      </c>
      <c r="F143" s="368">
        <v>27</v>
      </c>
      <c r="G143" s="370">
        <v>27</v>
      </c>
      <c r="H143" s="368">
        <v>27</v>
      </c>
      <c r="I143" s="370">
        <v>19</v>
      </c>
      <c r="J143" s="500">
        <v>23</v>
      </c>
      <c r="K143" s="364">
        <v>27</v>
      </c>
      <c r="L143" s="512">
        <v>52</v>
      </c>
      <c r="M143" s="364">
        <v>27</v>
      </c>
      <c r="N143" s="405">
        <v>59</v>
      </c>
      <c r="O143" s="364">
        <v>24</v>
      </c>
      <c r="P143" s="501">
        <v>81</v>
      </c>
      <c r="Q143" s="364">
        <v>28</v>
      </c>
      <c r="R143" s="363">
        <v>37</v>
      </c>
      <c r="S143" s="364">
        <v>25</v>
      </c>
      <c r="T143" s="512">
        <v>39</v>
      </c>
      <c r="U143" s="364">
        <v>20</v>
      </c>
      <c r="V143" s="512">
        <v>24</v>
      </c>
      <c r="W143" s="364">
        <v>22</v>
      </c>
      <c r="X143" s="363">
        <v>21</v>
      </c>
      <c r="Y143" s="364">
        <v>17</v>
      </c>
      <c r="Z143" s="363">
        <v>21</v>
      </c>
      <c r="AA143" s="140"/>
      <c r="AB143" s="140"/>
      <c r="AC143" s="140"/>
      <c r="AD143" s="140"/>
      <c r="AE143" s="140"/>
      <c r="AF143" s="140"/>
    </row>
    <row r="144" spans="1:32" s="66" customFormat="1" ht="17.25" x14ac:dyDescent="0.25">
      <c r="A144" s="1296"/>
      <c r="B144" s="287" t="s">
        <v>1386</v>
      </c>
      <c r="C144" s="372">
        <v>22</v>
      </c>
      <c r="D144" s="368">
        <v>12</v>
      </c>
      <c r="E144" s="369">
        <v>29</v>
      </c>
      <c r="F144" s="368">
        <v>25</v>
      </c>
      <c r="G144" s="370">
        <v>36</v>
      </c>
      <c r="H144" s="368">
        <v>23</v>
      </c>
      <c r="I144" s="370">
        <v>25</v>
      </c>
      <c r="J144" s="500">
        <v>31</v>
      </c>
      <c r="K144" s="364">
        <v>37</v>
      </c>
      <c r="L144" s="512">
        <v>28</v>
      </c>
      <c r="M144" s="364">
        <v>36</v>
      </c>
      <c r="N144" s="405">
        <v>28</v>
      </c>
      <c r="O144" s="364">
        <v>31</v>
      </c>
      <c r="P144" s="501">
        <v>25</v>
      </c>
      <c r="Q144" s="364">
        <v>37</v>
      </c>
      <c r="R144" s="363">
        <v>26</v>
      </c>
      <c r="S144" s="364">
        <v>33</v>
      </c>
      <c r="T144" s="512">
        <v>17</v>
      </c>
      <c r="U144" s="364">
        <v>25</v>
      </c>
      <c r="V144" s="512">
        <v>18</v>
      </c>
      <c r="W144" s="364">
        <v>30</v>
      </c>
      <c r="X144" s="363">
        <v>16</v>
      </c>
      <c r="Y144" s="364">
        <v>22</v>
      </c>
      <c r="Z144" s="363">
        <v>17</v>
      </c>
      <c r="AA144" s="140"/>
      <c r="AB144" s="140"/>
      <c r="AC144" s="140"/>
      <c r="AD144" s="140"/>
      <c r="AE144" s="140"/>
      <c r="AF144" s="140"/>
    </row>
    <row r="145" spans="1:32" s="66" customFormat="1" ht="17.25" x14ac:dyDescent="0.25">
      <c r="A145" s="1296"/>
      <c r="B145" s="287" t="s">
        <v>1387</v>
      </c>
      <c r="C145" s="372">
        <v>22</v>
      </c>
      <c r="D145" s="368">
        <v>5</v>
      </c>
      <c r="E145" s="369">
        <v>28</v>
      </c>
      <c r="F145" s="368">
        <v>4</v>
      </c>
      <c r="G145" s="370">
        <v>35</v>
      </c>
      <c r="H145" s="368">
        <v>22</v>
      </c>
      <c r="I145" s="370">
        <v>25</v>
      </c>
      <c r="J145" s="500">
        <v>19</v>
      </c>
      <c r="K145" s="364">
        <v>36</v>
      </c>
      <c r="L145" s="512">
        <v>30</v>
      </c>
      <c r="M145" s="364">
        <v>36</v>
      </c>
      <c r="N145" s="405">
        <v>42</v>
      </c>
      <c r="O145" s="364">
        <v>30</v>
      </c>
      <c r="P145" s="501">
        <v>41</v>
      </c>
      <c r="Q145" s="364">
        <v>36</v>
      </c>
      <c r="R145" s="363">
        <v>44</v>
      </c>
      <c r="S145" s="364">
        <v>32</v>
      </c>
      <c r="T145" s="512">
        <v>41</v>
      </c>
      <c r="U145" s="364">
        <v>25</v>
      </c>
      <c r="V145" s="512">
        <v>7</v>
      </c>
      <c r="W145" s="364">
        <v>29</v>
      </c>
      <c r="X145" s="363">
        <v>29</v>
      </c>
      <c r="Y145" s="364">
        <v>21</v>
      </c>
      <c r="Z145" s="363">
        <v>21</v>
      </c>
      <c r="AA145" s="140"/>
      <c r="AB145" s="140"/>
      <c r="AC145" s="140"/>
      <c r="AD145" s="140"/>
      <c r="AE145" s="140"/>
      <c r="AF145" s="140"/>
    </row>
    <row r="146" spans="1:32" s="66" customFormat="1" ht="17.25" x14ac:dyDescent="0.25">
      <c r="A146" s="1296"/>
      <c r="B146" s="287" t="s">
        <v>1388</v>
      </c>
      <c r="C146" s="372">
        <v>34</v>
      </c>
      <c r="D146" s="368">
        <v>53</v>
      </c>
      <c r="E146" s="369">
        <v>45</v>
      </c>
      <c r="F146" s="368">
        <v>33</v>
      </c>
      <c r="G146" s="370">
        <v>56</v>
      </c>
      <c r="H146" s="368">
        <v>54</v>
      </c>
      <c r="I146" s="370">
        <v>40</v>
      </c>
      <c r="J146" s="500">
        <v>65</v>
      </c>
      <c r="K146" s="364">
        <v>56</v>
      </c>
      <c r="L146" s="512">
        <v>73</v>
      </c>
      <c r="M146" s="364">
        <v>56</v>
      </c>
      <c r="N146" s="405">
        <v>37</v>
      </c>
      <c r="O146" s="364">
        <v>48</v>
      </c>
      <c r="P146" s="501">
        <v>37</v>
      </c>
      <c r="Q146" s="364">
        <v>57</v>
      </c>
      <c r="R146" s="363">
        <v>46</v>
      </c>
      <c r="S146" s="364">
        <v>51</v>
      </c>
      <c r="T146" s="512">
        <v>45</v>
      </c>
      <c r="U146" s="364">
        <v>39</v>
      </c>
      <c r="V146" s="512">
        <v>54</v>
      </c>
      <c r="W146" s="364">
        <v>46</v>
      </c>
      <c r="X146" s="363">
        <v>37</v>
      </c>
      <c r="Y146" s="364">
        <v>33</v>
      </c>
      <c r="Z146" s="363">
        <v>31</v>
      </c>
      <c r="AA146" s="140"/>
      <c r="AB146" s="140"/>
      <c r="AC146" s="140"/>
      <c r="AD146" s="140"/>
      <c r="AE146" s="140"/>
      <c r="AF146" s="140"/>
    </row>
    <row r="147" spans="1:32" s="66" customFormat="1" ht="17.25" x14ac:dyDescent="0.25">
      <c r="A147" s="1296"/>
      <c r="B147" s="287" t="s">
        <v>1389</v>
      </c>
      <c r="C147" s="372">
        <v>44</v>
      </c>
      <c r="D147" s="368">
        <v>59</v>
      </c>
      <c r="E147" s="369">
        <v>58</v>
      </c>
      <c r="F147" s="368">
        <v>61</v>
      </c>
      <c r="G147" s="370">
        <v>72</v>
      </c>
      <c r="H147" s="368">
        <v>75</v>
      </c>
      <c r="I147" s="370">
        <v>51</v>
      </c>
      <c r="J147" s="500">
        <v>59</v>
      </c>
      <c r="K147" s="364">
        <v>73</v>
      </c>
      <c r="L147" s="512">
        <v>69</v>
      </c>
      <c r="M147" s="364">
        <v>73</v>
      </c>
      <c r="N147" s="405">
        <v>60</v>
      </c>
      <c r="O147" s="364">
        <v>62</v>
      </c>
      <c r="P147" s="501">
        <v>81</v>
      </c>
      <c r="Q147" s="364">
        <v>73</v>
      </c>
      <c r="R147" s="363">
        <v>60</v>
      </c>
      <c r="S147" s="364">
        <v>65</v>
      </c>
      <c r="T147" s="512">
        <v>65</v>
      </c>
      <c r="U147" s="364">
        <v>50</v>
      </c>
      <c r="V147" s="512">
        <v>31</v>
      </c>
      <c r="W147" s="364">
        <v>59</v>
      </c>
      <c r="X147" s="363">
        <v>21</v>
      </c>
      <c r="Y147" s="364">
        <v>43</v>
      </c>
      <c r="Z147" s="363">
        <v>20</v>
      </c>
      <c r="AA147" s="140"/>
      <c r="AB147" s="140"/>
      <c r="AC147" s="140"/>
      <c r="AD147" s="140"/>
      <c r="AE147" s="140"/>
      <c r="AF147" s="140"/>
    </row>
    <row r="148" spans="1:32" s="66" customFormat="1" ht="17.25" x14ac:dyDescent="0.25">
      <c r="A148" s="1296"/>
      <c r="B148" s="287" t="s">
        <v>1390</v>
      </c>
      <c r="C148" s="372">
        <v>52</v>
      </c>
      <c r="D148" s="368">
        <v>42</v>
      </c>
      <c r="E148" s="369">
        <v>68</v>
      </c>
      <c r="F148" s="368">
        <v>71</v>
      </c>
      <c r="G148" s="370">
        <v>86</v>
      </c>
      <c r="H148" s="368">
        <v>52</v>
      </c>
      <c r="I148" s="370">
        <v>60</v>
      </c>
      <c r="J148" s="500">
        <v>61</v>
      </c>
      <c r="K148" s="364">
        <v>86</v>
      </c>
      <c r="L148" s="512">
        <v>56</v>
      </c>
      <c r="M148" s="364">
        <v>86</v>
      </c>
      <c r="N148" s="405">
        <v>61</v>
      </c>
      <c r="O148" s="364">
        <v>74</v>
      </c>
      <c r="P148" s="501">
        <v>91</v>
      </c>
      <c r="Q148" s="364">
        <v>86</v>
      </c>
      <c r="R148" s="363">
        <v>81</v>
      </c>
      <c r="S148" s="364">
        <v>78</v>
      </c>
      <c r="T148" s="512">
        <v>70</v>
      </c>
      <c r="U148" s="364">
        <v>60</v>
      </c>
      <c r="V148" s="512">
        <v>78</v>
      </c>
      <c r="W148" s="364">
        <v>69</v>
      </c>
      <c r="X148" s="363">
        <v>54</v>
      </c>
      <c r="Y148" s="364">
        <v>51</v>
      </c>
      <c r="Z148" s="363">
        <v>38</v>
      </c>
      <c r="AA148" s="140"/>
      <c r="AB148" s="140"/>
      <c r="AC148" s="140"/>
      <c r="AD148" s="140"/>
      <c r="AE148" s="140"/>
      <c r="AF148" s="140"/>
    </row>
    <row r="149" spans="1:32" s="66" customFormat="1" ht="17.25" x14ac:dyDescent="0.25">
      <c r="A149" s="1296"/>
      <c r="B149" s="287" t="s">
        <v>1391</v>
      </c>
      <c r="C149" s="372">
        <v>5</v>
      </c>
      <c r="D149" s="368">
        <v>13</v>
      </c>
      <c r="E149" s="369">
        <v>7</v>
      </c>
      <c r="F149" s="368">
        <v>4</v>
      </c>
      <c r="G149" s="370">
        <v>9</v>
      </c>
      <c r="H149" s="368">
        <v>0</v>
      </c>
      <c r="I149" s="370">
        <v>6</v>
      </c>
      <c r="J149" s="500">
        <v>0</v>
      </c>
      <c r="K149" s="364">
        <v>9</v>
      </c>
      <c r="L149" s="512">
        <v>0</v>
      </c>
      <c r="M149" s="364">
        <v>9</v>
      </c>
      <c r="N149" s="405">
        <v>5</v>
      </c>
      <c r="O149" s="364">
        <v>8</v>
      </c>
      <c r="P149" s="501">
        <v>17</v>
      </c>
      <c r="Q149" s="364">
        <v>9</v>
      </c>
      <c r="R149" s="363">
        <v>12</v>
      </c>
      <c r="S149" s="364">
        <v>9</v>
      </c>
      <c r="T149" s="512">
        <v>18</v>
      </c>
      <c r="U149" s="364">
        <v>6</v>
      </c>
      <c r="V149" s="512">
        <v>23</v>
      </c>
      <c r="W149" s="364">
        <v>7</v>
      </c>
      <c r="X149" s="363">
        <v>14</v>
      </c>
      <c r="Y149" s="364">
        <v>5</v>
      </c>
      <c r="Z149" s="363">
        <v>11</v>
      </c>
      <c r="AA149" s="140"/>
      <c r="AB149" s="140"/>
      <c r="AC149" s="140"/>
      <c r="AD149" s="140"/>
      <c r="AE149" s="140"/>
      <c r="AF149" s="140"/>
    </row>
    <row r="150" spans="1:32" s="66" customFormat="1" ht="16.5" x14ac:dyDescent="0.25">
      <c r="A150" s="1295"/>
      <c r="B150" s="280" t="s">
        <v>93</v>
      </c>
      <c r="C150" s="186">
        <f>SUM(C129:C149)</f>
        <v>768</v>
      </c>
      <c r="D150" s="366">
        <f t="shared" ref="D150:Z150" si="20">SUM(D129:D149)</f>
        <v>764</v>
      </c>
      <c r="E150" s="186">
        <f>SUM(E129:E149)</f>
        <v>1000</v>
      </c>
      <c r="F150" s="186">
        <f t="shared" si="20"/>
        <v>974</v>
      </c>
      <c r="G150" s="186">
        <f t="shared" si="20"/>
        <v>1250</v>
      </c>
      <c r="H150" s="186">
        <f t="shared" si="20"/>
        <v>1176</v>
      </c>
      <c r="I150" s="186">
        <f>SUM(I129:I149)</f>
        <v>885</v>
      </c>
      <c r="J150" s="500">
        <v>1149</v>
      </c>
      <c r="K150" s="186">
        <f t="shared" si="20"/>
        <v>1260</v>
      </c>
      <c r="L150" s="186">
        <f t="shared" si="20"/>
        <v>1082</v>
      </c>
      <c r="M150" s="186">
        <f t="shared" si="20"/>
        <v>1259</v>
      </c>
      <c r="N150" s="186">
        <f t="shared" si="20"/>
        <v>986</v>
      </c>
      <c r="O150" s="186">
        <f t="shared" si="20"/>
        <v>1078</v>
      </c>
      <c r="P150" s="186">
        <f t="shared" si="20"/>
        <v>1207</v>
      </c>
      <c r="Q150" s="186">
        <f t="shared" si="20"/>
        <v>1250</v>
      </c>
      <c r="R150" s="186">
        <f t="shared" si="20"/>
        <v>1016</v>
      </c>
      <c r="S150" s="186">
        <f t="shared" si="20"/>
        <v>1125</v>
      </c>
      <c r="T150" s="590">
        <v>1154</v>
      </c>
      <c r="U150" s="186">
        <f t="shared" si="20"/>
        <v>875</v>
      </c>
      <c r="V150" s="186">
        <f t="shared" si="20"/>
        <v>923</v>
      </c>
      <c r="W150" s="186">
        <f t="shared" si="20"/>
        <v>1000</v>
      </c>
      <c r="X150" s="186">
        <f t="shared" si="20"/>
        <v>754</v>
      </c>
      <c r="Y150" s="186">
        <f t="shared" si="20"/>
        <v>750</v>
      </c>
      <c r="Z150" s="186">
        <f t="shared" si="20"/>
        <v>712</v>
      </c>
      <c r="AA150" s="140">
        <f>Y150+W150+U150+S150+Q150+O150+M150+K150+I150+G150+E150+C150</f>
        <v>12500</v>
      </c>
      <c r="AB150" s="140"/>
      <c r="AC150" s="140"/>
      <c r="AD150" s="140"/>
      <c r="AE150" s="140"/>
      <c r="AF150" s="140"/>
    </row>
    <row r="154" spans="1:32" ht="48" customHeight="1" x14ac:dyDescent="0.25">
      <c r="A154" s="1290" t="s">
        <v>1394</v>
      </c>
      <c r="B154" s="1291"/>
      <c r="C154" s="1258" t="s">
        <v>1400</v>
      </c>
      <c r="D154" s="1259"/>
      <c r="E154" s="1259"/>
      <c r="F154" s="1259"/>
      <c r="G154" s="1259"/>
      <c r="H154" s="1259"/>
      <c r="I154" s="1259"/>
      <c r="J154" s="1259"/>
      <c r="K154" s="1259"/>
      <c r="L154" s="1259"/>
      <c r="M154" s="1259"/>
      <c r="N154" s="1259"/>
      <c r="O154" s="1259"/>
      <c r="P154" s="1259"/>
      <c r="Q154" s="1259"/>
      <c r="R154" s="1259"/>
      <c r="S154" s="1259"/>
      <c r="T154" s="1259"/>
      <c r="U154" s="1259"/>
      <c r="V154" s="1259"/>
      <c r="W154" s="1259"/>
      <c r="X154" s="1259"/>
      <c r="Y154" s="1259"/>
      <c r="Z154" s="1260"/>
    </row>
    <row r="155" spans="1:32" ht="15" x14ac:dyDescent="0.25">
      <c r="A155" s="1294" t="s">
        <v>1396</v>
      </c>
      <c r="B155" s="1294" t="s">
        <v>1369</v>
      </c>
      <c r="C155" s="1297" t="s">
        <v>240</v>
      </c>
      <c r="D155" s="1297"/>
      <c r="E155" s="1297" t="s">
        <v>250</v>
      </c>
      <c r="F155" s="1297"/>
      <c r="G155" s="1297" t="s">
        <v>253</v>
      </c>
      <c r="H155" s="1297"/>
      <c r="I155" s="1256" t="s">
        <v>257</v>
      </c>
      <c r="J155" s="1257"/>
      <c r="K155" s="1297" t="s">
        <v>261</v>
      </c>
      <c r="L155" s="1297"/>
      <c r="M155" s="1297" t="s">
        <v>264</v>
      </c>
      <c r="N155" s="1297"/>
      <c r="O155" s="1256" t="s">
        <v>267</v>
      </c>
      <c r="P155" s="1257"/>
      <c r="Q155" s="1256" t="s">
        <v>271</v>
      </c>
      <c r="R155" s="1257"/>
      <c r="S155" s="1256" t="s">
        <v>274</v>
      </c>
      <c r="T155" s="1257"/>
      <c r="U155" s="1256" t="s">
        <v>278</v>
      </c>
      <c r="V155" s="1257"/>
      <c r="W155" s="1256" t="s">
        <v>1242</v>
      </c>
      <c r="X155" s="1257"/>
      <c r="Y155" s="1256" t="s">
        <v>284</v>
      </c>
      <c r="Z155" s="1257"/>
    </row>
    <row r="156" spans="1:32" ht="15" x14ac:dyDescent="0.25">
      <c r="A156" s="1296"/>
      <c r="B156" s="1295"/>
      <c r="C156" s="288" t="s">
        <v>1397</v>
      </c>
      <c r="D156" s="288" t="s">
        <v>1398</v>
      </c>
      <c r="E156" s="288" t="s">
        <v>1397</v>
      </c>
      <c r="F156" s="288" t="s">
        <v>1398</v>
      </c>
      <c r="G156" s="288" t="s">
        <v>1397</v>
      </c>
      <c r="H156" s="288" t="s">
        <v>1398</v>
      </c>
      <c r="I156" s="288" t="s">
        <v>1397</v>
      </c>
      <c r="J156" s="288" t="s">
        <v>1398</v>
      </c>
      <c r="K156" s="288" t="s">
        <v>1397</v>
      </c>
      <c r="L156" s="288" t="s">
        <v>1398</v>
      </c>
      <c r="M156" s="288" t="s">
        <v>1397</v>
      </c>
      <c r="N156" s="288" t="s">
        <v>1398</v>
      </c>
      <c r="O156" s="288" t="s">
        <v>1397</v>
      </c>
      <c r="P156" s="288" t="s">
        <v>1398</v>
      </c>
      <c r="Q156" s="288" t="s">
        <v>1397</v>
      </c>
      <c r="R156" s="288" t="s">
        <v>1398</v>
      </c>
      <c r="S156" s="288" t="s">
        <v>1397</v>
      </c>
      <c r="T156" s="288" t="s">
        <v>1398</v>
      </c>
      <c r="U156" s="288" t="s">
        <v>1397</v>
      </c>
      <c r="V156" s="288" t="s">
        <v>1398</v>
      </c>
      <c r="W156" s="288" t="s">
        <v>1397</v>
      </c>
      <c r="X156" s="288" t="s">
        <v>1398</v>
      </c>
      <c r="Y156" s="288" t="s">
        <v>1397</v>
      </c>
      <c r="Z156" s="288" t="s">
        <v>1398</v>
      </c>
    </row>
    <row r="157" spans="1:32" ht="16.5" x14ac:dyDescent="0.25">
      <c r="A157" s="1296"/>
      <c r="B157" s="287" t="s">
        <v>1399</v>
      </c>
      <c r="C157" s="280"/>
      <c r="D157" s="280"/>
      <c r="E157" s="363">
        <v>12</v>
      </c>
      <c r="F157" s="280"/>
      <c r="G157" s="363">
        <v>37</v>
      </c>
      <c r="H157" s="404">
        <v>15</v>
      </c>
      <c r="I157" s="363">
        <v>22</v>
      </c>
      <c r="J157" s="364">
        <v>2</v>
      </c>
      <c r="K157" s="363">
        <v>52</v>
      </c>
      <c r="L157" s="364">
        <v>16</v>
      </c>
      <c r="M157" s="363">
        <v>39</v>
      </c>
      <c r="N157" s="403">
        <v>28</v>
      </c>
      <c r="O157" s="363">
        <v>41</v>
      </c>
      <c r="P157" s="403">
        <v>3</v>
      </c>
      <c r="Q157" s="363">
        <v>41</v>
      </c>
      <c r="R157" s="363">
        <v>111</v>
      </c>
      <c r="S157" s="363">
        <v>41</v>
      </c>
      <c r="T157" s="404">
        <v>21</v>
      </c>
      <c r="U157" s="651">
        <v>34</v>
      </c>
      <c r="V157" s="650">
        <v>3</v>
      </c>
      <c r="W157" s="652">
        <v>48</v>
      </c>
      <c r="X157" s="651">
        <v>34</v>
      </c>
      <c r="Y157" s="652">
        <v>39</v>
      </c>
      <c r="Z157" s="651">
        <v>64</v>
      </c>
    </row>
    <row r="158" spans="1:32" ht="16.5" x14ac:dyDescent="0.25">
      <c r="A158" s="1296"/>
      <c r="B158" s="287" t="s">
        <v>1372</v>
      </c>
      <c r="C158" s="363">
        <v>43</v>
      </c>
      <c r="D158" s="403">
        <v>0</v>
      </c>
      <c r="E158" s="364">
        <v>121</v>
      </c>
      <c r="F158" s="403">
        <v>0</v>
      </c>
      <c r="G158" s="364">
        <v>262</v>
      </c>
      <c r="H158" s="403">
        <v>82</v>
      </c>
      <c r="I158" s="364">
        <v>112</v>
      </c>
      <c r="J158" s="364">
        <v>391</v>
      </c>
      <c r="K158" s="364">
        <v>241</v>
      </c>
      <c r="L158" s="364">
        <v>265</v>
      </c>
      <c r="M158" s="364">
        <v>161</v>
      </c>
      <c r="N158" s="513">
        <v>183</v>
      </c>
      <c r="O158" s="364">
        <v>171</v>
      </c>
      <c r="P158" s="403">
        <v>170</v>
      </c>
      <c r="Q158" s="364">
        <v>177</v>
      </c>
      <c r="R158" s="363">
        <v>173</v>
      </c>
      <c r="S158" s="364">
        <v>178</v>
      </c>
      <c r="T158" s="598">
        <v>123</v>
      </c>
      <c r="U158" s="651">
        <v>117</v>
      </c>
      <c r="V158" s="650">
        <v>159</v>
      </c>
      <c r="W158" s="653">
        <f>221+178</f>
        <v>399</v>
      </c>
      <c r="X158" s="651">
        <v>117</v>
      </c>
      <c r="Y158" s="653">
        <f>161+207</f>
        <v>368</v>
      </c>
      <c r="Z158" s="651">
        <v>143</v>
      </c>
    </row>
    <row r="159" spans="1:32" ht="16.5" x14ac:dyDescent="0.25">
      <c r="A159" s="1296"/>
      <c r="B159" s="287" t="s">
        <v>1373</v>
      </c>
      <c r="C159" s="364">
        <v>42</v>
      </c>
      <c r="D159" s="403">
        <v>0</v>
      </c>
      <c r="E159" s="364">
        <v>120</v>
      </c>
      <c r="F159" s="403">
        <v>33</v>
      </c>
      <c r="G159" s="364">
        <v>259</v>
      </c>
      <c r="H159" s="403">
        <v>97</v>
      </c>
      <c r="I159" s="364">
        <v>111</v>
      </c>
      <c r="J159" s="364">
        <v>134</v>
      </c>
      <c r="K159" s="364">
        <v>238</v>
      </c>
      <c r="L159" s="364">
        <v>116</v>
      </c>
      <c r="M159" s="364">
        <v>159</v>
      </c>
      <c r="N159" s="514">
        <v>150</v>
      </c>
      <c r="O159" s="364">
        <v>169</v>
      </c>
      <c r="P159" s="524">
        <v>208</v>
      </c>
      <c r="Q159" s="364">
        <v>175</v>
      </c>
      <c r="R159" s="363">
        <v>171</v>
      </c>
      <c r="S159" s="364">
        <v>176</v>
      </c>
      <c r="T159" s="598">
        <v>224</v>
      </c>
      <c r="U159" s="654">
        <v>79</v>
      </c>
      <c r="V159" s="650">
        <v>138</v>
      </c>
      <c r="W159" s="653">
        <f>218+178</f>
        <v>396</v>
      </c>
      <c r="X159" s="654">
        <v>79</v>
      </c>
      <c r="Y159" s="653">
        <f>159+207</f>
        <v>366</v>
      </c>
      <c r="Z159" s="651">
        <v>389</v>
      </c>
    </row>
    <row r="160" spans="1:32" ht="16.5" x14ac:dyDescent="0.25">
      <c r="A160" s="1296"/>
      <c r="B160" s="287" t="s">
        <v>1374</v>
      </c>
      <c r="C160" s="364">
        <v>39</v>
      </c>
      <c r="D160" s="403">
        <v>0</v>
      </c>
      <c r="E160" s="364">
        <v>112</v>
      </c>
      <c r="F160" s="403">
        <v>23</v>
      </c>
      <c r="G160" s="364">
        <v>242</v>
      </c>
      <c r="H160" s="403">
        <v>64</v>
      </c>
      <c r="I160" s="364">
        <v>103</v>
      </c>
      <c r="J160" s="364">
        <v>366</v>
      </c>
      <c r="K160" s="364">
        <v>223</v>
      </c>
      <c r="L160" s="364">
        <v>213</v>
      </c>
      <c r="M160" s="364">
        <v>148</v>
      </c>
      <c r="N160" s="514">
        <v>406</v>
      </c>
      <c r="O160" s="364">
        <v>158</v>
      </c>
      <c r="P160" s="524">
        <v>160</v>
      </c>
      <c r="Q160" s="364">
        <v>164</v>
      </c>
      <c r="R160" s="363">
        <v>351</v>
      </c>
      <c r="S160" s="364">
        <v>164</v>
      </c>
      <c r="T160" s="598">
        <v>160</v>
      </c>
      <c r="U160" s="654">
        <v>195</v>
      </c>
      <c r="V160" s="650">
        <v>116</v>
      </c>
      <c r="W160" s="653">
        <f>204+178</f>
        <v>382</v>
      </c>
      <c r="X160" s="654">
        <v>195</v>
      </c>
      <c r="Y160" s="653">
        <f>148+207</f>
        <v>355</v>
      </c>
      <c r="Z160" s="651">
        <v>137</v>
      </c>
    </row>
    <row r="161" spans="1:26" ht="16.5" x14ac:dyDescent="0.25">
      <c r="A161" s="1296"/>
      <c r="B161" s="287" t="s">
        <v>1375</v>
      </c>
      <c r="C161" s="364">
        <v>56</v>
      </c>
      <c r="D161" s="403">
        <v>0</v>
      </c>
      <c r="E161" s="364">
        <v>160</v>
      </c>
      <c r="F161" s="403">
        <v>0</v>
      </c>
      <c r="G161" s="364">
        <v>347</v>
      </c>
      <c r="H161" s="403">
        <v>140</v>
      </c>
      <c r="I161" s="364">
        <v>148</v>
      </c>
      <c r="J161" s="364">
        <v>336</v>
      </c>
      <c r="K161" s="364">
        <v>319</v>
      </c>
      <c r="L161" s="364">
        <v>357</v>
      </c>
      <c r="M161" s="364">
        <v>213</v>
      </c>
      <c r="N161" s="514">
        <v>209</v>
      </c>
      <c r="O161" s="364">
        <v>227</v>
      </c>
      <c r="P161" s="524">
        <v>135</v>
      </c>
      <c r="Q161" s="364">
        <v>235</v>
      </c>
      <c r="R161" s="363">
        <v>147</v>
      </c>
      <c r="S161" s="364">
        <v>235</v>
      </c>
      <c r="T161" s="598">
        <v>171</v>
      </c>
      <c r="U161" s="654">
        <v>247</v>
      </c>
      <c r="V161" s="650">
        <v>245</v>
      </c>
      <c r="W161" s="653">
        <f>292+178</f>
        <v>470</v>
      </c>
      <c r="X161" s="654">
        <v>247</v>
      </c>
      <c r="Y161" s="653">
        <f>213+207</f>
        <v>420</v>
      </c>
      <c r="Z161" s="651">
        <v>124</v>
      </c>
    </row>
    <row r="162" spans="1:26" ht="16.5" x14ac:dyDescent="0.25">
      <c r="A162" s="1296"/>
      <c r="B162" s="287" t="s">
        <v>1376</v>
      </c>
      <c r="C162" s="364">
        <v>59</v>
      </c>
      <c r="D162" s="403">
        <v>0</v>
      </c>
      <c r="E162" s="364">
        <v>169</v>
      </c>
      <c r="F162" s="403">
        <v>47</v>
      </c>
      <c r="G162" s="364">
        <v>366</v>
      </c>
      <c r="H162" s="403">
        <v>281</v>
      </c>
      <c r="I162" s="364">
        <v>156</v>
      </c>
      <c r="J162" s="364">
        <v>543</v>
      </c>
      <c r="K162" s="364">
        <v>337</v>
      </c>
      <c r="L162" s="364">
        <v>234</v>
      </c>
      <c r="M162" s="364">
        <v>224</v>
      </c>
      <c r="N162" s="514">
        <v>301</v>
      </c>
      <c r="O162" s="364">
        <v>239</v>
      </c>
      <c r="P162" s="524">
        <v>229</v>
      </c>
      <c r="Q162" s="364">
        <v>247</v>
      </c>
      <c r="R162" s="363">
        <v>285</v>
      </c>
      <c r="S162" s="364">
        <v>248</v>
      </c>
      <c r="T162" s="598">
        <v>277</v>
      </c>
      <c r="U162" s="654">
        <v>461</v>
      </c>
      <c r="V162" s="650">
        <v>731</v>
      </c>
      <c r="W162" s="653">
        <f>308+178</f>
        <v>486</v>
      </c>
      <c r="X162" s="654">
        <v>461</v>
      </c>
      <c r="Y162" s="653">
        <f>224+207</f>
        <v>431</v>
      </c>
      <c r="Z162" s="651">
        <v>359</v>
      </c>
    </row>
    <row r="163" spans="1:26" ht="16.5" x14ac:dyDescent="0.25">
      <c r="A163" s="1296"/>
      <c r="B163" s="287" t="s">
        <v>1377</v>
      </c>
      <c r="C163" s="364">
        <v>36</v>
      </c>
      <c r="D163" s="403">
        <v>0</v>
      </c>
      <c r="E163" s="364">
        <v>103</v>
      </c>
      <c r="F163" s="403">
        <v>31</v>
      </c>
      <c r="G163" s="364">
        <v>223</v>
      </c>
      <c r="H163" s="403">
        <v>134</v>
      </c>
      <c r="I163" s="364">
        <v>95</v>
      </c>
      <c r="J163" s="364">
        <v>178</v>
      </c>
      <c r="K163" s="364">
        <v>205</v>
      </c>
      <c r="L163" s="364">
        <v>282</v>
      </c>
      <c r="M163" s="364">
        <v>137</v>
      </c>
      <c r="N163" s="514">
        <v>177</v>
      </c>
      <c r="O163" s="364">
        <v>146</v>
      </c>
      <c r="P163" s="524">
        <v>181</v>
      </c>
      <c r="Q163" s="364">
        <v>151</v>
      </c>
      <c r="R163" s="363">
        <v>74</v>
      </c>
      <c r="S163" s="364">
        <v>151</v>
      </c>
      <c r="T163" s="598">
        <v>69</v>
      </c>
      <c r="U163" s="654">
        <v>489</v>
      </c>
      <c r="V163" s="650">
        <v>264</v>
      </c>
      <c r="W163" s="653">
        <f>188+178</f>
        <v>366</v>
      </c>
      <c r="X163" s="654">
        <v>489</v>
      </c>
      <c r="Y163" s="653">
        <f>136+207</f>
        <v>343</v>
      </c>
      <c r="Z163" s="651">
        <v>173</v>
      </c>
    </row>
    <row r="164" spans="1:26" ht="16.5" x14ac:dyDescent="0.25">
      <c r="A164" s="1296"/>
      <c r="B164" s="287" t="s">
        <v>1378</v>
      </c>
      <c r="C164" s="364">
        <v>68</v>
      </c>
      <c r="D164" s="403">
        <v>0</v>
      </c>
      <c r="E164" s="364">
        <v>196</v>
      </c>
      <c r="F164" s="403">
        <v>46</v>
      </c>
      <c r="G164" s="364">
        <v>423</v>
      </c>
      <c r="H164" s="403">
        <v>272</v>
      </c>
      <c r="I164" s="364">
        <v>180</v>
      </c>
      <c r="J164" s="364">
        <v>629</v>
      </c>
      <c r="K164" s="364">
        <v>390</v>
      </c>
      <c r="L164" s="364">
        <v>317</v>
      </c>
      <c r="M164" s="364">
        <v>260</v>
      </c>
      <c r="N164" s="514">
        <v>313</v>
      </c>
      <c r="O164" s="364">
        <v>277</v>
      </c>
      <c r="P164" s="524">
        <v>292</v>
      </c>
      <c r="Q164" s="364">
        <v>286</v>
      </c>
      <c r="R164" s="363">
        <v>393</v>
      </c>
      <c r="S164" s="364">
        <v>287</v>
      </c>
      <c r="T164" s="598">
        <v>336</v>
      </c>
      <c r="U164" s="654">
        <v>254</v>
      </c>
      <c r="V164" s="650">
        <v>746</v>
      </c>
      <c r="W164" s="653">
        <v>357</v>
      </c>
      <c r="X164" s="654">
        <v>254</v>
      </c>
      <c r="Y164" s="653">
        <f>259+207</f>
        <v>466</v>
      </c>
      <c r="Z164" s="651">
        <v>250</v>
      </c>
    </row>
    <row r="165" spans="1:26" ht="16.5" x14ac:dyDescent="0.25">
      <c r="A165" s="1296"/>
      <c r="B165" s="287" t="s">
        <v>1379</v>
      </c>
      <c r="C165" s="364">
        <v>47</v>
      </c>
      <c r="D165" s="403">
        <v>0</v>
      </c>
      <c r="E165" s="364">
        <v>135</v>
      </c>
      <c r="F165" s="403">
        <v>66</v>
      </c>
      <c r="G165" s="364">
        <v>293</v>
      </c>
      <c r="H165" s="403">
        <v>236</v>
      </c>
      <c r="I165" s="364">
        <v>124</v>
      </c>
      <c r="J165" s="364">
        <v>501</v>
      </c>
      <c r="K165" s="364">
        <v>269</v>
      </c>
      <c r="L165" s="364">
        <v>337</v>
      </c>
      <c r="M165" s="364">
        <v>179</v>
      </c>
      <c r="N165" s="514">
        <v>493</v>
      </c>
      <c r="O165" s="364">
        <v>191</v>
      </c>
      <c r="P165" s="524">
        <v>372</v>
      </c>
      <c r="Q165" s="364">
        <v>198</v>
      </c>
      <c r="R165" s="363">
        <v>460</v>
      </c>
      <c r="S165" s="364">
        <v>198</v>
      </c>
      <c r="T165" s="598">
        <v>272</v>
      </c>
      <c r="U165" s="654">
        <v>559</v>
      </c>
      <c r="V165" s="650">
        <v>464</v>
      </c>
      <c r="W165" s="653">
        <v>247</v>
      </c>
      <c r="X165" s="654">
        <v>559</v>
      </c>
      <c r="Y165" s="653">
        <f>179+207</f>
        <v>386</v>
      </c>
      <c r="Z165" s="651">
        <v>225</v>
      </c>
    </row>
    <row r="166" spans="1:26" ht="16.5" x14ac:dyDescent="0.25">
      <c r="A166" s="1296"/>
      <c r="B166" s="287" t="s">
        <v>1380</v>
      </c>
      <c r="C166" s="364">
        <v>42</v>
      </c>
      <c r="D166" s="403">
        <v>0</v>
      </c>
      <c r="E166" s="364">
        <v>119</v>
      </c>
      <c r="F166" s="403">
        <v>39</v>
      </c>
      <c r="G166" s="364">
        <v>257</v>
      </c>
      <c r="H166" s="403">
        <v>263</v>
      </c>
      <c r="I166" s="364">
        <v>109</v>
      </c>
      <c r="J166" s="364">
        <v>215</v>
      </c>
      <c r="K166" s="364">
        <v>236</v>
      </c>
      <c r="L166" s="364">
        <v>194</v>
      </c>
      <c r="M166" s="364">
        <v>157</v>
      </c>
      <c r="N166" s="514">
        <v>101</v>
      </c>
      <c r="O166" s="364">
        <v>168</v>
      </c>
      <c r="P166" s="524">
        <v>41</v>
      </c>
      <c r="Q166" s="364">
        <v>174</v>
      </c>
      <c r="R166" s="363">
        <v>53</v>
      </c>
      <c r="S166" s="364">
        <v>174</v>
      </c>
      <c r="T166" s="598">
        <v>72</v>
      </c>
      <c r="U166" s="654">
        <v>45</v>
      </c>
      <c r="V166" s="650">
        <v>157</v>
      </c>
      <c r="W166" s="653">
        <v>217</v>
      </c>
      <c r="X166" s="654">
        <v>45</v>
      </c>
      <c r="Y166" s="653">
        <f>157+207</f>
        <v>364</v>
      </c>
      <c r="Z166" s="651">
        <v>39</v>
      </c>
    </row>
    <row r="167" spans="1:26" ht="16.5" x14ac:dyDescent="0.25">
      <c r="A167" s="1296"/>
      <c r="B167" s="287" t="s">
        <v>1381</v>
      </c>
      <c r="C167" s="364">
        <v>36</v>
      </c>
      <c r="D167" s="403">
        <v>0</v>
      </c>
      <c r="E167" s="364">
        <v>102</v>
      </c>
      <c r="F167" s="403">
        <v>24</v>
      </c>
      <c r="G167" s="364">
        <v>221</v>
      </c>
      <c r="H167" s="403">
        <v>182</v>
      </c>
      <c r="I167" s="364">
        <v>93</v>
      </c>
      <c r="J167" s="364">
        <v>433</v>
      </c>
      <c r="K167" s="364">
        <v>203</v>
      </c>
      <c r="L167" s="364">
        <v>217</v>
      </c>
      <c r="M167" s="364">
        <v>135</v>
      </c>
      <c r="N167" s="514">
        <v>306</v>
      </c>
      <c r="O167" s="364">
        <v>144</v>
      </c>
      <c r="P167" s="524">
        <v>242</v>
      </c>
      <c r="Q167" s="364">
        <v>149</v>
      </c>
      <c r="R167" s="363">
        <v>139</v>
      </c>
      <c r="S167" s="364">
        <v>150</v>
      </c>
      <c r="T167" s="598">
        <v>386</v>
      </c>
      <c r="U167" s="654">
        <v>304</v>
      </c>
      <c r="V167" s="650">
        <v>331</v>
      </c>
      <c r="W167" s="653">
        <f>186+178</f>
        <v>364</v>
      </c>
      <c r="X167" s="654">
        <v>304</v>
      </c>
      <c r="Y167" s="653">
        <f>135+207</f>
        <v>342</v>
      </c>
      <c r="Z167" s="651">
        <v>253</v>
      </c>
    </row>
    <row r="168" spans="1:26" ht="16.5" x14ac:dyDescent="0.25">
      <c r="A168" s="1296"/>
      <c r="B168" s="287" t="s">
        <v>1382</v>
      </c>
      <c r="C168" s="364">
        <v>62</v>
      </c>
      <c r="D168" s="403">
        <v>0</v>
      </c>
      <c r="E168" s="364">
        <v>176</v>
      </c>
      <c r="F168" s="403">
        <v>10</v>
      </c>
      <c r="G168" s="364">
        <v>381</v>
      </c>
      <c r="H168" s="403">
        <v>133</v>
      </c>
      <c r="I168" s="364">
        <v>162</v>
      </c>
      <c r="J168" s="364">
        <v>171</v>
      </c>
      <c r="K168" s="364">
        <v>351</v>
      </c>
      <c r="L168" s="364">
        <v>193</v>
      </c>
      <c r="M168" s="364">
        <v>234</v>
      </c>
      <c r="N168" s="514">
        <v>527</v>
      </c>
      <c r="O168" s="364">
        <v>249</v>
      </c>
      <c r="P168" s="524">
        <v>286</v>
      </c>
      <c r="Q168" s="364">
        <v>258</v>
      </c>
      <c r="R168" s="363">
        <v>293</v>
      </c>
      <c r="S168" s="364">
        <v>259</v>
      </c>
      <c r="T168" s="598">
        <v>281</v>
      </c>
      <c r="U168" s="654">
        <v>419</v>
      </c>
      <c r="V168" s="650">
        <v>384</v>
      </c>
      <c r="W168" s="653">
        <f>321+178</f>
        <v>499</v>
      </c>
      <c r="X168" s="654">
        <v>419</v>
      </c>
      <c r="Y168" s="653">
        <f>234+207</f>
        <v>441</v>
      </c>
      <c r="Z168" s="651">
        <v>498</v>
      </c>
    </row>
    <row r="169" spans="1:26" ht="16.5" x14ac:dyDescent="0.25">
      <c r="A169" s="1296"/>
      <c r="B169" s="287" t="s">
        <v>1383</v>
      </c>
      <c r="C169" s="364">
        <v>33</v>
      </c>
      <c r="D169" s="403">
        <v>0</v>
      </c>
      <c r="E169" s="364">
        <v>94</v>
      </c>
      <c r="F169" s="403">
        <v>46</v>
      </c>
      <c r="G169" s="364">
        <v>202</v>
      </c>
      <c r="H169" s="403">
        <v>117</v>
      </c>
      <c r="I169" s="364">
        <v>85</v>
      </c>
      <c r="J169" s="364">
        <v>412</v>
      </c>
      <c r="K169" s="364">
        <v>186</v>
      </c>
      <c r="L169" s="364">
        <v>90</v>
      </c>
      <c r="M169" s="364">
        <v>124</v>
      </c>
      <c r="N169" s="514">
        <v>179</v>
      </c>
      <c r="O169" s="364">
        <v>132</v>
      </c>
      <c r="P169" s="524">
        <v>89</v>
      </c>
      <c r="Q169" s="364">
        <v>136</v>
      </c>
      <c r="R169" s="363">
        <v>65</v>
      </c>
      <c r="S169" s="364">
        <v>137</v>
      </c>
      <c r="T169" s="598">
        <v>148</v>
      </c>
      <c r="U169" s="654">
        <v>114</v>
      </c>
      <c r="V169" s="650">
        <v>254</v>
      </c>
      <c r="W169" s="653">
        <f>170+178</f>
        <v>348</v>
      </c>
      <c r="X169" s="654">
        <v>114</v>
      </c>
      <c r="Y169" s="653">
        <f>124+207</f>
        <v>331</v>
      </c>
      <c r="Z169" s="651">
        <v>294</v>
      </c>
    </row>
    <row r="170" spans="1:26" ht="16.5" x14ac:dyDescent="0.25">
      <c r="A170" s="1296"/>
      <c r="B170" s="287" t="s">
        <v>1384</v>
      </c>
      <c r="C170" s="364">
        <v>49</v>
      </c>
      <c r="D170" s="403">
        <v>0</v>
      </c>
      <c r="E170" s="364">
        <v>140</v>
      </c>
      <c r="F170" s="403">
        <v>31</v>
      </c>
      <c r="G170" s="364">
        <v>302</v>
      </c>
      <c r="H170" s="403">
        <v>186</v>
      </c>
      <c r="I170" s="364">
        <v>128</v>
      </c>
      <c r="J170" s="364">
        <v>440</v>
      </c>
      <c r="K170" s="364">
        <v>278</v>
      </c>
      <c r="L170" s="364">
        <v>185</v>
      </c>
      <c r="M170" s="364">
        <v>185</v>
      </c>
      <c r="N170" s="514">
        <v>166</v>
      </c>
      <c r="O170" s="364">
        <v>198</v>
      </c>
      <c r="P170" s="524">
        <v>92</v>
      </c>
      <c r="Q170" s="364">
        <v>204</v>
      </c>
      <c r="R170" s="363">
        <v>68</v>
      </c>
      <c r="S170" s="364">
        <v>205</v>
      </c>
      <c r="T170" s="598">
        <v>118</v>
      </c>
      <c r="U170" s="654">
        <v>232</v>
      </c>
      <c r="V170" s="650">
        <v>271</v>
      </c>
      <c r="W170" s="653">
        <f>255+178</f>
        <v>433</v>
      </c>
      <c r="X170" s="654">
        <v>232</v>
      </c>
      <c r="Y170" s="653">
        <f>185+207</f>
        <v>392</v>
      </c>
      <c r="Z170" s="651">
        <v>225</v>
      </c>
    </row>
    <row r="171" spans="1:26" ht="16.5" x14ac:dyDescent="0.25">
      <c r="A171" s="1296"/>
      <c r="B171" s="287" t="s">
        <v>1385</v>
      </c>
      <c r="C171" s="364">
        <v>40</v>
      </c>
      <c r="D171" s="403">
        <v>0</v>
      </c>
      <c r="E171" s="364">
        <v>114</v>
      </c>
      <c r="F171" s="403">
        <v>29</v>
      </c>
      <c r="G171" s="364">
        <v>246</v>
      </c>
      <c r="H171" s="403">
        <v>195</v>
      </c>
      <c r="I171" s="364">
        <v>104</v>
      </c>
      <c r="J171" s="364">
        <v>477</v>
      </c>
      <c r="K171" s="364">
        <v>226</v>
      </c>
      <c r="L171" s="364">
        <v>144</v>
      </c>
      <c r="M171" s="364">
        <v>150</v>
      </c>
      <c r="N171" s="514">
        <v>280</v>
      </c>
      <c r="O171" s="364">
        <v>160</v>
      </c>
      <c r="P171" s="524">
        <v>335</v>
      </c>
      <c r="Q171" s="364">
        <v>166</v>
      </c>
      <c r="R171" s="363">
        <v>198</v>
      </c>
      <c r="S171" s="364">
        <v>166</v>
      </c>
      <c r="T171" s="598">
        <v>240</v>
      </c>
      <c r="U171" s="654">
        <v>184</v>
      </c>
      <c r="V171" s="650">
        <v>298</v>
      </c>
      <c r="W171" s="653">
        <f>207+178</f>
        <v>385</v>
      </c>
      <c r="X171" s="654">
        <v>184</v>
      </c>
      <c r="Y171" s="653">
        <f>150+207</f>
        <v>357</v>
      </c>
      <c r="Z171" s="651">
        <v>274</v>
      </c>
    </row>
    <row r="172" spans="1:26" ht="16.5" x14ac:dyDescent="0.25">
      <c r="A172" s="1296"/>
      <c r="B172" s="287" t="s">
        <v>1386</v>
      </c>
      <c r="C172" s="364">
        <v>27</v>
      </c>
      <c r="D172" s="403">
        <v>0</v>
      </c>
      <c r="E172" s="364">
        <v>77</v>
      </c>
      <c r="F172" s="403">
        <v>46</v>
      </c>
      <c r="G172" s="364">
        <v>165</v>
      </c>
      <c r="H172" s="403">
        <v>116</v>
      </c>
      <c r="I172" s="364">
        <v>70</v>
      </c>
      <c r="J172" s="364">
        <v>113</v>
      </c>
      <c r="K172" s="364">
        <v>152</v>
      </c>
      <c r="L172" s="364">
        <v>217</v>
      </c>
      <c r="M172" s="364">
        <v>101</v>
      </c>
      <c r="N172" s="514">
        <v>180</v>
      </c>
      <c r="O172" s="364">
        <v>108</v>
      </c>
      <c r="P172" s="524">
        <v>63</v>
      </c>
      <c r="Q172" s="364">
        <v>111</v>
      </c>
      <c r="R172" s="363">
        <v>81</v>
      </c>
      <c r="S172" s="364">
        <v>112</v>
      </c>
      <c r="T172" s="598">
        <v>95</v>
      </c>
      <c r="U172" s="654">
        <v>257</v>
      </c>
      <c r="V172" s="650">
        <v>288</v>
      </c>
      <c r="W172" s="653">
        <f>139+178</f>
        <v>317</v>
      </c>
      <c r="X172" s="654">
        <v>257</v>
      </c>
      <c r="Y172" s="653">
        <f>101+207</f>
        <v>308</v>
      </c>
      <c r="Z172" s="651">
        <v>265</v>
      </c>
    </row>
    <row r="173" spans="1:26" ht="16.5" x14ac:dyDescent="0.25">
      <c r="A173" s="1296"/>
      <c r="B173" s="287" t="s">
        <v>1387</v>
      </c>
      <c r="C173" s="364">
        <v>36</v>
      </c>
      <c r="D173" s="403">
        <v>0</v>
      </c>
      <c r="E173" s="364">
        <v>104</v>
      </c>
      <c r="F173" s="403">
        <v>29</v>
      </c>
      <c r="G173" s="364">
        <v>224</v>
      </c>
      <c r="H173" s="403">
        <v>161</v>
      </c>
      <c r="I173" s="364">
        <v>95</v>
      </c>
      <c r="J173" s="364">
        <v>251</v>
      </c>
      <c r="K173" s="364">
        <v>206</v>
      </c>
      <c r="L173" s="364">
        <v>242</v>
      </c>
      <c r="M173" s="364">
        <v>137</v>
      </c>
      <c r="N173" s="514">
        <v>118</v>
      </c>
      <c r="O173" s="364">
        <v>146</v>
      </c>
      <c r="P173" s="524">
        <v>249</v>
      </c>
      <c r="Q173" s="364">
        <v>151</v>
      </c>
      <c r="R173" s="363">
        <v>287</v>
      </c>
      <c r="S173" s="364">
        <v>152</v>
      </c>
      <c r="T173" s="598">
        <v>102</v>
      </c>
      <c r="U173" s="654">
        <v>171</v>
      </c>
      <c r="V173" s="650">
        <v>106</v>
      </c>
      <c r="W173" s="653">
        <f>189+178</f>
        <v>367</v>
      </c>
      <c r="X173" s="654">
        <v>171</v>
      </c>
      <c r="Y173" s="653">
        <f>137+207</f>
        <v>344</v>
      </c>
      <c r="Z173" s="651">
        <v>153</v>
      </c>
    </row>
    <row r="174" spans="1:26" ht="16.5" x14ac:dyDescent="0.25">
      <c r="A174" s="1296"/>
      <c r="B174" s="287" t="s">
        <v>1388</v>
      </c>
      <c r="C174" s="364">
        <v>29</v>
      </c>
      <c r="D174" s="403">
        <v>0</v>
      </c>
      <c r="E174" s="364">
        <v>84</v>
      </c>
      <c r="F174" s="403">
        <v>34</v>
      </c>
      <c r="G174" s="364">
        <v>181</v>
      </c>
      <c r="H174" s="403">
        <v>75</v>
      </c>
      <c r="I174" s="364">
        <v>76</v>
      </c>
      <c r="J174" s="364">
        <v>236</v>
      </c>
      <c r="K174" s="364">
        <v>166</v>
      </c>
      <c r="L174" s="364">
        <v>208</v>
      </c>
      <c r="M174" s="364">
        <v>110</v>
      </c>
      <c r="N174" s="514">
        <v>119</v>
      </c>
      <c r="O174" s="364">
        <v>118</v>
      </c>
      <c r="P174" s="524">
        <v>97</v>
      </c>
      <c r="Q174" s="364">
        <v>122</v>
      </c>
      <c r="R174" s="363">
        <v>102</v>
      </c>
      <c r="S174" s="364">
        <v>122</v>
      </c>
      <c r="T174" s="598">
        <v>335</v>
      </c>
      <c r="U174" s="654">
        <v>147</v>
      </c>
      <c r="V174" s="650">
        <v>321</v>
      </c>
      <c r="W174" s="653">
        <f>152+178</f>
        <v>330</v>
      </c>
      <c r="X174" s="654">
        <v>147</v>
      </c>
      <c r="Y174" s="653">
        <f>110+207</f>
        <v>317</v>
      </c>
      <c r="Z174" s="651">
        <v>193</v>
      </c>
    </row>
    <row r="175" spans="1:26" ht="16.5" x14ac:dyDescent="0.25">
      <c r="A175" s="1296"/>
      <c r="B175" s="287" t="s">
        <v>1389</v>
      </c>
      <c r="C175" s="364">
        <v>57</v>
      </c>
      <c r="D175" s="403">
        <v>0</v>
      </c>
      <c r="E175" s="364">
        <v>164</v>
      </c>
      <c r="F175" s="403">
        <v>15</v>
      </c>
      <c r="G175" s="364">
        <v>355</v>
      </c>
      <c r="H175" s="403">
        <v>143</v>
      </c>
      <c r="I175" s="364">
        <v>150</v>
      </c>
      <c r="J175" s="364">
        <v>329</v>
      </c>
      <c r="K175" s="364">
        <v>327</v>
      </c>
      <c r="L175" s="364">
        <v>430</v>
      </c>
      <c r="M175" s="364">
        <v>218</v>
      </c>
      <c r="N175" s="514">
        <v>409</v>
      </c>
      <c r="O175" s="364">
        <v>232</v>
      </c>
      <c r="P175" s="524">
        <v>263</v>
      </c>
      <c r="Q175" s="364">
        <v>240</v>
      </c>
      <c r="R175" s="363">
        <v>281</v>
      </c>
      <c r="S175" s="364">
        <v>241</v>
      </c>
      <c r="T175" s="598">
        <v>221</v>
      </c>
      <c r="U175" s="654">
        <v>371</v>
      </c>
      <c r="V175" s="650">
        <v>302</v>
      </c>
      <c r="W175" s="653">
        <f>299+178</f>
        <v>477</v>
      </c>
      <c r="X175" s="654">
        <v>371</v>
      </c>
      <c r="Y175" s="653">
        <f>217+207</f>
        <v>424</v>
      </c>
      <c r="Z175" s="651">
        <v>161</v>
      </c>
    </row>
    <row r="176" spans="1:26" ht="16.5" x14ac:dyDescent="0.25">
      <c r="A176" s="1296"/>
      <c r="B176" s="287" t="s">
        <v>1390</v>
      </c>
      <c r="C176" s="364">
        <v>58</v>
      </c>
      <c r="D176" s="403">
        <v>0</v>
      </c>
      <c r="E176" s="364">
        <v>167</v>
      </c>
      <c r="F176" s="403">
        <v>0</v>
      </c>
      <c r="G176" s="364">
        <v>362</v>
      </c>
      <c r="H176" s="403">
        <v>400</v>
      </c>
      <c r="I176" s="364">
        <v>154</v>
      </c>
      <c r="J176" s="364">
        <v>307</v>
      </c>
      <c r="K176" s="364">
        <v>333</v>
      </c>
      <c r="L176" s="364">
        <v>358</v>
      </c>
      <c r="M176" s="364">
        <v>222</v>
      </c>
      <c r="N176" s="514">
        <v>433</v>
      </c>
      <c r="O176" s="364">
        <v>236</v>
      </c>
      <c r="P176" s="524">
        <v>616</v>
      </c>
      <c r="Q176" s="364">
        <v>244</v>
      </c>
      <c r="R176" s="363">
        <v>399</v>
      </c>
      <c r="S176" s="364">
        <v>245</v>
      </c>
      <c r="T176" s="598">
        <v>551</v>
      </c>
      <c r="U176" s="654">
        <v>362</v>
      </c>
      <c r="V176" s="650">
        <v>524</v>
      </c>
      <c r="W176" s="653">
        <f>305+178</f>
        <v>483</v>
      </c>
      <c r="X176" s="654">
        <v>362</v>
      </c>
      <c r="Y176" s="653">
        <f>222+207</f>
        <v>429</v>
      </c>
      <c r="Z176" s="651">
        <v>466</v>
      </c>
    </row>
    <row r="177" spans="1:31" ht="16.5" x14ac:dyDescent="0.25">
      <c r="A177" s="1296"/>
      <c r="B177" s="287" t="s">
        <v>1391</v>
      </c>
      <c r="C177" s="364">
        <v>8</v>
      </c>
      <c r="D177" s="403">
        <v>0</v>
      </c>
      <c r="E177" s="364">
        <v>24</v>
      </c>
      <c r="F177" s="403">
        <v>4</v>
      </c>
      <c r="G177" s="364">
        <v>50</v>
      </c>
      <c r="H177" s="403">
        <v>18</v>
      </c>
      <c r="I177" s="364">
        <v>22</v>
      </c>
      <c r="J177" s="364">
        <v>21</v>
      </c>
      <c r="K177" s="364">
        <v>45</v>
      </c>
      <c r="L177" s="364">
        <v>63</v>
      </c>
      <c r="M177" s="364">
        <v>30</v>
      </c>
      <c r="N177" s="514">
        <v>81</v>
      </c>
      <c r="O177" s="364">
        <v>32</v>
      </c>
      <c r="P177" s="524">
        <v>45</v>
      </c>
      <c r="Q177" s="364">
        <v>33</v>
      </c>
      <c r="R177" s="363">
        <v>22</v>
      </c>
      <c r="S177" s="364">
        <v>33</v>
      </c>
      <c r="T177" s="598">
        <v>13</v>
      </c>
      <c r="U177" s="654">
        <v>37</v>
      </c>
      <c r="V177" s="650">
        <v>10</v>
      </c>
      <c r="W177" s="653">
        <v>42</v>
      </c>
      <c r="X177" s="654">
        <v>37</v>
      </c>
      <c r="Y177" s="653">
        <v>45</v>
      </c>
      <c r="Z177" s="651">
        <v>9</v>
      </c>
    </row>
    <row r="178" spans="1:31" ht="16.5" x14ac:dyDescent="0.25">
      <c r="A178" s="1295"/>
      <c r="B178" s="280" t="s">
        <v>93</v>
      </c>
      <c r="C178" s="186">
        <f>SUM(C157:C177)</f>
        <v>867</v>
      </c>
      <c r="D178" s="186">
        <f t="shared" ref="D178:Y178" si="21">SUM(D157:D177)</f>
        <v>0</v>
      </c>
      <c r="E178" s="186">
        <f t="shared" si="21"/>
        <v>2493</v>
      </c>
      <c r="F178" s="186">
        <f t="shared" ref="F178" si="22">SUM(F157:F177)</f>
        <v>553</v>
      </c>
      <c r="G178" s="186">
        <f t="shared" si="21"/>
        <v>5398</v>
      </c>
      <c r="H178" s="186">
        <f t="shared" ref="H178" si="23">SUM(H157:H177)</f>
        <v>3310</v>
      </c>
      <c r="I178" s="186">
        <f t="shared" si="21"/>
        <v>2299</v>
      </c>
      <c r="J178" s="186">
        <f t="shared" ref="J178" si="24">SUM(J157:J177)</f>
        <v>6485</v>
      </c>
      <c r="K178" s="186">
        <f t="shared" si="21"/>
        <v>4983</v>
      </c>
      <c r="L178" s="364">
        <v>4678</v>
      </c>
      <c r="M178" s="186">
        <f t="shared" si="21"/>
        <v>3323</v>
      </c>
      <c r="N178" s="186">
        <f t="shared" ref="N178" si="25">SUM(N157:N177)</f>
        <v>5159</v>
      </c>
      <c r="O178" s="186">
        <f t="shared" si="21"/>
        <v>3542</v>
      </c>
      <c r="P178" s="186">
        <f t="shared" ref="P178" si="26">SUM(P157:P177)</f>
        <v>4168</v>
      </c>
      <c r="Q178" s="186">
        <f t="shared" si="21"/>
        <v>3662</v>
      </c>
      <c r="R178" s="186">
        <f t="shared" ref="R178" si="27">SUM(R157:R177)</f>
        <v>4153</v>
      </c>
      <c r="S178" s="186">
        <f t="shared" si="21"/>
        <v>3674</v>
      </c>
      <c r="T178" s="186">
        <f t="shared" ref="T178" si="28">SUM(T157:T177)</f>
        <v>4215</v>
      </c>
      <c r="U178" s="186">
        <f t="shared" si="21"/>
        <v>5078</v>
      </c>
      <c r="V178" s="186">
        <f t="shared" ref="V178" si="29">SUM(V157:V177)</f>
        <v>6112</v>
      </c>
      <c r="W178" s="186">
        <f t="shared" si="21"/>
        <v>7413</v>
      </c>
      <c r="X178" s="186">
        <f t="shared" ref="X178" si="30">SUM(X157:X177)</f>
        <v>5078</v>
      </c>
      <c r="Y178" s="186">
        <f t="shared" si="21"/>
        <v>7268</v>
      </c>
      <c r="Z178" s="186">
        <f t="shared" ref="Z178" si="31">SUM(Z157:Z177)</f>
        <v>4694</v>
      </c>
      <c r="AA178" s="140">
        <f>Y178+W178+U178+S178+Q178+O178+M178+K178+I178+G178+E178+C178</f>
        <v>50000</v>
      </c>
      <c r="AB178" s="601">
        <f>Z178+X178+V178+T178+R178+P178+N178+L178+J178+H178+F178+D178</f>
        <v>48605</v>
      </c>
      <c r="AE178" s="600"/>
    </row>
    <row r="182" spans="1:31" ht="57" customHeight="1" thickBot="1" x14ac:dyDescent="0.3">
      <c r="A182" s="1290" t="s">
        <v>1394</v>
      </c>
      <c r="B182" s="1291"/>
      <c r="C182" s="1258" t="s">
        <v>1401</v>
      </c>
      <c r="D182" s="1259"/>
      <c r="E182" s="1259"/>
      <c r="F182" s="1259"/>
      <c r="G182" s="1259"/>
      <c r="H182" s="1259"/>
      <c r="I182" s="1259"/>
      <c r="J182" s="1259"/>
      <c r="K182" s="1259"/>
      <c r="L182" s="1259"/>
      <c r="M182" s="1259"/>
      <c r="N182" s="1259"/>
      <c r="O182" s="1259"/>
      <c r="P182" s="1259"/>
      <c r="Q182" s="1259"/>
      <c r="R182" s="1259"/>
      <c r="S182" s="1259"/>
      <c r="T182" s="1259"/>
      <c r="U182" s="1259"/>
      <c r="V182" s="1259"/>
      <c r="W182" s="1259"/>
      <c r="X182" s="1259"/>
      <c r="Y182" s="1259"/>
      <c r="Z182" s="1260"/>
    </row>
    <row r="183" spans="1:31" ht="15" x14ac:dyDescent="0.25">
      <c r="A183" s="1294" t="s">
        <v>1396</v>
      </c>
      <c r="B183" s="1294" t="s">
        <v>1369</v>
      </c>
      <c r="C183" s="1297" t="s">
        <v>240</v>
      </c>
      <c r="D183" s="1297"/>
      <c r="E183" s="1297" t="s">
        <v>250</v>
      </c>
      <c r="F183" s="1297"/>
      <c r="G183" s="1297" t="s">
        <v>253</v>
      </c>
      <c r="H183" s="1297"/>
      <c r="I183" s="1297" t="s">
        <v>257</v>
      </c>
      <c r="J183" s="1297"/>
      <c r="K183" s="1297" t="s">
        <v>261</v>
      </c>
      <c r="L183" s="1297"/>
      <c r="M183" s="1297" t="s">
        <v>264</v>
      </c>
      <c r="N183" s="1297"/>
      <c r="O183" s="1256" t="s">
        <v>267</v>
      </c>
      <c r="P183" s="1257"/>
      <c r="Q183" s="1256" t="s">
        <v>271</v>
      </c>
      <c r="R183" s="1257"/>
      <c r="S183" s="1256" t="s">
        <v>274</v>
      </c>
      <c r="T183" s="1257"/>
      <c r="U183" s="1256" t="s">
        <v>278</v>
      </c>
      <c r="V183" s="1257"/>
      <c r="W183" s="1256" t="s">
        <v>1242</v>
      </c>
      <c r="X183" s="1257"/>
      <c r="Y183" s="1256" t="s">
        <v>284</v>
      </c>
      <c r="Z183" s="1257"/>
    </row>
    <row r="184" spans="1:31" ht="15" x14ac:dyDescent="0.25">
      <c r="A184" s="1296"/>
      <c r="B184" s="1295"/>
      <c r="C184" s="288" t="s">
        <v>1397</v>
      </c>
      <c r="D184" s="288" t="s">
        <v>1398</v>
      </c>
      <c r="E184" s="288" t="s">
        <v>1397</v>
      </c>
      <c r="F184" s="288" t="s">
        <v>1398</v>
      </c>
      <c r="G184" s="288" t="s">
        <v>1397</v>
      </c>
      <c r="H184" s="288" t="s">
        <v>1398</v>
      </c>
      <c r="I184" s="288" t="s">
        <v>1397</v>
      </c>
      <c r="J184" s="288" t="s">
        <v>1398</v>
      </c>
      <c r="K184" s="288" t="s">
        <v>1397</v>
      </c>
      <c r="L184" s="288" t="s">
        <v>1398</v>
      </c>
      <c r="M184" s="288" t="s">
        <v>1397</v>
      </c>
      <c r="N184" s="288" t="s">
        <v>1398</v>
      </c>
      <c r="O184" s="288" t="s">
        <v>1397</v>
      </c>
      <c r="P184" s="288" t="s">
        <v>1398</v>
      </c>
      <c r="Q184" s="288" t="s">
        <v>1397</v>
      </c>
      <c r="R184" s="288" t="s">
        <v>1398</v>
      </c>
      <c r="S184" s="288" t="s">
        <v>1397</v>
      </c>
      <c r="T184" s="288" t="s">
        <v>1398</v>
      </c>
      <c r="U184" s="288" t="s">
        <v>1397</v>
      </c>
      <c r="V184" s="288" t="s">
        <v>1398</v>
      </c>
      <c r="W184" s="288" t="s">
        <v>1397</v>
      </c>
      <c r="X184" s="288" t="s">
        <v>1398</v>
      </c>
      <c r="Y184" s="288" t="s">
        <v>1397</v>
      </c>
      <c r="Z184" s="288" t="s">
        <v>1398</v>
      </c>
    </row>
    <row r="185" spans="1:31" ht="16.5" x14ac:dyDescent="0.25">
      <c r="A185" s="1296"/>
      <c r="B185" s="287" t="s">
        <v>1399</v>
      </c>
      <c r="C185" s="280"/>
      <c r="D185" s="405">
        <v>30</v>
      </c>
      <c r="E185" s="280"/>
      <c r="F185" s="405">
        <v>0</v>
      </c>
      <c r="G185" s="280"/>
      <c r="H185" s="364">
        <v>0</v>
      </c>
      <c r="I185" s="280"/>
      <c r="J185" s="501">
        <v>0</v>
      </c>
      <c r="K185" s="280"/>
      <c r="L185" s="501">
        <v>0</v>
      </c>
      <c r="M185" s="280"/>
      <c r="N185" s="526">
        <v>0</v>
      </c>
      <c r="O185" s="280"/>
      <c r="P185" s="526">
        <v>0</v>
      </c>
      <c r="Q185" s="280"/>
      <c r="R185" s="363">
        <v>0</v>
      </c>
      <c r="S185" s="280"/>
      <c r="T185" s="595">
        <v>0</v>
      </c>
      <c r="U185" s="280"/>
      <c r="V185" s="595">
        <v>0</v>
      </c>
      <c r="W185" s="280"/>
      <c r="X185" s="595">
        <v>0</v>
      </c>
      <c r="Y185" s="280"/>
      <c r="Z185" s="363">
        <v>0</v>
      </c>
    </row>
    <row r="186" spans="1:31" ht="16.5" x14ac:dyDescent="0.25">
      <c r="A186" s="1296"/>
      <c r="B186" s="287" t="s">
        <v>1372</v>
      </c>
      <c r="C186" s="363">
        <v>59</v>
      </c>
      <c r="D186" s="405">
        <v>117</v>
      </c>
      <c r="E186" s="363">
        <v>79</v>
      </c>
      <c r="F186" s="405">
        <v>84</v>
      </c>
      <c r="G186" s="363">
        <v>99</v>
      </c>
      <c r="H186" s="364">
        <v>114</v>
      </c>
      <c r="I186" s="363">
        <v>69</v>
      </c>
      <c r="J186" s="501">
        <v>94</v>
      </c>
      <c r="K186" s="363">
        <v>99</v>
      </c>
      <c r="L186" s="501">
        <v>85</v>
      </c>
      <c r="M186" s="363">
        <v>100</v>
      </c>
      <c r="N186" s="526">
        <v>79</v>
      </c>
      <c r="O186" s="363">
        <v>90</v>
      </c>
      <c r="P186" s="526">
        <v>104</v>
      </c>
      <c r="Q186" s="363">
        <v>99</v>
      </c>
      <c r="R186" s="363">
        <v>95</v>
      </c>
      <c r="S186" s="363">
        <v>90</v>
      </c>
      <c r="T186" s="595">
        <v>108</v>
      </c>
      <c r="U186" s="363">
        <v>69</v>
      </c>
      <c r="V186" s="595">
        <v>105</v>
      </c>
      <c r="W186" s="363">
        <v>79</v>
      </c>
      <c r="X186" s="595">
        <v>89</v>
      </c>
      <c r="Y186" s="363">
        <v>60</v>
      </c>
      <c r="Z186" s="363">
        <v>72</v>
      </c>
    </row>
    <row r="187" spans="1:31" ht="16.5" x14ac:dyDescent="0.25">
      <c r="A187" s="1296"/>
      <c r="B187" s="287" t="s">
        <v>1373</v>
      </c>
      <c r="C187" s="364">
        <v>34</v>
      </c>
      <c r="D187" s="405">
        <v>21</v>
      </c>
      <c r="E187" s="364">
        <v>46</v>
      </c>
      <c r="F187" s="405">
        <v>27</v>
      </c>
      <c r="G187" s="364">
        <v>57</v>
      </c>
      <c r="H187" s="364">
        <v>37</v>
      </c>
      <c r="I187" s="364">
        <v>39</v>
      </c>
      <c r="J187" s="501">
        <v>42</v>
      </c>
      <c r="K187" s="364">
        <v>56</v>
      </c>
      <c r="L187" s="501">
        <v>125</v>
      </c>
      <c r="M187" s="364">
        <v>57</v>
      </c>
      <c r="N187" s="526">
        <v>52</v>
      </c>
      <c r="O187" s="364">
        <v>51</v>
      </c>
      <c r="P187" s="526">
        <v>72</v>
      </c>
      <c r="Q187" s="364">
        <v>56</v>
      </c>
      <c r="R187" s="363">
        <v>37</v>
      </c>
      <c r="S187" s="364">
        <v>51</v>
      </c>
      <c r="T187" s="595">
        <v>32</v>
      </c>
      <c r="U187" s="364">
        <v>39</v>
      </c>
      <c r="V187" s="595">
        <v>35</v>
      </c>
      <c r="W187" s="364">
        <v>46</v>
      </c>
      <c r="X187" s="595">
        <v>26</v>
      </c>
      <c r="Y187" s="364">
        <v>34</v>
      </c>
      <c r="Z187" s="363">
        <v>10</v>
      </c>
    </row>
    <row r="188" spans="1:31" ht="16.5" x14ac:dyDescent="0.25">
      <c r="A188" s="1296"/>
      <c r="B188" s="287" t="s">
        <v>1374</v>
      </c>
      <c r="C188" s="364">
        <v>36</v>
      </c>
      <c r="D188" s="405">
        <v>36</v>
      </c>
      <c r="E188" s="364">
        <v>48</v>
      </c>
      <c r="F188" s="405">
        <v>50</v>
      </c>
      <c r="G188" s="364">
        <v>59</v>
      </c>
      <c r="H188" s="364">
        <v>51</v>
      </c>
      <c r="I188" s="364">
        <v>41</v>
      </c>
      <c r="J188" s="501">
        <v>30</v>
      </c>
      <c r="K188" s="364">
        <v>59</v>
      </c>
      <c r="L188" s="501">
        <v>28</v>
      </c>
      <c r="M188" s="364">
        <v>60</v>
      </c>
      <c r="N188" s="526">
        <v>29</v>
      </c>
      <c r="O188" s="364">
        <v>54</v>
      </c>
      <c r="P188" s="526">
        <v>50</v>
      </c>
      <c r="Q188" s="364">
        <v>59</v>
      </c>
      <c r="R188" s="363">
        <v>44</v>
      </c>
      <c r="S188" s="364">
        <v>54</v>
      </c>
      <c r="T188" s="595">
        <v>57</v>
      </c>
      <c r="U188" s="364">
        <v>41</v>
      </c>
      <c r="V188" s="595">
        <v>54</v>
      </c>
      <c r="W188" s="364">
        <v>48</v>
      </c>
      <c r="X188" s="595">
        <v>35</v>
      </c>
      <c r="Y188" s="364">
        <v>36</v>
      </c>
      <c r="Z188" s="363">
        <v>23</v>
      </c>
    </row>
    <row r="189" spans="1:31" ht="16.5" x14ac:dyDescent="0.25">
      <c r="A189" s="1296"/>
      <c r="B189" s="287" t="s">
        <v>1375</v>
      </c>
      <c r="C189" s="364">
        <v>63</v>
      </c>
      <c r="D189" s="405">
        <v>101</v>
      </c>
      <c r="E189" s="364">
        <v>84</v>
      </c>
      <c r="F189" s="405">
        <v>84</v>
      </c>
      <c r="G189" s="364">
        <v>106</v>
      </c>
      <c r="H189" s="364">
        <v>99</v>
      </c>
      <c r="I189" s="364">
        <v>74</v>
      </c>
      <c r="J189" s="501">
        <v>67</v>
      </c>
      <c r="K189" s="364">
        <v>106</v>
      </c>
      <c r="L189" s="501">
        <v>55</v>
      </c>
      <c r="M189" s="364">
        <v>107</v>
      </c>
      <c r="N189" s="526">
        <v>50</v>
      </c>
      <c r="O189" s="364">
        <v>96</v>
      </c>
      <c r="P189" s="526">
        <v>87</v>
      </c>
      <c r="Q189" s="364">
        <v>106</v>
      </c>
      <c r="R189" s="363">
        <v>85</v>
      </c>
      <c r="S189" s="364">
        <v>96</v>
      </c>
      <c r="T189" s="595">
        <v>75</v>
      </c>
      <c r="U189" s="364">
        <v>74</v>
      </c>
      <c r="V189" s="595">
        <v>47</v>
      </c>
      <c r="W189" s="364">
        <v>85</v>
      </c>
      <c r="X189" s="595">
        <v>46</v>
      </c>
      <c r="Y189" s="364">
        <v>64</v>
      </c>
      <c r="Z189" s="363">
        <v>23</v>
      </c>
    </row>
    <row r="190" spans="1:31" ht="16.5" x14ac:dyDescent="0.25">
      <c r="A190" s="1296"/>
      <c r="B190" s="287" t="s">
        <v>1376</v>
      </c>
      <c r="C190" s="364">
        <v>49</v>
      </c>
      <c r="D190" s="405">
        <v>53</v>
      </c>
      <c r="E190" s="364">
        <v>65</v>
      </c>
      <c r="F190" s="405">
        <v>75</v>
      </c>
      <c r="G190" s="364">
        <v>81</v>
      </c>
      <c r="H190" s="364">
        <v>89</v>
      </c>
      <c r="I190" s="364">
        <v>56</v>
      </c>
      <c r="J190" s="501">
        <v>90</v>
      </c>
      <c r="K190" s="364">
        <v>80</v>
      </c>
      <c r="L190" s="501">
        <v>70</v>
      </c>
      <c r="M190" s="364">
        <v>81</v>
      </c>
      <c r="N190" s="526">
        <v>67</v>
      </c>
      <c r="O190" s="364">
        <v>73</v>
      </c>
      <c r="P190" s="526">
        <v>55</v>
      </c>
      <c r="Q190" s="364">
        <v>80</v>
      </c>
      <c r="R190" s="363">
        <v>42</v>
      </c>
      <c r="S190" s="364">
        <v>73</v>
      </c>
      <c r="T190" s="595">
        <v>58</v>
      </c>
      <c r="U190" s="364">
        <v>56</v>
      </c>
      <c r="V190" s="595">
        <v>61</v>
      </c>
      <c r="W190" s="364">
        <v>65</v>
      </c>
      <c r="X190" s="595">
        <v>64</v>
      </c>
      <c r="Y190" s="364">
        <v>49</v>
      </c>
      <c r="Z190" s="363">
        <v>35</v>
      </c>
      <c r="AB190" s="631"/>
    </row>
    <row r="191" spans="1:31" ht="16.5" x14ac:dyDescent="0.25">
      <c r="A191" s="1296"/>
      <c r="B191" s="287" t="s">
        <v>1377</v>
      </c>
      <c r="C191" s="364">
        <v>36</v>
      </c>
      <c r="D191" s="405">
        <v>50</v>
      </c>
      <c r="E191" s="364">
        <v>48</v>
      </c>
      <c r="F191" s="405">
        <v>54</v>
      </c>
      <c r="G191" s="364">
        <v>60</v>
      </c>
      <c r="H191" s="364">
        <v>81</v>
      </c>
      <c r="I191" s="364">
        <v>41</v>
      </c>
      <c r="J191" s="501">
        <v>58</v>
      </c>
      <c r="K191" s="364">
        <v>59</v>
      </c>
      <c r="L191" s="501">
        <v>93</v>
      </c>
      <c r="M191" s="364">
        <v>60</v>
      </c>
      <c r="N191" s="526">
        <v>80</v>
      </c>
      <c r="O191" s="364">
        <v>54</v>
      </c>
      <c r="P191" s="526">
        <v>89</v>
      </c>
      <c r="Q191" s="364">
        <v>60</v>
      </c>
      <c r="R191" s="363">
        <v>50</v>
      </c>
      <c r="S191" s="364">
        <v>54</v>
      </c>
      <c r="T191" s="595">
        <v>80</v>
      </c>
      <c r="U191" s="364">
        <v>41</v>
      </c>
      <c r="V191" s="595">
        <v>88</v>
      </c>
      <c r="W191" s="364">
        <v>48</v>
      </c>
      <c r="X191" s="595">
        <v>37</v>
      </c>
      <c r="Y191" s="364">
        <v>36</v>
      </c>
      <c r="Z191" s="363">
        <v>20</v>
      </c>
    </row>
    <row r="192" spans="1:31" ht="16.5" x14ac:dyDescent="0.25">
      <c r="A192" s="1296"/>
      <c r="B192" s="287" t="s">
        <v>1378</v>
      </c>
      <c r="C192" s="364">
        <v>53</v>
      </c>
      <c r="D192" s="405">
        <v>54</v>
      </c>
      <c r="E192" s="364">
        <v>70</v>
      </c>
      <c r="F192" s="405">
        <v>81</v>
      </c>
      <c r="G192" s="364">
        <v>88</v>
      </c>
      <c r="H192" s="364">
        <v>106</v>
      </c>
      <c r="I192" s="364">
        <v>62</v>
      </c>
      <c r="J192" s="501">
        <v>95</v>
      </c>
      <c r="K192" s="364">
        <v>88</v>
      </c>
      <c r="L192" s="501">
        <v>92</v>
      </c>
      <c r="M192" s="364">
        <v>89</v>
      </c>
      <c r="N192" s="526">
        <v>65</v>
      </c>
      <c r="O192" s="364">
        <v>80</v>
      </c>
      <c r="P192" s="526">
        <v>109</v>
      </c>
      <c r="Q192" s="364">
        <v>88</v>
      </c>
      <c r="R192" s="363">
        <v>97</v>
      </c>
      <c r="S192" s="364">
        <v>80</v>
      </c>
      <c r="T192" s="595">
        <v>151</v>
      </c>
      <c r="U192" s="364">
        <v>62</v>
      </c>
      <c r="V192" s="595">
        <v>145</v>
      </c>
      <c r="W192" s="364">
        <v>70</v>
      </c>
      <c r="X192" s="595">
        <v>126</v>
      </c>
      <c r="Y192" s="364">
        <v>54</v>
      </c>
      <c r="Z192" s="363">
        <v>107</v>
      </c>
    </row>
    <row r="193" spans="1:27" ht="16.5" x14ac:dyDescent="0.25">
      <c r="A193" s="1296"/>
      <c r="B193" s="287" t="s">
        <v>1379</v>
      </c>
      <c r="C193" s="364">
        <v>64</v>
      </c>
      <c r="D193" s="405">
        <v>47</v>
      </c>
      <c r="E193" s="364">
        <v>86</v>
      </c>
      <c r="F193" s="405">
        <v>87</v>
      </c>
      <c r="G193" s="364">
        <v>107</v>
      </c>
      <c r="H193" s="364">
        <v>116</v>
      </c>
      <c r="I193" s="364">
        <v>75</v>
      </c>
      <c r="J193" s="501">
        <v>100</v>
      </c>
      <c r="K193" s="364">
        <v>107</v>
      </c>
      <c r="L193" s="501">
        <v>101</v>
      </c>
      <c r="M193" s="364">
        <v>108</v>
      </c>
      <c r="N193" s="526">
        <v>115</v>
      </c>
      <c r="O193" s="364">
        <v>98</v>
      </c>
      <c r="P193" s="526">
        <v>114</v>
      </c>
      <c r="Q193" s="364">
        <v>107</v>
      </c>
      <c r="R193" s="363">
        <v>150</v>
      </c>
      <c r="S193" s="364">
        <v>98</v>
      </c>
      <c r="T193" s="595">
        <v>109</v>
      </c>
      <c r="U193" s="364">
        <v>75</v>
      </c>
      <c r="V193" s="595">
        <v>109</v>
      </c>
      <c r="W193" s="364">
        <v>86</v>
      </c>
      <c r="X193" s="595">
        <v>96</v>
      </c>
      <c r="Y193" s="364">
        <v>65</v>
      </c>
      <c r="Z193" s="363">
        <v>70</v>
      </c>
    </row>
    <row r="194" spans="1:27" ht="16.5" x14ac:dyDescent="0.25">
      <c r="A194" s="1296"/>
      <c r="B194" s="287" t="s">
        <v>1380</v>
      </c>
      <c r="C194" s="364">
        <v>40</v>
      </c>
      <c r="D194" s="405">
        <v>57</v>
      </c>
      <c r="E194" s="364">
        <v>53</v>
      </c>
      <c r="F194" s="405">
        <v>56</v>
      </c>
      <c r="G194" s="364">
        <v>67</v>
      </c>
      <c r="H194" s="364">
        <v>38</v>
      </c>
      <c r="I194" s="364">
        <v>46</v>
      </c>
      <c r="J194" s="501">
        <v>47</v>
      </c>
      <c r="K194" s="364">
        <v>67</v>
      </c>
      <c r="L194" s="501">
        <v>4</v>
      </c>
      <c r="M194" s="364">
        <v>67</v>
      </c>
      <c r="N194" s="526">
        <v>14</v>
      </c>
      <c r="O194" s="364">
        <v>60</v>
      </c>
      <c r="P194" s="526">
        <v>23</v>
      </c>
      <c r="Q194" s="364">
        <v>66</v>
      </c>
      <c r="R194" s="363">
        <v>21</v>
      </c>
      <c r="S194" s="364">
        <v>60</v>
      </c>
      <c r="T194" s="595">
        <v>49</v>
      </c>
      <c r="U194" s="364">
        <v>46</v>
      </c>
      <c r="V194" s="595">
        <v>45</v>
      </c>
      <c r="W194" s="364">
        <v>54</v>
      </c>
      <c r="X194" s="595">
        <v>13</v>
      </c>
      <c r="Y194" s="364">
        <v>40</v>
      </c>
      <c r="Z194" s="363">
        <v>25</v>
      </c>
    </row>
    <row r="195" spans="1:27" ht="16.5" x14ac:dyDescent="0.25">
      <c r="A195" s="1296"/>
      <c r="B195" s="287" t="s">
        <v>1381</v>
      </c>
      <c r="C195" s="364">
        <v>30</v>
      </c>
      <c r="D195" s="405">
        <v>26</v>
      </c>
      <c r="E195" s="364">
        <v>40</v>
      </c>
      <c r="F195" s="405">
        <v>45</v>
      </c>
      <c r="G195" s="364">
        <v>50</v>
      </c>
      <c r="H195" s="364">
        <v>72</v>
      </c>
      <c r="I195" s="364">
        <v>34</v>
      </c>
      <c r="J195" s="501">
        <v>43</v>
      </c>
      <c r="K195" s="364">
        <v>50</v>
      </c>
      <c r="L195" s="501">
        <v>53</v>
      </c>
      <c r="M195" s="364">
        <v>50</v>
      </c>
      <c r="N195" s="526">
        <v>28</v>
      </c>
      <c r="O195" s="364">
        <v>44</v>
      </c>
      <c r="P195" s="526">
        <v>60</v>
      </c>
      <c r="Q195" s="364">
        <v>50</v>
      </c>
      <c r="R195" s="363">
        <v>31</v>
      </c>
      <c r="S195" s="364">
        <v>45</v>
      </c>
      <c r="T195" s="595">
        <v>60</v>
      </c>
      <c r="U195" s="364">
        <v>35</v>
      </c>
      <c r="V195" s="595">
        <v>33</v>
      </c>
      <c r="W195" s="364">
        <v>40</v>
      </c>
      <c r="X195" s="595">
        <v>20</v>
      </c>
      <c r="Y195" s="364">
        <v>30</v>
      </c>
      <c r="Z195" s="363">
        <v>20</v>
      </c>
    </row>
    <row r="196" spans="1:27" ht="16.5" x14ac:dyDescent="0.25">
      <c r="A196" s="1296"/>
      <c r="B196" s="287" t="s">
        <v>1382</v>
      </c>
      <c r="C196" s="364">
        <v>42</v>
      </c>
      <c r="D196" s="405">
        <v>54</v>
      </c>
      <c r="E196" s="364">
        <v>55</v>
      </c>
      <c r="F196" s="405">
        <v>48</v>
      </c>
      <c r="G196" s="364">
        <v>69</v>
      </c>
      <c r="H196" s="364">
        <v>73</v>
      </c>
      <c r="I196" s="364">
        <v>48</v>
      </c>
      <c r="J196" s="501">
        <v>41</v>
      </c>
      <c r="K196" s="364">
        <v>70</v>
      </c>
      <c r="L196" s="501">
        <v>59</v>
      </c>
      <c r="M196" s="364">
        <v>70</v>
      </c>
      <c r="N196" s="526">
        <v>53</v>
      </c>
      <c r="O196" s="364">
        <v>62</v>
      </c>
      <c r="P196" s="526">
        <v>77</v>
      </c>
      <c r="Q196" s="364">
        <v>70</v>
      </c>
      <c r="R196" s="363">
        <v>59</v>
      </c>
      <c r="S196" s="364">
        <v>63</v>
      </c>
      <c r="T196" s="595">
        <v>71</v>
      </c>
      <c r="U196" s="364">
        <v>49</v>
      </c>
      <c r="V196" s="595">
        <v>67</v>
      </c>
      <c r="W196" s="364">
        <v>56</v>
      </c>
      <c r="X196" s="595">
        <v>51</v>
      </c>
      <c r="Y196" s="364">
        <v>41</v>
      </c>
      <c r="Z196" s="363">
        <v>40</v>
      </c>
    </row>
    <row r="197" spans="1:27" ht="16.5" x14ac:dyDescent="0.25">
      <c r="A197" s="1296"/>
      <c r="B197" s="287" t="s">
        <v>1383</v>
      </c>
      <c r="C197" s="364">
        <v>18</v>
      </c>
      <c r="D197" s="405">
        <v>16</v>
      </c>
      <c r="E197" s="364">
        <v>23</v>
      </c>
      <c r="F197" s="405">
        <v>18</v>
      </c>
      <c r="G197" s="364">
        <v>29</v>
      </c>
      <c r="H197" s="364">
        <v>13</v>
      </c>
      <c r="I197" s="364">
        <v>20</v>
      </c>
      <c r="J197" s="501">
        <v>13</v>
      </c>
      <c r="K197" s="364">
        <v>29</v>
      </c>
      <c r="L197" s="501">
        <v>45</v>
      </c>
      <c r="M197" s="364">
        <v>28</v>
      </c>
      <c r="N197" s="526">
        <v>54</v>
      </c>
      <c r="O197" s="364">
        <v>25</v>
      </c>
      <c r="P197" s="526">
        <v>55</v>
      </c>
      <c r="Q197" s="364">
        <v>29</v>
      </c>
      <c r="R197" s="363">
        <v>39</v>
      </c>
      <c r="S197" s="364">
        <v>26</v>
      </c>
      <c r="T197" s="595">
        <v>32</v>
      </c>
      <c r="U197" s="364">
        <v>20</v>
      </c>
      <c r="V197" s="595">
        <v>33</v>
      </c>
      <c r="W197" s="364">
        <v>23</v>
      </c>
      <c r="X197" s="595">
        <v>33</v>
      </c>
      <c r="Y197" s="364">
        <v>18</v>
      </c>
      <c r="Z197" s="363">
        <v>14</v>
      </c>
    </row>
    <row r="198" spans="1:27" ht="16.5" x14ac:dyDescent="0.25">
      <c r="A198" s="1296"/>
      <c r="B198" s="287" t="s">
        <v>1384</v>
      </c>
      <c r="C198" s="364">
        <v>26</v>
      </c>
      <c r="D198" s="405">
        <v>38</v>
      </c>
      <c r="E198" s="364">
        <v>35</v>
      </c>
      <c r="F198" s="405">
        <v>3</v>
      </c>
      <c r="G198" s="364">
        <v>43</v>
      </c>
      <c r="H198" s="364">
        <v>15</v>
      </c>
      <c r="I198" s="364">
        <v>31</v>
      </c>
      <c r="J198" s="501">
        <v>14</v>
      </c>
      <c r="K198" s="364">
        <v>44</v>
      </c>
      <c r="L198" s="501">
        <v>25</v>
      </c>
      <c r="M198" s="364">
        <v>43</v>
      </c>
      <c r="N198" s="526">
        <v>52</v>
      </c>
      <c r="O198" s="364">
        <v>38</v>
      </c>
      <c r="P198" s="526">
        <v>54</v>
      </c>
      <c r="Q198" s="364">
        <v>44</v>
      </c>
      <c r="R198" s="363">
        <v>55</v>
      </c>
      <c r="S198" s="364">
        <v>38</v>
      </c>
      <c r="T198" s="595">
        <v>56</v>
      </c>
      <c r="U198" s="364">
        <v>31</v>
      </c>
      <c r="V198" s="595">
        <v>41</v>
      </c>
      <c r="W198" s="364">
        <v>35</v>
      </c>
      <c r="X198" s="595">
        <v>28</v>
      </c>
      <c r="Y198" s="364">
        <v>26</v>
      </c>
      <c r="Z198" s="363">
        <v>40</v>
      </c>
    </row>
    <row r="199" spans="1:27" ht="16.5" x14ac:dyDescent="0.25">
      <c r="A199" s="1296"/>
      <c r="B199" s="287" t="s">
        <v>1385</v>
      </c>
      <c r="C199" s="364">
        <v>25</v>
      </c>
      <c r="D199" s="405">
        <v>5</v>
      </c>
      <c r="E199" s="364">
        <v>34</v>
      </c>
      <c r="F199" s="405">
        <v>8</v>
      </c>
      <c r="G199" s="364">
        <v>42</v>
      </c>
      <c r="H199" s="364">
        <v>47</v>
      </c>
      <c r="I199" s="364">
        <v>30</v>
      </c>
      <c r="J199" s="501">
        <v>43</v>
      </c>
      <c r="K199" s="364">
        <v>42</v>
      </c>
      <c r="L199" s="501">
        <v>67</v>
      </c>
      <c r="M199" s="364">
        <v>41</v>
      </c>
      <c r="N199" s="526">
        <v>66</v>
      </c>
      <c r="O199" s="364">
        <v>37</v>
      </c>
      <c r="P199" s="526">
        <v>72</v>
      </c>
      <c r="Q199" s="364">
        <v>42</v>
      </c>
      <c r="R199" s="363">
        <v>62</v>
      </c>
      <c r="S199" s="364">
        <v>37</v>
      </c>
      <c r="T199" s="595">
        <v>72</v>
      </c>
      <c r="U199" s="364">
        <v>30</v>
      </c>
      <c r="V199" s="595">
        <v>68</v>
      </c>
      <c r="W199" s="364">
        <v>34</v>
      </c>
      <c r="X199" s="595">
        <v>62</v>
      </c>
      <c r="Y199" s="364">
        <v>25</v>
      </c>
      <c r="Z199" s="363">
        <v>61</v>
      </c>
    </row>
    <row r="200" spans="1:27" ht="16.5" x14ac:dyDescent="0.25">
      <c r="A200" s="1296"/>
      <c r="B200" s="287" t="s">
        <v>1386</v>
      </c>
      <c r="C200" s="364">
        <v>31</v>
      </c>
      <c r="D200" s="405">
        <v>41</v>
      </c>
      <c r="E200" s="364">
        <v>41</v>
      </c>
      <c r="F200" s="405">
        <v>31</v>
      </c>
      <c r="G200" s="364">
        <v>52</v>
      </c>
      <c r="H200" s="364">
        <v>54</v>
      </c>
      <c r="I200" s="364">
        <v>36</v>
      </c>
      <c r="J200" s="501">
        <v>35</v>
      </c>
      <c r="K200" s="364">
        <v>52</v>
      </c>
      <c r="L200" s="501">
        <v>44</v>
      </c>
      <c r="M200" s="364">
        <v>51</v>
      </c>
      <c r="N200" s="526">
        <v>22</v>
      </c>
      <c r="O200" s="364">
        <v>46</v>
      </c>
      <c r="P200" s="526">
        <v>27</v>
      </c>
      <c r="Q200" s="364">
        <v>52</v>
      </c>
      <c r="R200" s="363">
        <v>26</v>
      </c>
      <c r="S200" s="364">
        <v>46</v>
      </c>
      <c r="T200" s="595">
        <v>48</v>
      </c>
      <c r="U200" s="364">
        <v>36</v>
      </c>
      <c r="V200" s="595">
        <v>46</v>
      </c>
      <c r="W200" s="364">
        <v>40</v>
      </c>
      <c r="X200" s="595">
        <v>25</v>
      </c>
      <c r="Y200" s="364">
        <v>30</v>
      </c>
      <c r="Z200" s="363">
        <v>31</v>
      </c>
    </row>
    <row r="201" spans="1:27" ht="16.5" x14ac:dyDescent="0.25">
      <c r="A201" s="1296"/>
      <c r="B201" s="287" t="s">
        <v>1387</v>
      </c>
      <c r="C201" s="364">
        <v>21</v>
      </c>
      <c r="D201" s="405">
        <v>47</v>
      </c>
      <c r="E201" s="364">
        <v>28</v>
      </c>
      <c r="F201" s="405">
        <v>48</v>
      </c>
      <c r="G201" s="364">
        <v>35</v>
      </c>
      <c r="H201" s="364">
        <v>27</v>
      </c>
      <c r="I201" s="364">
        <v>25</v>
      </c>
      <c r="J201" s="501">
        <v>37</v>
      </c>
      <c r="K201" s="364">
        <v>35</v>
      </c>
      <c r="L201" s="501">
        <v>46</v>
      </c>
      <c r="M201" s="364">
        <v>34</v>
      </c>
      <c r="N201" s="526">
        <v>71</v>
      </c>
      <c r="O201" s="364">
        <v>31</v>
      </c>
      <c r="P201" s="526">
        <v>57</v>
      </c>
      <c r="Q201" s="364">
        <v>35</v>
      </c>
      <c r="R201" s="363">
        <v>56</v>
      </c>
      <c r="S201" s="364">
        <v>31</v>
      </c>
      <c r="T201" s="595">
        <v>78</v>
      </c>
      <c r="U201" s="364">
        <v>25</v>
      </c>
      <c r="V201" s="595">
        <v>73</v>
      </c>
      <c r="W201" s="364">
        <v>27</v>
      </c>
      <c r="X201" s="595">
        <v>53</v>
      </c>
      <c r="Y201" s="364">
        <v>20</v>
      </c>
      <c r="Z201" s="363">
        <v>53</v>
      </c>
    </row>
    <row r="202" spans="1:27" ht="16.5" x14ac:dyDescent="0.25">
      <c r="A202" s="1296"/>
      <c r="B202" s="287" t="s">
        <v>1388</v>
      </c>
      <c r="C202" s="364">
        <v>41</v>
      </c>
      <c r="D202" s="405">
        <v>34</v>
      </c>
      <c r="E202" s="364">
        <v>55</v>
      </c>
      <c r="F202" s="405">
        <v>47</v>
      </c>
      <c r="G202" s="364">
        <v>68</v>
      </c>
      <c r="H202" s="364">
        <v>95</v>
      </c>
      <c r="I202" s="364">
        <v>48</v>
      </c>
      <c r="J202" s="501">
        <v>77</v>
      </c>
      <c r="K202" s="364">
        <v>68</v>
      </c>
      <c r="L202" s="501">
        <v>84</v>
      </c>
      <c r="M202" s="364">
        <v>67</v>
      </c>
      <c r="N202" s="526">
        <v>73</v>
      </c>
      <c r="O202" s="364">
        <v>60</v>
      </c>
      <c r="P202" s="526">
        <v>113</v>
      </c>
      <c r="Q202" s="364">
        <v>68</v>
      </c>
      <c r="R202" s="363">
        <v>73</v>
      </c>
      <c r="S202" s="364">
        <v>60</v>
      </c>
      <c r="T202" s="595">
        <v>80</v>
      </c>
      <c r="U202" s="364">
        <v>48</v>
      </c>
      <c r="V202" s="595">
        <v>78</v>
      </c>
      <c r="W202" s="364">
        <v>54</v>
      </c>
      <c r="X202" s="595">
        <v>41</v>
      </c>
      <c r="Y202" s="364">
        <v>40</v>
      </c>
      <c r="Z202" s="363">
        <v>26</v>
      </c>
    </row>
    <row r="203" spans="1:27" ht="16.5" x14ac:dyDescent="0.25">
      <c r="A203" s="1296"/>
      <c r="B203" s="287" t="s">
        <v>1389</v>
      </c>
      <c r="C203" s="364">
        <v>58</v>
      </c>
      <c r="D203" s="405">
        <v>71</v>
      </c>
      <c r="E203" s="364">
        <v>77</v>
      </c>
      <c r="F203" s="405">
        <v>99</v>
      </c>
      <c r="G203" s="364">
        <v>97</v>
      </c>
      <c r="H203" s="364">
        <v>129</v>
      </c>
      <c r="I203" s="364">
        <v>69</v>
      </c>
      <c r="J203" s="501">
        <v>90</v>
      </c>
      <c r="K203" s="364">
        <v>98</v>
      </c>
      <c r="L203" s="501">
        <v>55</v>
      </c>
      <c r="M203" s="364">
        <v>97</v>
      </c>
      <c r="N203" s="526">
        <v>78</v>
      </c>
      <c r="O203" s="364">
        <v>88</v>
      </c>
      <c r="P203" s="526">
        <v>75</v>
      </c>
      <c r="Q203" s="364">
        <v>98</v>
      </c>
      <c r="R203" s="363">
        <v>55</v>
      </c>
      <c r="S203" s="364">
        <v>87</v>
      </c>
      <c r="T203" s="595">
        <v>79</v>
      </c>
      <c r="U203" s="364">
        <v>69</v>
      </c>
      <c r="V203" s="595">
        <v>84</v>
      </c>
      <c r="W203" s="364">
        <v>77</v>
      </c>
      <c r="X203" s="595">
        <v>55</v>
      </c>
      <c r="Y203" s="364">
        <v>58</v>
      </c>
      <c r="Z203" s="363">
        <v>38</v>
      </c>
    </row>
    <row r="204" spans="1:27" ht="16.5" x14ac:dyDescent="0.25">
      <c r="A204" s="1296"/>
      <c r="B204" s="287" t="s">
        <v>1390</v>
      </c>
      <c r="C204" s="364">
        <v>37</v>
      </c>
      <c r="D204" s="405">
        <v>55</v>
      </c>
      <c r="E204" s="364">
        <v>50</v>
      </c>
      <c r="F204" s="405">
        <v>60</v>
      </c>
      <c r="G204" s="364">
        <v>63</v>
      </c>
      <c r="H204" s="364">
        <v>61</v>
      </c>
      <c r="I204" s="364">
        <v>45</v>
      </c>
      <c r="J204" s="501">
        <v>52</v>
      </c>
      <c r="K204" s="364">
        <v>63</v>
      </c>
      <c r="L204" s="501">
        <v>76</v>
      </c>
      <c r="M204" s="364">
        <v>62</v>
      </c>
      <c r="N204" s="526">
        <v>73</v>
      </c>
      <c r="O204" s="364">
        <v>57</v>
      </c>
      <c r="P204" s="526">
        <v>72</v>
      </c>
      <c r="Q204" s="364">
        <v>63</v>
      </c>
      <c r="R204" s="363">
        <v>62</v>
      </c>
      <c r="S204" s="364">
        <v>56</v>
      </c>
      <c r="T204" s="595">
        <v>70</v>
      </c>
      <c r="U204" s="364">
        <v>44</v>
      </c>
      <c r="V204" s="595">
        <v>71</v>
      </c>
      <c r="W204" s="364">
        <v>50</v>
      </c>
      <c r="X204" s="595">
        <v>68</v>
      </c>
      <c r="Y204" s="364">
        <v>37</v>
      </c>
      <c r="Z204" s="363">
        <v>37</v>
      </c>
    </row>
    <row r="205" spans="1:27" ht="16.5" x14ac:dyDescent="0.25">
      <c r="A205" s="1296"/>
      <c r="B205" s="287" t="s">
        <v>1391</v>
      </c>
      <c r="C205" s="364">
        <v>5</v>
      </c>
      <c r="D205" s="405">
        <v>13</v>
      </c>
      <c r="E205" s="364">
        <v>7</v>
      </c>
      <c r="F205" s="405">
        <v>8</v>
      </c>
      <c r="G205" s="364">
        <v>8</v>
      </c>
      <c r="H205" s="364">
        <v>5</v>
      </c>
      <c r="I205" s="364">
        <v>7</v>
      </c>
      <c r="J205" s="501">
        <v>19</v>
      </c>
      <c r="K205" s="364">
        <v>8</v>
      </c>
      <c r="L205" s="501">
        <v>14</v>
      </c>
      <c r="M205" s="364">
        <v>8</v>
      </c>
      <c r="N205" s="526">
        <v>9</v>
      </c>
      <c r="O205" s="364">
        <v>8</v>
      </c>
      <c r="P205" s="526">
        <v>10</v>
      </c>
      <c r="Q205" s="364">
        <v>8</v>
      </c>
      <c r="R205" s="363">
        <v>1</v>
      </c>
      <c r="S205" s="364">
        <v>7</v>
      </c>
      <c r="T205" s="595">
        <v>10</v>
      </c>
      <c r="U205" s="364">
        <v>6</v>
      </c>
      <c r="V205" s="595">
        <v>17</v>
      </c>
      <c r="W205" s="364">
        <v>7</v>
      </c>
      <c r="X205" s="595">
        <v>15</v>
      </c>
      <c r="Y205" s="364">
        <v>5</v>
      </c>
      <c r="Z205" s="363">
        <v>4</v>
      </c>
    </row>
    <row r="206" spans="1:27" ht="16.5" x14ac:dyDescent="0.25">
      <c r="A206" s="1295"/>
      <c r="B206" s="280" t="s">
        <v>93</v>
      </c>
      <c r="C206" s="186">
        <f>SUM(C185:C205)</f>
        <v>768</v>
      </c>
      <c r="D206" s="186">
        <f t="shared" ref="D206:E206" si="32">SUM(D185:D205)</f>
        <v>966</v>
      </c>
      <c r="E206" s="186">
        <f t="shared" si="32"/>
        <v>1024</v>
      </c>
      <c r="F206" s="186">
        <f t="shared" ref="F206:G206" si="33">SUM(F185:F205)</f>
        <v>1013</v>
      </c>
      <c r="G206" s="186">
        <f t="shared" si="33"/>
        <v>1280</v>
      </c>
      <c r="H206" s="186">
        <f t="shared" ref="H206:I206" si="34">SUM(H185:H205)</f>
        <v>1322</v>
      </c>
      <c r="I206" s="186">
        <f t="shared" si="34"/>
        <v>896</v>
      </c>
      <c r="J206" s="501">
        <v>1087</v>
      </c>
      <c r="K206" s="186">
        <f t="shared" ref="K206" si="35">SUM(K185:K205)</f>
        <v>1280</v>
      </c>
      <c r="L206" s="186">
        <f t="shared" ref="L206:M206" si="36">SUM(L185:L205)</f>
        <v>1221</v>
      </c>
      <c r="M206" s="186">
        <f t="shared" si="36"/>
        <v>1280</v>
      </c>
      <c r="N206" s="186">
        <f t="shared" ref="N206:O206" si="37">SUM(N185:N205)</f>
        <v>1130</v>
      </c>
      <c r="O206" s="186">
        <f t="shared" si="37"/>
        <v>1152</v>
      </c>
      <c r="P206" s="186">
        <f t="shared" ref="P206:Q206" si="38">SUM(P185:P205)</f>
        <v>1375</v>
      </c>
      <c r="Q206" s="186">
        <f t="shared" si="38"/>
        <v>1280</v>
      </c>
      <c r="R206" s="186">
        <f t="shared" ref="R206:S206" si="39">SUM(R185:R205)</f>
        <v>1140</v>
      </c>
      <c r="S206" s="186">
        <f t="shared" si="39"/>
        <v>1152</v>
      </c>
      <c r="T206" s="186">
        <f t="shared" ref="T206:U206" si="40">SUM(T185:T205)</f>
        <v>1375</v>
      </c>
      <c r="U206" s="186">
        <f t="shared" si="40"/>
        <v>896</v>
      </c>
      <c r="V206" s="186">
        <f t="shared" ref="V206:W206" si="41">SUM(V185:V205)</f>
        <v>1300</v>
      </c>
      <c r="W206" s="186">
        <f t="shared" si="41"/>
        <v>1024</v>
      </c>
      <c r="X206" s="186">
        <f t="shared" ref="X206:Y206" si="42">SUM(X185:X205)</f>
        <v>983</v>
      </c>
      <c r="Y206" s="186">
        <f t="shared" si="42"/>
        <v>768</v>
      </c>
      <c r="Z206" s="186">
        <f t="shared" ref="Z206" si="43">SUM(Z185:Z205)</f>
        <v>749</v>
      </c>
      <c r="AA206" s="140">
        <f>Y206+W206+U206+S206+Q206+O206+M206+K206+I206+G206+E206+C206</f>
        <v>12800</v>
      </c>
    </row>
    <row r="210" spans="1:27" ht="33" customHeight="1" thickBot="1" x14ac:dyDescent="0.3">
      <c r="A210" s="1290" t="s">
        <v>1394</v>
      </c>
      <c r="B210" s="1291"/>
      <c r="C210" s="1258" t="s">
        <v>1402</v>
      </c>
      <c r="D210" s="1259"/>
      <c r="E210" s="1259"/>
      <c r="F210" s="1259"/>
      <c r="G210" s="1259"/>
      <c r="H210" s="1259"/>
      <c r="I210" s="1259"/>
      <c r="J210" s="1259"/>
      <c r="K210" s="1259"/>
      <c r="L210" s="1259"/>
      <c r="M210" s="1259"/>
      <c r="N210" s="1259"/>
      <c r="O210" s="1259"/>
      <c r="P210" s="1259"/>
      <c r="Q210" s="1259"/>
      <c r="R210" s="1259"/>
      <c r="S210" s="1259"/>
      <c r="T210" s="1259"/>
      <c r="U210" s="1259"/>
      <c r="V210" s="1259"/>
      <c r="W210" s="1259"/>
      <c r="X210" s="1259"/>
      <c r="Y210" s="1259"/>
      <c r="Z210" s="1260"/>
    </row>
    <row r="211" spans="1:27" ht="15" x14ac:dyDescent="0.25">
      <c r="A211" s="1294" t="s">
        <v>1396</v>
      </c>
      <c r="B211" s="1294" t="s">
        <v>1369</v>
      </c>
      <c r="C211" s="1297" t="s">
        <v>240</v>
      </c>
      <c r="D211" s="1297"/>
      <c r="E211" s="1297" t="s">
        <v>250</v>
      </c>
      <c r="F211" s="1297"/>
      <c r="G211" s="1297" t="s">
        <v>253</v>
      </c>
      <c r="H211" s="1297"/>
      <c r="I211" s="1297" t="s">
        <v>257</v>
      </c>
      <c r="J211" s="1297"/>
      <c r="K211" s="1297" t="s">
        <v>261</v>
      </c>
      <c r="L211" s="1297"/>
      <c r="M211" s="1297" t="s">
        <v>264</v>
      </c>
      <c r="N211" s="1297"/>
      <c r="O211" s="1256" t="s">
        <v>267</v>
      </c>
      <c r="P211" s="1257"/>
      <c r="Q211" s="1256" t="s">
        <v>271</v>
      </c>
      <c r="R211" s="1257"/>
      <c r="S211" s="1256" t="s">
        <v>274</v>
      </c>
      <c r="T211" s="1257"/>
      <c r="U211" s="1256" t="s">
        <v>278</v>
      </c>
      <c r="V211" s="1257"/>
      <c r="W211" s="1256" t="s">
        <v>1242</v>
      </c>
      <c r="X211" s="1257"/>
      <c r="Y211" s="1256" t="s">
        <v>284</v>
      </c>
      <c r="Z211" s="1257"/>
    </row>
    <row r="212" spans="1:27" ht="15" x14ac:dyDescent="0.25">
      <c r="A212" s="1296"/>
      <c r="B212" s="1295"/>
      <c r="C212" s="288" t="s">
        <v>1397</v>
      </c>
      <c r="D212" s="288" t="s">
        <v>1398</v>
      </c>
      <c r="E212" s="288" t="s">
        <v>1397</v>
      </c>
      <c r="F212" s="288" t="s">
        <v>1398</v>
      </c>
      <c r="G212" s="288" t="s">
        <v>1397</v>
      </c>
      <c r="H212" s="288" t="s">
        <v>1398</v>
      </c>
      <c r="I212" s="288" t="s">
        <v>1397</v>
      </c>
      <c r="J212" s="288" t="s">
        <v>1398</v>
      </c>
      <c r="K212" s="288" t="s">
        <v>1397</v>
      </c>
      <c r="L212" s="288" t="s">
        <v>1398</v>
      </c>
      <c r="M212" s="288" t="s">
        <v>1397</v>
      </c>
      <c r="N212" s="288" t="s">
        <v>1398</v>
      </c>
      <c r="O212" s="288" t="s">
        <v>1397</v>
      </c>
      <c r="P212" s="288" t="s">
        <v>1398</v>
      </c>
      <c r="Q212" s="288" t="s">
        <v>1397</v>
      </c>
      <c r="R212" s="288" t="s">
        <v>1398</v>
      </c>
      <c r="S212" s="288" t="s">
        <v>1397</v>
      </c>
      <c r="T212" s="288" t="s">
        <v>1398</v>
      </c>
      <c r="U212" s="288" t="s">
        <v>1397</v>
      </c>
      <c r="V212" s="288" t="s">
        <v>1398</v>
      </c>
      <c r="W212" s="288" t="s">
        <v>1397</v>
      </c>
      <c r="X212" s="288" t="s">
        <v>1398</v>
      </c>
      <c r="Y212" s="288" t="s">
        <v>1397</v>
      </c>
      <c r="Z212" s="288" t="s">
        <v>1398</v>
      </c>
    </row>
    <row r="213" spans="1:27" ht="16.5" x14ac:dyDescent="0.25">
      <c r="A213" s="1296"/>
      <c r="B213" s="287" t="s">
        <v>1399</v>
      </c>
      <c r="C213" s="280">
        <v>0</v>
      </c>
      <c r="D213" s="280">
        <v>0</v>
      </c>
      <c r="E213" s="280">
        <v>0</v>
      </c>
      <c r="F213" s="280">
        <v>0</v>
      </c>
      <c r="G213" s="280">
        <v>300</v>
      </c>
      <c r="H213" s="280">
        <v>310</v>
      </c>
      <c r="I213" s="280">
        <v>100</v>
      </c>
      <c r="J213" s="280">
        <v>0</v>
      </c>
      <c r="K213" s="280">
        <v>300</v>
      </c>
      <c r="L213" s="280">
        <v>245</v>
      </c>
      <c r="M213" s="280">
        <v>200</v>
      </c>
      <c r="N213" s="280">
        <v>109</v>
      </c>
      <c r="O213" s="280">
        <v>200</v>
      </c>
      <c r="P213" s="280">
        <v>115</v>
      </c>
      <c r="Q213" s="280">
        <v>200</v>
      </c>
      <c r="R213" s="280">
        <v>66</v>
      </c>
      <c r="S213" s="655">
        <v>0</v>
      </c>
      <c r="T213" s="655">
        <v>236</v>
      </c>
      <c r="U213" s="655">
        <v>0</v>
      </c>
      <c r="V213" s="655">
        <v>111</v>
      </c>
      <c r="W213" s="655">
        <v>0</v>
      </c>
      <c r="X213" s="655">
        <v>28</v>
      </c>
      <c r="Y213" s="655">
        <v>0</v>
      </c>
      <c r="Z213" s="280">
        <v>55</v>
      </c>
      <c r="AA213" s="140">
        <f>Z213+X213+V213+T213+R213+P213+N213+L213+J213+H213+F213+D213</f>
        <v>1275</v>
      </c>
    </row>
    <row r="214" spans="1:27" ht="16.5" x14ac:dyDescent="0.25">
      <c r="A214" s="1296"/>
      <c r="B214" s="287" t="s">
        <v>1372</v>
      </c>
      <c r="C214" s="280"/>
      <c r="D214" s="280"/>
      <c r="E214" s="280"/>
      <c r="F214" s="280"/>
      <c r="G214" s="280"/>
      <c r="H214" s="280"/>
      <c r="I214" s="280"/>
      <c r="J214" s="280"/>
      <c r="K214" s="280"/>
      <c r="L214" s="280"/>
      <c r="M214" s="280"/>
      <c r="N214" s="280"/>
      <c r="O214" s="280"/>
      <c r="P214" s="280"/>
      <c r="Q214" s="280"/>
      <c r="R214" s="280"/>
      <c r="S214" s="655"/>
      <c r="T214" s="655"/>
      <c r="U214" s="655"/>
      <c r="V214" s="655"/>
      <c r="W214" s="655"/>
      <c r="X214" s="655"/>
      <c r="Y214" s="655"/>
      <c r="Z214" s="280"/>
    </row>
    <row r="215" spans="1:27" ht="16.5" x14ac:dyDescent="0.25">
      <c r="A215" s="1296"/>
      <c r="B215" s="287" t="s">
        <v>1373</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296"/>
      <c r="B216" s="287" t="s">
        <v>1374</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296"/>
      <c r="B217" s="287" t="s">
        <v>1375</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296"/>
      <c r="B218" s="287" t="s">
        <v>1376</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296"/>
      <c r="B219" s="287" t="s">
        <v>1377</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296"/>
      <c r="B220" s="287" t="s">
        <v>1378</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296"/>
      <c r="B221" s="287" t="s">
        <v>1379</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296"/>
      <c r="B222" s="287" t="s">
        <v>1380</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296"/>
      <c r="B223" s="287" t="s">
        <v>1381</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296"/>
      <c r="B224" s="287" t="s">
        <v>1382</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296"/>
      <c r="B225" s="287" t="s">
        <v>1383</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296"/>
      <c r="B226" s="287" t="s">
        <v>1384</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296"/>
      <c r="B227" s="287" t="s">
        <v>1385</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296"/>
      <c r="B228" s="287" t="s">
        <v>1386</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296"/>
      <c r="B229" s="287" t="s">
        <v>1387</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296"/>
      <c r="B230" s="287" t="s">
        <v>1388</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296"/>
      <c r="B231" s="287" t="s">
        <v>1389</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296"/>
      <c r="B232" s="287" t="s">
        <v>1390</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296"/>
      <c r="B233" s="287" t="s">
        <v>1391</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295"/>
      <c r="B234" s="280" t="s">
        <v>93</v>
      </c>
      <c r="C234" s="186">
        <f>SUM(C213:C233)</f>
        <v>0</v>
      </c>
      <c r="D234" s="186">
        <f t="shared" ref="D234:Z234" si="44">SUM(D213:D233)</f>
        <v>0</v>
      </c>
      <c r="E234" s="186">
        <f t="shared" si="44"/>
        <v>0</v>
      </c>
      <c r="F234" s="186">
        <f t="shared" si="44"/>
        <v>0</v>
      </c>
      <c r="G234" s="186">
        <f t="shared" si="44"/>
        <v>300</v>
      </c>
      <c r="H234" s="186">
        <f t="shared" si="44"/>
        <v>310</v>
      </c>
      <c r="I234" s="186">
        <f t="shared" si="44"/>
        <v>100</v>
      </c>
      <c r="J234" s="186">
        <f t="shared" si="44"/>
        <v>0</v>
      </c>
      <c r="K234" s="186">
        <f t="shared" si="44"/>
        <v>300</v>
      </c>
      <c r="L234" s="186">
        <f t="shared" si="44"/>
        <v>245</v>
      </c>
      <c r="M234" s="186">
        <f t="shared" si="44"/>
        <v>200</v>
      </c>
      <c r="N234" s="186">
        <f t="shared" si="44"/>
        <v>109</v>
      </c>
      <c r="O234" s="186">
        <f t="shared" si="44"/>
        <v>200</v>
      </c>
      <c r="P234" s="186">
        <f t="shared" si="44"/>
        <v>115</v>
      </c>
      <c r="Q234" s="186">
        <f t="shared" si="44"/>
        <v>200</v>
      </c>
      <c r="R234" s="186">
        <f t="shared" si="44"/>
        <v>66</v>
      </c>
      <c r="S234" s="186">
        <f t="shared" si="44"/>
        <v>0</v>
      </c>
      <c r="T234" s="186">
        <f t="shared" si="44"/>
        <v>236</v>
      </c>
      <c r="U234" s="186">
        <f t="shared" si="44"/>
        <v>0</v>
      </c>
      <c r="V234" s="186">
        <f t="shared" si="44"/>
        <v>111</v>
      </c>
      <c r="W234" s="186">
        <f t="shared" si="44"/>
        <v>0</v>
      </c>
      <c r="X234" s="186">
        <f t="shared" si="44"/>
        <v>28</v>
      </c>
      <c r="Y234" s="186">
        <f t="shared" si="44"/>
        <v>0</v>
      </c>
      <c r="Z234" s="186">
        <f t="shared" si="44"/>
        <v>55</v>
      </c>
      <c r="AA234" s="140">
        <f>Y234+W234+U234+S234+Q234+O234+M234+K234+I234+G234+E234+C234</f>
        <v>1300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topLeftCell="A10" zoomScale="70" zoomScaleNormal="70" workbookViewId="0">
      <selection activeCell="D11" sqref="D11:E11"/>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322"/>
      <c r="B1" s="1323" t="s">
        <v>182</v>
      </c>
      <c r="C1" s="1323"/>
      <c r="D1" s="1323"/>
      <c r="E1" s="118" t="s">
        <v>1038</v>
      </c>
    </row>
    <row r="2" spans="1:5" ht="22.5" customHeight="1" thickBot="1" x14ac:dyDescent="0.3">
      <c r="A2" s="1322"/>
      <c r="B2" s="1324" t="s">
        <v>184</v>
      </c>
      <c r="C2" s="1324"/>
      <c r="D2" s="1324"/>
      <c r="E2" s="118" t="s">
        <v>185</v>
      </c>
    </row>
    <row r="3" spans="1:5" ht="22.5" customHeight="1" thickBot="1" x14ac:dyDescent="0.3">
      <c r="A3" s="1322"/>
      <c r="B3" s="1325" t="s">
        <v>1403</v>
      </c>
      <c r="C3" s="1326"/>
      <c r="D3" s="1327"/>
      <c r="E3" s="118" t="s">
        <v>187</v>
      </c>
    </row>
    <row r="4" spans="1:5" ht="22.5" customHeight="1" thickBot="1" x14ac:dyDescent="0.3">
      <c r="A4" s="1322"/>
      <c r="B4" s="1328" t="s">
        <v>1404</v>
      </c>
      <c r="C4" s="1329"/>
      <c r="D4" s="1330"/>
      <c r="E4" s="118" t="s">
        <v>1405</v>
      </c>
    </row>
    <row r="5" spans="1:5" ht="15.75" thickBot="1" x14ac:dyDescent="0.3">
      <c r="A5" s="119"/>
      <c r="B5" s="119"/>
      <c r="C5" s="119"/>
      <c r="D5" s="119"/>
      <c r="E5" s="119"/>
    </row>
    <row r="6" spans="1:5" x14ac:dyDescent="0.25">
      <c r="A6" s="1199" t="s">
        <v>1406</v>
      </c>
      <c r="B6" s="1200"/>
      <c r="C6" s="1200"/>
      <c r="D6" s="1200"/>
      <c r="E6" s="1201"/>
    </row>
    <row r="7" spans="1:5" ht="45.75" customHeight="1" thickBot="1" x14ac:dyDescent="0.3">
      <c r="A7" s="613" t="s">
        <v>1407</v>
      </c>
      <c r="B7" s="613" t="s">
        <v>1408</v>
      </c>
      <c r="C7" s="614" t="s">
        <v>1409</v>
      </c>
      <c r="D7" s="1320" t="s">
        <v>1410</v>
      </c>
      <c r="E7" s="1321"/>
    </row>
    <row r="8" spans="1:5" ht="88.5" customHeight="1" x14ac:dyDescent="0.25">
      <c r="A8" s="616">
        <v>45863</v>
      </c>
      <c r="B8" s="617">
        <v>45870</v>
      </c>
      <c r="C8" s="132" t="s">
        <v>1411</v>
      </c>
      <c r="D8" s="1317" t="s">
        <v>1412</v>
      </c>
      <c r="E8" s="1318"/>
    </row>
    <row r="9" spans="1:5" ht="189.75" customHeight="1" x14ac:dyDescent="0.25">
      <c r="A9" s="120">
        <v>45945</v>
      </c>
      <c r="B9" s="615">
        <v>45960</v>
      </c>
      <c r="C9" s="133" t="s">
        <v>1413</v>
      </c>
      <c r="D9" s="935" t="s">
        <v>1414</v>
      </c>
      <c r="E9" s="1314"/>
    </row>
    <row r="10" spans="1:5" ht="28.5" x14ac:dyDescent="0.25">
      <c r="A10" s="120">
        <v>45960</v>
      </c>
      <c r="B10" s="615">
        <v>45961</v>
      </c>
      <c r="C10" s="133" t="s">
        <v>1411</v>
      </c>
      <c r="D10" s="1085" t="s">
        <v>1412</v>
      </c>
      <c r="E10" s="1319"/>
    </row>
    <row r="11" spans="1:5" ht="56.25" customHeight="1" x14ac:dyDescent="0.25">
      <c r="A11" s="120">
        <v>45982</v>
      </c>
      <c r="B11" s="120">
        <v>45982</v>
      </c>
      <c r="C11" s="133" t="s">
        <v>1411</v>
      </c>
      <c r="D11" s="1085" t="s">
        <v>1415</v>
      </c>
      <c r="E11" s="1319"/>
    </row>
    <row r="12" spans="1:5" ht="56.25" customHeight="1" x14ac:dyDescent="0.25">
      <c r="A12" s="120">
        <v>46003</v>
      </c>
      <c r="B12" s="683">
        <v>46003</v>
      </c>
      <c r="C12" s="132" t="s">
        <v>1411</v>
      </c>
      <c r="D12" s="1085" t="s">
        <v>1415</v>
      </c>
      <c r="E12" s="1319"/>
    </row>
    <row r="13" spans="1:5" ht="57" customHeight="1" x14ac:dyDescent="0.25">
      <c r="A13" s="122">
        <v>46021</v>
      </c>
      <c r="B13" s="682">
        <v>46021</v>
      </c>
      <c r="C13" s="133" t="s">
        <v>1411</v>
      </c>
      <c r="D13" s="1085" t="s">
        <v>1415</v>
      </c>
      <c r="E13" s="1319"/>
    </row>
    <row r="14" spans="1:5" x14ac:dyDescent="0.25">
      <c r="A14" s="122"/>
      <c r="B14" s="121"/>
      <c r="C14" s="134"/>
      <c r="D14" s="935"/>
      <c r="E14" s="1314"/>
    </row>
    <row r="15" spans="1:5" x14ac:dyDescent="0.25">
      <c r="A15" s="122"/>
      <c r="B15" s="121"/>
      <c r="C15" s="134"/>
      <c r="D15" s="935"/>
      <c r="E15" s="1314"/>
    </row>
    <row r="16" spans="1:5" x14ac:dyDescent="0.25">
      <c r="A16" s="123"/>
      <c r="B16" s="121"/>
      <c r="C16" s="133"/>
      <c r="D16" s="935"/>
      <c r="E16" s="1314"/>
    </row>
    <row r="17" spans="1:5" x14ac:dyDescent="0.25">
      <c r="A17" s="124"/>
      <c r="B17" s="125"/>
      <c r="C17" s="135"/>
      <c r="D17" s="935"/>
      <c r="E17" s="1314"/>
    </row>
    <row r="18" spans="1:5" x14ac:dyDescent="0.25">
      <c r="A18" s="124"/>
      <c r="B18" s="125"/>
      <c r="C18" s="135"/>
      <c r="D18" s="935"/>
      <c r="E18" s="1314"/>
    </row>
    <row r="19" spans="1:5" x14ac:dyDescent="0.25">
      <c r="A19" s="126"/>
      <c r="B19" s="127"/>
      <c r="C19" s="129"/>
      <c r="D19" s="935"/>
      <c r="E19" s="1314"/>
    </row>
    <row r="20" spans="1:5" x14ac:dyDescent="0.25">
      <c r="A20" s="128"/>
      <c r="B20" s="129"/>
      <c r="C20" s="129"/>
      <c r="D20" s="935"/>
      <c r="E20" s="1314"/>
    </row>
    <row r="21" spans="1:5" x14ac:dyDescent="0.25">
      <c r="A21" s="128"/>
      <c r="B21" s="129"/>
      <c r="C21" s="129"/>
      <c r="D21" s="935"/>
      <c r="E21" s="1314"/>
    </row>
    <row r="22" spans="1:5" x14ac:dyDescent="0.25">
      <c r="A22" s="128"/>
      <c r="B22" s="129"/>
      <c r="C22" s="129"/>
      <c r="D22" s="935"/>
      <c r="E22" s="1314"/>
    </row>
    <row r="23" spans="1:5" x14ac:dyDescent="0.25">
      <c r="A23" s="128"/>
      <c r="B23" s="129"/>
      <c r="C23" s="129"/>
      <c r="D23" s="935"/>
      <c r="E23" s="1314"/>
    </row>
    <row r="24" spans="1:5" x14ac:dyDescent="0.25">
      <c r="A24" s="128"/>
      <c r="B24" s="129"/>
      <c r="C24" s="129"/>
      <c r="D24" s="935"/>
      <c r="E24" s="1314"/>
    </row>
    <row r="25" spans="1:5" x14ac:dyDescent="0.25">
      <c r="A25" s="128"/>
      <c r="B25" s="129"/>
      <c r="C25" s="129"/>
      <c r="D25" s="935"/>
      <c r="E25" s="1314"/>
    </row>
    <row r="26" spans="1:5" x14ac:dyDescent="0.25">
      <c r="A26" s="128"/>
      <c r="B26" s="129"/>
      <c r="C26" s="129"/>
      <c r="D26" s="935"/>
      <c r="E26" s="1314"/>
    </row>
    <row r="27" spans="1:5" x14ac:dyDescent="0.25">
      <c r="A27" s="128"/>
      <c r="B27" s="129"/>
      <c r="C27" s="129"/>
      <c r="D27" s="935"/>
      <c r="E27" s="1314"/>
    </row>
    <row r="28" spans="1:5" x14ac:dyDescent="0.25">
      <c r="A28" s="128"/>
      <c r="B28" s="129"/>
      <c r="C28" s="129"/>
      <c r="D28" s="935"/>
      <c r="E28" s="1314"/>
    </row>
    <row r="29" spans="1:5" x14ac:dyDescent="0.25">
      <c r="A29" s="128"/>
      <c r="B29" s="129"/>
      <c r="C29" s="129"/>
      <c r="D29" s="935"/>
      <c r="E29" s="1314"/>
    </row>
    <row r="30" spans="1:5" x14ac:dyDescent="0.25">
      <c r="A30" s="128"/>
      <c r="B30" s="129"/>
      <c r="C30" s="129"/>
      <c r="D30" s="935"/>
      <c r="E30" s="1314"/>
    </row>
    <row r="31" spans="1:5" x14ac:dyDescent="0.25">
      <c r="A31" s="128"/>
      <c r="B31" s="129"/>
      <c r="C31" s="129"/>
      <c r="D31" s="935"/>
      <c r="E31" s="1314"/>
    </row>
    <row r="32" spans="1:5" x14ac:dyDescent="0.25">
      <c r="A32" s="128"/>
      <c r="B32" s="129"/>
      <c r="C32" s="129"/>
      <c r="D32" s="935"/>
      <c r="E32" s="1314"/>
    </row>
    <row r="33" spans="1:5" x14ac:dyDescent="0.25">
      <c r="A33" s="128"/>
      <c r="B33" s="129"/>
      <c r="C33" s="129"/>
      <c r="D33" s="935"/>
      <c r="E33" s="1314"/>
    </row>
    <row r="34" spans="1:5" x14ac:dyDescent="0.25">
      <c r="A34" s="128"/>
      <c r="B34" s="129"/>
      <c r="C34" s="129"/>
      <c r="D34" s="935"/>
      <c r="E34" s="1314"/>
    </row>
    <row r="35" spans="1:5" x14ac:dyDescent="0.25">
      <c r="A35" s="128"/>
      <c r="B35" s="129"/>
      <c r="C35" s="129"/>
      <c r="D35" s="935"/>
      <c r="E35" s="1314"/>
    </row>
    <row r="36" spans="1:5" ht="15.75" thickBot="1" x14ac:dyDescent="0.3">
      <c r="A36" s="130"/>
      <c r="B36" s="131"/>
      <c r="C36" s="131"/>
      <c r="D36" s="1315"/>
      <c r="E36" s="1316"/>
    </row>
  </sheetData>
  <mergeCells count="36">
    <mergeCell ref="D7:E7"/>
    <mergeCell ref="A1:A4"/>
    <mergeCell ref="B1:D1"/>
    <mergeCell ref="B2:D2"/>
    <mergeCell ref="A6:E6"/>
    <mergeCell ref="B3:D3"/>
    <mergeCell ref="B4:D4"/>
    <mergeCell ref="D8:E8"/>
    <mergeCell ref="D9:E9"/>
    <mergeCell ref="D10:E10"/>
    <mergeCell ref="D11:E11"/>
    <mergeCell ref="D13:E13"/>
    <mergeCell ref="D12:E12"/>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124</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32" t="s">
        <v>125</v>
      </c>
      <c r="D12" s="733"/>
      <c r="E12" s="730" t="s">
        <v>126</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127</v>
      </c>
      <c r="D14" s="717"/>
      <c r="E14" s="302"/>
      <c r="F14" s="716"/>
      <c r="G14" s="717"/>
      <c r="H14" s="717"/>
      <c r="I14" s="717"/>
      <c r="J14" s="717"/>
      <c r="K14" s="717"/>
      <c r="L14" s="717"/>
      <c r="M14" s="717"/>
      <c r="N14" s="717"/>
      <c r="O14" s="717"/>
      <c r="P14" s="717"/>
      <c r="Q14" s="717"/>
      <c r="R14" s="717"/>
      <c r="S14" s="717"/>
      <c r="T14" s="717"/>
      <c r="U14" s="717"/>
      <c r="V14" s="717"/>
      <c r="W14" s="717"/>
      <c r="X14" s="717"/>
      <c r="Y14" s="717"/>
      <c r="Z14" s="717"/>
      <c r="AA14" s="717"/>
      <c r="AB14" s="729"/>
    </row>
    <row r="15" spans="2:28" ht="29.25" customHeight="1" x14ac:dyDescent="0.25">
      <c r="B15" s="30"/>
      <c r="C15" s="719"/>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09"/>
      <c r="AB15" s="303"/>
    </row>
    <row r="17" spans="3:27" ht="15" customHeight="1" x14ac:dyDescent="0.25">
      <c r="C17" s="305" t="s">
        <v>128</v>
      </c>
      <c r="D17" s="305"/>
      <c r="E17" s="291"/>
      <c r="F17" s="291"/>
      <c r="G17" s="291"/>
      <c r="H17" s="291"/>
      <c r="I17" s="291"/>
      <c r="J17" s="304"/>
      <c r="K17" s="304"/>
      <c r="L17" s="304"/>
      <c r="M17" s="304"/>
      <c r="N17" s="304"/>
      <c r="O17" s="304"/>
      <c r="P17" s="304"/>
      <c r="Q17" s="304"/>
      <c r="R17" s="304" t="s">
        <v>129</v>
      </c>
      <c r="S17" s="304"/>
      <c r="T17" s="304"/>
      <c r="U17" s="304"/>
      <c r="V17" s="304"/>
      <c r="W17" s="304"/>
      <c r="X17" s="304"/>
      <c r="Y17" s="304"/>
      <c r="Z17" s="304"/>
      <c r="AA17" s="304"/>
    </row>
    <row r="18" spans="3:27" ht="15" customHeight="1" x14ac:dyDescent="0.25">
      <c r="C18" s="734"/>
      <c r="D18" s="735"/>
      <c r="E18" s="735"/>
      <c r="F18" s="735"/>
      <c r="G18" s="735"/>
      <c r="H18" s="735"/>
      <c r="I18" s="735"/>
      <c r="J18" s="735"/>
      <c r="K18" s="735"/>
      <c r="L18" s="735"/>
      <c r="M18" s="735"/>
      <c r="N18" s="735"/>
      <c r="O18" s="735"/>
      <c r="P18" s="736"/>
      <c r="Q18" s="291"/>
      <c r="R18" s="720"/>
      <c r="S18" s="721"/>
      <c r="T18" s="721"/>
      <c r="U18" s="721"/>
      <c r="V18" s="721"/>
      <c r="W18" s="721"/>
      <c r="X18" s="721"/>
      <c r="Y18" s="721"/>
      <c r="Z18" s="721"/>
      <c r="AA18" s="709"/>
    </row>
    <row r="19" spans="3:27" ht="15" customHeight="1" x14ac:dyDescent="0.25">
      <c r="C19" s="737"/>
      <c r="D19" s="691"/>
      <c r="E19" s="691"/>
      <c r="F19" s="691"/>
      <c r="G19" s="691"/>
      <c r="H19" s="691"/>
      <c r="I19" s="691"/>
      <c r="J19" s="691"/>
      <c r="K19" s="691"/>
      <c r="L19" s="691"/>
      <c r="M19" s="691"/>
      <c r="N19" s="691"/>
      <c r="O19" s="691"/>
      <c r="P19" s="729"/>
      <c r="Q19" s="291"/>
      <c r="R19" s="291"/>
      <c r="S19" s="291"/>
      <c r="T19" s="291"/>
      <c r="U19" s="291"/>
      <c r="V19" s="291"/>
      <c r="W19" s="291"/>
      <c r="X19" s="291"/>
      <c r="Y19" s="291"/>
      <c r="Z19" s="291"/>
      <c r="AA19" s="291"/>
    </row>
    <row r="20" spans="3:27" ht="15" customHeight="1" x14ac:dyDescent="0.25">
      <c r="C20" s="737"/>
      <c r="D20" s="691"/>
      <c r="E20" s="691"/>
      <c r="F20" s="691"/>
      <c r="G20" s="691"/>
      <c r="H20" s="691"/>
      <c r="I20" s="691"/>
      <c r="J20" s="691"/>
      <c r="K20" s="691"/>
      <c r="L20" s="691"/>
      <c r="M20" s="691"/>
      <c r="N20" s="691"/>
      <c r="O20" s="691"/>
      <c r="P20" s="729"/>
      <c r="Q20" s="301"/>
      <c r="R20" s="304" t="s">
        <v>130</v>
      </c>
      <c r="S20" s="304"/>
      <c r="T20" s="304"/>
      <c r="U20" s="304"/>
      <c r="V20" s="304"/>
      <c r="W20" s="301"/>
      <c r="X20" s="301"/>
      <c r="Y20" s="301"/>
      <c r="Z20" s="291"/>
      <c r="AA20" s="301"/>
    </row>
    <row r="21" spans="3:27" ht="15" customHeight="1" x14ac:dyDescent="0.25">
      <c r="C21" s="737"/>
      <c r="D21" s="691"/>
      <c r="E21" s="691"/>
      <c r="F21" s="691"/>
      <c r="G21" s="691"/>
      <c r="H21" s="691"/>
      <c r="I21" s="691"/>
      <c r="J21" s="691"/>
      <c r="K21" s="691"/>
      <c r="L21" s="691"/>
      <c r="M21" s="691"/>
      <c r="N21" s="691"/>
      <c r="O21" s="691"/>
      <c r="P21" s="729"/>
      <c r="Q21" s="291"/>
      <c r="R21" s="36"/>
      <c r="S21" s="291" t="s">
        <v>15</v>
      </c>
      <c r="T21" s="291"/>
      <c r="U21" s="36"/>
      <c r="V21" s="291" t="s">
        <v>27</v>
      </c>
      <c r="W21" s="291"/>
      <c r="X21" s="36"/>
      <c r="Y21" s="306" t="s">
        <v>46</v>
      </c>
      <c r="Z21" s="291"/>
      <c r="AA21" s="291"/>
    </row>
    <row r="22" spans="3:27" ht="15" customHeight="1" x14ac:dyDescent="0.25">
      <c r="C22" s="737"/>
      <c r="D22" s="691"/>
      <c r="E22" s="691"/>
      <c r="F22" s="691"/>
      <c r="G22" s="691"/>
      <c r="H22" s="691"/>
      <c r="I22" s="691"/>
      <c r="J22" s="691"/>
      <c r="K22" s="691"/>
      <c r="L22" s="691"/>
      <c r="M22" s="691"/>
      <c r="N22" s="691"/>
      <c r="O22" s="691"/>
      <c r="P22" s="729"/>
      <c r="Q22" s="291"/>
      <c r="R22" s="291"/>
      <c r="S22" s="291"/>
      <c r="T22" s="291"/>
      <c r="U22" s="291"/>
      <c r="V22" s="291"/>
      <c r="W22" s="291"/>
      <c r="X22" s="291"/>
      <c r="Y22" s="291"/>
      <c r="Z22" s="291"/>
      <c r="AA22" s="291"/>
    </row>
    <row r="23" spans="3:27" ht="15" customHeight="1" x14ac:dyDescent="0.25">
      <c r="C23" s="738"/>
      <c r="D23" s="739"/>
      <c r="E23" s="739"/>
      <c r="F23" s="739"/>
      <c r="G23" s="739"/>
      <c r="H23" s="739"/>
      <c r="I23" s="739"/>
      <c r="J23" s="739"/>
      <c r="K23" s="739"/>
      <c r="L23" s="739"/>
      <c r="M23" s="739"/>
      <c r="N23" s="739"/>
      <c r="O23" s="739"/>
      <c r="P23" s="740"/>
      <c r="Q23" s="291"/>
      <c r="R23" s="304" t="s">
        <v>131</v>
      </c>
      <c r="S23" s="291"/>
      <c r="T23" s="291"/>
      <c r="U23" s="291"/>
      <c r="V23" s="291"/>
      <c r="W23" s="727" t="s">
        <v>23</v>
      </c>
      <c r="X23" s="721"/>
      <c r="Y23" s="721"/>
      <c r="Z23" s="721"/>
      <c r="AA23" s="709"/>
    </row>
    <row r="24" spans="3:27" ht="15" customHeight="1" x14ac:dyDescent="0.25">
      <c r="C24" s="301"/>
      <c r="D24" s="301"/>
      <c r="E24" s="301"/>
      <c r="F24" s="301"/>
      <c r="G24" s="301"/>
      <c r="H24" s="291"/>
      <c r="I24" s="291"/>
      <c r="J24" s="291"/>
      <c r="K24" s="291"/>
      <c r="L24" s="291"/>
      <c r="M24" s="291"/>
      <c r="N24" s="291"/>
      <c r="O24" s="291"/>
      <c r="P24" s="291"/>
      <c r="Q24" s="291"/>
      <c r="R24" s="304"/>
      <c r="S24" s="291"/>
      <c r="T24" s="291"/>
      <c r="U24" s="291"/>
      <c r="V24" s="291"/>
      <c r="W24" s="291"/>
      <c r="X24" s="291"/>
      <c r="Y24" s="291"/>
      <c r="Z24" s="291"/>
      <c r="AA24" s="291"/>
    </row>
    <row r="25" spans="3:27" ht="15" customHeight="1" x14ac:dyDescent="0.25">
      <c r="C25" s="304" t="s">
        <v>132</v>
      </c>
      <c r="D25" s="301"/>
      <c r="E25" s="301"/>
      <c r="F25" s="301"/>
      <c r="G25" s="301"/>
      <c r="H25" s="301"/>
      <c r="I25" s="291"/>
      <c r="J25" s="291"/>
      <c r="K25" s="291"/>
      <c r="L25" s="291"/>
      <c r="M25" s="291"/>
      <c r="N25" s="291"/>
      <c r="O25" s="291"/>
      <c r="P25" s="291"/>
      <c r="Q25" s="291"/>
      <c r="R25" s="291"/>
      <c r="S25" s="291"/>
      <c r="T25" s="291"/>
      <c r="U25" s="291"/>
      <c r="V25" s="291"/>
      <c r="W25" s="291"/>
      <c r="X25" s="291"/>
      <c r="Y25" s="291"/>
      <c r="Z25" s="291"/>
      <c r="AA25" s="291"/>
    </row>
    <row r="26" spans="3:27" ht="29.25" customHeight="1" x14ac:dyDescent="0.25">
      <c r="C26" s="727" t="s">
        <v>133</v>
      </c>
      <c r="D26" s="721"/>
      <c r="E26" s="721"/>
      <c r="F26" s="721"/>
      <c r="G26" s="721"/>
      <c r="H26" s="721"/>
      <c r="I26" s="721"/>
      <c r="J26" s="721"/>
      <c r="K26" s="721"/>
      <c r="L26" s="721"/>
      <c r="M26" s="721"/>
      <c r="N26" s="721"/>
      <c r="O26" s="721"/>
      <c r="P26" s="721"/>
      <c r="Q26" s="721"/>
      <c r="R26" s="721"/>
      <c r="S26" s="721"/>
      <c r="T26" s="721"/>
      <c r="U26" s="721"/>
      <c r="V26" s="721"/>
      <c r="W26" s="721"/>
      <c r="X26" s="721"/>
      <c r="Y26" s="721"/>
      <c r="Z26" s="721"/>
      <c r="AA26" s="709"/>
    </row>
    <row r="27" spans="3:27" ht="15" customHeight="1" x14ac:dyDescent="0.25">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row>
    <row r="28" spans="3:27" ht="15" customHeight="1" x14ac:dyDescent="0.25">
      <c r="C28" s="295" t="s">
        <v>134</v>
      </c>
      <c r="D28" s="301"/>
      <c r="E28" s="301"/>
      <c r="F28" s="301"/>
      <c r="G28" s="301"/>
      <c r="H28" s="301"/>
      <c r="I28" s="301"/>
      <c r="J28" s="301"/>
      <c r="K28" s="301"/>
      <c r="L28" s="301"/>
      <c r="M28" s="295" t="s">
        <v>134</v>
      </c>
      <c r="N28" s="301"/>
      <c r="O28" s="301"/>
      <c r="P28" s="301"/>
      <c r="Q28" s="301"/>
      <c r="R28" s="301"/>
      <c r="S28" s="301"/>
      <c r="T28" s="301"/>
      <c r="U28" s="301"/>
      <c r="V28" s="301"/>
      <c r="W28" s="301"/>
      <c r="X28" s="301"/>
      <c r="Y28" s="301"/>
      <c r="Z28" s="301"/>
      <c r="AA28" s="301"/>
    </row>
    <row r="29" spans="3:27" ht="29.25" customHeight="1" x14ac:dyDescent="0.25">
      <c r="C29" s="727" t="s">
        <v>135</v>
      </c>
      <c r="D29" s="721"/>
      <c r="E29" s="721"/>
      <c r="F29" s="721"/>
      <c r="G29" s="721"/>
      <c r="H29" s="721"/>
      <c r="I29" s="721"/>
      <c r="J29" s="721"/>
      <c r="K29" s="709"/>
      <c r="L29" s="301"/>
      <c r="M29" s="727" t="s">
        <v>136</v>
      </c>
      <c r="N29" s="721"/>
      <c r="O29" s="721"/>
      <c r="P29" s="721"/>
      <c r="Q29" s="721"/>
      <c r="R29" s="721"/>
      <c r="S29" s="721"/>
      <c r="T29" s="721"/>
      <c r="U29" s="721"/>
      <c r="V29" s="721"/>
      <c r="W29" s="721"/>
      <c r="X29" s="721"/>
      <c r="Y29" s="721"/>
      <c r="Z29" s="721"/>
      <c r="AA29" s="709"/>
    </row>
    <row r="30" spans="3:27" ht="15" customHeight="1" x14ac:dyDescent="0.25">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row>
    <row r="31" spans="3:27" ht="15" customHeight="1" x14ac:dyDescent="0.25">
      <c r="C31" s="308" t="s">
        <v>137</v>
      </c>
      <c r="D31" s="308"/>
      <c r="E31" s="308"/>
      <c r="F31" s="308"/>
      <c r="G31" s="309"/>
      <c r="H31" s="310"/>
      <c r="I31" s="310"/>
      <c r="J31" s="310"/>
      <c r="K31" s="310"/>
      <c r="L31" s="310"/>
      <c r="M31" s="310"/>
      <c r="N31" s="310"/>
      <c r="O31" s="310"/>
      <c r="P31" s="310"/>
      <c r="Q31" s="310"/>
      <c r="R31" s="310"/>
      <c r="S31" s="310"/>
      <c r="T31" s="310"/>
      <c r="U31" s="310"/>
      <c r="V31" s="310"/>
      <c r="W31" s="310"/>
      <c r="X31" s="310"/>
      <c r="Y31" s="310"/>
      <c r="Z31" s="310"/>
      <c r="AA31" s="310"/>
    </row>
    <row r="32" spans="3:27" ht="90" customHeight="1" x14ac:dyDescent="0.25">
      <c r="C32" s="726" t="s">
        <v>138</v>
      </c>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09"/>
    </row>
    <row r="34" spans="3:27" ht="15.75" customHeight="1" x14ac:dyDescent="0.25">
      <c r="C34" s="725" t="s">
        <v>139</v>
      </c>
      <c r="D34" s="717"/>
      <c r="E34" s="304"/>
      <c r="F34" s="719" t="s">
        <v>22</v>
      </c>
      <c r="G34" s="709"/>
      <c r="H34" s="304"/>
      <c r="I34" s="291"/>
      <c r="J34" s="311" t="s">
        <v>140</v>
      </c>
      <c r="K34" s="719">
        <v>1</v>
      </c>
      <c r="L34" s="721"/>
      <c r="M34" s="721"/>
      <c r="N34" s="709"/>
      <c r="O34" s="304"/>
      <c r="P34" s="304"/>
      <c r="Q34" s="295" t="s">
        <v>141</v>
      </c>
      <c r="R34" s="291"/>
      <c r="S34" s="304"/>
      <c r="T34" s="304"/>
      <c r="U34" s="304"/>
      <c r="V34" s="304"/>
      <c r="W34" s="719" t="s">
        <v>20</v>
      </c>
      <c r="X34" s="721"/>
      <c r="Y34" s="721"/>
      <c r="Z34" s="721"/>
      <c r="AA34" s="709"/>
    </row>
    <row r="35" spans="3:27" ht="15.75" customHeight="1" x14ac:dyDescent="0.25">
      <c r="C35" s="291"/>
      <c r="D35" s="291"/>
      <c r="E35" s="291"/>
      <c r="F35" s="306"/>
      <c r="G35" s="306"/>
      <c r="H35" s="306"/>
      <c r="I35" s="306"/>
      <c r="J35" s="306"/>
      <c r="K35" s="306"/>
      <c r="L35" s="306"/>
      <c r="M35" s="291"/>
      <c r="N35" s="291"/>
      <c r="O35" s="291"/>
      <c r="P35" s="291"/>
      <c r="Q35" s="291"/>
      <c r="R35" s="291"/>
      <c r="S35" s="291"/>
      <c r="T35" s="291"/>
      <c r="U35" s="291"/>
      <c r="V35" s="291"/>
      <c r="W35" s="291"/>
      <c r="X35" s="291"/>
      <c r="Y35" s="291"/>
      <c r="Z35" s="291"/>
      <c r="AA35" s="291"/>
    </row>
    <row r="36" spans="3:27" ht="32.25" customHeight="1" x14ac:dyDescent="0.25">
      <c r="C36" s="291"/>
      <c r="D36" s="311" t="s">
        <v>142</v>
      </c>
      <c r="E36" s="304"/>
      <c r="F36" s="726" t="s">
        <v>143</v>
      </c>
      <c r="G36" s="721"/>
      <c r="H36" s="721"/>
      <c r="I36" s="721"/>
      <c r="J36" s="721"/>
      <c r="K36" s="721"/>
      <c r="L36" s="721"/>
      <c r="M36" s="709"/>
      <c r="N36" s="291"/>
      <c r="O36" s="311" t="s">
        <v>144</v>
      </c>
      <c r="P36" s="727">
        <v>1</v>
      </c>
      <c r="Q36" s="721"/>
      <c r="R36" s="721"/>
      <c r="S36" s="721"/>
      <c r="T36" s="721"/>
      <c r="U36" s="721"/>
      <c r="V36" s="721"/>
      <c r="W36" s="721"/>
      <c r="X36" s="721"/>
      <c r="Y36" s="721"/>
      <c r="Z36" s="721"/>
      <c r="AA36" s="709"/>
    </row>
    <row r="37" spans="3:27" ht="15.75" customHeight="1" x14ac:dyDescent="0.25">
      <c r="C37" s="304"/>
      <c r="D37" s="304"/>
      <c r="E37" s="304"/>
      <c r="F37" s="306"/>
      <c r="G37" s="306"/>
      <c r="H37" s="306"/>
      <c r="I37" s="306"/>
      <c r="J37" s="306"/>
      <c r="K37" s="306"/>
      <c r="L37" s="306"/>
      <c r="M37" s="304"/>
      <c r="N37" s="304"/>
      <c r="O37" s="304"/>
      <c r="P37" s="304"/>
      <c r="Q37" s="304"/>
      <c r="R37" s="304"/>
      <c r="S37" s="304"/>
      <c r="T37" s="304"/>
      <c r="U37" s="304"/>
      <c r="V37" s="304"/>
      <c r="W37" s="304"/>
      <c r="X37" s="304"/>
      <c r="Y37" s="304"/>
      <c r="Z37" s="304"/>
      <c r="AA37" s="304"/>
    </row>
    <row r="38" spans="3:27" ht="15.75" customHeight="1" x14ac:dyDescent="0.25">
      <c r="C38" s="291"/>
      <c r="D38" s="311" t="s">
        <v>145</v>
      </c>
      <c r="E38" s="291"/>
      <c r="F38" s="720" t="s">
        <v>146</v>
      </c>
      <c r="G38" s="709"/>
      <c r="H38" s="291"/>
      <c r="I38" s="291"/>
      <c r="J38" s="304" t="s">
        <v>147</v>
      </c>
      <c r="K38" s="291"/>
      <c r="L38" s="720" t="s">
        <v>148</v>
      </c>
      <c r="M38" s="721"/>
      <c r="N38" s="709"/>
      <c r="O38" s="304"/>
      <c r="P38" s="304"/>
      <c r="Q38" s="291"/>
      <c r="R38" s="304" t="s">
        <v>149</v>
      </c>
      <c r="S38" s="304"/>
      <c r="T38" s="304"/>
      <c r="U38" s="304"/>
      <c r="V38" s="304"/>
      <c r="W38" s="728"/>
      <c r="X38" s="721"/>
      <c r="Y38" s="721"/>
      <c r="Z38" s="721"/>
      <c r="AA38" s="709"/>
    </row>
    <row r="39" spans="3:27" ht="15.75" customHeight="1" x14ac:dyDescent="0.25">
      <c r="C39" s="291"/>
      <c r="D39" s="291"/>
      <c r="E39" s="291"/>
      <c r="F39" s="28"/>
      <c r="G39" s="291"/>
      <c r="H39" s="291"/>
      <c r="I39" s="295"/>
      <c r="J39" s="295"/>
      <c r="K39" s="295"/>
      <c r="L39" s="295"/>
      <c r="M39" s="295"/>
      <c r="N39" s="295"/>
      <c r="O39" s="295"/>
      <c r="P39" s="295"/>
      <c r="Q39" s="295"/>
      <c r="R39" s="295"/>
      <c r="S39" s="295"/>
      <c r="T39" s="295"/>
      <c r="U39" s="295"/>
      <c r="V39" s="295"/>
      <c r="W39" s="295"/>
      <c r="X39" s="295"/>
      <c r="Y39" s="295"/>
      <c r="Z39" s="295"/>
      <c r="AA39" s="295"/>
    </row>
    <row r="40" spans="3:27" ht="15.75" customHeight="1" x14ac:dyDescent="0.25">
      <c r="C40" s="312" t="s">
        <v>150</v>
      </c>
      <c r="D40" s="722">
        <v>2024</v>
      </c>
      <c r="E40" s="723"/>
      <c r="F40" s="724"/>
      <c r="G40" s="34"/>
      <c r="H40" s="295"/>
      <c r="I40" s="295"/>
      <c r="J40" s="295"/>
      <c r="K40" s="295"/>
      <c r="L40" s="295"/>
      <c r="M40" s="295"/>
      <c r="N40" s="295"/>
      <c r="O40" s="295"/>
      <c r="P40" s="295"/>
      <c r="Q40" s="716"/>
      <c r="R40" s="717"/>
      <c r="S40" s="717"/>
      <c r="T40" s="717"/>
      <c r="U40" s="717"/>
      <c r="V40" s="295"/>
      <c r="W40" s="295"/>
      <c r="X40" s="718"/>
      <c r="Y40" s="717"/>
      <c r="Z40" s="717"/>
      <c r="AA40" s="717"/>
    </row>
    <row r="41" spans="3:27" ht="5.25" customHeight="1" x14ac:dyDescent="0.25">
      <c r="C41" s="304"/>
      <c r="D41" s="37"/>
      <c r="E41" s="37"/>
      <c r="F41" s="37"/>
      <c r="G41" s="291"/>
      <c r="H41" s="295"/>
      <c r="I41" s="295"/>
      <c r="J41" s="295"/>
      <c r="K41" s="295"/>
      <c r="L41" s="295"/>
      <c r="M41" s="295"/>
      <c r="N41" s="295"/>
      <c r="O41" s="295"/>
      <c r="P41" s="295"/>
      <c r="Q41" s="301"/>
      <c r="R41" s="301"/>
      <c r="S41" s="301"/>
      <c r="T41" s="301"/>
      <c r="U41" s="301"/>
      <c r="V41" s="295"/>
      <c r="W41" s="295"/>
      <c r="X41" s="297"/>
      <c r="Y41" s="297"/>
      <c r="Z41" s="297"/>
      <c r="AA41" s="297"/>
    </row>
    <row r="42" spans="3:27" ht="15.75" customHeight="1" x14ac:dyDescent="0.25">
      <c r="C42" s="304" t="s">
        <v>140</v>
      </c>
      <c r="D42" s="727">
        <v>1</v>
      </c>
      <c r="E42" s="721"/>
      <c r="F42" s="709"/>
      <c r="G42" s="291"/>
      <c r="H42" s="295"/>
      <c r="I42" s="295"/>
      <c r="J42" s="295"/>
      <c r="K42" s="295"/>
      <c r="L42" s="295"/>
      <c r="M42" s="295"/>
      <c r="N42" s="295"/>
      <c r="O42" s="295"/>
      <c r="P42" s="295"/>
      <c r="Q42" s="716"/>
      <c r="R42" s="717"/>
      <c r="S42" s="717"/>
      <c r="T42" s="717"/>
      <c r="U42" s="717"/>
      <c r="V42" s="295"/>
      <c r="W42" s="295"/>
      <c r="X42" s="718"/>
      <c r="Y42" s="717"/>
      <c r="Z42" s="717"/>
      <c r="AA42" s="717"/>
    </row>
    <row r="43" spans="3:27" ht="15.75" customHeight="1" x14ac:dyDescent="0.25">
      <c r="C43" s="291"/>
      <c r="D43" s="291"/>
      <c r="E43" s="291"/>
      <c r="F43" s="291"/>
      <c r="G43" s="291"/>
      <c r="H43" s="291"/>
      <c r="I43" s="295"/>
      <c r="J43" s="295"/>
      <c r="K43" s="304"/>
      <c r="L43" s="304"/>
      <c r="M43" s="304"/>
      <c r="N43" s="304"/>
      <c r="O43" s="304"/>
      <c r="P43" s="304"/>
      <c r="Q43" s="304"/>
      <c r="R43" s="304"/>
      <c r="S43" s="304"/>
      <c r="T43" s="304"/>
      <c r="U43" s="304"/>
      <c r="V43" s="304"/>
      <c r="W43" s="304"/>
      <c r="X43" s="304"/>
      <c r="Y43" s="304"/>
      <c r="Z43" s="304"/>
      <c r="AA43" s="304"/>
    </row>
    <row r="44" spans="3:27" ht="15.75" customHeight="1" x14ac:dyDescent="0.25">
      <c r="C44" s="304"/>
      <c r="D44" s="719" t="s">
        <v>151</v>
      </c>
      <c r="E44" s="721"/>
      <c r="F44" s="721"/>
      <c r="G44" s="721"/>
      <c r="H44" s="721"/>
      <c r="I44" s="721"/>
      <c r="J44" s="721"/>
      <c r="K44" s="721"/>
      <c r="L44" s="721"/>
      <c r="M44" s="721"/>
      <c r="N44" s="721"/>
      <c r="O44" s="721"/>
      <c r="P44" s="721"/>
      <c r="Q44" s="721"/>
      <c r="R44" s="721"/>
      <c r="S44" s="721"/>
      <c r="T44" s="721"/>
      <c r="U44" s="721"/>
      <c r="V44" s="721"/>
      <c r="W44" s="721"/>
      <c r="X44" s="721"/>
      <c r="Y44" s="709"/>
      <c r="Z44" s="305"/>
      <c r="AA44" s="305"/>
    </row>
    <row r="45" spans="3:27" ht="15.75" customHeight="1" x14ac:dyDescent="0.25">
      <c r="C45" s="291"/>
      <c r="D45" s="758" t="s">
        <v>152</v>
      </c>
      <c r="E45" s="721"/>
      <c r="F45" s="721"/>
      <c r="G45" s="721"/>
      <c r="H45" s="709"/>
      <c r="I45" s="754" t="s">
        <v>153</v>
      </c>
      <c r="J45" s="721"/>
      <c r="K45" s="721"/>
      <c r="L45" s="721"/>
      <c r="M45" s="721"/>
      <c r="N45" s="721"/>
      <c r="O45" s="721"/>
      <c r="P45" s="709"/>
      <c r="Q45" s="755" t="s">
        <v>154</v>
      </c>
      <c r="R45" s="721"/>
      <c r="S45" s="721"/>
      <c r="T45" s="721"/>
      <c r="U45" s="721"/>
      <c r="V45" s="721"/>
      <c r="W45" s="721"/>
      <c r="X45" s="721"/>
      <c r="Y45" s="709"/>
      <c r="Z45" s="305"/>
      <c r="AA45" s="305"/>
    </row>
    <row r="46" spans="3:27" ht="15.75" customHeight="1" x14ac:dyDescent="0.25">
      <c r="C46" s="38"/>
      <c r="D46" s="759" t="s">
        <v>155</v>
      </c>
      <c r="E46" s="721"/>
      <c r="F46" s="721"/>
      <c r="G46" s="721"/>
      <c r="H46" s="709"/>
      <c r="I46" s="756" t="s">
        <v>156</v>
      </c>
      <c r="J46" s="721"/>
      <c r="K46" s="721"/>
      <c r="L46" s="721"/>
      <c r="M46" s="721"/>
      <c r="N46" s="721"/>
      <c r="O46" s="721"/>
      <c r="P46" s="709"/>
      <c r="Q46" s="757" t="s">
        <v>157</v>
      </c>
      <c r="R46" s="721"/>
      <c r="S46" s="721"/>
      <c r="T46" s="721"/>
      <c r="U46" s="721"/>
      <c r="V46" s="721"/>
      <c r="W46" s="721"/>
      <c r="X46" s="721"/>
      <c r="Y46" s="709"/>
      <c r="Z46" s="314"/>
      <c r="AA46" s="314"/>
    </row>
    <row r="47" spans="3:27" ht="15.75" customHeight="1" x14ac:dyDescent="0.25">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row>
    <row r="48" spans="3:27" ht="15.75" customHeight="1" x14ac:dyDescent="0.25">
      <c r="C48" s="747" t="s">
        <v>158</v>
      </c>
      <c r="D48" s="721"/>
      <c r="E48" s="721"/>
      <c r="F48" s="709"/>
      <c r="G48" s="752" t="s">
        <v>159</v>
      </c>
      <c r="H48" s="753" t="s">
        <v>160</v>
      </c>
      <c r="I48" s="735"/>
      <c r="J48" s="735"/>
      <c r="K48" s="735"/>
      <c r="L48" s="735"/>
      <c r="M48" s="735"/>
      <c r="N48" s="735"/>
      <c r="O48" s="735"/>
      <c r="P48" s="735"/>
      <c r="Q48" s="735"/>
      <c r="R48" s="735"/>
      <c r="S48" s="735"/>
      <c r="T48" s="735"/>
      <c r="U48" s="735"/>
      <c r="V48" s="735"/>
      <c r="W48" s="735"/>
      <c r="X48" s="735"/>
      <c r="Y48" s="735"/>
      <c r="Z48" s="735"/>
      <c r="AA48" s="736"/>
    </row>
    <row r="49" spans="2:28" ht="15.75" customHeight="1" x14ac:dyDescent="0.25">
      <c r="B49" s="39"/>
      <c r="C49" s="40" t="s">
        <v>161</v>
      </c>
      <c r="D49" s="41">
        <v>1.2</v>
      </c>
      <c r="E49" s="747" t="s">
        <v>162</v>
      </c>
      <c r="F49" s="709"/>
      <c r="G49" s="693"/>
      <c r="H49" s="738"/>
      <c r="I49" s="739"/>
      <c r="J49" s="739"/>
      <c r="K49" s="739"/>
      <c r="L49" s="739"/>
      <c r="M49" s="739"/>
      <c r="N49" s="739"/>
      <c r="O49" s="739"/>
      <c r="P49" s="739"/>
      <c r="Q49" s="739"/>
      <c r="R49" s="739"/>
      <c r="S49" s="739"/>
      <c r="T49" s="739"/>
      <c r="U49" s="739"/>
      <c r="V49" s="739"/>
      <c r="W49" s="739"/>
      <c r="X49" s="739"/>
      <c r="Y49" s="739"/>
      <c r="Z49" s="739"/>
      <c r="AA49" s="740"/>
      <c r="AB49" s="313"/>
    </row>
    <row r="50" spans="2:28" ht="15.75" customHeight="1" x14ac:dyDescent="0.25">
      <c r="B50" s="39"/>
      <c r="C50" s="42">
        <v>2024</v>
      </c>
      <c r="D50" s="43">
        <v>45474</v>
      </c>
      <c r="E50" s="746">
        <v>45656</v>
      </c>
      <c r="F50" s="709"/>
      <c r="G50" s="44">
        <v>1</v>
      </c>
      <c r="H50" s="751" t="s">
        <v>124</v>
      </c>
      <c r="I50" s="721"/>
      <c r="J50" s="721"/>
      <c r="K50" s="721"/>
      <c r="L50" s="721"/>
      <c r="M50" s="721"/>
      <c r="N50" s="721"/>
      <c r="O50" s="721"/>
      <c r="P50" s="721"/>
      <c r="Q50" s="721"/>
      <c r="R50" s="721"/>
      <c r="S50" s="721"/>
      <c r="T50" s="721"/>
      <c r="U50" s="721"/>
      <c r="V50" s="721"/>
      <c r="W50" s="721"/>
      <c r="X50" s="721"/>
      <c r="Y50" s="721"/>
      <c r="Z50" s="721"/>
      <c r="AA50" s="709"/>
      <c r="AB50" s="313"/>
    </row>
    <row r="51" spans="2:28" ht="15.75" customHeight="1" x14ac:dyDescent="0.25">
      <c r="B51" s="39"/>
      <c r="C51" s="42">
        <v>2025</v>
      </c>
      <c r="D51" s="43">
        <v>45658</v>
      </c>
      <c r="E51" s="746">
        <v>46021</v>
      </c>
      <c r="F51" s="709"/>
      <c r="G51" s="44">
        <v>1</v>
      </c>
      <c r="H51" s="751" t="s">
        <v>124</v>
      </c>
      <c r="I51" s="721"/>
      <c r="J51" s="721"/>
      <c r="K51" s="721"/>
      <c r="L51" s="721"/>
      <c r="M51" s="721"/>
      <c r="N51" s="721"/>
      <c r="O51" s="721"/>
      <c r="P51" s="721"/>
      <c r="Q51" s="721"/>
      <c r="R51" s="721"/>
      <c r="S51" s="721"/>
      <c r="T51" s="721"/>
      <c r="U51" s="721"/>
      <c r="V51" s="721"/>
      <c r="W51" s="721"/>
      <c r="X51" s="721"/>
      <c r="Y51" s="721"/>
      <c r="Z51" s="721"/>
      <c r="AA51" s="709"/>
      <c r="AB51" s="313"/>
    </row>
    <row r="52" spans="2:28" ht="15.75" customHeight="1" x14ac:dyDescent="0.25">
      <c r="B52" s="39"/>
      <c r="C52" s="42">
        <v>2026</v>
      </c>
      <c r="D52" s="43">
        <v>46023</v>
      </c>
      <c r="E52" s="746">
        <v>46386</v>
      </c>
      <c r="F52" s="709"/>
      <c r="G52" s="44">
        <v>1</v>
      </c>
      <c r="H52" s="751" t="s">
        <v>124</v>
      </c>
      <c r="I52" s="721"/>
      <c r="J52" s="721"/>
      <c r="K52" s="721"/>
      <c r="L52" s="721"/>
      <c r="M52" s="721"/>
      <c r="N52" s="721"/>
      <c r="O52" s="721"/>
      <c r="P52" s="721"/>
      <c r="Q52" s="721"/>
      <c r="R52" s="721"/>
      <c r="S52" s="721"/>
      <c r="T52" s="721"/>
      <c r="U52" s="721"/>
      <c r="V52" s="721"/>
      <c r="W52" s="721"/>
      <c r="X52" s="721"/>
      <c r="Y52" s="721"/>
      <c r="Z52" s="721"/>
      <c r="AA52" s="709"/>
      <c r="AB52" s="313"/>
    </row>
    <row r="53" spans="2:28" ht="15.75" customHeight="1" x14ac:dyDescent="0.25">
      <c r="B53" s="39"/>
      <c r="C53" s="42">
        <v>2027</v>
      </c>
      <c r="D53" s="43">
        <v>46388</v>
      </c>
      <c r="E53" s="746">
        <v>46751</v>
      </c>
      <c r="F53" s="709"/>
      <c r="G53" s="44">
        <v>1</v>
      </c>
      <c r="H53" s="751" t="s">
        <v>124</v>
      </c>
      <c r="I53" s="721"/>
      <c r="J53" s="721"/>
      <c r="K53" s="721"/>
      <c r="L53" s="721"/>
      <c r="M53" s="721"/>
      <c r="N53" s="721"/>
      <c r="O53" s="721"/>
      <c r="P53" s="721"/>
      <c r="Q53" s="721"/>
      <c r="R53" s="721"/>
      <c r="S53" s="721"/>
      <c r="T53" s="721"/>
      <c r="U53" s="721"/>
      <c r="V53" s="721"/>
      <c r="W53" s="721"/>
      <c r="X53" s="721"/>
      <c r="Y53" s="721"/>
      <c r="Z53" s="721"/>
      <c r="AA53" s="709"/>
      <c r="AB53" s="313"/>
    </row>
    <row r="54" spans="2:28" ht="15.75" customHeight="1" x14ac:dyDescent="0.25">
      <c r="B54" s="39"/>
      <c r="C54" s="42"/>
      <c r="D54" s="42"/>
      <c r="E54" s="747"/>
      <c r="F54" s="709"/>
      <c r="G54" s="41"/>
      <c r="H54" s="747"/>
      <c r="I54" s="721"/>
      <c r="J54" s="721"/>
      <c r="K54" s="721"/>
      <c r="L54" s="721"/>
      <c r="M54" s="721"/>
      <c r="N54" s="721"/>
      <c r="O54" s="721"/>
      <c r="P54" s="721"/>
      <c r="Q54" s="721"/>
      <c r="R54" s="721"/>
      <c r="S54" s="721"/>
      <c r="T54" s="721"/>
      <c r="U54" s="721"/>
      <c r="V54" s="721"/>
      <c r="W54" s="721"/>
      <c r="X54" s="721"/>
      <c r="Y54" s="721"/>
      <c r="Z54" s="721"/>
      <c r="AA54" s="709"/>
      <c r="AB54" s="313"/>
    </row>
    <row r="55" spans="2:28" ht="15.75" customHeight="1" x14ac:dyDescent="0.25">
      <c r="B55" s="30"/>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9"/>
    </row>
    <row r="56" spans="2:28" ht="15.75" customHeight="1" x14ac:dyDescent="0.25">
      <c r="B56" s="30"/>
      <c r="C56" s="725" t="s">
        <v>163</v>
      </c>
      <c r="D56" s="717"/>
      <c r="E56" s="304"/>
      <c r="F56" s="295" t="s">
        <v>164</v>
      </c>
      <c r="G56" s="45"/>
      <c r="H56" s="306"/>
      <c r="I56" s="295" t="s">
        <v>165</v>
      </c>
      <c r="J56" s="291"/>
      <c r="K56" s="720"/>
      <c r="L56" s="709"/>
      <c r="M56" s="304"/>
      <c r="N56" s="291"/>
      <c r="O56" s="291"/>
      <c r="P56" s="291"/>
      <c r="Q56" s="291"/>
      <c r="R56" s="291"/>
      <c r="S56" s="291"/>
      <c r="T56" s="291"/>
      <c r="U56" s="291"/>
      <c r="V56" s="291"/>
      <c r="W56" s="291"/>
      <c r="X56" s="291"/>
      <c r="Y56" s="291"/>
      <c r="Z56" s="291"/>
      <c r="AA56" s="291"/>
      <c r="AB56" s="299"/>
    </row>
    <row r="57" spans="2:28" ht="15.75" customHeight="1" x14ac:dyDescent="0.25">
      <c r="B57" s="317"/>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8"/>
    </row>
    <row r="58" spans="2:28" ht="15.75" customHeight="1" x14ac:dyDescent="0.25">
      <c r="B58" s="745" t="s">
        <v>166</v>
      </c>
      <c r="C58" s="721"/>
      <c r="D58" s="721"/>
      <c r="E58" s="721"/>
      <c r="F58" s="721"/>
      <c r="G58" s="721"/>
      <c r="H58" s="721"/>
      <c r="I58" s="721"/>
      <c r="J58" s="721"/>
      <c r="K58" s="721"/>
      <c r="L58" s="721"/>
      <c r="M58" s="721"/>
      <c r="N58" s="721"/>
      <c r="O58" s="721"/>
      <c r="P58" s="721"/>
      <c r="Q58" s="721"/>
      <c r="R58" s="721"/>
      <c r="S58" s="721"/>
      <c r="T58" s="721"/>
      <c r="U58" s="721"/>
      <c r="V58" s="721"/>
      <c r="W58" s="721"/>
      <c r="X58" s="721"/>
      <c r="Y58" s="721"/>
      <c r="Z58" s="721"/>
      <c r="AA58" s="721"/>
      <c r="AB58" s="709"/>
    </row>
    <row r="59" spans="2:28" ht="15.75" customHeight="1" x14ac:dyDescent="0.25">
      <c r="B59" s="46"/>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47"/>
    </row>
    <row r="60" spans="2:28" ht="29.25" customHeight="1" x14ac:dyDescent="0.25">
      <c r="B60" s="747" t="s">
        <v>161</v>
      </c>
      <c r="C60" s="709"/>
      <c r="D60" s="41"/>
      <c r="E60" s="747" t="s">
        <v>167</v>
      </c>
      <c r="F60" s="709"/>
      <c r="G60" s="41"/>
      <c r="H60" s="719" t="s">
        <v>168</v>
      </c>
      <c r="I60" s="709"/>
      <c r="J60" s="747"/>
      <c r="K60" s="709"/>
      <c r="L60" s="750"/>
      <c r="M60" s="717"/>
      <c r="N60" s="41" t="s">
        <v>169</v>
      </c>
      <c r="O60" s="747"/>
      <c r="P60" s="721"/>
      <c r="Q60" s="709"/>
      <c r="R60" s="747" t="s">
        <v>170</v>
      </c>
      <c r="S60" s="721"/>
      <c r="T60" s="709"/>
      <c r="U60" s="747"/>
      <c r="V60" s="721"/>
      <c r="W60" s="709"/>
      <c r="X60" s="747" t="s">
        <v>171</v>
      </c>
      <c r="Y60" s="709"/>
      <c r="Z60" s="747"/>
      <c r="AA60" s="721"/>
      <c r="AB60" s="709"/>
    </row>
    <row r="61" spans="2:28" ht="15.75" customHeight="1" x14ac:dyDescent="0.25">
      <c r="B61" s="46"/>
      <c r="C61" s="319"/>
      <c r="D61" s="319"/>
      <c r="E61" s="319"/>
      <c r="F61" s="314"/>
      <c r="G61" s="320"/>
      <c r="H61" s="321"/>
      <c r="I61" s="321"/>
      <c r="J61" s="314"/>
      <c r="K61" s="314"/>
      <c r="L61" s="314"/>
      <c r="M61" s="314"/>
      <c r="N61" s="321"/>
      <c r="O61" s="314"/>
      <c r="P61" s="314"/>
      <c r="Q61" s="314"/>
      <c r="R61" s="314"/>
      <c r="S61" s="321"/>
      <c r="T61" s="301"/>
      <c r="U61" s="301"/>
      <c r="V61" s="291"/>
      <c r="W61" s="321"/>
      <c r="X61" s="311"/>
      <c r="Y61" s="311"/>
      <c r="Z61" s="48"/>
      <c r="AA61" s="27"/>
      <c r="AB61" s="49"/>
    </row>
    <row r="62" spans="2:28" ht="15.75" customHeight="1" x14ac:dyDescent="0.25">
      <c r="B62" s="745" t="s">
        <v>172</v>
      </c>
      <c r="C62" s="709"/>
      <c r="D62" s="748"/>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40"/>
    </row>
    <row r="63" spans="2:28" ht="15.75" customHeight="1" x14ac:dyDescent="0.25">
      <c r="B63" s="46"/>
      <c r="C63" s="319"/>
      <c r="D63" s="319"/>
      <c r="E63" s="319"/>
      <c r="F63" s="314"/>
      <c r="G63" s="320"/>
      <c r="H63" s="321"/>
      <c r="I63" s="321"/>
      <c r="J63" s="314"/>
      <c r="K63" s="314"/>
      <c r="L63" s="314"/>
      <c r="M63" s="314"/>
      <c r="N63" s="321"/>
      <c r="O63" s="314"/>
      <c r="P63" s="314"/>
      <c r="Q63" s="314"/>
      <c r="R63" s="314"/>
      <c r="S63" s="321"/>
      <c r="T63" s="301"/>
      <c r="U63" s="301"/>
      <c r="V63" s="291"/>
      <c r="W63" s="321"/>
      <c r="X63" s="311"/>
      <c r="Y63" s="311"/>
      <c r="Z63" s="48"/>
      <c r="AA63" s="27"/>
      <c r="AB63" s="49"/>
    </row>
    <row r="64" spans="2:28" ht="15.75" customHeight="1" x14ac:dyDescent="0.25">
      <c r="B64" s="745" t="s">
        <v>173</v>
      </c>
      <c r="C64" s="709"/>
      <c r="D64" s="74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40"/>
    </row>
    <row r="66" spans="2:28" ht="15.75" customHeight="1" x14ac:dyDescent="0.25">
      <c r="B66" s="745" t="s">
        <v>174</v>
      </c>
      <c r="C66" s="709"/>
      <c r="D66" s="749"/>
      <c r="E66" s="739"/>
      <c r="F66" s="739"/>
      <c r="G66" s="739"/>
      <c r="H66" s="739"/>
      <c r="I66" s="739"/>
      <c r="J66" s="739"/>
      <c r="K66" s="739"/>
      <c r="L66" s="739"/>
      <c r="M66" s="739"/>
      <c r="N66" s="739"/>
      <c r="O66" s="739"/>
      <c r="P66" s="739"/>
      <c r="Q66" s="739"/>
      <c r="R66" s="739"/>
      <c r="S66" s="739"/>
      <c r="T66" s="739"/>
      <c r="U66" s="739"/>
      <c r="V66" s="739"/>
      <c r="W66" s="739"/>
      <c r="X66" s="739"/>
      <c r="Y66" s="739"/>
      <c r="Z66" s="739"/>
      <c r="AA66" s="739"/>
      <c r="AB66" s="740"/>
    </row>
    <row r="67" spans="2:28" ht="15.75" customHeight="1" x14ac:dyDescent="0.25">
      <c r="B67" s="46"/>
      <c r="C67" s="319"/>
      <c r="D67" s="319"/>
      <c r="E67" s="319"/>
      <c r="F67" s="314"/>
      <c r="G67" s="320"/>
      <c r="H67" s="321"/>
      <c r="I67" s="321"/>
      <c r="J67" s="314"/>
      <c r="K67" s="314"/>
      <c r="L67" s="314"/>
      <c r="M67" s="314"/>
      <c r="N67" s="321"/>
      <c r="O67" s="314"/>
      <c r="P67" s="314"/>
      <c r="Q67" s="314"/>
      <c r="R67" s="314"/>
      <c r="S67" s="321"/>
      <c r="T67" s="301"/>
      <c r="U67" s="301"/>
      <c r="V67" s="291"/>
      <c r="W67" s="321"/>
      <c r="X67" s="311"/>
      <c r="Y67" s="311"/>
      <c r="Z67" s="48"/>
      <c r="AA67" s="27"/>
      <c r="AB67" s="49"/>
    </row>
    <row r="68" spans="2:28" ht="15.75" customHeight="1" x14ac:dyDescent="0.25">
      <c r="B68" s="745" t="s">
        <v>175</v>
      </c>
      <c r="C68" s="709"/>
      <c r="D68" s="74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40"/>
    </row>
    <row r="69" spans="2:28" ht="15.75" customHeight="1" x14ac:dyDescent="0.25">
      <c r="B69" s="46"/>
      <c r="C69" s="319"/>
      <c r="D69" s="319"/>
      <c r="E69" s="319"/>
      <c r="F69" s="314"/>
      <c r="G69" s="320"/>
      <c r="H69" s="321"/>
      <c r="I69" s="321"/>
      <c r="J69" s="314"/>
      <c r="K69" s="314"/>
      <c r="L69" s="314"/>
      <c r="M69" s="314"/>
      <c r="N69" s="321"/>
      <c r="O69" s="314"/>
      <c r="P69" s="314"/>
      <c r="Q69" s="314"/>
      <c r="R69" s="314"/>
      <c r="S69" s="321"/>
      <c r="T69" s="301"/>
      <c r="U69" s="301"/>
      <c r="V69" s="291"/>
      <c r="W69" s="321"/>
      <c r="X69" s="311"/>
      <c r="Y69" s="311"/>
      <c r="Z69" s="48"/>
      <c r="AA69" s="27"/>
      <c r="AB69" s="49"/>
    </row>
    <row r="70" spans="2:28" ht="15.75" customHeight="1" x14ac:dyDescent="0.25">
      <c r="B70" s="745" t="s">
        <v>176</v>
      </c>
      <c r="C70" s="709"/>
      <c r="D70" s="74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40"/>
    </row>
    <row r="71" spans="2:28" ht="15.75" customHeight="1" x14ac:dyDescent="0.25">
      <c r="B71" s="46"/>
      <c r="C71" s="319"/>
      <c r="D71" s="319"/>
      <c r="E71" s="319"/>
      <c r="F71" s="314"/>
      <c r="G71" s="320"/>
      <c r="H71" s="321"/>
      <c r="I71" s="321"/>
      <c r="J71" s="314"/>
      <c r="K71" s="314"/>
      <c r="L71" s="314"/>
      <c r="M71" s="314"/>
      <c r="N71" s="321"/>
      <c r="O71" s="314"/>
      <c r="P71" s="314"/>
      <c r="Q71" s="314"/>
      <c r="R71" s="314"/>
      <c r="S71" s="321"/>
      <c r="T71" s="301"/>
      <c r="U71" s="301"/>
      <c r="V71" s="291"/>
      <c r="W71" s="321"/>
      <c r="X71" s="311"/>
      <c r="Y71" s="311"/>
      <c r="Z71" s="48"/>
      <c r="AA71" s="27"/>
      <c r="AB71" s="49"/>
    </row>
    <row r="72" spans="2:28" ht="15.75" customHeight="1" x14ac:dyDescent="0.25">
      <c r="B72" s="745" t="s">
        <v>177</v>
      </c>
      <c r="C72" s="721"/>
      <c r="D72" s="721"/>
      <c r="E72" s="721"/>
      <c r="F72" s="721"/>
      <c r="G72" s="721"/>
      <c r="H72" s="721"/>
      <c r="I72" s="721"/>
      <c r="J72" s="721"/>
      <c r="K72" s="721"/>
      <c r="L72" s="721"/>
      <c r="M72" s="721"/>
      <c r="N72" s="721"/>
      <c r="O72" s="721"/>
      <c r="P72" s="721"/>
      <c r="Q72" s="721"/>
      <c r="R72" s="721"/>
      <c r="S72" s="721"/>
      <c r="T72" s="721"/>
      <c r="U72" s="721"/>
      <c r="V72" s="721"/>
      <c r="W72" s="721"/>
      <c r="X72" s="721"/>
      <c r="Y72" s="721"/>
      <c r="Z72" s="721"/>
      <c r="AA72" s="721"/>
      <c r="AB72" s="709"/>
    </row>
    <row r="73" spans="2:28" ht="15.75" customHeight="1" x14ac:dyDescent="0.25">
      <c r="B73" s="719" t="s">
        <v>122</v>
      </c>
      <c r="C73" s="709"/>
      <c r="D73" s="50" t="s">
        <v>178</v>
      </c>
      <c r="E73" s="719" t="s">
        <v>179</v>
      </c>
      <c r="F73" s="709"/>
      <c r="G73" s="719" t="s">
        <v>177</v>
      </c>
      <c r="H73" s="721"/>
      <c r="I73" s="721"/>
      <c r="J73" s="721"/>
      <c r="K73" s="721"/>
      <c r="L73" s="721"/>
      <c r="M73" s="721"/>
      <c r="N73" s="721"/>
      <c r="O73" s="709"/>
      <c r="P73" s="719" t="s">
        <v>180</v>
      </c>
      <c r="Q73" s="721"/>
      <c r="R73" s="721"/>
      <c r="S73" s="721"/>
      <c r="T73" s="721"/>
      <c r="U73" s="721"/>
      <c r="V73" s="721"/>
      <c r="W73" s="721"/>
      <c r="X73" s="721"/>
      <c r="Y73" s="721"/>
      <c r="Z73" s="721"/>
      <c r="AA73" s="721"/>
      <c r="AB73" s="709"/>
    </row>
    <row r="74" spans="2:28" ht="15.75" customHeight="1" x14ac:dyDescent="0.25">
      <c r="B74" s="719"/>
      <c r="C74" s="709"/>
      <c r="D74" s="36"/>
      <c r="E74" s="719"/>
      <c r="F74" s="709"/>
      <c r="G74" s="744"/>
      <c r="H74" s="721"/>
      <c r="I74" s="721"/>
      <c r="J74" s="721"/>
      <c r="K74" s="721"/>
      <c r="L74" s="721"/>
      <c r="M74" s="721"/>
      <c r="N74" s="721"/>
      <c r="O74" s="709"/>
      <c r="P74" s="744"/>
      <c r="Q74" s="721"/>
      <c r="R74" s="721"/>
      <c r="S74" s="721"/>
      <c r="T74" s="721"/>
      <c r="U74" s="721"/>
      <c r="V74" s="721"/>
      <c r="W74" s="721"/>
      <c r="X74" s="721"/>
      <c r="Y74" s="721"/>
      <c r="Z74" s="721"/>
      <c r="AA74" s="721"/>
      <c r="AB74" s="709"/>
    </row>
    <row r="75" spans="2:28" ht="15.75" customHeight="1" x14ac:dyDescent="0.25">
      <c r="B75" s="719"/>
      <c r="C75" s="709"/>
      <c r="D75" s="36"/>
      <c r="E75" s="719"/>
      <c r="F75" s="709"/>
      <c r="G75" s="744"/>
      <c r="H75" s="721"/>
      <c r="I75" s="721"/>
      <c r="J75" s="721"/>
      <c r="K75" s="721"/>
      <c r="L75" s="721"/>
      <c r="M75" s="721"/>
      <c r="N75" s="721"/>
      <c r="O75" s="709"/>
      <c r="P75" s="744"/>
      <c r="Q75" s="721"/>
      <c r="R75" s="721"/>
      <c r="S75" s="721"/>
      <c r="T75" s="721"/>
      <c r="U75" s="721"/>
      <c r="V75" s="721"/>
      <c r="W75" s="721"/>
      <c r="X75" s="721"/>
      <c r="Y75" s="721"/>
      <c r="Z75" s="721"/>
      <c r="AA75" s="721"/>
      <c r="AB75" s="709"/>
    </row>
    <row r="76" spans="2:28" ht="26.25" customHeight="1" x14ac:dyDescent="0.25">
      <c r="B76" s="743" t="s">
        <v>181</v>
      </c>
      <c r="C76" s="721"/>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09"/>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4" t="s">
        <v>23</v>
      </c>
      <c r="D2" s="154" t="s">
        <v>1416</v>
      </c>
      <c r="F2" s="154" t="s">
        <v>20</v>
      </c>
    </row>
    <row r="3" spans="2:6" x14ac:dyDescent="0.25">
      <c r="B3" s="154" t="s">
        <v>33</v>
      </c>
      <c r="D3" s="154" t="s">
        <v>34</v>
      </c>
      <c r="F3" s="154" t="s">
        <v>42</v>
      </c>
    </row>
    <row r="4" spans="2:6" x14ac:dyDescent="0.25">
      <c r="B4" s="154" t="s">
        <v>21</v>
      </c>
      <c r="F4" s="154" t="s">
        <v>50</v>
      </c>
    </row>
    <row r="5" spans="2:6" x14ac:dyDescent="0.25">
      <c r="F5" s="154"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1417</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32" t="s">
        <v>125</v>
      </c>
      <c r="D12" s="733"/>
      <c r="E12" s="730" t="s">
        <v>1418</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127</v>
      </c>
      <c r="D14" s="717"/>
      <c r="E14" s="302"/>
      <c r="F14" s="716"/>
      <c r="G14" s="717"/>
      <c r="H14" s="717"/>
      <c r="I14" s="717"/>
      <c r="J14" s="717"/>
      <c r="K14" s="717"/>
      <c r="L14" s="717"/>
      <c r="M14" s="717"/>
      <c r="N14" s="717"/>
      <c r="O14" s="717"/>
      <c r="P14" s="717"/>
      <c r="Q14" s="717"/>
      <c r="R14" s="717"/>
      <c r="S14" s="717"/>
      <c r="T14" s="717"/>
      <c r="U14" s="717"/>
      <c r="V14" s="717"/>
      <c r="W14" s="717"/>
      <c r="X14" s="717"/>
      <c r="Y14" s="717"/>
      <c r="Z14" s="717"/>
      <c r="AA14" s="717"/>
      <c r="AB14" s="729"/>
    </row>
    <row r="15" spans="2:28" ht="29.25" customHeight="1" x14ac:dyDescent="0.25">
      <c r="B15" s="30"/>
      <c r="C15" s="719" t="s">
        <v>1419</v>
      </c>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09"/>
      <c r="AB15" s="303"/>
    </row>
    <row r="17" spans="3:27" ht="15" customHeight="1" x14ac:dyDescent="0.25">
      <c r="C17" s="305" t="s">
        <v>128</v>
      </c>
      <c r="D17" s="305"/>
      <c r="E17" s="291"/>
      <c r="F17" s="291"/>
      <c r="G17" s="291"/>
      <c r="H17" s="291"/>
      <c r="I17" s="291"/>
      <c r="J17" s="304"/>
      <c r="K17" s="304"/>
      <c r="L17" s="304"/>
      <c r="M17" s="304"/>
      <c r="N17" s="304"/>
      <c r="O17" s="304"/>
      <c r="P17" s="304"/>
      <c r="Q17" s="304"/>
      <c r="R17" s="304" t="s">
        <v>129</v>
      </c>
      <c r="S17" s="304"/>
      <c r="T17" s="304"/>
      <c r="U17" s="304"/>
      <c r="V17" s="304"/>
      <c r="W17" s="304"/>
      <c r="X17" s="304"/>
      <c r="Y17" s="304"/>
      <c r="Z17" s="304"/>
      <c r="AA17" s="304"/>
    </row>
    <row r="18" spans="3:27" ht="15" customHeight="1" x14ac:dyDescent="0.25">
      <c r="C18" s="734"/>
      <c r="D18" s="735"/>
      <c r="E18" s="735"/>
      <c r="F18" s="735"/>
      <c r="G18" s="735"/>
      <c r="H18" s="735"/>
      <c r="I18" s="735"/>
      <c r="J18" s="735"/>
      <c r="K18" s="735"/>
      <c r="L18" s="735"/>
      <c r="M18" s="735"/>
      <c r="N18" s="735"/>
      <c r="O18" s="735"/>
      <c r="P18" s="736"/>
      <c r="Q18" s="291"/>
      <c r="R18" s="720"/>
      <c r="S18" s="721"/>
      <c r="T18" s="721"/>
      <c r="U18" s="721"/>
      <c r="V18" s="721"/>
      <c r="W18" s="721"/>
      <c r="X18" s="721"/>
      <c r="Y18" s="721"/>
      <c r="Z18" s="721"/>
      <c r="AA18" s="709"/>
    </row>
    <row r="19" spans="3:27" ht="15" customHeight="1" x14ac:dyDescent="0.25">
      <c r="C19" s="737"/>
      <c r="D19" s="691"/>
      <c r="E19" s="691"/>
      <c r="F19" s="691"/>
      <c r="G19" s="691"/>
      <c r="H19" s="691"/>
      <c r="I19" s="691"/>
      <c r="J19" s="691"/>
      <c r="K19" s="691"/>
      <c r="L19" s="691"/>
      <c r="M19" s="691"/>
      <c r="N19" s="691"/>
      <c r="O19" s="691"/>
      <c r="P19" s="729"/>
      <c r="Q19" s="291"/>
      <c r="R19" s="291"/>
      <c r="S19" s="291"/>
      <c r="T19" s="291"/>
      <c r="U19" s="291"/>
      <c r="V19" s="291"/>
      <c r="W19" s="291"/>
      <c r="X19" s="291"/>
      <c r="Y19" s="291"/>
      <c r="Z19" s="291"/>
      <c r="AA19" s="291"/>
    </row>
    <row r="20" spans="3:27" ht="15" customHeight="1" x14ac:dyDescent="0.25">
      <c r="C20" s="737"/>
      <c r="D20" s="691"/>
      <c r="E20" s="691"/>
      <c r="F20" s="691"/>
      <c r="G20" s="691"/>
      <c r="H20" s="691"/>
      <c r="I20" s="691"/>
      <c r="J20" s="691"/>
      <c r="K20" s="691"/>
      <c r="L20" s="691"/>
      <c r="M20" s="691"/>
      <c r="N20" s="691"/>
      <c r="O20" s="691"/>
      <c r="P20" s="729"/>
      <c r="Q20" s="301"/>
      <c r="R20" s="304" t="s">
        <v>130</v>
      </c>
      <c r="S20" s="304"/>
      <c r="T20" s="304"/>
      <c r="U20" s="304"/>
      <c r="V20" s="304"/>
      <c r="W20" s="301"/>
      <c r="X20" s="301"/>
      <c r="Y20" s="301"/>
      <c r="Z20" s="291"/>
      <c r="AA20" s="301"/>
    </row>
    <row r="21" spans="3:27" ht="15" customHeight="1" x14ac:dyDescent="0.25">
      <c r="C21" s="737"/>
      <c r="D21" s="691"/>
      <c r="E21" s="691"/>
      <c r="F21" s="691"/>
      <c r="G21" s="691"/>
      <c r="H21" s="691"/>
      <c r="I21" s="691"/>
      <c r="J21" s="691"/>
      <c r="K21" s="691"/>
      <c r="L21" s="691"/>
      <c r="M21" s="691"/>
      <c r="N21" s="691"/>
      <c r="O21" s="691"/>
      <c r="P21" s="729"/>
      <c r="Q21" s="291"/>
      <c r="R21" s="36"/>
      <c r="S21" s="291" t="s">
        <v>15</v>
      </c>
      <c r="T21" s="291"/>
      <c r="U21" s="36"/>
      <c r="V21" s="291" t="s">
        <v>27</v>
      </c>
      <c r="W21" s="291"/>
      <c r="X21" s="36"/>
      <c r="Y21" s="306" t="s">
        <v>46</v>
      </c>
      <c r="Z21" s="291"/>
      <c r="AA21" s="291"/>
    </row>
    <row r="22" spans="3:27" ht="15" customHeight="1" x14ac:dyDescent="0.25">
      <c r="C22" s="737"/>
      <c r="D22" s="691"/>
      <c r="E22" s="691"/>
      <c r="F22" s="691"/>
      <c r="G22" s="691"/>
      <c r="H22" s="691"/>
      <c r="I22" s="691"/>
      <c r="J22" s="691"/>
      <c r="K22" s="691"/>
      <c r="L22" s="691"/>
      <c r="M22" s="691"/>
      <c r="N22" s="691"/>
      <c r="O22" s="691"/>
      <c r="P22" s="729"/>
      <c r="Q22" s="291"/>
      <c r="R22" s="291"/>
      <c r="S22" s="291"/>
      <c r="T22" s="291"/>
      <c r="U22" s="291"/>
      <c r="V22" s="291"/>
      <c r="W22" s="291"/>
      <c r="X22" s="291"/>
      <c r="Y22" s="291"/>
      <c r="Z22" s="291"/>
      <c r="AA22" s="291"/>
    </row>
    <row r="23" spans="3:27" ht="15" customHeight="1" x14ac:dyDescent="0.25">
      <c r="C23" s="738"/>
      <c r="D23" s="739"/>
      <c r="E23" s="739"/>
      <c r="F23" s="739"/>
      <c r="G23" s="739"/>
      <c r="H23" s="739"/>
      <c r="I23" s="739"/>
      <c r="J23" s="739"/>
      <c r="K23" s="739"/>
      <c r="L23" s="739"/>
      <c r="M23" s="739"/>
      <c r="N23" s="739"/>
      <c r="O23" s="739"/>
      <c r="P23" s="740"/>
      <c r="Q23" s="291"/>
      <c r="R23" s="304" t="s">
        <v>131</v>
      </c>
      <c r="S23" s="291"/>
      <c r="T23" s="291"/>
      <c r="U23" s="291"/>
      <c r="V23" s="291"/>
      <c r="W23" s="727" t="s">
        <v>23</v>
      </c>
      <c r="X23" s="721"/>
      <c r="Y23" s="721"/>
      <c r="Z23" s="721"/>
      <c r="AA23" s="709"/>
    </row>
    <row r="24" spans="3:27" ht="15" customHeight="1" x14ac:dyDescent="0.25">
      <c r="C24" s="301"/>
      <c r="D24" s="301"/>
      <c r="E24" s="301"/>
      <c r="F24" s="301"/>
      <c r="G24" s="301"/>
      <c r="H24" s="291"/>
      <c r="I24" s="291"/>
      <c r="J24" s="291"/>
      <c r="K24" s="291"/>
      <c r="L24" s="291"/>
      <c r="M24" s="291"/>
      <c r="N24" s="291"/>
      <c r="O24" s="291"/>
      <c r="P24" s="291"/>
      <c r="Q24" s="291"/>
      <c r="R24" s="304"/>
      <c r="S24" s="291"/>
      <c r="T24" s="291"/>
      <c r="U24" s="291"/>
      <c r="V24" s="291"/>
      <c r="W24" s="291"/>
      <c r="X24" s="291"/>
      <c r="Y24" s="291"/>
      <c r="Z24" s="291"/>
      <c r="AA24" s="291"/>
    </row>
    <row r="25" spans="3:27" ht="15" customHeight="1" x14ac:dyDescent="0.25">
      <c r="C25" s="304" t="s">
        <v>132</v>
      </c>
      <c r="D25" s="301"/>
      <c r="E25" s="301"/>
      <c r="F25" s="301"/>
      <c r="G25" s="301"/>
      <c r="H25" s="301"/>
      <c r="I25" s="291"/>
      <c r="J25" s="291"/>
      <c r="K25" s="291"/>
      <c r="L25" s="291"/>
      <c r="M25" s="291"/>
      <c r="N25" s="291"/>
      <c r="O25" s="291"/>
      <c r="P25" s="291"/>
      <c r="Q25" s="291"/>
      <c r="R25" s="291"/>
      <c r="S25" s="291"/>
      <c r="T25" s="291"/>
      <c r="U25" s="291"/>
      <c r="V25" s="291"/>
      <c r="W25" s="291"/>
      <c r="X25" s="291"/>
      <c r="Y25" s="291"/>
      <c r="Z25" s="291"/>
      <c r="AA25" s="291"/>
    </row>
    <row r="26" spans="3:27" ht="29.25" customHeight="1" x14ac:dyDescent="0.25">
      <c r="C26" s="727" t="s">
        <v>1420</v>
      </c>
      <c r="D26" s="721"/>
      <c r="E26" s="721"/>
      <c r="F26" s="721"/>
      <c r="G26" s="721"/>
      <c r="H26" s="721"/>
      <c r="I26" s="721"/>
      <c r="J26" s="721"/>
      <c r="K26" s="721"/>
      <c r="L26" s="721"/>
      <c r="M26" s="721"/>
      <c r="N26" s="721"/>
      <c r="O26" s="721"/>
      <c r="P26" s="721"/>
      <c r="Q26" s="721"/>
      <c r="R26" s="721"/>
      <c r="S26" s="721"/>
      <c r="T26" s="721"/>
      <c r="U26" s="721"/>
      <c r="V26" s="721"/>
      <c r="W26" s="721"/>
      <c r="X26" s="721"/>
      <c r="Y26" s="721"/>
      <c r="Z26" s="721"/>
      <c r="AA26" s="709"/>
    </row>
    <row r="27" spans="3:27" ht="15" customHeight="1" x14ac:dyDescent="0.25">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row>
    <row r="28" spans="3:27" ht="15" customHeight="1" x14ac:dyDescent="0.25">
      <c r="C28" s="295" t="s">
        <v>134</v>
      </c>
      <c r="D28" s="301"/>
      <c r="E28" s="301"/>
      <c r="F28" s="301"/>
      <c r="G28" s="301"/>
      <c r="H28" s="301"/>
      <c r="I28" s="301"/>
      <c r="J28" s="301"/>
      <c r="K28" s="301"/>
      <c r="L28" s="301"/>
      <c r="M28" s="295" t="s">
        <v>134</v>
      </c>
      <c r="N28" s="301"/>
      <c r="O28" s="301"/>
      <c r="P28" s="301"/>
      <c r="Q28" s="301"/>
      <c r="R28" s="301"/>
      <c r="S28" s="301"/>
      <c r="T28" s="301"/>
      <c r="U28" s="301"/>
      <c r="V28" s="301"/>
      <c r="W28" s="301"/>
      <c r="X28" s="301"/>
      <c r="Y28" s="301"/>
      <c r="Z28" s="301"/>
      <c r="AA28" s="301"/>
    </row>
    <row r="29" spans="3:27" ht="29.25" customHeight="1" x14ac:dyDescent="0.25">
      <c r="C29" s="727" t="s">
        <v>1417</v>
      </c>
      <c r="D29" s="721"/>
      <c r="E29" s="721"/>
      <c r="F29" s="721"/>
      <c r="G29" s="721"/>
      <c r="H29" s="721"/>
      <c r="I29" s="721"/>
      <c r="J29" s="721"/>
      <c r="K29" s="709"/>
      <c r="L29" s="301"/>
      <c r="M29" s="727" t="s">
        <v>1421</v>
      </c>
      <c r="N29" s="721"/>
      <c r="O29" s="721"/>
      <c r="P29" s="721"/>
      <c r="Q29" s="721"/>
      <c r="R29" s="721"/>
      <c r="S29" s="721"/>
      <c r="T29" s="721"/>
      <c r="U29" s="721"/>
      <c r="V29" s="721"/>
      <c r="W29" s="721"/>
      <c r="X29" s="721"/>
      <c r="Y29" s="721"/>
      <c r="Z29" s="721"/>
      <c r="AA29" s="709"/>
    </row>
    <row r="30" spans="3:27" ht="15" customHeight="1" x14ac:dyDescent="0.25">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row>
    <row r="31" spans="3:27" ht="15" customHeight="1" x14ac:dyDescent="0.25">
      <c r="C31" s="308" t="s">
        <v>137</v>
      </c>
      <c r="D31" s="308"/>
      <c r="E31" s="308"/>
      <c r="F31" s="308"/>
      <c r="G31" s="309"/>
      <c r="H31" s="310"/>
      <c r="I31" s="310"/>
      <c r="J31" s="310"/>
      <c r="K31" s="310"/>
      <c r="L31" s="310"/>
      <c r="M31" s="310"/>
      <c r="N31" s="310"/>
      <c r="O31" s="310"/>
      <c r="P31" s="310"/>
      <c r="Q31" s="310"/>
      <c r="R31" s="310"/>
      <c r="S31" s="310"/>
      <c r="T31" s="310"/>
      <c r="U31" s="310"/>
      <c r="V31" s="310"/>
      <c r="W31" s="310"/>
      <c r="X31" s="310"/>
      <c r="Y31" s="310"/>
      <c r="Z31" s="310"/>
      <c r="AA31" s="310"/>
    </row>
    <row r="32" spans="3:27" ht="90" customHeight="1" x14ac:dyDescent="0.25">
      <c r="C32" s="726" t="s">
        <v>1422</v>
      </c>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09"/>
    </row>
    <row r="34" spans="3:27" ht="15.75" customHeight="1" x14ac:dyDescent="0.25">
      <c r="C34" s="725" t="s">
        <v>139</v>
      </c>
      <c r="D34" s="717"/>
      <c r="E34" s="304"/>
      <c r="F34" s="719" t="s">
        <v>22</v>
      </c>
      <c r="G34" s="709"/>
      <c r="H34" s="304"/>
      <c r="I34" s="291"/>
      <c r="J34" s="311" t="s">
        <v>140</v>
      </c>
      <c r="K34" s="719">
        <v>1</v>
      </c>
      <c r="L34" s="721"/>
      <c r="M34" s="721"/>
      <c r="N34" s="709"/>
      <c r="O34" s="304"/>
      <c r="P34" s="304"/>
      <c r="Q34" s="295" t="s">
        <v>141</v>
      </c>
      <c r="R34" s="291"/>
      <c r="S34" s="304"/>
      <c r="T34" s="304"/>
      <c r="U34" s="304"/>
      <c r="V34" s="304"/>
      <c r="W34" s="719" t="s">
        <v>20</v>
      </c>
      <c r="X34" s="721"/>
      <c r="Y34" s="721"/>
      <c r="Z34" s="721"/>
      <c r="AA34" s="709"/>
    </row>
    <row r="35" spans="3:27" ht="15.75" customHeight="1" x14ac:dyDescent="0.25">
      <c r="C35" s="291"/>
      <c r="D35" s="291"/>
      <c r="E35" s="291"/>
      <c r="F35" s="306"/>
      <c r="G35" s="306"/>
      <c r="H35" s="306"/>
      <c r="I35" s="306"/>
      <c r="J35" s="306"/>
      <c r="K35" s="306"/>
      <c r="L35" s="306"/>
      <c r="M35" s="291"/>
      <c r="N35" s="291"/>
      <c r="O35" s="291"/>
      <c r="P35" s="291"/>
      <c r="Q35" s="291"/>
      <c r="R35" s="291"/>
      <c r="S35" s="291"/>
      <c r="T35" s="291"/>
      <c r="U35" s="291"/>
      <c r="V35" s="291"/>
      <c r="W35" s="291"/>
      <c r="X35" s="291"/>
      <c r="Y35" s="291"/>
      <c r="Z35" s="291"/>
      <c r="AA35" s="291"/>
    </row>
    <row r="36" spans="3:27" ht="32.25" customHeight="1" x14ac:dyDescent="0.25">
      <c r="C36" s="291"/>
      <c r="D36" s="311" t="s">
        <v>142</v>
      </c>
      <c r="E36" s="304"/>
      <c r="F36" s="726" t="s">
        <v>1423</v>
      </c>
      <c r="G36" s="721"/>
      <c r="H36" s="721"/>
      <c r="I36" s="721"/>
      <c r="J36" s="721"/>
      <c r="K36" s="721"/>
      <c r="L36" s="721"/>
      <c r="M36" s="709"/>
      <c r="N36" s="291"/>
      <c r="O36" s="311" t="s">
        <v>144</v>
      </c>
      <c r="P36" s="727">
        <v>1</v>
      </c>
      <c r="Q36" s="721"/>
      <c r="R36" s="721"/>
      <c r="S36" s="721"/>
      <c r="T36" s="721"/>
      <c r="U36" s="721"/>
      <c r="V36" s="721"/>
      <c r="W36" s="721"/>
      <c r="X36" s="721"/>
      <c r="Y36" s="721"/>
      <c r="Z36" s="721"/>
      <c r="AA36" s="709"/>
    </row>
    <row r="37" spans="3:27" ht="15.75" customHeight="1" x14ac:dyDescent="0.25">
      <c r="C37" s="304"/>
      <c r="D37" s="304"/>
      <c r="E37" s="304"/>
      <c r="F37" s="306"/>
      <c r="G37" s="306"/>
      <c r="H37" s="306"/>
      <c r="I37" s="306"/>
      <c r="J37" s="306"/>
      <c r="K37" s="306"/>
      <c r="L37" s="306"/>
      <c r="M37" s="304"/>
      <c r="N37" s="304"/>
      <c r="O37" s="304"/>
      <c r="P37" s="304"/>
      <c r="Q37" s="304"/>
      <c r="R37" s="304"/>
      <c r="S37" s="304"/>
      <c r="T37" s="304"/>
      <c r="U37" s="304"/>
      <c r="V37" s="304"/>
      <c r="W37" s="304"/>
      <c r="X37" s="304"/>
      <c r="Y37" s="304"/>
      <c r="Z37" s="304"/>
      <c r="AA37" s="304"/>
    </row>
    <row r="38" spans="3:27" ht="15.75" customHeight="1" x14ac:dyDescent="0.25">
      <c r="C38" s="291"/>
      <c r="D38" s="311" t="s">
        <v>145</v>
      </c>
      <c r="E38" s="291"/>
      <c r="F38" s="720" t="s">
        <v>146</v>
      </c>
      <c r="G38" s="709"/>
      <c r="H38" s="291"/>
      <c r="I38" s="291"/>
      <c r="J38" s="304" t="s">
        <v>147</v>
      </c>
      <c r="K38" s="291"/>
      <c r="L38" s="720" t="s">
        <v>148</v>
      </c>
      <c r="M38" s="721"/>
      <c r="N38" s="709"/>
      <c r="O38" s="304"/>
      <c r="P38" s="304"/>
      <c r="Q38" s="291"/>
      <c r="R38" s="304" t="s">
        <v>149</v>
      </c>
      <c r="S38" s="304"/>
      <c r="T38" s="304"/>
      <c r="U38" s="304"/>
      <c r="V38" s="304"/>
      <c r="W38" s="728"/>
      <c r="X38" s="721"/>
      <c r="Y38" s="721"/>
      <c r="Z38" s="721"/>
      <c r="AA38" s="709"/>
    </row>
    <row r="39" spans="3:27" ht="15.75" customHeight="1" x14ac:dyDescent="0.25">
      <c r="C39" s="291"/>
      <c r="D39" s="291"/>
      <c r="E39" s="291"/>
      <c r="F39" s="28"/>
      <c r="G39" s="291"/>
      <c r="H39" s="291"/>
      <c r="I39" s="295"/>
      <c r="J39" s="295"/>
      <c r="K39" s="295"/>
      <c r="L39" s="295"/>
      <c r="M39" s="295"/>
      <c r="N39" s="295"/>
      <c r="O39" s="295"/>
      <c r="P39" s="295"/>
      <c r="Q39" s="295"/>
      <c r="R39" s="295"/>
      <c r="S39" s="295"/>
      <c r="T39" s="295"/>
      <c r="U39" s="295"/>
      <c r="V39" s="295"/>
      <c r="W39" s="295"/>
      <c r="X39" s="295"/>
      <c r="Y39" s="295"/>
      <c r="Z39" s="295"/>
      <c r="AA39" s="295"/>
    </row>
    <row r="40" spans="3:27" ht="15.75" customHeight="1" x14ac:dyDescent="0.25">
      <c r="C40" s="312" t="s">
        <v>150</v>
      </c>
      <c r="D40" s="722">
        <v>2024</v>
      </c>
      <c r="E40" s="723"/>
      <c r="F40" s="724"/>
      <c r="G40" s="34"/>
      <c r="H40" s="295"/>
      <c r="I40" s="295"/>
      <c r="J40" s="295"/>
      <c r="K40" s="295"/>
      <c r="L40" s="295"/>
      <c r="M40" s="295"/>
      <c r="N40" s="295"/>
      <c r="O40" s="295"/>
      <c r="P40" s="295"/>
      <c r="Q40" s="716"/>
      <c r="R40" s="717"/>
      <c r="S40" s="717"/>
      <c r="T40" s="717"/>
      <c r="U40" s="717"/>
      <c r="V40" s="295"/>
      <c r="W40" s="295"/>
      <c r="X40" s="718"/>
      <c r="Y40" s="717"/>
      <c r="Z40" s="717"/>
      <c r="AA40" s="717"/>
    </row>
    <row r="41" spans="3:27" ht="5.25" customHeight="1" x14ac:dyDescent="0.25">
      <c r="C41" s="304"/>
      <c r="D41" s="37"/>
      <c r="E41" s="37"/>
      <c r="F41" s="37"/>
      <c r="G41" s="291"/>
      <c r="H41" s="295"/>
      <c r="I41" s="295"/>
      <c r="J41" s="295"/>
      <c r="K41" s="295"/>
      <c r="L41" s="295"/>
      <c r="M41" s="295"/>
      <c r="N41" s="295"/>
      <c r="O41" s="295"/>
      <c r="P41" s="295"/>
      <c r="Q41" s="301"/>
      <c r="R41" s="301"/>
      <c r="S41" s="301"/>
      <c r="T41" s="301"/>
      <c r="U41" s="301"/>
      <c r="V41" s="295"/>
      <c r="W41" s="295"/>
      <c r="X41" s="297"/>
      <c r="Y41" s="297"/>
      <c r="Z41" s="297"/>
      <c r="AA41" s="297"/>
    </row>
    <row r="42" spans="3:27" ht="15.75" customHeight="1" x14ac:dyDescent="0.25">
      <c r="C42" s="304" t="s">
        <v>140</v>
      </c>
      <c r="D42" s="727">
        <v>1</v>
      </c>
      <c r="E42" s="721"/>
      <c r="F42" s="709"/>
      <c r="G42" s="291"/>
      <c r="H42" s="295"/>
      <c r="I42" s="295"/>
      <c r="J42" s="295"/>
      <c r="K42" s="295"/>
      <c r="L42" s="295"/>
      <c r="M42" s="295"/>
      <c r="N42" s="295"/>
      <c r="O42" s="295"/>
      <c r="P42" s="295"/>
      <c r="Q42" s="716"/>
      <c r="R42" s="717"/>
      <c r="S42" s="717"/>
      <c r="T42" s="717"/>
      <c r="U42" s="717"/>
      <c r="V42" s="295"/>
      <c r="W42" s="295"/>
      <c r="X42" s="718"/>
      <c r="Y42" s="717"/>
      <c r="Z42" s="717"/>
      <c r="AA42" s="717"/>
    </row>
    <row r="43" spans="3:27" ht="15.75" customHeight="1" x14ac:dyDescent="0.25">
      <c r="C43" s="291"/>
      <c r="D43" s="291"/>
      <c r="E43" s="291"/>
      <c r="F43" s="291"/>
      <c r="G43" s="291"/>
      <c r="H43" s="291"/>
      <c r="I43" s="295"/>
      <c r="J43" s="295"/>
      <c r="K43" s="304"/>
      <c r="L43" s="304"/>
      <c r="M43" s="304"/>
      <c r="N43" s="304"/>
      <c r="O43" s="304"/>
      <c r="P43" s="304"/>
      <c r="Q43" s="304"/>
      <c r="R43" s="304"/>
      <c r="S43" s="304"/>
      <c r="T43" s="304"/>
      <c r="U43" s="304"/>
      <c r="V43" s="304"/>
      <c r="W43" s="304"/>
      <c r="X43" s="304"/>
      <c r="Y43" s="304"/>
      <c r="Z43" s="304"/>
      <c r="AA43" s="304"/>
    </row>
    <row r="44" spans="3:27" ht="15.75" customHeight="1" x14ac:dyDescent="0.25">
      <c r="C44" s="304"/>
      <c r="D44" s="719" t="s">
        <v>151</v>
      </c>
      <c r="E44" s="721"/>
      <c r="F44" s="721"/>
      <c r="G44" s="721"/>
      <c r="H44" s="721"/>
      <c r="I44" s="721"/>
      <c r="J44" s="721"/>
      <c r="K44" s="721"/>
      <c r="L44" s="721"/>
      <c r="M44" s="721"/>
      <c r="N44" s="721"/>
      <c r="O44" s="721"/>
      <c r="P44" s="721"/>
      <c r="Q44" s="721"/>
      <c r="R44" s="721"/>
      <c r="S44" s="721"/>
      <c r="T44" s="721"/>
      <c r="U44" s="721"/>
      <c r="V44" s="721"/>
      <c r="W44" s="721"/>
      <c r="X44" s="721"/>
      <c r="Y44" s="709"/>
      <c r="Z44" s="305"/>
      <c r="AA44" s="305"/>
    </row>
    <row r="45" spans="3:27" ht="15.75" customHeight="1" x14ac:dyDescent="0.25">
      <c r="C45" s="291"/>
      <c r="D45" s="758" t="s">
        <v>152</v>
      </c>
      <c r="E45" s="721"/>
      <c r="F45" s="721"/>
      <c r="G45" s="721"/>
      <c r="H45" s="709"/>
      <c r="I45" s="754" t="s">
        <v>153</v>
      </c>
      <c r="J45" s="721"/>
      <c r="K45" s="721"/>
      <c r="L45" s="721"/>
      <c r="M45" s="721"/>
      <c r="N45" s="721"/>
      <c r="O45" s="721"/>
      <c r="P45" s="709"/>
      <c r="Q45" s="755" t="s">
        <v>154</v>
      </c>
      <c r="R45" s="721"/>
      <c r="S45" s="721"/>
      <c r="T45" s="721"/>
      <c r="U45" s="721"/>
      <c r="V45" s="721"/>
      <c r="W45" s="721"/>
      <c r="X45" s="721"/>
      <c r="Y45" s="709"/>
      <c r="Z45" s="305"/>
      <c r="AA45" s="305"/>
    </row>
    <row r="46" spans="3:27" ht="15.75" customHeight="1" x14ac:dyDescent="0.25">
      <c r="C46" s="38"/>
      <c r="D46" s="759" t="s">
        <v>155</v>
      </c>
      <c r="E46" s="721"/>
      <c r="F46" s="721"/>
      <c r="G46" s="721"/>
      <c r="H46" s="709"/>
      <c r="I46" s="756" t="s">
        <v>156</v>
      </c>
      <c r="J46" s="721"/>
      <c r="K46" s="721"/>
      <c r="L46" s="721"/>
      <c r="M46" s="721"/>
      <c r="N46" s="721"/>
      <c r="O46" s="721"/>
      <c r="P46" s="709"/>
      <c r="Q46" s="757" t="s">
        <v>157</v>
      </c>
      <c r="R46" s="721"/>
      <c r="S46" s="721"/>
      <c r="T46" s="721"/>
      <c r="U46" s="721"/>
      <c r="V46" s="721"/>
      <c r="W46" s="721"/>
      <c r="X46" s="721"/>
      <c r="Y46" s="709"/>
      <c r="Z46" s="314"/>
      <c r="AA46" s="314"/>
    </row>
    <row r="47" spans="3:27" ht="15.75" customHeight="1" x14ac:dyDescent="0.25">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row>
    <row r="48" spans="3:27" ht="15.75" customHeight="1" x14ac:dyDescent="0.25">
      <c r="C48" s="747" t="s">
        <v>158</v>
      </c>
      <c r="D48" s="721"/>
      <c r="E48" s="721"/>
      <c r="F48" s="709"/>
      <c r="G48" s="752" t="s">
        <v>159</v>
      </c>
      <c r="H48" s="753" t="s">
        <v>160</v>
      </c>
      <c r="I48" s="735"/>
      <c r="J48" s="735"/>
      <c r="K48" s="735"/>
      <c r="L48" s="735"/>
      <c r="M48" s="735"/>
      <c r="N48" s="735"/>
      <c r="O48" s="735"/>
      <c r="P48" s="735"/>
      <c r="Q48" s="735"/>
      <c r="R48" s="735"/>
      <c r="S48" s="735"/>
      <c r="T48" s="735"/>
      <c r="U48" s="735"/>
      <c r="V48" s="735"/>
      <c r="W48" s="735"/>
      <c r="X48" s="735"/>
      <c r="Y48" s="735"/>
      <c r="Z48" s="735"/>
      <c r="AA48" s="736"/>
    </row>
    <row r="49" spans="2:28" ht="15.75" customHeight="1" x14ac:dyDescent="0.25">
      <c r="B49" s="39"/>
      <c r="C49" s="40" t="s">
        <v>161</v>
      </c>
      <c r="D49" s="41">
        <v>1.2</v>
      </c>
      <c r="E49" s="747" t="s">
        <v>162</v>
      </c>
      <c r="F49" s="709"/>
      <c r="G49" s="693"/>
      <c r="H49" s="738"/>
      <c r="I49" s="739"/>
      <c r="J49" s="739"/>
      <c r="K49" s="739"/>
      <c r="L49" s="739"/>
      <c r="M49" s="739"/>
      <c r="N49" s="739"/>
      <c r="O49" s="739"/>
      <c r="P49" s="739"/>
      <c r="Q49" s="739"/>
      <c r="R49" s="739"/>
      <c r="S49" s="739"/>
      <c r="T49" s="739"/>
      <c r="U49" s="739"/>
      <c r="V49" s="739"/>
      <c r="W49" s="739"/>
      <c r="X49" s="739"/>
      <c r="Y49" s="739"/>
      <c r="Z49" s="739"/>
      <c r="AA49" s="740"/>
      <c r="AB49" s="313"/>
    </row>
    <row r="50" spans="2:28" ht="15.75" customHeight="1" x14ac:dyDescent="0.25">
      <c r="B50" s="39"/>
      <c r="C50" s="42">
        <v>2024</v>
      </c>
      <c r="D50" s="43">
        <v>45474</v>
      </c>
      <c r="E50" s="746">
        <v>45656</v>
      </c>
      <c r="F50" s="709"/>
      <c r="G50" s="44">
        <v>1</v>
      </c>
      <c r="H50" s="751" t="s">
        <v>1417</v>
      </c>
      <c r="I50" s="721"/>
      <c r="J50" s="721"/>
      <c r="K50" s="721"/>
      <c r="L50" s="721"/>
      <c r="M50" s="721"/>
      <c r="N50" s="721"/>
      <c r="O50" s="721"/>
      <c r="P50" s="721"/>
      <c r="Q50" s="721"/>
      <c r="R50" s="721"/>
      <c r="S50" s="721"/>
      <c r="T50" s="721"/>
      <c r="U50" s="721"/>
      <c r="V50" s="721"/>
      <c r="W50" s="721"/>
      <c r="X50" s="721"/>
      <c r="Y50" s="721"/>
      <c r="Z50" s="721"/>
      <c r="AA50" s="709"/>
      <c r="AB50" s="313"/>
    </row>
    <row r="51" spans="2:28" ht="15.75" customHeight="1" x14ac:dyDescent="0.25">
      <c r="B51" s="39"/>
      <c r="C51" s="42">
        <v>2025</v>
      </c>
      <c r="D51" s="43">
        <v>45658</v>
      </c>
      <c r="E51" s="746">
        <v>46021</v>
      </c>
      <c r="F51" s="709"/>
      <c r="G51" s="44">
        <v>1</v>
      </c>
      <c r="H51" s="751" t="s">
        <v>1417</v>
      </c>
      <c r="I51" s="721"/>
      <c r="J51" s="721"/>
      <c r="K51" s="721"/>
      <c r="L51" s="721"/>
      <c r="M51" s="721"/>
      <c r="N51" s="721"/>
      <c r="O51" s="721"/>
      <c r="P51" s="721"/>
      <c r="Q51" s="721"/>
      <c r="R51" s="721"/>
      <c r="S51" s="721"/>
      <c r="T51" s="721"/>
      <c r="U51" s="721"/>
      <c r="V51" s="721"/>
      <c r="W51" s="721"/>
      <c r="X51" s="721"/>
      <c r="Y51" s="721"/>
      <c r="Z51" s="721"/>
      <c r="AA51" s="709"/>
      <c r="AB51" s="313"/>
    </row>
    <row r="52" spans="2:28" ht="15.75" customHeight="1" x14ac:dyDescent="0.25">
      <c r="B52" s="39"/>
      <c r="C52" s="42">
        <v>2026</v>
      </c>
      <c r="D52" s="43">
        <v>46023</v>
      </c>
      <c r="E52" s="746">
        <v>46386</v>
      </c>
      <c r="F52" s="709"/>
      <c r="G52" s="44">
        <v>1</v>
      </c>
      <c r="H52" s="751" t="s">
        <v>1417</v>
      </c>
      <c r="I52" s="721"/>
      <c r="J52" s="721"/>
      <c r="K52" s="721"/>
      <c r="L52" s="721"/>
      <c r="M52" s="721"/>
      <c r="N52" s="721"/>
      <c r="O52" s="721"/>
      <c r="P52" s="721"/>
      <c r="Q52" s="721"/>
      <c r="R52" s="721"/>
      <c r="S52" s="721"/>
      <c r="T52" s="721"/>
      <c r="U52" s="721"/>
      <c r="V52" s="721"/>
      <c r="W52" s="721"/>
      <c r="X52" s="721"/>
      <c r="Y52" s="721"/>
      <c r="Z52" s="721"/>
      <c r="AA52" s="709"/>
      <c r="AB52" s="313"/>
    </row>
    <row r="53" spans="2:28" ht="15.75" customHeight="1" x14ac:dyDescent="0.25">
      <c r="B53" s="39"/>
      <c r="C53" s="42">
        <v>2027</v>
      </c>
      <c r="D53" s="43">
        <v>46388</v>
      </c>
      <c r="E53" s="746">
        <v>46751</v>
      </c>
      <c r="F53" s="709"/>
      <c r="G53" s="44">
        <v>1</v>
      </c>
      <c r="H53" s="751" t="s">
        <v>1417</v>
      </c>
      <c r="I53" s="721"/>
      <c r="J53" s="721"/>
      <c r="K53" s="721"/>
      <c r="L53" s="721"/>
      <c r="M53" s="721"/>
      <c r="N53" s="721"/>
      <c r="O53" s="721"/>
      <c r="P53" s="721"/>
      <c r="Q53" s="721"/>
      <c r="R53" s="721"/>
      <c r="S53" s="721"/>
      <c r="T53" s="721"/>
      <c r="U53" s="721"/>
      <c r="V53" s="721"/>
      <c r="W53" s="721"/>
      <c r="X53" s="721"/>
      <c r="Y53" s="721"/>
      <c r="Z53" s="721"/>
      <c r="AA53" s="709"/>
      <c r="AB53" s="313"/>
    </row>
    <row r="54" spans="2:28" ht="15.75" customHeight="1" x14ac:dyDescent="0.25">
      <c r="B54" s="39"/>
      <c r="C54" s="42"/>
      <c r="D54" s="42"/>
      <c r="E54" s="747"/>
      <c r="F54" s="709"/>
      <c r="G54" s="41"/>
      <c r="H54" s="747"/>
      <c r="I54" s="721"/>
      <c r="J54" s="721"/>
      <c r="K54" s="721"/>
      <c r="L54" s="721"/>
      <c r="M54" s="721"/>
      <c r="N54" s="721"/>
      <c r="O54" s="721"/>
      <c r="P54" s="721"/>
      <c r="Q54" s="721"/>
      <c r="R54" s="721"/>
      <c r="S54" s="721"/>
      <c r="T54" s="721"/>
      <c r="U54" s="721"/>
      <c r="V54" s="721"/>
      <c r="W54" s="721"/>
      <c r="X54" s="721"/>
      <c r="Y54" s="721"/>
      <c r="Z54" s="721"/>
      <c r="AA54" s="709"/>
      <c r="AB54" s="313"/>
    </row>
    <row r="55" spans="2:28" ht="15.75" customHeight="1" x14ac:dyDescent="0.25">
      <c r="B55" s="30"/>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9"/>
    </row>
    <row r="56" spans="2:28" ht="15.75" customHeight="1" x14ac:dyDescent="0.25">
      <c r="B56" s="30"/>
      <c r="C56" s="725" t="s">
        <v>163</v>
      </c>
      <c r="D56" s="717"/>
      <c r="E56" s="304"/>
      <c r="F56" s="295" t="s">
        <v>164</v>
      </c>
      <c r="G56" s="45"/>
      <c r="H56" s="306"/>
      <c r="I56" s="295" t="s">
        <v>165</v>
      </c>
      <c r="J56" s="291"/>
      <c r="K56" s="720"/>
      <c r="L56" s="709"/>
      <c r="M56" s="304"/>
      <c r="N56" s="291"/>
      <c r="O56" s="291"/>
      <c r="P56" s="291"/>
      <c r="Q56" s="291"/>
      <c r="R56" s="291"/>
      <c r="S56" s="291"/>
      <c r="T56" s="291"/>
      <c r="U56" s="291"/>
      <c r="V56" s="291"/>
      <c r="W56" s="291"/>
      <c r="X56" s="291"/>
      <c r="Y56" s="291"/>
      <c r="Z56" s="291"/>
      <c r="AA56" s="291"/>
      <c r="AB56" s="299"/>
    </row>
    <row r="57" spans="2:28" ht="15.75" customHeight="1" x14ac:dyDescent="0.25">
      <c r="B57" s="317"/>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8"/>
    </row>
    <row r="58" spans="2:28" ht="15.75" customHeight="1" x14ac:dyDescent="0.25">
      <c r="B58" s="745" t="s">
        <v>166</v>
      </c>
      <c r="C58" s="721"/>
      <c r="D58" s="721"/>
      <c r="E58" s="721"/>
      <c r="F58" s="721"/>
      <c r="G58" s="721"/>
      <c r="H58" s="721"/>
      <c r="I58" s="721"/>
      <c r="J58" s="721"/>
      <c r="K58" s="721"/>
      <c r="L58" s="721"/>
      <c r="M58" s="721"/>
      <c r="N58" s="721"/>
      <c r="O58" s="721"/>
      <c r="P58" s="721"/>
      <c r="Q58" s="721"/>
      <c r="R58" s="721"/>
      <c r="S58" s="721"/>
      <c r="T58" s="721"/>
      <c r="U58" s="721"/>
      <c r="V58" s="721"/>
      <c r="W58" s="721"/>
      <c r="X58" s="721"/>
      <c r="Y58" s="721"/>
      <c r="Z58" s="721"/>
      <c r="AA58" s="721"/>
      <c r="AB58" s="709"/>
    </row>
    <row r="59" spans="2:28" ht="15.75" customHeight="1" x14ac:dyDescent="0.25">
      <c r="B59" s="46"/>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47"/>
    </row>
    <row r="60" spans="2:28" ht="29.25" customHeight="1" x14ac:dyDescent="0.25">
      <c r="B60" s="747" t="s">
        <v>161</v>
      </c>
      <c r="C60" s="709"/>
      <c r="D60" s="41"/>
      <c r="E60" s="747" t="s">
        <v>167</v>
      </c>
      <c r="F60" s="709"/>
      <c r="G60" s="41"/>
      <c r="H60" s="719" t="s">
        <v>168</v>
      </c>
      <c r="I60" s="709"/>
      <c r="J60" s="747"/>
      <c r="K60" s="709"/>
      <c r="L60" s="750"/>
      <c r="M60" s="717"/>
      <c r="N60" s="41" t="s">
        <v>169</v>
      </c>
      <c r="O60" s="747"/>
      <c r="P60" s="721"/>
      <c r="Q60" s="709"/>
      <c r="R60" s="747" t="s">
        <v>170</v>
      </c>
      <c r="S60" s="721"/>
      <c r="T60" s="709"/>
      <c r="U60" s="747"/>
      <c r="V60" s="721"/>
      <c r="W60" s="709"/>
      <c r="X60" s="747" t="s">
        <v>171</v>
      </c>
      <c r="Y60" s="709"/>
      <c r="Z60" s="747"/>
      <c r="AA60" s="721"/>
      <c r="AB60" s="709"/>
    </row>
    <row r="61" spans="2:28" ht="15.75" customHeight="1" x14ac:dyDescent="0.25">
      <c r="B61" s="46"/>
      <c r="C61" s="319"/>
      <c r="D61" s="319"/>
      <c r="E61" s="319"/>
      <c r="F61" s="314"/>
      <c r="G61" s="320"/>
      <c r="H61" s="321"/>
      <c r="I61" s="321"/>
      <c r="J61" s="314"/>
      <c r="K61" s="314"/>
      <c r="L61" s="314"/>
      <c r="M61" s="314"/>
      <c r="N61" s="321"/>
      <c r="O61" s="314"/>
      <c r="P61" s="314"/>
      <c r="Q61" s="314"/>
      <c r="R61" s="314"/>
      <c r="S61" s="321"/>
      <c r="T61" s="301"/>
      <c r="U61" s="301"/>
      <c r="V61" s="291"/>
      <c r="W61" s="321"/>
      <c r="X61" s="311"/>
      <c r="Y61" s="311"/>
      <c r="Z61" s="48"/>
      <c r="AA61" s="27"/>
      <c r="AB61" s="49"/>
    </row>
    <row r="62" spans="2:28" ht="15.75" customHeight="1" x14ac:dyDescent="0.25">
      <c r="B62" s="745" t="s">
        <v>172</v>
      </c>
      <c r="C62" s="709"/>
      <c r="D62" s="748"/>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40"/>
    </row>
    <row r="63" spans="2:28" ht="15.75" customHeight="1" x14ac:dyDescent="0.25">
      <c r="B63" s="46"/>
      <c r="C63" s="319"/>
      <c r="D63" s="319"/>
      <c r="E63" s="319"/>
      <c r="F63" s="314"/>
      <c r="G63" s="320"/>
      <c r="H63" s="321"/>
      <c r="I63" s="321"/>
      <c r="J63" s="314"/>
      <c r="K63" s="314"/>
      <c r="L63" s="314"/>
      <c r="M63" s="314"/>
      <c r="N63" s="321"/>
      <c r="O63" s="314"/>
      <c r="P63" s="314"/>
      <c r="Q63" s="314"/>
      <c r="R63" s="314"/>
      <c r="S63" s="321"/>
      <c r="T63" s="301"/>
      <c r="U63" s="301"/>
      <c r="V63" s="291"/>
      <c r="W63" s="321"/>
      <c r="X63" s="311"/>
      <c r="Y63" s="311"/>
      <c r="Z63" s="48"/>
      <c r="AA63" s="27"/>
      <c r="AB63" s="49"/>
    </row>
    <row r="64" spans="2:28" ht="15.75" customHeight="1" x14ac:dyDescent="0.25">
      <c r="B64" s="745" t="s">
        <v>173</v>
      </c>
      <c r="C64" s="709"/>
      <c r="D64" s="74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40"/>
    </row>
    <row r="66" spans="2:28" ht="15.75" customHeight="1" x14ac:dyDescent="0.25">
      <c r="B66" s="745" t="s">
        <v>174</v>
      </c>
      <c r="C66" s="709"/>
      <c r="D66" s="749"/>
      <c r="E66" s="739"/>
      <c r="F66" s="739"/>
      <c r="G66" s="739"/>
      <c r="H66" s="739"/>
      <c r="I66" s="739"/>
      <c r="J66" s="739"/>
      <c r="K66" s="739"/>
      <c r="L66" s="739"/>
      <c r="M66" s="739"/>
      <c r="N66" s="739"/>
      <c r="O66" s="739"/>
      <c r="P66" s="739"/>
      <c r="Q66" s="739"/>
      <c r="R66" s="739"/>
      <c r="S66" s="739"/>
      <c r="T66" s="739"/>
      <c r="U66" s="739"/>
      <c r="V66" s="739"/>
      <c r="W66" s="739"/>
      <c r="X66" s="739"/>
      <c r="Y66" s="739"/>
      <c r="Z66" s="739"/>
      <c r="AA66" s="739"/>
      <c r="AB66" s="740"/>
    </row>
    <row r="67" spans="2:28" ht="15.75" customHeight="1" x14ac:dyDescent="0.25">
      <c r="B67" s="46"/>
      <c r="C67" s="319"/>
      <c r="D67" s="319"/>
      <c r="E67" s="319"/>
      <c r="F67" s="314"/>
      <c r="G67" s="320"/>
      <c r="H67" s="321"/>
      <c r="I67" s="321"/>
      <c r="J67" s="314"/>
      <c r="K67" s="314"/>
      <c r="L67" s="314"/>
      <c r="M67" s="314"/>
      <c r="N67" s="321"/>
      <c r="O67" s="314"/>
      <c r="P67" s="314"/>
      <c r="Q67" s="314"/>
      <c r="R67" s="314"/>
      <c r="S67" s="321"/>
      <c r="T67" s="301"/>
      <c r="U67" s="301"/>
      <c r="V67" s="291"/>
      <c r="W67" s="321"/>
      <c r="X67" s="311"/>
      <c r="Y67" s="311"/>
      <c r="Z67" s="48"/>
      <c r="AA67" s="27"/>
      <c r="AB67" s="49"/>
    </row>
    <row r="68" spans="2:28" ht="15.75" customHeight="1" x14ac:dyDescent="0.25">
      <c r="B68" s="745" t="s">
        <v>175</v>
      </c>
      <c r="C68" s="709"/>
      <c r="D68" s="74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40"/>
    </row>
    <row r="69" spans="2:28" ht="15.75" customHeight="1" x14ac:dyDescent="0.25">
      <c r="B69" s="46"/>
      <c r="C69" s="319"/>
      <c r="D69" s="319"/>
      <c r="E69" s="319"/>
      <c r="F69" s="314"/>
      <c r="G69" s="320"/>
      <c r="H69" s="321"/>
      <c r="I69" s="321"/>
      <c r="J69" s="314"/>
      <c r="K69" s="314"/>
      <c r="L69" s="314"/>
      <c r="M69" s="314"/>
      <c r="N69" s="321"/>
      <c r="O69" s="314"/>
      <c r="P69" s="314"/>
      <c r="Q69" s="314"/>
      <c r="R69" s="314"/>
      <c r="S69" s="321"/>
      <c r="T69" s="301"/>
      <c r="U69" s="301"/>
      <c r="V69" s="291"/>
      <c r="W69" s="321"/>
      <c r="X69" s="311"/>
      <c r="Y69" s="311"/>
      <c r="Z69" s="48"/>
      <c r="AA69" s="27"/>
      <c r="AB69" s="49"/>
    </row>
    <row r="70" spans="2:28" ht="15.75" customHeight="1" x14ac:dyDescent="0.25">
      <c r="B70" s="745" t="s">
        <v>176</v>
      </c>
      <c r="C70" s="709"/>
      <c r="D70" s="74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40"/>
    </row>
    <row r="71" spans="2:28" ht="15.75" customHeight="1" x14ac:dyDescent="0.25">
      <c r="B71" s="46"/>
      <c r="C71" s="319"/>
      <c r="D71" s="319"/>
      <c r="E71" s="319"/>
      <c r="F71" s="314"/>
      <c r="G71" s="320"/>
      <c r="H71" s="321"/>
      <c r="I71" s="321"/>
      <c r="J71" s="314"/>
      <c r="K71" s="314"/>
      <c r="L71" s="314"/>
      <c r="M71" s="314"/>
      <c r="N71" s="321"/>
      <c r="O71" s="314"/>
      <c r="P71" s="314"/>
      <c r="Q71" s="314"/>
      <c r="R71" s="314"/>
      <c r="S71" s="321"/>
      <c r="T71" s="301"/>
      <c r="U71" s="301"/>
      <c r="V71" s="291"/>
      <c r="W71" s="321"/>
      <c r="X71" s="311"/>
      <c r="Y71" s="311"/>
      <c r="Z71" s="48"/>
      <c r="AA71" s="27"/>
      <c r="AB71" s="49"/>
    </row>
    <row r="72" spans="2:28" ht="15.75" customHeight="1" x14ac:dyDescent="0.25">
      <c r="B72" s="745" t="s">
        <v>177</v>
      </c>
      <c r="C72" s="721"/>
      <c r="D72" s="721"/>
      <c r="E72" s="721"/>
      <c r="F72" s="721"/>
      <c r="G72" s="721"/>
      <c r="H72" s="721"/>
      <c r="I72" s="721"/>
      <c r="J72" s="721"/>
      <c r="K72" s="721"/>
      <c r="L72" s="721"/>
      <c r="M72" s="721"/>
      <c r="N72" s="721"/>
      <c r="O72" s="721"/>
      <c r="P72" s="721"/>
      <c r="Q72" s="721"/>
      <c r="R72" s="721"/>
      <c r="S72" s="721"/>
      <c r="T72" s="721"/>
      <c r="U72" s="721"/>
      <c r="V72" s="721"/>
      <c r="W72" s="721"/>
      <c r="X72" s="721"/>
      <c r="Y72" s="721"/>
      <c r="Z72" s="721"/>
      <c r="AA72" s="721"/>
      <c r="AB72" s="709"/>
    </row>
    <row r="73" spans="2:28" ht="15.75" customHeight="1" x14ac:dyDescent="0.25">
      <c r="B73" s="719" t="s">
        <v>122</v>
      </c>
      <c r="C73" s="709"/>
      <c r="D73" s="50" t="s">
        <v>178</v>
      </c>
      <c r="E73" s="719" t="s">
        <v>179</v>
      </c>
      <c r="F73" s="709"/>
      <c r="G73" s="719" t="s">
        <v>177</v>
      </c>
      <c r="H73" s="721"/>
      <c r="I73" s="721"/>
      <c r="J73" s="721"/>
      <c r="K73" s="721"/>
      <c r="L73" s="721"/>
      <c r="M73" s="721"/>
      <c r="N73" s="721"/>
      <c r="O73" s="709"/>
      <c r="P73" s="719" t="s">
        <v>180</v>
      </c>
      <c r="Q73" s="721"/>
      <c r="R73" s="721"/>
      <c r="S73" s="721"/>
      <c r="T73" s="721"/>
      <c r="U73" s="721"/>
      <c r="V73" s="721"/>
      <c r="W73" s="721"/>
      <c r="X73" s="721"/>
      <c r="Y73" s="721"/>
      <c r="Z73" s="721"/>
      <c r="AA73" s="721"/>
      <c r="AB73" s="709"/>
    </row>
    <row r="74" spans="2:28" ht="15.75" customHeight="1" x14ac:dyDescent="0.25">
      <c r="B74" s="719"/>
      <c r="C74" s="709"/>
      <c r="D74" s="36"/>
      <c r="E74" s="719"/>
      <c r="F74" s="709"/>
      <c r="G74" s="744"/>
      <c r="H74" s="721"/>
      <c r="I74" s="721"/>
      <c r="J74" s="721"/>
      <c r="K74" s="721"/>
      <c r="L74" s="721"/>
      <c r="M74" s="721"/>
      <c r="N74" s="721"/>
      <c r="O74" s="709"/>
      <c r="P74" s="744"/>
      <c r="Q74" s="721"/>
      <c r="R74" s="721"/>
      <c r="S74" s="721"/>
      <c r="T74" s="721"/>
      <c r="U74" s="721"/>
      <c r="V74" s="721"/>
      <c r="W74" s="721"/>
      <c r="X74" s="721"/>
      <c r="Y74" s="721"/>
      <c r="Z74" s="721"/>
      <c r="AA74" s="721"/>
      <c r="AB74" s="709"/>
    </row>
    <row r="75" spans="2:28" ht="15.75" customHeight="1" x14ac:dyDescent="0.25">
      <c r="B75" s="719"/>
      <c r="C75" s="709"/>
      <c r="D75" s="36"/>
      <c r="E75" s="719"/>
      <c r="F75" s="709"/>
      <c r="G75" s="744"/>
      <c r="H75" s="721"/>
      <c r="I75" s="721"/>
      <c r="J75" s="721"/>
      <c r="K75" s="721"/>
      <c r="L75" s="721"/>
      <c r="M75" s="721"/>
      <c r="N75" s="721"/>
      <c r="O75" s="709"/>
      <c r="P75" s="744"/>
      <c r="Q75" s="721"/>
      <c r="R75" s="721"/>
      <c r="S75" s="721"/>
      <c r="T75" s="721"/>
      <c r="U75" s="721"/>
      <c r="V75" s="721"/>
      <c r="W75" s="721"/>
      <c r="X75" s="721"/>
      <c r="Y75" s="721"/>
      <c r="Z75" s="721"/>
      <c r="AA75" s="721"/>
      <c r="AB75" s="709"/>
    </row>
    <row r="76" spans="2:28" ht="26.25" customHeight="1" x14ac:dyDescent="0.25">
      <c r="B76" s="743" t="s">
        <v>181</v>
      </c>
      <c r="C76" s="721"/>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09"/>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1424</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32" t="s">
        <v>125</v>
      </c>
      <c r="D12" s="733"/>
      <c r="E12" s="730" t="s">
        <v>1425</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127</v>
      </c>
      <c r="D14" s="717"/>
      <c r="E14" s="302"/>
      <c r="F14" s="716"/>
      <c r="G14" s="717"/>
      <c r="H14" s="717"/>
      <c r="I14" s="717"/>
      <c r="J14" s="717"/>
      <c r="K14" s="717"/>
      <c r="L14" s="717"/>
      <c r="M14" s="717"/>
      <c r="N14" s="717"/>
      <c r="O14" s="717"/>
      <c r="P14" s="717"/>
      <c r="Q14" s="717"/>
      <c r="R14" s="717"/>
      <c r="S14" s="717"/>
      <c r="T14" s="717"/>
      <c r="U14" s="717"/>
      <c r="V14" s="717"/>
      <c r="W14" s="717"/>
      <c r="X14" s="717"/>
      <c r="Y14" s="717"/>
      <c r="Z14" s="717"/>
      <c r="AA14" s="717"/>
      <c r="AB14" s="729"/>
    </row>
    <row r="15" spans="2:28" ht="29.25" customHeight="1" x14ac:dyDescent="0.25">
      <c r="B15" s="30"/>
      <c r="C15" s="719" t="s">
        <v>1426</v>
      </c>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09"/>
      <c r="AB15" s="303"/>
    </row>
    <row r="17" spans="3:27" ht="15" customHeight="1" x14ac:dyDescent="0.25">
      <c r="C17" s="305" t="s">
        <v>128</v>
      </c>
      <c r="D17" s="305"/>
      <c r="E17" s="291"/>
      <c r="F17" s="291"/>
      <c r="G17" s="291"/>
      <c r="H17" s="291"/>
      <c r="I17" s="291"/>
      <c r="J17" s="304"/>
      <c r="K17" s="304"/>
      <c r="L17" s="304"/>
      <c r="M17" s="304"/>
      <c r="N17" s="304"/>
      <c r="O17" s="304"/>
      <c r="P17" s="304"/>
      <c r="Q17" s="304"/>
      <c r="R17" s="304" t="s">
        <v>129</v>
      </c>
      <c r="S17" s="304"/>
      <c r="T17" s="304"/>
      <c r="U17" s="304"/>
      <c r="V17" s="304"/>
      <c r="W17" s="304"/>
      <c r="X17" s="304"/>
      <c r="Y17" s="304"/>
      <c r="Z17" s="304"/>
      <c r="AA17" s="304"/>
    </row>
    <row r="18" spans="3:27" ht="15" customHeight="1" x14ac:dyDescent="0.25">
      <c r="C18" s="734"/>
      <c r="D18" s="735"/>
      <c r="E18" s="735"/>
      <c r="F18" s="735"/>
      <c r="G18" s="735"/>
      <c r="H18" s="735"/>
      <c r="I18" s="735"/>
      <c r="J18" s="735"/>
      <c r="K18" s="735"/>
      <c r="L18" s="735"/>
      <c r="M18" s="735"/>
      <c r="N18" s="735"/>
      <c r="O18" s="735"/>
      <c r="P18" s="736"/>
      <c r="Q18" s="291"/>
      <c r="R18" s="720"/>
      <c r="S18" s="721"/>
      <c r="T18" s="721"/>
      <c r="U18" s="721"/>
      <c r="V18" s="721"/>
      <c r="W18" s="721"/>
      <c r="X18" s="721"/>
      <c r="Y18" s="721"/>
      <c r="Z18" s="721"/>
      <c r="AA18" s="709"/>
    </row>
    <row r="19" spans="3:27" ht="15" customHeight="1" x14ac:dyDescent="0.25">
      <c r="C19" s="737"/>
      <c r="D19" s="691"/>
      <c r="E19" s="691"/>
      <c r="F19" s="691"/>
      <c r="G19" s="691"/>
      <c r="H19" s="691"/>
      <c r="I19" s="691"/>
      <c r="J19" s="691"/>
      <c r="K19" s="691"/>
      <c r="L19" s="691"/>
      <c r="M19" s="691"/>
      <c r="N19" s="691"/>
      <c r="O19" s="691"/>
      <c r="P19" s="729"/>
      <c r="Q19" s="291"/>
      <c r="R19" s="291"/>
      <c r="S19" s="291"/>
      <c r="T19" s="291"/>
      <c r="U19" s="291"/>
      <c r="V19" s="291"/>
      <c r="W19" s="291"/>
      <c r="X19" s="291"/>
      <c r="Y19" s="291"/>
      <c r="Z19" s="291"/>
      <c r="AA19" s="291"/>
    </row>
    <row r="20" spans="3:27" ht="15" customHeight="1" x14ac:dyDescent="0.25">
      <c r="C20" s="737"/>
      <c r="D20" s="691"/>
      <c r="E20" s="691"/>
      <c r="F20" s="691"/>
      <c r="G20" s="691"/>
      <c r="H20" s="691"/>
      <c r="I20" s="691"/>
      <c r="J20" s="691"/>
      <c r="K20" s="691"/>
      <c r="L20" s="691"/>
      <c r="M20" s="691"/>
      <c r="N20" s="691"/>
      <c r="O20" s="691"/>
      <c r="P20" s="729"/>
      <c r="Q20" s="301"/>
      <c r="R20" s="304" t="s">
        <v>130</v>
      </c>
      <c r="S20" s="304"/>
      <c r="T20" s="304"/>
      <c r="U20" s="304"/>
      <c r="V20" s="304"/>
      <c r="W20" s="301"/>
      <c r="X20" s="301"/>
      <c r="Y20" s="301"/>
      <c r="Z20" s="291"/>
      <c r="AA20" s="301"/>
    </row>
    <row r="21" spans="3:27" ht="15" customHeight="1" x14ac:dyDescent="0.25">
      <c r="C21" s="737"/>
      <c r="D21" s="691"/>
      <c r="E21" s="691"/>
      <c r="F21" s="691"/>
      <c r="G21" s="691"/>
      <c r="H21" s="691"/>
      <c r="I21" s="691"/>
      <c r="J21" s="691"/>
      <c r="K21" s="691"/>
      <c r="L21" s="691"/>
      <c r="M21" s="691"/>
      <c r="N21" s="691"/>
      <c r="O21" s="691"/>
      <c r="P21" s="729"/>
      <c r="Q21" s="291"/>
      <c r="R21" s="36"/>
      <c r="S21" s="291" t="s">
        <v>15</v>
      </c>
      <c r="T21" s="291"/>
      <c r="U21" s="36"/>
      <c r="V21" s="291" t="s">
        <v>27</v>
      </c>
      <c r="W21" s="291"/>
      <c r="X21" s="36"/>
      <c r="Y21" s="306" t="s">
        <v>46</v>
      </c>
      <c r="Z21" s="291"/>
      <c r="AA21" s="291"/>
    </row>
    <row r="22" spans="3:27" ht="15" customHeight="1" x14ac:dyDescent="0.25">
      <c r="C22" s="737"/>
      <c r="D22" s="691"/>
      <c r="E22" s="691"/>
      <c r="F22" s="691"/>
      <c r="G22" s="691"/>
      <c r="H22" s="691"/>
      <c r="I22" s="691"/>
      <c r="J22" s="691"/>
      <c r="K22" s="691"/>
      <c r="L22" s="691"/>
      <c r="M22" s="691"/>
      <c r="N22" s="691"/>
      <c r="O22" s="691"/>
      <c r="P22" s="729"/>
      <c r="Q22" s="291"/>
      <c r="R22" s="291"/>
      <c r="S22" s="291"/>
      <c r="T22" s="291"/>
      <c r="U22" s="291"/>
      <c r="V22" s="291"/>
      <c r="W22" s="291"/>
      <c r="X22" s="291"/>
      <c r="Y22" s="291"/>
      <c r="Z22" s="291"/>
      <c r="AA22" s="291"/>
    </row>
    <row r="23" spans="3:27" ht="15" customHeight="1" x14ac:dyDescent="0.25">
      <c r="C23" s="738"/>
      <c r="D23" s="739"/>
      <c r="E23" s="739"/>
      <c r="F23" s="739"/>
      <c r="G23" s="739"/>
      <c r="H23" s="739"/>
      <c r="I23" s="739"/>
      <c r="J23" s="739"/>
      <c r="K23" s="739"/>
      <c r="L23" s="739"/>
      <c r="M23" s="739"/>
      <c r="N23" s="739"/>
      <c r="O23" s="739"/>
      <c r="P23" s="740"/>
      <c r="Q23" s="291"/>
      <c r="R23" s="304" t="s">
        <v>131</v>
      </c>
      <c r="S23" s="291"/>
      <c r="T23" s="291"/>
      <c r="U23" s="291"/>
      <c r="V23" s="291"/>
      <c r="W23" s="727" t="s">
        <v>21</v>
      </c>
      <c r="X23" s="721"/>
      <c r="Y23" s="721"/>
      <c r="Z23" s="721"/>
      <c r="AA23" s="709"/>
    </row>
    <row r="24" spans="3:27" ht="15" customHeight="1" x14ac:dyDescent="0.25">
      <c r="C24" s="301"/>
      <c r="D24" s="301"/>
      <c r="E24" s="301"/>
      <c r="F24" s="301"/>
      <c r="G24" s="301"/>
      <c r="H24" s="291"/>
      <c r="I24" s="291"/>
      <c r="J24" s="291"/>
      <c r="K24" s="291"/>
      <c r="L24" s="291"/>
      <c r="M24" s="291"/>
      <c r="N24" s="291"/>
      <c r="O24" s="291"/>
      <c r="P24" s="291"/>
      <c r="Q24" s="291"/>
      <c r="R24" s="304"/>
      <c r="S24" s="291"/>
      <c r="T24" s="291"/>
      <c r="U24" s="291"/>
      <c r="V24" s="291"/>
      <c r="W24" s="291"/>
      <c r="X24" s="291"/>
      <c r="Y24" s="291"/>
      <c r="Z24" s="291"/>
      <c r="AA24" s="291"/>
    </row>
    <row r="25" spans="3:27" ht="15" customHeight="1" x14ac:dyDescent="0.25">
      <c r="C25" s="304" t="s">
        <v>132</v>
      </c>
      <c r="D25" s="301"/>
      <c r="E25" s="301"/>
      <c r="F25" s="301"/>
      <c r="G25" s="301"/>
      <c r="H25" s="301"/>
      <c r="I25" s="291"/>
      <c r="J25" s="291"/>
      <c r="K25" s="291"/>
      <c r="L25" s="291"/>
      <c r="M25" s="291"/>
      <c r="N25" s="291"/>
      <c r="O25" s="291"/>
      <c r="P25" s="291"/>
      <c r="Q25" s="291"/>
      <c r="R25" s="291"/>
      <c r="S25" s="291"/>
      <c r="T25" s="291"/>
      <c r="U25" s="291"/>
      <c r="V25" s="291"/>
      <c r="W25" s="291"/>
      <c r="X25" s="291"/>
      <c r="Y25" s="291"/>
      <c r="Z25" s="291"/>
      <c r="AA25" s="291"/>
    </row>
    <row r="26" spans="3:27" ht="39.75" customHeight="1" x14ac:dyDescent="0.25">
      <c r="C26" s="1331" t="s">
        <v>1427</v>
      </c>
      <c r="D26" s="721"/>
      <c r="E26" s="721"/>
      <c r="F26" s="721"/>
      <c r="G26" s="721"/>
      <c r="H26" s="721"/>
      <c r="I26" s="721"/>
      <c r="J26" s="721"/>
      <c r="K26" s="721"/>
      <c r="L26" s="721"/>
      <c r="M26" s="721"/>
      <c r="N26" s="721"/>
      <c r="O26" s="721"/>
      <c r="P26" s="721"/>
      <c r="Q26" s="721"/>
      <c r="R26" s="721"/>
      <c r="S26" s="721"/>
      <c r="T26" s="721"/>
      <c r="U26" s="721"/>
      <c r="V26" s="721"/>
      <c r="W26" s="721"/>
      <c r="X26" s="721"/>
      <c r="Y26" s="721"/>
      <c r="Z26" s="721"/>
      <c r="AA26" s="709"/>
    </row>
    <row r="27" spans="3:27" ht="15" customHeight="1" x14ac:dyDescent="0.25">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row>
    <row r="28" spans="3:27" ht="15" customHeight="1" x14ac:dyDescent="0.25">
      <c r="C28" s="295" t="s">
        <v>134</v>
      </c>
      <c r="D28" s="301"/>
      <c r="E28" s="301"/>
      <c r="F28" s="301"/>
      <c r="G28" s="301"/>
      <c r="H28" s="301"/>
      <c r="I28" s="301"/>
      <c r="J28" s="301"/>
      <c r="K28" s="301"/>
      <c r="L28" s="301"/>
      <c r="M28" s="295" t="s">
        <v>134</v>
      </c>
      <c r="N28" s="301"/>
      <c r="O28" s="301"/>
      <c r="P28" s="301"/>
      <c r="Q28" s="301"/>
      <c r="R28" s="301"/>
      <c r="S28" s="301"/>
      <c r="T28" s="301"/>
      <c r="U28" s="301"/>
      <c r="V28" s="301"/>
      <c r="W28" s="301"/>
      <c r="X28" s="301"/>
      <c r="Y28" s="301"/>
      <c r="Z28" s="301"/>
      <c r="AA28" s="301"/>
    </row>
    <row r="29" spans="3:27" ht="29.25" customHeight="1" x14ac:dyDescent="0.25">
      <c r="C29" s="727" t="s">
        <v>1428</v>
      </c>
      <c r="D29" s="721"/>
      <c r="E29" s="721"/>
      <c r="F29" s="721"/>
      <c r="G29" s="721"/>
      <c r="H29" s="721"/>
      <c r="I29" s="721"/>
      <c r="J29" s="721"/>
      <c r="K29" s="709"/>
      <c r="L29" s="301"/>
      <c r="M29" s="727"/>
      <c r="N29" s="721"/>
      <c r="O29" s="721"/>
      <c r="P29" s="721"/>
      <c r="Q29" s="721"/>
      <c r="R29" s="721"/>
      <c r="S29" s="721"/>
      <c r="T29" s="721"/>
      <c r="U29" s="721"/>
      <c r="V29" s="721"/>
      <c r="W29" s="721"/>
      <c r="X29" s="721"/>
      <c r="Y29" s="721"/>
      <c r="Z29" s="721"/>
      <c r="AA29" s="709"/>
    </row>
    <row r="30" spans="3:27" ht="15" customHeight="1" x14ac:dyDescent="0.25">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row>
    <row r="31" spans="3:27" ht="15" customHeight="1" x14ac:dyDescent="0.25">
      <c r="C31" s="308" t="s">
        <v>137</v>
      </c>
      <c r="D31" s="308"/>
      <c r="E31" s="308"/>
      <c r="F31" s="308"/>
      <c r="G31" s="309"/>
      <c r="H31" s="310"/>
      <c r="I31" s="310"/>
      <c r="J31" s="310"/>
      <c r="K31" s="310"/>
      <c r="L31" s="310"/>
      <c r="M31" s="310"/>
      <c r="N31" s="310"/>
      <c r="O31" s="310"/>
      <c r="P31" s="310"/>
      <c r="Q31" s="310"/>
      <c r="R31" s="310"/>
      <c r="S31" s="310"/>
      <c r="T31" s="310"/>
      <c r="U31" s="310"/>
      <c r="V31" s="310"/>
      <c r="W31" s="310"/>
      <c r="X31" s="310"/>
      <c r="Y31" s="310"/>
      <c r="Z31" s="310"/>
      <c r="AA31" s="310"/>
    </row>
    <row r="32" spans="3:27" ht="90" customHeight="1" x14ac:dyDescent="0.25">
      <c r="C32" s="726" t="s">
        <v>1429</v>
      </c>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09"/>
    </row>
    <row r="34" spans="3:27" ht="15.75" customHeight="1" x14ac:dyDescent="0.25">
      <c r="C34" s="725" t="s">
        <v>139</v>
      </c>
      <c r="D34" s="717"/>
      <c r="E34" s="304"/>
      <c r="F34" s="719" t="s">
        <v>22</v>
      </c>
      <c r="G34" s="709"/>
      <c r="H34" s="304"/>
      <c r="I34" s="291"/>
      <c r="J34" s="311" t="s">
        <v>140</v>
      </c>
      <c r="K34" s="719">
        <v>1.2</v>
      </c>
      <c r="L34" s="721"/>
      <c r="M34" s="721"/>
      <c r="N34" s="709"/>
      <c r="O34" s="304"/>
      <c r="P34" s="304"/>
      <c r="Q34" s="295" t="s">
        <v>141</v>
      </c>
      <c r="R34" s="291"/>
      <c r="S34" s="304"/>
      <c r="T34" s="304"/>
      <c r="U34" s="304"/>
      <c r="V34" s="304"/>
      <c r="W34" s="719" t="s">
        <v>20</v>
      </c>
      <c r="X34" s="721"/>
      <c r="Y34" s="721"/>
      <c r="Z34" s="721"/>
      <c r="AA34" s="709"/>
    </row>
    <row r="35" spans="3:27" ht="15.75" customHeight="1" x14ac:dyDescent="0.25">
      <c r="C35" s="291"/>
      <c r="D35" s="291"/>
      <c r="E35" s="291"/>
      <c r="F35" s="306"/>
      <c r="G35" s="306"/>
      <c r="H35" s="306"/>
      <c r="I35" s="306"/>
      <c r="J35" s="306"/>
      <c r="K35" s="306"/>
      <c r="L35" s="306"/>
      <c r="M35" s="291"/>
      <c r="N35" s="291"/>
      <c r="O35" s="291"/>
      <c r="P35" s="291"/>
      <c r="Q35" s="291"/>
      <c r="R35" s="291"/>
      <c r="S35" s="291"/>
      <c r="T35" s="291"/>
      <c r="U35" s="291"/>
      <c r="V35" s="291"/>
      <c r="W35" s="291"/>
      <c r="X35" s="291"/>
      <c r="Y35" s="291"/>
      <c r="Z35" s="291"/>
      <c r="AA35" s="291"/>
    </row>
    <row r="36" spans="3:27" ht="32.25" customHeight="1" x14ac:dyDescent="0.25">
      <c r="C36" s="291"/>
      <c r="D36" s="311" t="s">
        <v>142</v>
      </c>
      <c r="E36" s="304"/>
      <c r="F36" s="726" t="s">
        <v>1430</v>
      </c>
      <c r="G36" s="721"/>
      <c r="H36" s="721"/>
      <c r="I36" s="721"/>
      <c r="J36" s="721"/>
      <c r="K36" s="721"/>
      <c r="L36" s="721"/>
      <c r="M36" s="709"/>
      <c r="N36" s="291"/>
      <c r="O36" s="311" t="s">
        <v>144</v>
      </c>
      <c r="P36" s="727">
        <v>0</v>
      </c>
      <c r="Q36" s="721"/>
      <c r="R36" s="721"/>
      <c r="S36" s="721"/>
      <c r="T36" s="721"/>
      <c r="U36" s="721"/>
      <c r="V36" s="721"/>
      <c r="W36" s="721"/>
      <c r="X36" s="721"/>
      <c r="Y36" s="721"/>
      <c r="Z36" s="721"/>
      <c r="AA36" s="709"/>
    </row>
    <row r="37" spans="3:27" ht="15.75" customHeight="1" x14ac:dyDescent="0.25">
      <c r="C37" s="304"/>
      <c r="D37" s="304"/>
      <c r="E37" s="304"/>
      <c r="F37" s="306"/>
      <c r="G37" s="306"/>
      <c r="H37" s="306"/>
      <c r="I37" s="306"/>
      <c r="J37" s="306"/>
      <c r="K37" s="306"/>
      <c r="L37" s="306"/>
      <c r="M37" s="304"/>
      <c r="N37" s="304"/>
      <c r="O37" s="304"/>
      <c r="P37" s="304"/>
      <c r="Q37" s="304"/>
      <c r="R37" s="304"/>
      <c r="S37" s="304"/>
      <c r="T37" s="304"/>
      <c r="U37" s="304"/>
      <c r="V37" s="304"/>
      <c r="W37" s="304"/>
      <c r="X37" s="304"/>
      <c r="Y37" s="304"/>
      <c r="Z37" s="304"/>
      <c r="AA37" s="304"/>
    </row>
    <row r="38" spans="3:27" ht="15.75" customHeight="1" x14ac:dyDescent="0.25">
      <c r="C38" s="291"/>
      <c r="D38" s="311" t="s">
        <v>145</v>
      </c>
      <c r="E38" s="291"/>
      <c r="F38" s="720" t="s">
        <v>146</v>
      </c>
      <c r="G38" s="709"/>
      <c r="H38" s="291"/>
      <c r="I38" s="291"/>
      <c r="J38" s="304" t="s">
        <v>147</v>
      </c>
      <c r="K38" s="291"/>
      <c r="L38" s="720" t="s">
        <v>148</v>
      </c>
      <c r="M38" s="721"/>
      <c r="N38" s="709"/>
      <c r="O38" s="304"/>
      <c r="P38" s="304"/>
      <c r="Q38" s="291"/>
      <c r="R38" s="304" t="s">
        <v>149</v>
      </c>
      <c r="S38" s="304"/>
      <c r="T38" s="304"/>
      <c r="U38" s="304"/>
      <c r="V38" s="304"/>
      <c r="W38" s="728"/>
      <c r="X38" s="721"/>
      <c r="Y38" s="721"/>
      <c r="Z38" s="721"/>
      <c r="AA38" s="709"/>
    </row>
    <row r="39" spans="3:27" ht="15.75" customHeight="1" x14ac:dyDescent="0.25">
      <c r="C39" s="291"/>
      <c r="D39" s="291"/>
      <c r="E39" s="291"/>
      <c r="F39" s="28"/>
      <c r="G39" s="291"/>
      <c r="H39" s="291"/>
      <c r="I39" s="295"/>
      <c r="J39" s="295"/>
      <c r="K39" s="295"/>
      <c r="L39" s="295"/>
      <c r="M39" s="295"/>
      <c r="N39" s="295"/>
      <c r="O39" s="295"/>
      <c r="P39" s="295"/>
      <c r="Q39" s="295"/>
      <c r="R39" s="295"/>
      <c r="S39" s="295"/>
      <c r="T39" s="295"/>
      <c r="U39" s="295"/>
      <c r="V39" s="295"/>
      <c r="W39" s="295"/>
      <c r="X39" s="295"/>
      <c r="Y39" s="295"/>
      <c r="Z39" s="295"/>
      <c r="AA39" s="295"/>
    </row>
    <row r="40" spans="3:27" ht="15.75" customHeight="1" x14ac:dyDescent="0.25">
      <c r="C40" s="312" t="s">
        <v>150</v>
      </c>
      <c r="D40" s="722">
        <v>2024</v>
      </c>
      <c r="E40" s="723"/>
      <c r="F40" s="724"/>
      <c r="G40" s="34"/>
      <c r="H40" s="295"/>
      <c r="I40" s="295"/>
      <c r="J40" s="295"/>
      <c r="K40" s="295"/>
      <c r="L40" s="295"/>
      <c r="M40" s="295"/>
      <c r="N40" s="295"/>
      <c r="O40" s="295"/>
      <c r="P40" s="295"/>
      <c r="Q40" s="716"/>
      <c r="R40" s="717"/>
      <c r="S40" s="717"/>
      <c r="T40" s="717"/>
      <c r="U40" s="717"/>
      <c r="V40" s="295"/>
      <c r="W40" s="295"/>
      <c r="X40" s="718"/>
      <c r="Y40" s="717"/>
      <c r="Z40" s="717"/>
      <c r="AA40" s="717"/>
    </row>
    <row r="41" spans="3:27" ht="5.25" customHeight="1" x14ac:dyDescent="0.25">
      <c r="C41" s="304"/>
      <c r="D41" s="37"/>
      <c r="E41" s="37"/>
      <c r="F41" s="37"/>
      <c r="G41" s="291"/>
      <c r="H41" s="295"/>
      <c r="I41" s="295"/>
      <c r="J41" s="295"/>
      <c r="K41" s="295"/>
      <c r="L41" s="295"/>
      <c r="M41" s="295"/>
      <c r="N41" s="295"/>
      <c r="O41" s="295"/>
      <c r="P41" s="295"/>
      <c r="Q41" s="301"/>
      <c r="R41" s="301"/>
      <c r="S41" s="301"/>
      <c r="T41" s="301"/>
      <c r="U41" s="301"/>
      <c r="V41" s="295"/>
      <c r="W41" s="295"/>
      <c r="X41" s="297"/>
      <c r="Y41" s="297"/>
      <c r="Z41" s="297"/>
      <c r="AA41" s="297"/>
    </row>
    <row r="42" spans="3:27" ht="15.75" customHeight="1" x14ac:dyDescent="0.25">
      <c r="C42" s="304" t="s">
        <v>140</v>
      </c>
      <c r="D42" s="727">
        <v>1</v>
      </c>
      <c r="E42" s="721"/>
      <c r="F42" s="709"/>
      <c r="G42" s="291"/>
      <c r="H42" s="295"/>
      <c r="I42" s="295"/>
      <c r="J42" s="295"/>
      <c r="K42" s="295"/>
      <c r="L42" s="295"/>
      <c r="M42" s="295"/>
      <c r="N42" s="295"/>
      <c r="O42" s="295"/>
      <c r="P42" s="295"/>
      <c r="Q42" s="716"/>
      <c r="R42" s="717"/>
      <c r="S42" s="717"/>
      <c r="T42" s="717"/>
      <c r="U42" s="717"/>
      <c r="V42" s="295"/>
      <c r="W42" s="295"/>
      <c r="X42" s="718"/>
      <c r="Y42" s="717"/>
      <c r="Z42" s="717"/>
      <c r="AA42" s="717"/>
    </row>
    <row r="43" spans="3:27" ht="15.75" customHeight="1" x14ac:dyDescent="0.25">
      <c r="C43" s="291"/>
      <c r="D43" s="291"/>
      <c r="E43" s="291"/>
      <c r="F43" s="291"/>
      <c r="G43" s="291"/>
      <c r="H43" s="291"/>
      <c r="I43" s="295"/>
      <c r="J43" s="295"/>
      <c r="K43" s="304"/>
      <c r="L43" s="304"/>
      <c r="M43" s="304"/>
      <c r="N43" s="304"/>
      <c r="O43" s="304"/>
      <c r="P43" s="304"/>
      <c r="Q43" s="304"/>
      <c r="R43" s="304"/>
      <c r="S43" s="304"/>
      <c r="T43" s="304"/>
      <c r="U43" s="304"/>
      <c r="V43" s="304"/>
      <c r="W43" s="304"/>
      <c r="X43" s="304"/>
      <c r="Y43" s="304"/>
      <c r="Z43" s="304"/>
      <c r="AA43" s="304"/>
    </row>
    <row r="44" spans="3:27" ht="15.75" customHeight="1" x14ac:dyDescent="0.25">
      <c r="C44" s="304"/>
      <c r="D44" s="719" t="s">
        <v>151</v>
      </c>
      <c r="E44" s="721"/>
      <c r="F44" s="721"/>
      <c r="G44" s="721"/>
      <c r="H44" s="721"/>
      <c r="I44" s="721"/>
      <c r="J44" s="721"/>
      <c r="K44" s="721"/>
      <c r="L44" s="721"/>
      <c r="M44" s="721"/>
      <c r="N44" s="721"/>
      <c r="O44" s="721"/>
      <c r="P44" s="721"/>
      <c r="Q44" s="721"/>
      <c r="R44" s="721"/>
      <c r="S44" s="721"/>
      <c r="T44" s="721"/>
      <c r="U44" s="721"/>
      <c r="V44" s="721"/>
      <c r="W44" s="721"/>
      <c r="X44" s="721"/>
      <c r="Y44" s="709"/>
      <c r="Z44" s="305"/>
      <c r="AA44" s="305"/>
    </row>
    <row r="45" spans="3:27" ht="15.75" customHeight="1" x14ac:dyDescent="0.25">
      <c r="C45" s="291"/>
      <c r="D45" s="758" t="s">
        <v>152</v>
      </c>
      <c r="E45" s="721"/>
      <c r="F45" s="721"/>
      <c r="G45" s="721"/>
      <c r="H45" s="709"/>
      <c r="I45" s="754" t="s">
        <v>153</v>
      </c>
      <c r="J45" s="721"/>
      <c r="K45" s="721"/>
      <c r="L45" s="721"/>
      <c r="M45" s="721"/>
      <c r="N45" s="721"/>
      <c r="O45" s="721"/>
      <c r="P45" s="709"/>
      <c r="Q45" s="755" t="s">
        <v>154</v>
      </c>
      <c r="R45" s="721"/>
      <c r="S45" s="721"/>
      <c r="T45" s="721"/>
      <c r="U45" s="721"/>
      <c r="V45" s="721"/>
      <c r="W45" s="721"/>
      <c r="X45" s="721"/>
      <c r="Y45" s="709"/>
      <c r="Z45" s="305"/>
      <c r="AA45" s="305"/>
    </row>
    <row r="46" spans="3:27" ht="15.75" customHeight="1" x14ac:dyDescent="0.25">
      <c r="C46" s="38"/>
      <c r="D46" s="759" t="s">
        <v>155</v>
      </c>
      <c r="E46" s="721"/>
      <c r="F46" s="721"/>
      <c r="G46" s="721"/>
      <c r="H46" s="709"/>
      <c r="I46" s="756" t="s">
        <v>156</v>
      </c>
      <c r="J46" s="721"/>
      <c r="K46" s="721"/>
      <c r="L46" s="721"/>
      <c r="M46" s="721"/>
      <c r="N46" s="721"/>
      <c r="O46" s="721"/>
      <c r="P46" s="709"/>
      <c r="Q46" s="757" t="s">
        <v>157</v>
      </c>
      <c r="R46" s="721"/>
      <c r="S46" s="721"/>
      <c r="T46" s="721"/>
      <c r="U46" s="721"/>
      <c r="V46" s="721"/>
      <c r="W46" s="721"/>
      <c r="X46" s="721"/>
      <c r="Y46" s="709"/>
      <c r="Z46" s="314"/>
      <c r="AA46" s="314"/>
    </row>
    <row r="47" spans="3:27" ht="15.75" customHeight="1" x14ac:dyDescent="0.25">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row>
    <row r="48" spans="3:27" ht="15.75" customHeight="1" x14ac:dyDescent="0.25">
      <c r="C48" s="747" t="s">
        <v>158</v>
      </c>
      <c r="D48" s="721"/>
      <c r="E48" s="721"/>
      <c r="F48" s="709"/>
      <c r="G48" s="752" t="s">
        <v>159</v>
      </c>
      <c r="H48" s="753" t="s">
        <v>160</v>
      </c>
      <c r="I48" s="735"/>
      <c r="J48" s="735"/>
      <c r="K48" s="735"/>
      <c r="L48" s="735"/>
      <c r="M48" s="735"/>
      <c r="N48" s="735"/>
      <c r="O48" s="735"/>
      <c r="P48" s="735"/>
      <c r="Q48" s="735"/>
      <c r="R48" s="735"/>
      <c r="S48" s="735"/>
      <c r="T48" s="735"/>
      <c r="U48" s="735"/>
      <c r="V48" s="735"/>
      <c r="W48" s="735"/>
      <c r="X48" s="735"/>
      <c r="Y48" s="735"/>
      <c r="Z48" s="735"/>
      <c r="AA48" s="736"/>
    </row>
    <row r="49" spans="2:28" ht="15.75" customHeight="1" x14ac:dyDescent="0.25">
      <c r="B49" s="39"/>
      <c r="C49" s="40" t="s">
        <v>161</v>
      </c>
      <c r="D49" s="41">
        <v>1.2</v>
      </c>
      <c r="E49" s="747" t="s">
        <v>162</v>
      </c>
      <c r="F49" s="709"/>
      <c r="G49" s="693"/>
      <c r="H49" s="738"/>
      <c r="I49" s="739"/>
      <c r="J49" s="739"/>
      <c r="K49" s="739"/>
      <c r="L49" s="739"/>
      <c r="M49" s="739"/>
      <c r="N49" s="739"/>
      <c r="O49" s="739"/>
      <c r="P49" s="739"/>
      <c r="Q49" s="739"/>
      <c r="R49" s="739"/>
      <c r="S49" s="739"/>
      <c r="T49" s="739"/>
      <c r="U49" s="739"/>
      <c r="V49" s="739"/>
      <c r="W49" s="739"/>
      <c r="X49" s="739"/>
      <c r="Y49" s="739"/>
      <c r="Z49" s="739"/>
      <c r="AA49" s="740"/>
      <c r="AB49" s="313"/>
    </row>
    <row r="50" spans="2:28" ht="15.75" customHeight="1" x14ac:dyDescent="0.25">
      <c r="B50" s="39"/>
      <c r="C50" s="42">
        <v>2024</v>
      </c>
      <c r="D50" s="43">
        <v>45474</v>
      </c>
      <c r="E50" s="746">
        <v>45656</v>
      </c>
      <c r="F50" s="709"/>
      <c r="G50" s="44">
        <v>1.2</v>
      </c>
      <c r="H50" s="751" t="s">
        <v>1431</v>
      </c>
      <c r="I50" s="721"/>
      <c r="J50" s="721"/>
      <c r="K50" s="721"/>
      <c r="L50" s="721"/>
      <c r="M50" s="721"/>
      <c r="N50" s="721"/>
      <c r="O50" s="721"/>
      <c r="P50" s="721"/>
      <c r="Q50" s="721"/>
      <c r="R50" s="721"/>
      <c r="S50" s="721"/>
      <c r="T50" s="721"/>
      <c r="U50" s="721"/>
      <c r="V50" s="721"/>
      <c r="W50" s="721"/>
      <c r="X50" s="721"/>
      <c r="Y50" s="721"/>
      <c r="Z50" s="721"/>
      <c r="AA50" s="709"/>
      <c r="AB50" s="313"/>
    </row>
    <row r="51" spans="2:28" ht="15.75" customHeight="1" x14ac:dyDescent="0.25">
      <c r="B51" s="39"/>
      <c r="C51" s="42">
        <v>2025</v>
      </c>
      <c r="D51" s="43">
        <v>45658</v>
      </c>
      <c r="E51" s="746">
        <v>46021</v>
      </c>
      <c r="F51" s="709"/>
      <c r="G51" s="44">
        <v>1.7</v>
      </c>
      <c r="H51" s="751" t="s">
        <v>1431</v>
      </c>
      <c r="I51" s="721"/>
      <c r="J51" s="721"/>
      <c r="K51" s="721"/>
      <c r="L51" s="721"/>
      <c r="M51" s="721"/>
      <c r="N51" s="721"/>
      <c r="O51" s="721"/>
      <c r="P51" s="721"/>
      <c r="Q51" s="721"/>
      <c r="R51" s="721"/>
      <c r="S51" s="721"/>
      <c r="T51" s="721"/>
      <c r="U51" s="721"/>
      <c r="V51" s="721"/>
      <c r="W51" s="721"/>
      <c r="X51" s="721"/>
      <c r="Y51" s="721"/>
      <c r="Z51" s="721"/>
      <c r="AA51" s="709"/>
      <c r="AB51" s="313"/>
    </row>
    <row r="52" spans="2:28" ht="15.75" customHeight="1" x14ac:dyDescent="0.25">
      <c r="B52" s="39"/>
      <c r="C52" s="42">
        <v>2026</v>
      </c>
      <c r="D52" s="43">
        <v>46023</v>
      </c>
      <c r="E52" s="746">
        <v>46386</v>
      </c>
      <c r="F52" s="709"/>
      <c r="G52" s="44">
        <v>1.1000000000000001</v>
      </c>
      <c r="H52" s="751" t="s">
        <v>1431</v>
      </c>
      <c r="I52" s="721"/>
      <c r="J52" s="721"/>
      <c r="K52" s="721"/>
      <c r="L52" s="721"/>
      <c r="M52" s="721"/>
      <c r="N52" s="721"/>
      <c r="O52" s="721"/>
      <c r="P52" s="721"/>
      <c r="Q52" s="721"/>
      <c r="R52" s="721"/>
      <c r="S52" s="721"/>
      <c r="T52" s="721"/>
      <c r="U52" s="721"/>
      <c r="V52" s="721"/>
      <c r="W52" s="721"/>
      <c r="X52" s="721"/>
      <c r="Y52" s="721"/>
      <c r="Z52" s="721"/>
      <c r="AA52" s="709"/>
      <c r="AB52" s="313"/>
    </row>
    <row r="53" spans="2:28" ht="15.75" customHeight="1" x14ac:dyDescent="0.25">
      <c r="B53" s="39"/>
      <c r="C53" s="42">
        <v>2027</v>
      </c>
      <c r="D53" s="43">
        <v>46388</v>
      </c>
      <c r="E53" s="746">
        <v>46751</v>
      </c>
      <c r="F53" s="709"/>
      <c r="G53" s="44">
        <v>1</v>
      </c>
      <c r="H53" s="751" t="s">
        <v>1431</v>
      </c>
      <c r="I53" s="721"/>
      <c r="J53" s="721"/>
      <c r="K53" s="721"/>
      <c r="L53" s="721"/>
      <c r="M53" s="721"/>
      <c r="N53" s="721"/>
      <c r="O53" s="721"/>
      <c r="P53" s="721"/>
      <c r="Q53" s="721"/>
      <c r="R53" s="721"/>
      <c r="S53" s="721"/>
      <c r="T53" s="721"/>
      <c r="U53" s="721"/>
      <c r="V53" s="721"/>
      <c r="W53" s="721"/>
      <c r="X53" s="721"/>
      <c r="Y53" s="721"/>
      <c r="Z53" s="721"/>
      <c r="AA53" s="709"/>
      <c r="AB53" s="313"/>
    </row>
    <row r="54" spans="2:28" ht="15.75" customHeight="1" x14ac:dyDescent="0.25">
      <c r="B54" s="39"/>
      <c r="C54" s="42"/>
      <c r="D54" s="42"/>
      <c r="E54" s="747"/>
      <c r="F54" s="709"/>
      <c r="G54" s="41"/>
      <c r="H54" s="747"/>
      <c r="I54" s="721"/>
      <c r="J54" s="721"/>
      <c r="K54" s="721"/>
      <c r="L54" s="721"/>
      <c r="M54" s="721"/>
      <c r="N54" s="721"/>
      <c r="O54" s="721"/>
      <c r="P54" s="721"/>
      <c r="Q54" s="721"/>
      <c r="R54" s="721"/>
      <c r="S54" s="721"/>
      <c r="T54" s="721"/>
      <c r="U54" s="721"/>
      <c r="V54" s="721"/>
      <c r="W54" s="721"/>
      <c r="X54" s="721"/>
      <c r="Y54" s="721"/>
      <c r="Z54" s="721"/>
      <c r="AA54" s="709"/>
      <c r="AB54" s="313"/>
    </row>
    <row r="55" spans="2:28" ht="15.75" customHeight="1" x14ac:dyDescent="0.25">
      <c r="B55" s="30"/>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9"/>
    </row>
    <row r="56" spans="2:28" ht="15.75" customHeight="1" x14ac:dyDescent="0.25">
      <c r="B56" s="30"/>
      <c r="C56" s="725" t="s">
        <v>163</v>
      </c>
      <c r="D56" s="717"/>
      <c r="E56" s="304"/>
      <c r="F56" s="295" t="s">
        <v>164</v>
      </c>
      <c r="G56" s="45"/>
      <c r="H56" s="306"/>
      <c r="I56" s="295" t="s">
        <v>165</v>
      </c>
      <c r="J56" s="291"/>
      <c r="K56" s="720"/>
      <c r="L56" s="709"/>
      <c r="M56" s="304"/>
      <c r="N56" s="291"/>
      <c r="O56" s="291"/>
      <c r="P56" s="291"/>
      <c r="Q56" s="291"/>
      <c r="R56" s="291"/>
      <c r="S56" s="291"/>
      <c r="T56" s="291"/>
      <c r="U56" s="291"/>
      <c r="V56" s="291"/>
      <c r="W56" s="291"/>
      <c r="X56" s="291"/>
      <c r="Y56" s="291"/>
      <c r="Z56" s="291"/>
      <c r="AA56" s="291"/>
      <c r="AB56" s="299"/>
    </row>
    <row r="57" spans="2:28" ht="15.75" customHeight="1" x14ac:dyDescent="0.25">
      <c r="B57" s="317"/>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8"/>
    </row>
    <row r="58" spans="2:28" ht="15.75" customHeight="1" x14ac:dyDescent="0.25">
      <c r="B58" s="745" t="s">
        <v>166</v>
      </c>
      <c r="C58" s="721"/>
      <c r="D58" s="721"/>
      <c r="E58" s="721"/>
      <c r="F58" s="721"/>
      <c r="G58" s="721"/>
      <c r="H58" s="721"/>
      <c r="I58" s="721"/>
      <c r="J58" s="721"/>
      <c r="K58" s="721"/>
      <c r="L58" s="721"/>
      <c r="M58" s="721"/>
      <c r="N58" s="721"/>
      <c r="O58" s="721"/>
      <c r="P58" s="721"/>
      <c r="Q58" s="721"/>
      <c r="R58" s="721"/>
      <c r="S58" s="721"/>
      <c r="T58" s="721"/>
      <c r="U58" s="721"/>
      <c r="V58" s="721"/>
      <c r="W58" s="721"/>
      <c r="X58" s="721"/>
      <c r="Y58" s="721"/>
      <c r="Z58" s="721"/>
      <c r="AA58" s="721"/>
      <c r="AB58" s="709"/>
    </row>
    <row r="59" spans="2:28" ht="15.75" customHeight="1" x14ac:dyDescent="0.25">
      <c r="B59" s="46"/>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47"/>
    </row>
    <row r="60" spans="2:28" ht="29.25" customHeight="1" x14ac:dyDescent="0.25">
      <c r="B60" s="747" t="s">
        <v>161</v>
      </c>
      <c r="C60" s="709"/>
      <c r="D60" s="41"/>
      <c r="E60" s="747" t="s">
        <v>167</v>
      </c>
      <c r="F60" s="709"/>
      <c r="G60" s="41"/>
      <c r="H60" s="719" t="s">
        <v>168</v>
      </c>
      <c r="I60" s="709"/>
      <c r="J60" s="747"/>
      <c r="K60" s="709"/>
      <c r="L60" s="750"/>
      <c r="M60" s="717"/>
      <c r="N60" s="41" t="s">
        <v>169</v>
      </c>
      <c r="O60" s="747"/>
      <c r="P60" s="721"/>
      <c r="Q60" s="709"/>
      <c r="R60" s="747" t="s">
        <v>170</v>
      </c>
      <c r="S60" s="721"/>
      <c r="T60" s="709"/>
      <c r="U60" s="747"/>
      <c r="V60" s="721"/>
      <c r="W60" s="709"/>
      <c r="X60" s="747" t="s">
        <v>171</v>
      </c>
      <c r="Y60" s="709"/>
      <c r="Z60" s="747"/>
      <c r="AA60" s="721"/>
      <c r="AB60" s="709"/>
    </row>
    <row r="61" spans="2:28" ht="15.75" customHeight="1" x14ac:dyDescent="0.25">
      <c r="B61" s="46"/>
      <c r="C61" s="319"/>
      <c r="D61" s="319"/>
      <c r="E61" s="319"/>
      <c r="F61" s="314"/>
      <c r="G61" s="320"/>
      <c r="H61" s="321"/>
      <c r="I61" s="321"/>
      <c r="J61" s="314"/>
      <c r="K61" s="314"/>
      <c r="L61" s="314"/>
      <c r="M61" s="314"/>
      <c r="N61" s="321"/>
      <c r="O61" s="314"/>
      <c r="P61" s="314"/>
      <c r="Q61" s="314"/>
      <c r="R61" s="314"/>
      <c r="S61" s="321"/>
      <c r="T61" s="301"/>
      <c r="U61" s="301"/>
      <c r="V61" s="291"/>
      <c r="W61" s="321"/>
      <c r="X61" s="311"/>
      <c r="Y61" s="311"/>
      <c r="Z61" s="48"/>
      <c r="AA61" s="27"/>
      <c r="AB61" s="49"/>
    </row>
    <row r="62" spans="2:28" ht="15.75" customHeight="1" x14ac:dyDescent="0.25">
      <c r="B62" s="745" t="s">
        <v>172</v>
      </c>
      <c r="C62" s="709"/>
      <c r="D62" s="748"/>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40"/>
    </row>
    <row r="63" spans="2:28" ht="15.75" customHeight="1" x14ac:dyDescent="0.25">
      <c r="B63" s="46"/>
      <c r="C63" s="319"/>
      <c r="D63" s="319"/>
      <c r="E63" s="319"/>
      <c r="F63" s="314"/>
      <c r="G63" s="320"/>
      <c r="H63" s="321"/>
      <c r="I63" s="321"/>
      <c r="J63" s="314"/>
      <c r="K63" s="314"/>
      <c r="L63" s="314"/>
      <c r="M63" s="314"/>
      <c r="N63" s="321"/>
      <c r="O63" s="314"/>
      <c r="P63" s="314"/>
      <c r="Q63" s="314"/>
      <c r="R63" s="314"/>
      <c r="S63" s="321"/>
      <c r="T63" s="301"/>
      <c r="U63" s="301"/>
      <c r="V63" s="291"/>
      <c r="W63" s="321"/>
      <c r="X63" s="311"/>
      <c r="Y63" s="311"/>
      <c r="Z63" s="48"/>
      <c r="AA63" s="27"/>
      <c r="AB63" s="49"/>
    </row>
    <row r="64" spans="2:28" ht="15.75" customHeight="1" x14ac:dyDescent="0.25">
      <c r="B64" s="745" t="s">
        <v>173</v>
      </c>
      <c r="C64" s="709"/>
      <c r="D64" s="74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40"/>
    </row>
    <row r="66" spans="2:28" ht="15.75" customHeight="1" x14ac:dyDescent="0.25">
      <c r="B66" s="745" t="s">
        <v>174</v>
      </c>
      <c r="C66" s="709"/>
      <c r="D66" s="749"/>
      <c r="E66" s="739"/>
      <c r="F66" s="739"/>
      <c r="G66" s="739"/>
      <c r="H66" s="739"/>
      <c r="I66" s="739"/>
      <c r="J66" s="739"/>
      <c r="K66" s="739"/>
      <c r="L66" s="739"/>
      <c r="M66" s="739"/>
      <c r="N66" s="739"/>
      <c r="O66" s="739"/>
      <c r="P66" s="739"/>
      <c r="Q66" s="739"/>
      <c r="R66" s="739"/>
      <c r="S66" s="739"/>
      <c r="T66" s="739"/>
      <c r="U66" s="739"/>
      <c r="V66" s="739"/>
      <c r="W66" s="739"/>
      <c r="X66" s="739"/>
      <c r="Y66" s="739"/>
      <c r="Z66" s="739"/>
      <c r="AA66" s="739"/>
      <c r="AB66" s="740"/>
    </row>
    <row r="67" spans="2:28" ht="15.75" customHeight="1" x14ac:dyDescent="0.25">
      <c r="B67" s="46"/>
      <c r="C67" s="319"/>
      <c r="D67" s="319"/>
      <c r="E67" s="319"/>
      <c r="F67" s="314"/>
      <c r="G67" s="320"/>
      <c r="H67" s="321"/>
      <c r="I67" s="321"/>
      <c r="J67" s="314"/>
      <c r="K67" s="314"/>
      <c r="L67" s="314"/>
      <c r="M67" s="314"/>
      <c r="N67" s="321"/>
      <c r="O67" s="314"/>
      <c r="P67" s="314"/>
      <c r="Q67" s="314"/>
      <c r="R67" s="314"/>
      <c r="S67" s="321"/>
      <c r="T67" s="301"/>
      <c r="U67" s="301"/>
      <c r="V67" s="291"/>
      <c r="W67" s="321"/>
      <c r="X67" s="311"/>
      <c r="Y67" s="311"/>
      <c r="Z67" s="48"/>
      <c r="AA67" s="27"/>
      <c r="AB67" s="49"/>
    </row>
    <row r="68" spans="2:28" ht="15.75" customHeight="1" x14ac:dyDescent="0.25">
      <c r="B68" s="745" t="s">
        <v>175</v>
      </c>
      <c r="C68" s="709"/>
      <c r="D68" s="74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40"/>
    </row>
    <row r="69" spans="2:28" ht="15.75" customHeight="1" x14ac:dyDescent="0.25">
      <c r="B69" s="46"/>
      <c r="C69" s="319"/>
      <c r="D69" s="319"/>
      <c r="E69" s="319"/>
      <c r="F69" s="314"/>
      <c r="G69" s="320"/>
      <c r="H69" s="321"/>
      <c r="I69" s="321"/>
      <c r="J69" s="314"/>
      <c r="K69" s="314"/>
      <c r="L69" s="314"/>
      <c r="M69" s="314"/>
      <c r="N69" s="321"/>
      <c r="O69" s="314"/>
      <c r="P69" s="314"/>
      <c r="Q69" s="314"/>
      <c r="R69" s="314"/>
      <c r="S69" s="321"/>
      <c r="T69" s="301"/>
      <c r="U69" s="301"/>
      <c r="V69" s="291"/>
      <c r="W69" s="321"/>
      <c r="X69" s="311"/>
      <c r="Y69" s="311"/>
      <c r="Z69" s="48"/>
      <c r="AA69" s="27"/>
      <c r="AB69" s="49"/>
    </row>
    <row r="70" spans="2:28" ht="15.75" customHeight="1" x14ac:dyDescent="0.25">
      <c r="B70" s="745" t="s">
        <v>176</v>
      </c>
      <c r="C70" s="709"/>
      <c r="D70" s="74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40"/>
    </row>
    <row r="71" spans="2:28" ht="15.75" customHeight="1" x14ac:dyDescent="0.25">
      <c r="B71" s="46"/>
      <c r="C71" s="319"/>
      <c r="D71" s="319"/>
      <c r="E71" s="319"/>
      <c r="F71" s="314"/>
      <c r="G71" s="320"/>
      <c r="H71" s="321"/>
      <c r="I71" s="321"/>
      <c r="J71" s="314"/>
      <c r="K71" s="314"/>
      <c r="L71" s="314"/>
      <c r="M71" s="314"/>
      <c r="N71" s="321"/>
      <c r="O71" s="314"/>
      <c r="P71" s="314"/>
      <c r="Q71" s="314"/>
      <c r="R71" s="314"/>
      <c r="S71" s="321"/>
      <c r="T71" s="301"/>
      <c r="U71" s="301"/>
      <c r="V71" s="291"/>
      <c r="W71" s="321"/>
      <c r="X71" s="311"/>
      <c r="Y71" s="311"/>
      <c r="Z71" s="48"/>
      <c r="AA71" s="27"/>
      <c r="AB71" s="49"/>
    </row>
    <row r="72" spans="2:28" ht="15.75" customHeight="1" x14ac:dyDescent="0.25">
      <c r="B72" s="745" t="s">
        <v>177</v>
      </c>
      <c r="C72" s="721"/>
      <c r="D72" s="721"/>
      <c r="E72" s="721"/>
      <c r="F72" s="721"/>
      <c r="G72" s="721"/>
      <c r="H72" s="721"/>
      <c r="I72" s="721"/>
      <c r="J72" s="721"/>
      <c r="K72" s="721"/>
      <c r="L72" s="721"/>
      <c r="M72" s="721"/>
      <c r="N72" s="721"/>
      <c r="O72" s="721"/>
      <c r="P72" s="721"/>
      <c r="Q72" s="721"/>
      <c r="R72" s="721"/>
      <c r="S72" s="721"/>
      <c r="T72" s="721"/>
      <c r="U72" s="721"/>
      <c r="V72" s="721"/>
      <c r="W72" s="721"/>
      <c r="X72" s="721"/>
      <c r="Y72" s="721"/>
      <c r="Z72" s="721"/>
      <c r="AA72" s="721"/>
      <c r="AB72" s="709"/>
    </row>
    <row r="73" spans="2:28" ht="15.75" customHeight="1" x14ac:dyDescent="0.25">
      <c r="B73" s="719" t="s">
        <v>122</v>
      </c>
      <c r="C73" s="709"/>
      <c r="D73" s="50" t="s">
        <v>178</v>
      </c>
      <c r="E73" s="719" t="s">
        <v>179</v>
      </c>
      <c r="F73" s="709"/>
      <c r="G73" s="719" t="s">
        <v>177</v>
      </c>
      <c r="H73" s="721"/>
      <c r="I73" s="721"/>
      <c r="J73" s="721"/>
      <c r="K73" s="721"/>
      <c r="L73" s="721"/>
      <c r="M73" s="721"/>
      <c r="N73" s="721"/>
      <c r="O73" s="709"/>
      <c r="P73" s="719" t="s">
        <v>180</v>
      </c>
      <c r="Q73" s="721"/>
      <c r="R73" s="721"/>
      <c r="S73" s="721"/>
      <c r="T73" s="721"/>
      <c r="U73" s="721"/>
      <c r="V73" s="721"/>
      <c r="W73" s="721"/>
      <c r="X73" s="721"/>
      <c r="Y73" s="721"/>
      <c r="Z73" s="721"/>
      <c r="AA73" s="721"/>
      <c r="AB73" s="709"/>
    </row>
    <row r="74" spans="2:28" ht="15.75" customHeight="1" x14ac:dyDescent="0.25">
      <c r="B74" s="719"/>
      <c r="C74" s="709"/>
      <c r="D74" s="36"/>
      <c r="E74" s="719"/>
      <c r="F74" s="709"/>
      <c r="G74" s="744"/>
      <c r="H74" s="721"/>
      <c r="I74" s="721"/>
      <c r="J74" s="721"/>
      <c r="K74" s="721"/>
      <c r="L74" s="721"/>
      <c r="M74" s="721"/>
      <c r="N74" s="721"/>
      <c r="O74" s="709"/>
      <c r="P74" s="744"/>
      <c r="Q74" s="721"/>
      <c r="R74" s="721"/>
      <c r="S74" s="721"/>
      <c r="T74" s="721"/>
      <c r="U74" s="721"/>
      <c r="V74" s="721"/>
      <c r="W74" s="721"/>
      <c r="X74" s="721"/>
      <c r="Y74" s="721"/>
      <c r="Z74" s="721"/>
      <c r="AA74" s="721"/>
      <c r="AB74" s="709"/>
    </row>
    <row r="75" spans="2:28" ht="15.75" customHeight="1" x14ac:dyDescent="0.25">
      <c r="B75" s="719"/>
      <c r="C75" s="709"/>
      <c r="D75" s="36"/>
      <c r="E75" s="719"/>
      <c r="F75" s="709"/>
      <c r="G75" s="744"/>
      <c r="H75" s="721"/>
      <c r="I75" s="721"/>
      <c r="J75" s="721"/>
      <c r="K75" s="721"/>
      <c r="L75" s="721"/>
      <c r="M75" s="721"/>
      <c r="N75" s="721"/>
      <c r="O75" s="709"/>
      <c r="P75" s="744"/>
      <c r="Q75" s="721"/>
      <c r="R75" s="721"/>
      <c r="S75" s="721"/>
      <c r="T75" s="721"/>
      <c r="U75" s="721"/>
      <c r="V75" s="721"/>
      <c r="W75" s="721"/>
      <c r="X75" s="721"/>
      <c r="Y75" s="721"/>
      <c r="Z75" s="721"/>
      <c r="AA75" s="721"/>
      <c r="AB75" s="709"/>
    </row>
    <row r="76" spans="2:28" ht="26.25" customHeight="1" x14ac:dyDescent="0.25">
      <c r="B76" s="743" t="s">
        <v>181</v>
      </c>
      <c r="C76" s="721"/>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09"/>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c r="AC2" s="291"/>
      <c r="AD2" s="291"/>
      <c r="AE2" s="291"/>
      <c r="AF2" s="291"/>
      <c r="AG2" s="291"/>
    </row>
    <row r="3" spans="2:33"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c r="AC3" s="291"/>
      <c r="AD3" s="291"/>
      <c r="AE3" s="291"/>
      <c r="AF3" s="291"/>
      <c r="AG3" s="291"/>
    </row>
    <row r="4" spans="2:33"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c r="AC4" s="291"/>
      <c r="AD4" s="291"/>
      <c r="AE4" s="291"/>
      <c r="AF4" s="291"/>
      <c r="AG4" s="291"/>
    </row>
    <row r="5" spans="2:33"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c r="AC5" s="291"/>
      <c r="AD5" s="291"/>
      <c r="AE5" s="291"/>
      <c r="AF5" s="291"/>
      <c r="AG5" s="291"/>
    </row>
    <row r="6" spans="2:33"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c r="AC6" s="291"/>
      <c r="AD6" s="291"/>
      <c r="AE6" s="291"/>
      <c r="AF6" s="291"/>
      <c r="AG6" s="291"/>
    </row>
    <row r="7" spans="2:33"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c r="AC7" s="291"/>
      <c r="AD7" s="291"/>
      <c r="AE7" s="291"/>
      <c r="AF7" s="291"/>
      <c r="AG7" s="291"/>
    </row>
    <row r="8" spans="2:33"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c r="AC8" s="291"/>
      <c r="AD8" s="291"/>
      <c r="AE8" s="291"/>
      <c r="AF8" s="1333" t="s">
        <v>1432</v>
      </c>
      <c r="AG8" s="717"/>
    </row>
    <row r="9" spans="2:33"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c r="AC9" s="291"/>
      <c r="AD9" s="291"/>
      <c r="AE9" s="291"/>
      <c r="AF9" s="291"/>
      <c r="AG9" s="291"/>
    </row>
    <row r="10" spans="2:33" ht="30" customHeight="1" x14ac:dyDescent="0.25">
      <c r="B10" s="30"/>
      <c r="C10" s="718" t="s">
        <v>123</v>
      </c>
      <c r="D10" s="717"/>
      <c r="E10" s="719" t="s">
        <v>114</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c r="AC10" s="291"/>
      <c r="AD10" s="291"/>
      <c r="AE10" s="291"/>
      <c r="AF10" s="291"/>
      <c r="AG10" s="291"/>
    </row>
    <row r="11" spans="2:33"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c r="AC11" s="291"/>
      <c r="AD11" s="291"/>
      <c r="AE11" s="291"/>
      <c r="AF11" s="50" t="s">
        <v>1433</v>
      </c>
      <c r="AG11" s="50" t="s">
        <v>1434</v>
      </c>
    </row>
    <row r="12" spans="2:33" ht="29.25" customHeight="1" x14ac:dyDescent="0.25">
      <c r="B12" s="30"/>
      <c r="C12" s="732" t="s">
        <v>125</v>
      </c>
      <c r="D12" s="733"/>
      <c r="E12" s="730" t="s">
        <v>1435</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c r="AC12" s="291"/>
      <c r="AD12" s="291"/>
      <c r="AE12" s="291"/>
      <c r="AF12" s="36" t="s">
        <v>1436</v>
      </c>
      <c r="AG12" s="36">
        <v>28</v>
      </c>
    </row>
    <row r="13" spans="2:33"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c r="AC13" s="291"/>
      <c r="AD13" s="291"/>
      <c r="AE13" s="291"/>
      <c r="AF13" s="36" t="s">
        <v>1437</v>
      </c>
      <c r="AG13" s="36">
        <v>100</v>
      </c>
    </row>
    <row r="14" spans="2:33" ht="15" customHeight="1" x14ac:dyDescent="0.25">
      <c r="B14" s="30"/>
      <c r="C14" s="718" t="s">
        <v>127</v>
      </c>
      <c r="D14" s="717"/>
      <c r="E14" s="302"/>
      <c r="F14" s="716"/>
      <c r="G14" s="717"/>
      <c r="H14" s="717"/>
      <c r="I14" s="717"/>
      <c r="J14" s="717"/>
      <c r="K14" s="717"/>
      <c r="L14" s="717"/>
      <c r="M14" s="717"/>
      <c r="N14" s="717"/>
      <c r="O14" s="717"/>
      <c r="P14" s="717"/>
      <c r="Q14" s="717"/>
      <c r="R14" s="717"/>
      <c r="S14" s="717"/>
      <c r="T14" s="717"/>
      <c r="U14" s="717"/>
      <c r="V14" s="717"/>
      <c r="W14" s="717"/>
      <c r="X14" s="717"/>
      <c r="Y14" s="717"/>
      <c r="Z14" s="717"/>
      <c r="AA14" s="717"/>
      <c r="AB14" s="729"/>
      <c r="AC14" s="291"/>
      <c r="AD14" s="291"/>
      <c r="AE14" s="291"/>
      <c r="AF14" s="36" t="s">
        <v>1438</v>
      </c>
      <c r="AG14" s="36">
        <v>34</v>
      </c>
    </row>
    <row r="15" spans="2:33" ht="29.25" customHeight="1" x14ac:dyDescent="0.25">
      <c r="B15" s="30"/>
      <c r="C15" s="719" t="s">
        <v>1439</v>
      </c>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09"/>
      <c r="AB15" s="303"/>
      <c r="AC15" s="291"/>
      <c r="AD15" s="291"/>
      <c r="AE15" s="291"/>
      <c r="AF15" s="36" t="s">
        <v>1440</v>
      </c>
      <c r="AG15" s="36">
        <v>100</v>
      </c>
    </row>
    <row r="16" spans="2:33" ht="15" customHeight="1" x14ac:dyDescent="0.25">
      <c r="B16" s="30"/>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3"/>
      <c r="AC16" s="291"/>
      <c r="AD16" s="291"/>
      <c r="AE16" s="291"/>
      <c r="AF16" s="36" t="s">
        <v>1441</v>
      </c>
      <c r="AG16" s="36">
        <v>38</v>
      </c>
    </row>
    <row r="17" spans="3:33" ht="15" customHeight="1" x14ac:dyDescent="0.25">
      <c r="C17" s="305" t="s">
        <v>128</v>
      </c>
      <c r="D17" s="305"/>
      <c r="E17" s="291"/>
      <c r="F17" s="291"/>
      <c r="G17" s="291"/>
      <c r="H17" s="291"/>
      <c r="I17" s="291"/>
      <c r="J17" s="304"/>
      <c r="K17" s="304"/>
      <c r="L17" s="304"/>
      <c r="M17" s="304"/>
      <c r="N17" s="304"/>
      <c r="O17" s="304"/>
      <c r="P17" s="304"/>
      <c r="Q17" s="304"/>
      <c r="R17" s="304" t="s">
        <v>129</v>
      </c>
      <c r="S17" s="304"/>
      <c r="T17" s="304"/>
      <c r="U17" s="304"/>
      <c r="V17" s="304"/>
      <c r="W17" s="304"/>
      <c r="X17" s="304"/>
      <c r="Y17" s="304"/>
      <c r="Z17" s="304"/>
      <c r="AA17" s="304"/>
      <c r="AB17" s="303"/>
      <c r="AC17" s="291"/>
      <c r="AD17" s="291"/>
      <c r="AE17" s="291"/>
      <c r="AF17" s="36" t="s">
        <v>1442</v>
      </c>
      <c r="AG17" s="36">
        <v>100</v>
      </c>
    </row>
    <row r="18" spans="3:33" ht="15" customHeight="1" x14ac:dyDescent="0.25">
      <c r="C18" s="734"/>
      <c r="D18" s="735"/>
      <c r="E18" s="735"/>
      <c r="F18" s="735"/>
      <c r="G18" s="735"/>
      <c r="H18" s="735"/>
      <c r="I18" s="735"/>
      <c r="J18" s="735"/>
      <c r="K18" s="735"/>
      <c r="L18" s="735"/>
      <c r="M18" s="735"/>
      <c r="N18" s="735"/>
      <c r="O18" s="735"/>
      <c r="P18" s="736"/>
      <c r="Q18" s="291"/>
      <c r="R18" s="720"/>
      <c r="S18" s="721"/>
      <c r="T18" s="721"/>
      <c r="U18" s="721"/>
      <c r="V18" s="721"/>
      <c r="W18" s="721"/>
      <c r="X18" s="721"/>
      <c r="Y18" s="721"/>
      <c r="Z18" s="721"/>
      <c r="AA18" s="709"/>
      <c r="AB18" s="299"/>
      <c r="AC18" s="291"/>
      <c r="AD18" s="291"/>
      <c r="AE18" s="291"/>
      <c r="AF18" s="36" t="s">
        <v>1443</v>
      </c>
      <c r="AG18" s="36">
        <v>25</v>
      </c>
    </row>
    <row r="19" spans="3:33" ht="15" customHeight="1" x14ac:dyDescent="0.25">
      <c r="C19" s="737"/>
      <c r="D19" s="691"/>
      <c r="E19" s="691"/>
      <c r="F19" s="691"/>
      <c r="G19" s="691"/>
      <c r="H19" s="691"/>
      <c r="I19" s="691"/>
      <c r="J19" s="691"/>
      <c r="K19" s="691"/>
      <c r="L19" s="691"/>
      <c r="M19" s="691"/>
      <c r="N19" s="691"/>
      <c r="O19" s="691"/>
      <c r="P19" s="729"/>
      <c r="Q19" s="291"/>
      <c r="R19" s="291"/>
      <c r="S19" s="291"/>
      <c r="T19" s="291"/>
      <c r="U19" s="291"/>
      <c r="V19" s="291"/>
      <c r="W19" s="291"/>
      <c r="X19" s="291"/>
      <c r="Y19" s="291"/>
      <c r="Z19" s="291"/>
      <c r="AA19" s="291"/>
      <c r="AB19" s="299"/>
      <c r="AC19" s="291"/>
      <c r="AD19" s="291"/>
      <c r="AE19" s="291"/>
      <c r="AF19" s="291"/>
      <c r="AG19" s="291"/>
    </row>
    <row r="20" spans="3:33" ht="15" customHeight="1" x14ac:dyDescent="0.25">
      <c r="C20" s="737"/>
      <c r="D20" s="691"/>
      <c r="E20" s="691"/>
      <c r="F20" s="691"/>
      <c r="G20" s="691"/>
      <c r="H20" s="691"/>
      <c r="I20" s="691"/>
      <c r="J20" s="691"/>
      <c r="K20" s="691"/>
      <c r="L20" s="691"/>
      <c r="M20" s="691"/>
      <c r="N20" s="691"/>
      <c r="O20" s="691"/>
      <c r="P20" s="729"/>
      <c r="Q20" s="301"/>
      <c r="R20" s="304" t="s">
        <v>130</v>
      </c>
      <c r="S20" s="304"/>
      <c r="T20" s="304"/>
      <c r="U20" s="304"/>
      <c r="V20" s="304"/>
      <c r="W20" s="301"/>
      <c r="X20" s="301"/>
      <c r="Y20" s="301"/>
      <c r="Z20" s="291"/>
      <c r="AA20" s="301"/>
      <c r="AB20" s="299"/>
      <c r="AC20" s="291"/>
      <c r="AD20" s="291"/>
      <c r="AE20" s="291"/>
      <c r="AF20" s="291"/>
      <c r="AG20" s="291"/>
    </row>
    <row r="21" spans="3:33" ht="15" customHeight="1" x14ac:dyDescent="0.25">
      <c r="C21" s="737"/>
      <c r="D21" s="691"/>
      <c r="E21" s="691"/>
      <c r="F21" s="691"/>
      <c r="G21" s="691"/>
      <c r="H21" s="691"/>
      <c r="I21" s="691"/>
      <c r="J21" s="691"/>
      <c r="K21" s="691"/>
      <c r="L21" s="691"/>
      <c r="M21" s="691"/>
      <c r="N21" s="691"/>
      <c r="O21" s="691"/>
      <c r="P21" s="729"/>
      <c r="Q21" s="291"/>
      <c r="R21" s="36"/>
      <c r="S21" s="291" t="s">
        <v>15</v>
      </c>
      <c r="T21" s="291"/>
      <c r="U21" s="36"/>
      <c r="V21" s="291" t="s">
        <v>27</v>
      </c>
      <c r="W21" s="291"/>
      <c r="X21" s="36"/>
      <c r="Y21" s="306" t="s">
        <v>46</v>
      </c>
      <c r="Z21" s="291"/>
      <c r="AA21" s="291"/>
      <c r="AB21" s="299"/>
      <c r="AC21" s="291"/>
      <c r="AD21" s="291"/>
      <c r="AE21" s="291"/>
      <c r="AF21" s="291"/>
      <c r="AG21" s="291"/>
    </row>
    <row r="22" spans="3:33" ht="15" customHeight="1" x14ac:dyDescent="0.25">
      <c r="C22" s="737"/>
      <c r="D22" s="691"/>
      <c r="E22" s="691"/>
      <c r="F22" s="691"/>
      <c r="G22" s="691"/>
      <c r="H22" s="691"/>
      <c r="I22" s="691"/>
      <c r="J22" s="691"/>
      <c r="K22" s="691"/>
      <c r="L22" s="691"/>
      <c r="M22" s="691"/>
      <c r="N22" s="691"/>
      <c r="O22" s="691"/>
      <c r="P22" s="729"/>
      <c r="Q22" s="291"/>
      <c r="R22" s="291"/>
      <c r="S22" s="291"/>
      <c r="T22" s="291"/>
      <c r="U22" s="291"/>
      <c r="V22" s="291"/>
      <c r="W22" s="291"/>
      <c r="X22" s="291"/>
      <c r="Y22" s="291"/>
      <c r="Z22" s="291"/>
      <c r="AA22" s="291"/>
      <c r="AB22" s="299"/>
      <c r="AC22" s="291"/>
      <c r="AD22" s="291"/>
      <c r="AE22" s="291"/>
      <c r="AF22" s="291"/>
      <c r="AG22" s="291"/>
    </row>
    <row r="23" spans="3:33" ht="15" customHeight="1" x14ac:dyDescent="0.25">
      <c r="C23" s="738"/>
      <c r="D23" s="739"/>
      <c r="E23" s="739"/>
      <c r="F23" s="739"/>
      <c r="G23" s="739"/>
      <c r="H23" s="739"/>
      <c r="I23" s="739"/>
      <c r="J23" s="739"/>
      <c r="K23" s="739"/>
      <c r="L23" s="739"/>
      <c r="M23" s="739"/>
      <c r="N23" s="739"/>
      <c r="O23" s="739"/>
      <c r="P23" s="740"/>
      <c r="Q23" s="291"/>
      <c r="R23" s="304" t="s">
        <v>131</v>
      </c>
      <c r="S23" s="291"/>
      <c r="T23" s="291"/>
      <c r="U23" s="291"/>
      <c r="V23" s="291"/>
      <c r="W23" s="727" t="s">
        <v>33</v>
      </c>
      <c r="X23" s="721"/>
      <c r="Y23" s="721"/>
      <c r="Z23" s="721"/>
      <c r="AA23" s="709"/>
      <c r="AB23" s="299"/>
      <c r="AC23" s="291"/>
      <c r="AD23" s="291"/>
      <c r="AE23" s="291"/>
      <c r="AF23" s="291"/>
      <c r="AG23" s="291"/>
    </row>
    <row r="24" spans="3:33" ht="15" customHeight="1" x14ac:dyDescent="0.25">
      <c r="C24" s="301"/>
      <c r="D24" s="301"/>
      <c r="E24" s="301"/>
      <c r="F24" s="301"/>
      <c r="G24" s="301"/>
      <c r="H24" s="291"/>
      <c r="I24" s="291"/>
      <c r="J24" s="291"/>
      <c r="K24" s="291"/>
      <c r="L24" s="291"/>
      <c r="M24" s="291"/>
      <c r="N24" s="291"/>
      <c r="O24" s="291"/>
      <c r="P24" s="291"/>
      <c r="Q24" s="291"/>
      <c r="R24" s="304"/>
      <c r="S24" s="291"/>
      <c r="T24" s="291"/>
      <c r="U24" s="291"/>
      <c r="V24" s="291"/>
      <c r="W24" s="291"/>
      <c r="X24" s="291"/>
      <c r="Y24" s="291"/>
      <c r="Z24" s="291"/>
      <c r="AA24" s="291"/>
      <c r="AB24" s="299"/>
      <c r="AC24" s="291"/>
      <c r="AD24" s="291"/>
      <c r="AE24" s="291"/>
      <c r="AF24" s="291"/>
      <c r="AG24" s="291"/>
    </row>
    <row r="25" spans="3:33" ht="15" customHeight="1" x14ac:dyDescent="0.25">
      <c r="C25" s="304" t="s">
        <v>132</v>
      </c>
      <c r="D25" s="301"/>
      <c r="E25" s="301"/>
      <c r="F25" s="301"/>
      <c r="G25" s="301"/>
      <c r="H25" s="301"/>
      <c r="I25" s="291"/>
      <c r="J25" s="291"/>
      <c r="K25" s="291"/>
      <c r="L25" s="291"/>
      <c r="M25" s="291"/>
      <c r="N25" s="291"/>
      <c r="O25" s="291"/>
      <c r="P25" s="291"/>
      <c r="Q25" s="291"/>
      <c r="R25" s="291"/>
      <c r="S25" s="291"/>
      <c r="T25" s="291"/>
      <c r="U25" s="291"/>
      <c r="V25" s="291"/>
      <c r="W25" s="291"/>
      <c r="X25" s="291"/>
      <c r="Y25" s="291"/>
      <c r="Z25" s="291"/>
      <c r="AA25" s="291"/>
      <c r="AB25" s="299"/>
      <c r="AC25" s="291"/>
      <c r="AD25" s="291"/>
      <c r="AE25" s="291"/>
      <c r="AF25" s="291"/>
      <c r="AG25" s="291"/>
    </row>
    <row r="26" spans="3:33" ht="39.75" customHeight="1" x14ac:dyDescent="0.25">
      <c r="C26" s="1332" t="s">
        <v>1427</v>
      </c>
      <c r="D26" s="721"/>
      <c r="E26" s="721"/>
      <c r="F26" s="721"/>
      <c r="G26" s="721"/>
      <c r="H26" s="721"/>
      <c r="I26" s="721"/>
      <c r="J26" s="721"/>
      <c r="K26" s="721"/>
      <c r="L26" s="721"/>
      <c r="M26" s="721"/>
      <c r="N26" s="721"/>
      <c r="O26" s="721"/>
      <c r="P26" s="721"/>
      <c r="Q26" s="721"/>
      <c r="R26" s="721"/>
      <c r="S26" s="721"/>
      <c r="T26" s="721"/>
      <c r="U26" s="721"/>
      <c r="V26" s="721"/>
      <c r="W26" s="721"/>
      <c r="X26" s="721"/>
      <c r="Y26" s="721"/>
      <c r="Z26" s="721"/>
      <c r="AA26" s="709"/>
      <c r="AB26" s="299"/>
      <c r="AC26" s="291"/>
      <c r="AD26" s="291"/>
      <c r="AE26" s="291"/>
      <c r="AF26" s="323">
        <f>+(((((AG12/100)*AG13)+((AG14/100)*AG15)+((AG16/100)*AG17))*AG18)/100)</f>
        <v>25</v>
      </c>
      <c r="AG26" s="291"/>
    </row>
    <row r="27" spans="3:33" ht="15" customHeight="1" x14ac:dyDescent="0.25">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7"/>
      <c r="AC27" s="291"/>
      <c r="AD27" s="291"/>
      <c r="AE27" s="291"/>
      <c r="AF27" s="291"/>
      <c r="AG27" s="291"/>
    </row>
    <row r="28" spans="3:33" ht="15" customHeight="1" x14ac:dyDescent="0.25">
      <c r="C28" s="295" t="s">
        <v>134</v>
      </c>
      <c r="D28" s="301"/>
      <c r="E28" s="301"/>
      <c r="F28" s="301"/>
      <c r="G28" s="301"/>
      <c r="H28" s="301"/>
      <c r="I28" s="301"/>
      <c r="J28" s="301"/>
      <c r="K28" s="301"/>
      <c r="L28" s="301"/>
      <c r="M28" s="295" t="s">
        <v>134</v>
      </c>
      <c r="N28" s="301"/>
      <c r="O28" s="301"/>
      <c r="P28" s="301"/>
      <c r="Q28" s="301"/>
      <c r="R28" s="301"/>
      <c r="S28" s="301"/>
      <c r="T28" s="301"/>
      <c r="U28" s="301"/>
      <c r="V28" s="301"/>
      <c r="W28" s="301"/>
      <c r="X28" s="301"/>
      <c r="Y28" s="301"/>
      <c r="Z28" s="301"/>
      <c r="AA28" s="301"/>
      <c r="AB28" s="307"/>
      <c r="AC28" s="291"/>
      <c r="AD28" s="291"/>
      <c r="AE28" s="291"/>
      <c r="AF28" s="291"/>
      <c r="AG28" s="291"/>
    </row>
    <row r="29" spans="3:33" ht="29.25" customHeight="1" x14ac:dyDescent="0.25">
      <c r="C29" s="727" t="s">
        <v>1428</v>
      </c>
      <c r="D29" s="721"/>
      <c r="E29" s="721"/>
      <c r="F29" s="721"/>
      <c r="G29" s="721"/>
      <c r="H29" s="721"/>
      <c r="I29" s="721"/>
      <c r="J29" s="721"/>
      <c r="K29" s="709"/>
      <c r="L29" s="301"/>
      <c r="M29" s="727"/>
      <c r="N29" s="721"/>
      <c r="O29" s="721"/>
      <c r="P29" s="721"/>
      <c r="Q29" s="721"/>
      <c r="R29" s="721"/>
      <c r="S29" s="721"/>
      <c r="T29" s="721"/>
      <c r="U29" s="721"/>
      <c r="V29" s="721"/>
      <c r="W29" s="721"/>
      <c r="X29" s="721"/>
      <c r="Y29" s="721"/>
      <c r="Z29" s="721"/>
      <c r="AA29" s="709"/>
      <c r="AB29" s="307"/>
      <c r="AC29" s="291"/>
      <c r="AD29" s="291"/>
      <c r="AE29" s="291"/>
      <c r="AF29" s="291"/>
      <c r="AG29" s="291"/>
    </row>
    <row r="30" spans="3:33" ht="15" customHeight="1" x14ac:dyDescent="0.25">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9"/>
      <c r="AC30" s="291"/>
      <c r="AD30" s="291"/>
      <c r="AE30" s="291"/>
      <c r="AF30" s="291"/>
      <c r="AG30" s="291"/>
    </row>
    <row r="31" spans="3:33" ht="15" customHeight="1" x14ac:dyDescent="0.25">
      <c r="C31" s="308" t="s">
        <v>137</v>
      </c>
      <c r="D31" s="308"/>
      <c r="E31" s="308"/>
      <c r="F31" s="308"/>
      <c r="G31" s="309"/>
      <c r="H31" s="310"/>
      <c r="I31" s="310"/>
      <c r="J31" s="310"/>
      <c r="K31" s="310"/>
      <c r="L31" s="310"/>
      <c r="M31" s="310"/>
      <c r="N31" s="310"/>
      <c r="O31" s="310"/>
      <c r="P31" s="310"/>
      <c r="Q31" s="310"/>
      <c r="R31" s="310"/>
      <c r="S31" s="310"/>
      <c r="T31" s="310"/>
      <c r="U31" s="310"/>
      <c r="V31" s="310"/>
      <c r="W31" s="310"/>
      <c r="X31" s="310"/>
      <c r="Y31" s="310"/>
      <c r="Z31" s="310"/>
      <c r="AA31" s="310"/>
      <c r="AB31" s="299"/>
      <c r="AC31" s="291"/>
      <c r="AD31" s="291"/>
      <c r="AE31" s="291"/>
      <c r="AF31" s="291"/>
      <c r="AG31" s="291"/>
    </row>
    <row r="32" spans="3:33" ht="90" customHeight="1" x14ac:dyDescent="0.25">
      <c r="C32" s="726" t="s">
        <v>1429</v>
      </c>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09"/>
      <c r="AB32" s="299"/>
      <c r="AC32" s="291"/>
      <c r="AD32" s="291"/>
      <c r="AE32" s="291"/>
      <c r="AF32" s="291"/>
      <c r="AG32" s="291"/>
    </row>
    <row r="34" spans="3:27" ht="15.75" customHeight="1" x14ac:dyDescent="0.25">
      <c r="C34" s="725" t="s">
        <v>139</v>
      </c>
      <c r="D34" s="717"/>
      <c r="E34" s="304"/>
      <c r="F34" s="719" t="s">
        <v>34</v>
      </c>
      <c r="G34" s="709"/>
      <c r="H34" s="304"/>
      <c r="I34" s="291"/>
      <c r="J34" s="311" t="s">
        <v>140</v>
      </c>
      <c r="K34" s="719">
        <v>25</v>
      </c>
      <c r="L34" s="721"/>
      <c r="M34" s="721"/>
      <c r="N34" s="709"/>
      <c r="O34" s="304"/>
      <c r="P34" s="304"/>
      <c r="Q34" s="295" t="s">
        <v>141</v>
      </c>
      <c r="R34" s="291"/>
      <c r="S34" s="304"/>
      <c r="T34" s="304"/>
      <c r="U34" s="304"/>
      <c r="V34" s="304"/>
      <c r="W34" s="719" t="s">
        <v>20</v>
      </c>
      <c r="X34" s="721"/>
      <c r="Y34" s="721"/>
      <c r="Z34" s="721"/>
      <c r="AA34" s="709"/>
    </row>
    <row r="35" spans="3:27" ht="15.75" customHeight="1" x14ac:dyDescent="0.25">
      <c r="C35" s="291"/>
      <c r="D35" s="291"/>
      <c r="E35" s="291"/>
      <c r="F35" s="306"/>
      <c r="G35" s="306"/>
      <c r="H35" s="306"/>
      <c r="I35" s="306"/>
      <c r="J35" s="306"/>
      <c r="K35" s="306"/>
      <c r="L35" s="306"/>
      <c r="M35" s="291"/>
      <c r="N35" s="291"/>
      <c r="O35" s="291"/>
      <c r="P35" s="291"/>
      <c r="Q35" s="291"/>
      <c r="R35" s="291"/>
      <c r="S35" s="291"/>
      <c r="T35" s="291"/>
      <c r="U35" s="291"/>
      <c r="V35" s="291"/>
      <c r="W35" s="291"/>
      <c r="X35" s="291"/>
      <c r="Y35" s="291"/>
      <c r="Z35" s="291"/>
      <c r="AA35" s="291"/>
    </row>
    <row r="36" spans="3:27" ht="32.25" customHeight="1" x14ac:dyDescent="0.25">
      <c r="C36" s="291"/>
      <c r="D36" s="311" t="s">
        <v>142</v>
      </c>
      <c r="E36" s="304"/>
      <c r="F36" s="726" t="s">
        <v>1444</v>
      </c>
      <c r="G36" s="721"/>
      <c r="H36" s="721"/>
      <c r="I36" s="721"/>
      <c r="J36" s="721"/>
      <c r="K36" s="721"/>
      <c r="L36" s="721"/>
      <c r="M36" s="709"/>
      <c r="N36" s="291"/>
      <c r="O36" s="311" t="s">
        <v>144</v>
      </c>
      <c r="P36" s="727">
        <v>0</v>
      </c>
      <c r="Q36" s="721"/>
      <c r="R36" s="721"/>
      <c r="S36" s="721"/>
      <c r="T36" s="721"/>
      <c r="U36" s="721"/>
      <c r="V36" s="721"/>
      <c r="W36" s="721"/>
      <c r="X36" s="721"/>
      <c r="Y36" s="721"/>
      <c r="Z36" s="721"/>
      <c r="AA36" s="709"/>
    </row>
    <row r="37" spans="3:27" ht="15.75" customHeight="1" x14ac:dyDescent="0.25">
      <c r="C37" s="304"/>
      <c r="D37" s="304"/>
      <c r="E37" s="304"/>
      <c r="F37" s="306"/>
      <c r="G37" s="306"/>
      <c r="H37" s="306"/>
      <c r="I37" s="306"/>
      <c r="J37" s="306"/>
      <c r="K37" s="306"/>
      <c r="L37" s="306"/>
      <c r="M37" s="304"/>
      <c r="N37" s="304"/>
      <c r="O37" s="304"/>
      <c r="P37" s="304"/>
      <c r="Q37" s="304"/>
      <c r="R37" s="304"/>
      <c r="S37" s="304"/>
      <c r="T37" s="304"/>
      <c r="U37" s="304"/>
      <c r="V37" s="304"/>
      <c r="W37" s="304"/>
      <c r="X37" s="304"/>
      <c r="Y37" s="304"/>
      <c r="Z37" s="304"/>
      <c r="AA37" s="304"/>
    </row>
    <row r="38" spans="3:27" ht="15.75" customHeight="1" x14ac:dyDescent="0.25">
      <c r="C38" s="291"/>
      <c r="D38" s="311" t="s">
        <v>145</v>
      </c>
      <c r="E38" s="291"/>
      <c r="F38" s="720" t="s">
        <v>146</v>
      </c>
      <c r="G38" s="709"/>
      <c r="H38" s="291"/>
      <c r="I38" s="291"/>
      <c r="J38" s="304" t="s">
        <v>147</v>
      </c>
      <c r="K38" s="291"/>
      <c r="L38" s="720" t="s">
        <v>148</v>
      </c>
      <c r="M38" s="721"/>
      <c r="N38" s="709"/>
      <c r="O38" s="304"/>
      <c r="P38" s="304"/>
      <c r="Q38" s="291"/>
      <c r="R38" s="304" t="s">
        <v>149</v>
      </c>
      <c r="S38" s="304"/>
      <c r="T38" s="304"/>
      <c r="U38" s="304"/>
      <c r="V38" s="304"/>
      <c r="W38" s="728"/>
      <c r="X38" s="721"/>
      <c r="Y38" s="721"/>
      <c r="Z38" s="721"/>
      <c r="AA38" s="709"/>
    </row>
    <row r="39" spans="3:27" ht="15.75" customHeight="1" x14ac:dyDescent="0.25">
      <c r="C39" s="291"/>
      <c r="D39" s="291"/>
      <c r="E39" s="291"/>
      <c r="F39" s="28"/>
      <c r="G39" s="291"/>
      <c r="H39" s="291"/>
      <c r="I39" s="295"/>
      <c r="J39" s="295"/>
      <c r="K39" s="295"/>
      <c r="L39" s="295"/>
      <c r="M39" s="295"/>
      <c r="N39" s="295"/>
      <c r="O39" s="295"/>
      <c r="P39" s="295"/>
      <c r="Q39" s="295"/>
      <c r="R39" s="295"/>
      <c r="S39" s="295"/>
      <c r="T39" s="295"/>
      <c r="U39" s="295"/>
      <c r="V39" s="295"/>
      <c r="W39" s="295"/>
      <c r="X39" s="295"/>
      <c r="Y39" s="295"/>
      <c r="Z39" s="295"/>
      <c r="AA39" s="295"/>
    </row>
    <row r="40" spans="3:27" ht="15.75" customHeight="1" x14ac:dyDescent="0.25">
      <c r="C40" s="312" t="s">
        <v>150</v>
      </c>
      <c r="D40" s="722">
        <v>2024</v>
      </c>
      <c r="E40" s="723"/>
      <c r="F40" s="724"/>
      <c r="G40" s="34"/>
      <c r="H40" s="295"/>
      <c r="I40" s="295"/>
      <c r="J40" s="295"/>
      <c r="K40" s="295"/>
      <c r="L40" s="295"/>
      <c r="M40" s="295"/>
      <c r="N40" s="295"/>
      <c r="O40" s="295"/>
      <c r="P40" s="295"/>
      <c r="Q40" s="716"/>
      <c r="R40" s="717"/>
      <c r="S40" s="717"/>
      <c r="T40" s="717"/>
      <c r="U40" s="717"/>
      <c r="V40" s="295"/>
      <c r="W40" s="295"/>
      <c r="X40" s="718"/>
      <c r="Y40" s="717"/>
      <c r="Z40" s="717"/>
      <c r="AA40" s="717"/>
    </row>
    <row r="41" spans="3:27" ht="5.25" customHeight="1" x14ac:dyDescent="0.25">
      <c r="C41" s="304"/>
      <c r="D41" s="37"/>
      <c r="E41" s="37"/>
      <c r="F41" s="37"/>
      <c r="G41" s="291"/>
      <c r="H41" s="295"/>
      <c r="I41" s="295"/>
      <c r="J41" s="295"/>
      <c r="K41" s="295"/>
      <c r="L41" s="295"/>
      <c r="M41" s="295"/>
      <c r="N41" s="295"/>
      <c r="O41" s="295"/>
      <c r="P41" s="295"/>
      <c r="Q41" s="301"/>
      <c r="R41" s="301"/>
      <c r="S41" s="301"/>
      <c r="T41" s="301"/>
      <c r="U41" s="301"/>
      <c r="V41" s="295"/>
      <c r="W41" s="295"/>
      <c r="X41" s="297"/>
      <c r="Y41" s="297"/>
      <c r="Z41" s="297"/>
      <c r="AA41" s="297"/>
    </row>
    <row r="42" spans="3:27" ht="15.75" customHeight="1" x14ac:dyDescent="0.25">
      <c r="C42" s="304" t="s">
        <v>140</v>
      </c>
      <c r="D42" s="727">
        <v>25</v>
      </c>
      <c r="E42" s="721"/>
      <c r="F42" s="709"/>
      <c r="G42" s="291"/>
      <c r="H42" s="295"/>
      <c r="I42" s="295"/>
      <c r="J42" s="295"/>
      <c r="K42" s="295"/>
      <c r="L42" s="295"/>
      <c r="M42" s="295"/>
      <c r="N42" s="295"/>
      <c r="O42" s="295"/>
      <c r="P42" s="295"/>
      <c r="Q42" s="716"/>
      <c r="R42" s="717"/>
      <c r="S42" s="717"/>
      <c r="T42" s="717"/>
      <c r="U42" s="717"/>
      <c r="V42" s="295"/>
      <c r="W42" s="295"/>
      <c r="X42" s="718"/>
      <c r="Y42" s="717"/>
      <c r="Z42" s="717"/>
      <c r="AA42" s="717"/>
    </row>
    <row r="43" spans="3:27" ht="15.75" customHeight="1" x14ac:dyDescent="0.25">
      <c r="C43" s="291"/>
      <c r="D43" s="291"/>
      <c r="E43" s="291"/>
      <c r="F43" s="291"/>
      <c r="G43" s="291"/>
      <c r="H43" s="291"/>
      <c r="I43" s="295"/>
      <c r="J43" s="295"/>
      <c r="K43" s="304"/>
      <c r="L43" s="304"/>
      <c r="M43" s="304"/>
      <c r="N43" s="304"/>
      <c r="O43" s="304"/>
      <c r="P43" s="304"/>
      <c r="Q43" s="304"/>
      <c r="R43" s="304"/>
      <c r="S43" s="304"/>
      <c r="T43" s="304"/>
      <c r="U43" s="304"/>
      <c r="V43" s="304"/>
      <c r="W43" s="304"/>
      <c r="X43" s="304"/>
      <c r="Y43" s="304"/>
      <c r="Z43" s="304"/>
      <c r="AA43" s="304"/>
    </row>
    <row r="44" spans="3:27" ht="15.75" customHeight="1" x14ac:dyDescent="0.25">
      <c r="C44" s="304"/>
      <c r="D44" s="719" t="s">
        <v>151</v>
      </c>
      <c r="E44" s="721"/>
      <c r="F44" s="721"/>
      <c r="G44" s="721"/>
      <c r="H44" s="721"/>
      <c r="I44" s="721"/>
      <c r="J44" s="721"/>
      <c r="K44" s="721"/>
      <c r="L44" s="721"/>
      <c r="M44" s="721"/>
      <c r="N44" s="721"/>
      <c r="O44" s="721"/>
      <c r="P44" s="721"/>
      <c r="Q44" s="721"/>
      <c r="R44" s="721"/>
      <c r="S44" s="721"/>
      <c r="T44" s="721"/>
      <c r="U44" s="721"/>
      <c r="V44" s="721"/>
      <c r="W44" s="721"/>
      <c r="X44" s="721"/>
      <c r="Y44" s="709"/>
      <c r="Z44" s="305"/>
      <c r="AA44" s="305"/>
    </row>
    <row r="45" spans="3:27" ht="15.75" customHeight="1" x14ac:dyDescent="0.25">
      <c r="C45" s="291"/>
      <c r="D45" s="758" t="s">
        <v>152</v>
      </c>
      <c r="E45" s="721"/>
      <c r="F45" s="721"/>
      <c r="G45" s="721"/>
      <c r="H45" s="709"/>
      <c r="I45" s="754" t="s">
        <v>153</v>
      </c>
      <c r="J45" s="721"/>
      <c r="K45" s="721"/>
      <c r="L45" s="721"/>
      <c r="M45" s="721"/>
      <c r="N45" s="721"/>
      <c r="O45" s="721"/>
      <c r="P45" s="709"/>
      <c r="Q45" s="755" t="s">
        <v>154</v>
      </c>
      <c r="R45" s="721"/>
      <c r="S45" s="721"/>
      <c r="T45" s="721"/>
      <c r="U45" s="721"/>
      <c r="V45" s="721"/>
      <c r="W45" s="721"/>
      <c r="X45" s="721"/>
      <c r="Y45" s="709"/>
      <c r="Z45" s="305"/>
      <c r="AA45" s="305"/>
    </row>
    <row r="46" spans="3:27" ht="15.75" customHeight="1" x14ac:dyDescent="0.25">
      <c r="C46" s="38"/>
      <c r="D46" s="759" t="s">
        <v>155</v>
      </c>
      <c r="E46" s="721"/>
      <c r="F46" s="721"/>
      <c r="G46" s="721"/>
      <c r="H46" s="709"/>
      <c r="I46" s="756" t="s">
        <v>156</v>
      </c>
      <c r="J46" s="721"/>
      <c r="K46" s="721"/>
      <c r="L46" s="721"/>
      <c r="M46" s="721"/>
      <c r="N46" s="721"/>
      <c r="O46" s="721"/>
      <c r="P46" s="709"/>
      <c r="Q46" s="757" t="s">
        <v>157</v>
      </c>
      <c r="R46" s="721"/>
      <c r="S46" s="721"/>
      <c r="T46" s="721"/>
      <c r="U46" s="721"/>
      <c r="V46" s="721"/>
      <c r="W46" s="721"/>
      <c r="X46" s="721"/>
      <c r="Y46" s="709"/>
      <c r="Z46" s="314"/>
      <c r="AA46" s="314"/>
    </row>
    <row r="47" spans="3:27" ht="15.75" customHeight="1" x14ac:dyDescent="0.25">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row>
    <row r="48" spans="3:27" ht="15.75" customHeight="1" x14ac:dyDescent="0.25">
      <c r="C48" s="747" t="s">
        <v>158</v>
      </c>
      <c r="D48" s="721"/>
      <c r="E48" s="721"/>
      <c r="F48" s="709"/>
      <c r="G48" s="752" t="s">
        <v>159</v>
      </c>
      <c r="H48" s="753" t="s">
        <v>160</v>
      </c>
      <c r="I48" s="735"/>
      <c r="J48" s="735"/>
      <c r="K48" s="735"/>
      <c r="L48" s="735"/>
      <c r="M48" s="735"/>
      <c r="N48" s="735"/>
      <c r="O48" s="735"/>
      <c r="P48" s="735"/>
      <c r="Q48" s="735"/>
      <c r="R48" s="735"/>
      <c r="S48" s="735"/>
      <c r="T48" s="735"/>
      <c r="U48" s="735"/>
      <c r="V48" s="735"/>
      <c r="W48" s="735"/>
      <c r="X48" s="735"/>
      <c r="Y48" s="735"/>
      <c r="Z48" s="735"/>
      <c r="AA48" s="736"/>
    </row>
    <row r="49" spans="2:28" ht="15.75" customHeight="1" x14ac:dyDescent="0.25">
      <c r="B49" s="39"/>
      <c r="C49" s="40" t="s">
        <v>161</v>
      </c>
      <c r="D49" s="41">
        <v>1.2</v>
      </c>
      <c r="E49" s="747" t="s">
        <v>162</v>
      </c>
      <c r="F49" s="709"/>
      <c r="G49" s="693"/>
      <c r="H49" s="738"/>
      <c r="I49" s="739"/>
      <c r="J49" s="739"/>
      <c r="K49" s="739"/>
      <c r="L49" s="739"/>
      <c r="M49" s="739"/>
      <c r="N49" s="739"/>
      <c r="O49" s="739"/>
      <c r="P49" s="739"/>
      <c r="Q49" s="739"/>
      <c r="R49" s="739"/>
      <c r="S49" s="739"/>
      <c r="T49" s="739"/>
      <c r="U49" s="739"/>
      <c r="V49" s="739"/>
      <c r="W49" s="739"/>
      <c r="X49" s="739"/>
      <c r="Y49" s="739"/>
      <c r="Z49" s="739"/>
      <c r="AA49" s="740"/>
      <c r="AB49" s="313"/>
    </row>
    <row r="50" spans="2:28" ht="15.75" customHeight="1" x14ac:dyDescent="0.25">
      <c r="B50" s="39"/>
      <c r="C50" s="42">
        <v>2024</v>
      </c>
      <c r="D50" s="43">
        <v>45474</v>
      </c>
      <c r="E50" s="746">
        <v>45656</v>
      </c>
      <c r="F50" s="709"/>
      <c r="G50" s="44">
        <v>25</v>
      </c>
      <c r="H50" s="751" t="s">
        <v>1445</v>
      </c>
      <c r="I50" s="721"/>
      <c r="J50" s="721"/>
      <c r="K50" s="721"/>
      <c r="L50" s="721"/>
      <c r="M50" s="721"/>
      <c r="N50" s="721"/>
      <c r="O50" s="721"/>
      <c r="P50" s="721"/>
      <c r="Q50" s="721"/>
      <c r="R50" s="721"/>
      <c r="S50" s="721"/>
      <c r="T50" s="721"/>
      <c r="U50" s="721"/>
      <c r="V50" s="721"/>
      <c r="W50" s="721"/>
      <c r="X50" s="721"/>
      <c r="Y50" s="721"/>
      <c r="Z50" s="721"/>
      <c r="AA50" s="709"/>
      <c r="AB50" s="313"/>
    </row>
    <row r="51" spans="2:28" ht="15.75" customHeight="1" x14ac:dyDescent="0.25">
      <c r="B51" s="39"/>
      <c r="C51" s="42">
        <v>2025</v>
      </c>
      <c r="D51" s="43">
        <v>45658</v>
      </c>
      <c r="E51" s="746">
        <v>46021</v>
      </c>
      <c r="F51" s="709"/>
      <c r="G51" s="44">
        <v>65</v>
      </c>
      <c r="H51" s="751" t="s">
        <v>1445</v>
      </c>
      <c r="I51" s="721"/>
      <c r="J51" s="721"/>
      <c r="K51" s="721"/>
      <c r="L51" s="721"/>
      <c r="M51" s="721"/>
      <c r="N51" s="721"/>
      <c r="O51" s="721"/>
      <c r="P51" s="721"/>
      <c r="Q51" s="721"/>
      <c r="R51" s="721"/>
      <c r="S51" s="721"/>
      <c r="T51" s="721"/>
      <c r="U51" s="721"/>
      <c r="V51" s="721"/>
      <c r="W51" s="721"/>
      <c r="X51" s="721"/>
      <c r="Y51" s="721"/>
      <c r="Z51" s="721"/>
      <c r="AA51" s="709"/>
      <c r="AB51" s="313"/>
    </row>
    <row r="52" spans="2:28" ht="15.75" customHeight="1" x14ac:dyDescent="0.25">
      <c r="B52" s="39"/>
      <c r="C52" s="42">
        <v>2026</v>
      </c>
      <c r="D52" s="43">
        <v>46023</v>
      </c>
      <c r="E52" s="746">
        <v>46386</v>
      </c>
      <c r="F52" s="709"/>
      <c r="G52" s="44">
        <v>85</v>
      </c>
      <c r="H52" s="751" t="s">
        <v>1445</v>
      </c>
      <c r="I52" s="721"/>
      <c r="J52" s="721"/>
      <c r="K52" s="721"/>
      <c r="L52" s="721"/>
      <c r="M52" s="721"/>
      <c r="N52" s="721"/>
      <c r="O52" s="721"/>
      <c r="P52" s="721"/>
      <c r="Q52" s="721"/>
      <c r="R52" s="721"/>
      <c r="S52" s="721"/>
      <c r="T52" s="721"/>
      <c r="U52" s="721"/>
      <c r="V52" s="721"/>
      <c r="W52" s="721"/>
      <c r="X52" s="721"/>
      <c r="Y52" s="721"/>
      <c r="Z52" s="721"/>
      <c r="AA52" s="709"/>
      <c r="AB52" s="313"/>
    </row>
    <row r="53" spans="2:28" ht="15.75" customHeight="1" x14ac:dyDescent="0.25">
      <c r="B53" s="39"/>
      <c r="C53" s="42">
        <v>2027</v>
      </c>
      <c r="D53" s="43">
        <v>46388</v>
      </c>
      <c r="E53" s="746">
        <v>46751</v>
      </c>
      <c r="F53" s="709"/>
      <c r="G53" s="44">
        <v>100</v>
      </c>
      <c r="H53" s="751" t="s">
        <v>1445</v>
      </c>
      <c r="I53" s="721"/>
      <c r="J53" s="721"/>
      <c r="K53" s="721"/>
      <c r="L53" s="721"/>
      <c r="M53" s="721"/>
      <c r="N53" s="721"/>
      <c r="O53" s="721"/>
      <c r="P53" s="721"/>
      <c r="Q53" s="721"/>
      <c r="R53" s="721"/>
      <c r="S53" s="721"/>
      <c r="T53" s="721"/>
      <c r="U53" s="721"/>
      <c r="V53" s="721"/>
      <c r="W53" s="721"/>
      <c r="X53" s="721"/>
      <c r="Y53" s="721"/>
      <c r="Z53" s="721"/>
      <c r="AA53" s="709"/>
      <c r="AB53" s="313"/>
    </row>
    <row r="54" spans="2:28" ht="15.75" customHeight="1" x14ac:dyDescent="0.25">
      <c r="B54" s="39"/>
      <c r="C54" s="42"/>
      <c r="D54" s="42"/>
      <c r="E54" s="747"/>
      <c r="F54" s="709"/>
      <c r="G54" s="41"/>
      <c r="H54" s="747"/>
      <c r="I54" s="721"/>
      <c r="J54" s="721"/>
      <c r="K54" s="721"/>
      <c r="L54" s="721"/>
      <c r="M54" s="721"/>
      <c r="N54" s="721"/>
      <c r="O54" s="721"/>
      <c r="P54" s="721"/>
      <c r="Q54" s="721"/>
      <c r="R54" s="721"/>
      <c r="S54" s="721"/>
      <c r="T54" s="721"/>
      <c r="U54" s="721"/>
      <c r="V54" s="721"/>
      <c r="W54" s="721"/>
      <c r="X54" s="721"/>
      <c r="Y54" s="721"/>
      <c r="Z54" s="721"/>
      <c r="AA54" s="709"/>
      <c r="AB54" s="313"/>
    </row>
    <row r="55" spans="2:28" ht="15.75" customHeight="1" x14ac:dyDescent="0.25">
      <c r="B55" s="30"/>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9"/>
    </row>
    <row r="56" spans="2:28" ht="15.75" customHeight="1" x14ac:dyDescent="0.25">
      <c r="B56" s="30"/>
      <c r="C56" s="725" t="s">
        <v>163</v>
      </c>
      <c r="D56" s="717"/>
      <c r="E56" s="304"/>
      <c r="F56" s="295" t="s">
        <v>164</v>
      </c>
      <c r="G56" s="45"/>
      <c r="H56" s="306"/>
      <c r="I56" s="295" t="s">
        <v>165</v>
      </c>
      <c r="J56" s="291"/>
      <c r="K56" s="720"/>
      <c r="L56" s="709"/>
      <c r="M56" s="304"/>
      <c r="N56" s="291"/>
      <c r="O56" s="291"/>
      <c r="P56" s="291"/>
      <c r="Q56" s="291"/>
      <c r="R56" s="291"/>
      <c r="S56" s="291"/>
      <c r="T56" s="291"/>
      <c r="U56" s="291"/>
      <c r="V56" s="291"/>
      <c r="W56" s="291"/>
      <c r="X56" s="291"/>
      <c r="Y56" s="291"/>
      <c r="Z56" s="291"/>
      <c r="AA56" s="291"/>
      <c r="AB56" s="299"/>
    </row>
    <row r="57" spans="2:28" ht="15.75" customHeight="1" x14ac:dyDescent="0.25">
      <c r="B57" s="317"/>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8"/>
    </row>
    <row r="58" spans="2:28" ht="15.75" customHeight="1" x14ac:dyDescent="0.25">
      <c r="B58" s="745" t="s">
        <v>166</v>
      </c>
      <c r="C58" s="721"/>
      <c r="D58" s="721"/>
      <c r="E58" s="721"/>
      <c r="F58" s="721"/>
      <c r="G58" s="721"/>
      <c r="H58" s="721"/>
      <c r="I58" s="721"/>
      <c r="J58" s="721"/>
      <c r="K58" s="721"/>
      <c r="L58" s="721"/>
      <c r="M58" s="721"/>
      <c r="N58" s="721"/>
      <c r="O58" s="721"/>
      <c r="P58" s="721"/>
      <c r="Q58" s="721"/>
      <c r="R58" s="721"/>
      <c r="S58" s="721"/>
      <c r="T58" s="721"/>
      <c r="U58" s="721"/>
      <c r="V58" s="721"/>
      <c r="W58" s="721"/>
      <c r="X58" s="721"/>
      <c r="Y58" s="721"/>
      <c r="Z58" s="721"/>
      <c r="AA58" s="721"/>
      <c r="AB58" s="709"/>
    </row>
    <row r="59" spans="2:28" ht="15.75" customHeight="1" x14ac:dyDescent="0.25">
      <c r="B59" s="46"/>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47"/>
    </row>
    <row r="60" spans="2:28" ht="29.25" customHeight="1" x14ac:dyDescent="0.25">
      <c r="B60" s="747" t="s">
        <v>161</v>
      </c>
      <c r="C60" s="709"/>
      <c r="D60" s="41"/>
      <c r="E60" s="747" t="s">
        <v>167</v>
      </c>
      <c r="F60" s="709"/>
      <c r="G60" s="41"/>
      <c r="H60" s="719" t="s">
        <v>168</v>
      </c>
      <c r="I60" s="709"/>
      <c r="J60" s="747"/>
      <c r="K60" s="709"/>
      <c r="L60" s="750"/>
      <c r="M60" s="717"/>
      <c r="N60" s="41" t="s">
        <v>169</v>
      </c>
      <c r="O60" s="747"/>
      <c r="P60" s="721"/>
      <c r="Q60" s="709"/>
      <c r="R60" s="747" t="s">
        <v>170</v>
      </c>
      <c r="S60" s="721"/>
      <c r="T60" s="709"/>
      <c r="U60" s="747"/>
      <c r="V60" s="721"/>
      <c r="W60" s="709"/>
      <c r="X60" s="747" t="s">
        <v>171</v>
      </c>
      <c r="Y60" s="709"/>
      <c r="Z60" s="747"/>
      <c r="AA60" s="721"/>
      <c r="AB60" s="709"/>
    </row>
    <row r="61" spans="2:28" ht="15.75" customHeight="1" x14ac:dyDescent="0.25">
      <c r="B61" s="46"/>
      <c r="C61" s="319"/>
      <c r="D61" s="319"/>
      <c r="E61" s="319"/>
      <c r="F61" s="314"/>
      <c r="G61" s="320"/>
      <c r="H61" s="321"/>
      <c r="I61" s="321"/>
      <c r="J61" s="314"/>
      <c r="K61" s="314"/>
      <c r="L61" s="314"/>
      <c r="M61" s="314"/>
      <c r="N61" s="321"/>
      <c r="O61" s="314"/>
      <c r="P61" s="314"/>
      <c r="Q61" s="314"/>
      <c r="R61" s="314"/>
      <c r="S61" s="321"/>
      <c r="T61" s="301"/>
      <c r="U61" s="301"/>
      <c r="V61" s="291"/>
      <c r="W61" s="321"/>
      <c r="X61" s="311"/>
      <c r="Y61" s="311"/>
      <c r="Z61" s="48"/>
      <c r="AA61" s="27"/>
      <c r="AB61" s="49"/>
    </row>
    <row r="62" spans="2:28" ht="15.75" customHeight="1" x14ac:dyDescent="0.25">
      <c r="B62" s="745" t="s">
        <v>172</v>
      </c>
      <c r="C62" s="709"/>
      <c r="D62" s="748"/>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40"/>
    </row>
    <row r="63" spans="2:28" ht="15.75" customHeight="1" x14ac:dyDescent="0.25">
      <c r="B63" s="46"/>
      <c r="C63" s="319"/>
      <c r="D63" s="319"/>
      <c r="E63" s="319"/>
      <c r="F63" s="314"/>
      <c r="G63" s="320"/>
      <c r="H63" s="321"/>
      <c r="I63" s="321"/>
      <c r="J63" s="314"/>
      <c r="K63" s="314"/>
      <c r="L63" s="314"/>
      <c r="M63" s="314"/>
      <c r="N63" s="321"/>
      <c r="O63" s="314"/>
      <c r="P63" s="314"/>
      <c r="Q63" s="314"/>
      <c r="R63" s="314"/>
      <c r="S63" s="321"/>
      <c r="T63" s="301"/>
      <c r="U63" s="301"/>
      <c r="V63" s="291"/>
      <c r="W63" s="321"/>
      <c r="X63" s="311"/>
      <c r="Y63" s="311"/>
      <c r="Z63" s="48"/>
      <c r="AA63" s="27"/>
      <c r="AB63" s="49"/>
    </row>
    <row r="64" spans="2:28" ht="15.75" customHeight="1" x14ac:dyDescent="0.25">
      <c r="B64" s="745" t="s">
        <v>173</v>
      </c>
      <c r="C64" s="709"/>
      <c r="D64" s="74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40"/>
    </row>
    <row r="66" spans="2:28" ht="15.75" customHeight="1" x14ac:dyDescent="0.25">
      <c r="B66" s="745" t="s">
        <v>174</v>
      </c>
      <c r="C66" s="709"/>
      <c r="D66" s="749"/>
      <c r="E66" s="739"/>
      <c r="F66" s="739"/>
      <c r="G66" s="739"/>
      <c r="H66" s="739"/>
      <c r="I66" s="739"/>
      <c r="J66" s="739"/>
      <c r="K66" s="739"/>
      <c r="L66" s="739"/>
      <c r="M66" s="739"/>
      <c r="N66" s="739"/>
      <c r="O66" s="739"/>
      <c r="P66" s="739"/>
      <c r="Q66" s="739"/>
      <c r="R66" s="739"/>
      <c r="S66" s="739"/>
      <c r="T66" s="739"/>
      <c r="U66" s="739"/>
      <c r="V66" s="739"/>
      <c r="W66" s="739"/>
      <c r="X66" s="739"/>
      <c r="Y66" s="739"/>
      <c r="Z66" s="739"/>
      <c r="AA66" s="739"/>
      <c r="AB66" s="740"/>
    </row>
    <row r="67" spans="2:28" ht="15.75" customHeight="1" x14ac:dyDescent="0.25">
      <c r="B67" s="46"/>
      <c r="C67" s="319"/>
      <c r="D67" s="319"/>
      <c r="E67" s="319"/>
      <c r="F67" s="314"/>
      <c r="G67" s="320"/>
      <c r="H67" s="321"/>
      <c r="I67" s="321"/>
      <c r="J67" s="314"/>
      <c r="K67" s="314"/>
      <c r="L67" s="314"/>
      <c r="M67" s="314"/>
      <c r="N67" s="321"/>
      <c r="O67" s="314"/>
      <c r="P67" s="314"/>
      <c r="Q67" s="314"/>
      <c r="R67" s="314"/>
      <c r="S67" s="321"/>
      <c r="T67" s="301"/>
      <c r="U67" s="301"/>
      <c r="V67" s="291"/>
      <c r="W67" s="321"/>
      <c r="X67" s="311"/>
      <c r="Y67" s="311"/>
      <c r="Z67" s="48"/>
      <c r="AA67" s="27"/>
      <c r="AB67" s="49"/>
    </row>
    <row r="68" spans="2:28" ht="15.75" customHeight="1" x14ac:dyDescent="0.25">
      <c r="B68" s="745" t="s">
        <v>175</v>
      </c>
      <c r="C68" s="709"/>
      <c r="D68" s="74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40"/>
    </row>
    <row r="69" spans="2:28" ht="15.75" customHeight="1" x14ac:dyDescent="0.25">
      <c r="B69" s="46"/>
      <c r="C69" s="319"/>
      <c r="D69" s="319"/>
      <c r="E69" s="319"/>
      <c r="F69" s="314"/>
      <c r="G69" s="320"/>
      <c r="H69" s="321"/>
      <c r="I69" s="321"/>
      <c r="J69" s="314"/>
      <c r="K69" s="314"/>
      <c r="L69" s="314"/>
      <c r="M69" s="314"/>
      <c r="N69" s="321"/>
      <c r="O69" s="314"/>
      <c r="P69" s="314"/>
      <c r="Q69" s="314"/>
      <c r="R69" s="314"/>
      <c r="S69" s="321"/>
      <c r="T69" s="301"/>
      <c r="U69" s="301"/>
      <c r="V69" s="291"/>
      <c r="W69" s="321"/>
      <c r="X69" s="311"/>
      <c r="Y69" s="311"/>
      <c r="Z69" s="48"/>
      <c r="AA69" s="27"/>
      <c r="AB69" s="49"/>
    </row>
    <row r="70" spans="2:28" ht="15.75" customHeight="1" x14ac:dyDescent="0.25">
      <c r="B70" s="745" t="s">
        <v>176</v>
      </c>
      <c r="C70" s="709"/>
      <c r="D70" s="74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40"/>
    </row>
    <row r="71" spans="2:28" ht="15.75" customHeight="1" x14ac:dyDescent="0.25">
      <c r="B71" s="46"/>
      <c r="C71" s="319"/>
      <c r="D71" s="319"/>
      <c r="E71" s="319"/>
      <c r="F71" s="314"/>
      <c r="G71" s="320"/>
      <c r="H71" s="321"/>
      <c r="I71" s="321"/>
      <c r="J71" s="314"/>
      <c r="K71" s="314"/>
      <c r="L71" s="314"/>
      <c r="M71" s="314"/>
      <c r="N71" s="321"/>
      <c r="O71" s="314"/>
      <c r="P71" s="314"/>
      <c r="Q71" s="314"/>
      <c r="R71" s="314"/>
      <c r="S71" s="321"/>
      <c r="T71" s="301"/>
      <c r="U71" s="301"/>
      <c r="V71" s="291"/>
      <c r="W71" s="321"/>
      <c r="X71" s="311"/>
      <c r="Y71" s="311"/>
      <c r="Z71" s="48"/>
      <c r="AA71" s="27"/>
      <c r="AB71" s="49"/>
    </row>
    <row r="72" spans="2:28" ht="15.75" customHeight="1" x14ac:dyDescent="0.25">
      <c r="B72" s="745" t="s">
        <v>177</v>
      </c>
      <c r="C72" s="721"/>
      <c r="D72" s="721"/>
      <c r="E72" s="721"/>
      <c r="F72" s="721"/>
      <c r="G72" s="721"/>
      <c r="H72" s="721"/>
      <c r="I72" s="721"/>
      <c r="J72" s="721"/>
      <c r="K72" s="721"/>
      <c r="L72" s="721"/>
      <c r="M72" s="721"/>
      <c r="N72" s="721"/>
      <c r="O72" s="721"/>
      <c r="P72" s="721"/>
      <c r="Q72" s="721"/>
      <c r="R72" s="721"/>
      <c r="S72" s="721"/>
      <c r="T72" s="721"/>
      <c r="U72" s="721"/>
      <c r="V72" s="721"/>
      <c r="W72" s="721"/>
      <c r="X72" s="721"/>
      <c r="Y72" s="721"/>
      <c r="Z72" s="721"/>
      <c r="AA72" s="721"/>
      <c r="AB72" s="709"/>
    </row>
    <row r="73" spans="2:28" ht="15.75" customHeight="1" x14ac:dyDescent="0.25">
      <c r="B73" s="719" t="s">
        <v>122</v>
      </c>
      <c r="C73" s="709"/>
      <c r="D73" s="50" t="s">
        <v>178</v>
      </c>
      <c r="E73" s="719" t="s">
        <v>179</v>
      </c>
      <c r="F73" s="709"/>
      <c r="G73" s="719" t="s">
        <v>177</v>
      </c>
      <c r="H73" s="721"/>
      <c r="I73" s="721"/>
      <c r="J73" s="721"/>
      <c r="K73" s="721"/>
      <c r="L73" s="721"/>
      <c r="M73" s="721"/>
      <c r="N73" s="721"/>
      <c r="O73" s="709"/>
      <c r="P73" s="719" t="s">
        <v>180</v>
      </c>
      <c r="Q73" s="721"/>
      <c r="R73" s="721"/>
      <c r="S73" s="721"/>
      <c r="T73" s="721"/>
      <c r="U73" s="721"/>
      <c r="V73" s="721"/>
      <c r="W73" s="721"/>
      <c r="X73" s="721"/>
      <c r="Y73" s="721"/>
      <c r="Z73" s="721"/>
      <c r="AA73" s="721"/>
      <c r="AB73" s="709"/>
    </row>
    <row r="74" spans="2:28" ht="15.75" customHeight="1" x14ac:dyDescent="0.25">
      <c r="B74" s="719"/>
      <c r="C74" s="709"/>
      <c r="D74" s="36"/>
      <c r="E74" s="719"/>
      <c r="F74" s="709"/>
      <c r="G74" s="744"/>
      <c r="H74" s="721"/>
      <c r="I74" s="721"/>
      <c r="J74" s="721"/>
      <c r="K74" s="721"/>
      <c r="L74" s="721"/>
      <c r="M74" s="721"/>
      <c r="N74" s="721"/>
      <c r="O74" s="709"/>
      <c r="P74" s="744"/>
      <c r="Q74" s="721"/>
      <c r="R74" s="721"/>
      <c r="S74" s="721"/>
      <c r="T74" s="721"/>
      <c r="U74" s="721"/>
      <c r="V74" s="721"/>
      <c r="W74" s="721"/>
      <c r="X74" s="721"/>
      <c r="Y74" s="721"/>
      <c r="Z74" s="721"/>
      <c r="AA74" s="721"/>
      <c r="AB74" s="709"/>
    </row>
    <row r="75" spans="2:28" ht="15.75" customHeight="1" x14ac:dyDescent="0.25">
      <c r="B75" s="719"/>
      <c r="C75" s="709"/>
      <c r="D75" s="36"/>
      <c r="E75" s="719"/>
      <c r="F75" s="709"/>
      <c r="G75" s="744"/>
      <c r="H75" s="721"/>
      <c r="I75" s="721"/>
      <c r="J75" s="721"/>
      <c r="K75" s="721"/>
      <c r="L75" s="721"/>
      <c r="M75" s="721"/>
      <c r="N75" s="721"/>
      <c r="O75" s="709"/>
      <c r="P75" s="744"/>
      <c r="Q75" s="721"/>
      <c r="R75" s="721"/>
      <c r="S75" s="721"/>
      <c r="T75" s="721"/>
      <c r="U75" s="721"/>
      <c r="V75" s="721"/>
      <c r="W75" s="721"/>
      <c r="X75" s="721"/>
      <c r="Y75" s="721"/>
      <c r="Z75" s="721"/>
      <c r="AA75" s="721"/>
      <c r="AB75" s="709"/>
    </row>
    <row r="76" spans="2:28" ht="26.25" customHeight="1" x14ac:dyDescent="0.25">
      <c r="B76" s="743" t="s">
        <v>181</v>
      </c>
      <c r="C76" s="721"/>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09"/>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c r="AC2" s="291"/>
      <c r="AD2" s="291"/>
      <c r="AE2" s="291"/>
      <c r="AF2" s="291"/>
      <c r="AG2" s="291"/>
      <c r="AH2" s="291"/>
    </row>
    <row r="3" spans="2:34"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c r="AC3" s="291"/>
      <c r="AD3" s="291"/>
      <c r="AE3" s="291"/>
      <c r="AF3" s="291"/>
      <c r="AG3" s="291"/>
      <c r="AH3" s="291"/>
    </row>
    <row r="4" spans="2:34"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c r="AC4" s="291"/>
      <c r="AD4" s="291"/>
      <c r="AE4" s="291"/>
      <c r="AF4" s="291"/>
      <c r="AG4" s="291"/>
      <c r="AH4" s="291"/>
    </row>
    <row r="5" spans="2:34"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c r="AC5" s="291"/>
      <c r="AD5" s="291"/>
      <c r="AE5" s="291"/>
      <c r="AF5" s="291"/>
      <c r="AG5" s="291"/>
      <c r="AH5" s="291"/>
    </row>
    <row r="6" spans="2:34"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c r="AC6" s="291"/>
      <c r="AD6" s="291"/>
      <c r="AE6" s="291"/>
      <c r="AF6" s="291"/>
      <c r="AG6" s="291"/>
      <c r="AH6" s="291"/>
    </row>
    <row r="7" spans="2:34"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c r="AC7" s="291"/>
      <c r="AD7" s="291"/>
      <c r="AE7" s="291"/>
      <c r="AF7" s="291"/>
      <c r="AG7" s="291"/>
      <c r="AH7" s="291"/>
    </row>
    <row r="8" spans="2:34"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c r="AC8" s="291"/>
      <c r="AD8" s="291"/>
      <c r="AE8" s="291"/>
      <c r="AF8" s="291"/>
      <c r="AG8" s="291"/>
      <c r="AH8" s="291"/>
    </row>
    <row r="9" spans="2:34"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c r="AC9" s="291"/>
      <c r="AD9" s="291"/>
      <c r="AE9" s="291"/>
      <c r="AF9" s="291"/>
      <c r="AG9" s="1333" t="s">
        <v>1432</v>
      </c>
      <c r="AH9" s="717"/>
    </row>
    <row r="10" spans="2:34" ht="30" customHeight="1" x14ac:dyDescent="0.25">
      <c r="B10" s="30"/>
      <c r="C10" s="718" t="s">
        <v>123</v>
      </c>
      <c r="D10" s="717"/>
      <c r="E10" s="719" t="s">
        <v>1446</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c r="AC10" s="291"/>
      <c r="AD10" s="291"/>
      <c r="AE10" s="291"/>
      <c r="AF10" s="291"/>
      <c r="AG10" s="291"/>
      <c r="AH10" s="291"/>
    </row>
    <row r="11" spans="2:34"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c r="AC11" s="291"/>
      <c r="AD11" s="291"/>
      <c r="AE11" s="291"/>
      <c r="AF11" s="291"/>
      <c r="AG11" s="291"/>
      <c r="AH11" s="291"/>
    </row>
    <row r="12" spans="2:34" ht="29.25" customHeight="1" x14ac:dyDescent="0.25">
      <c r="B12" s="30"/>
      <c r="C12" s="732" t="s">
        <v>125</v>
      </c>
      <c r="D12" s="733"/>
      <c r="E12" s="730" t="s">
        <v>1435</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c r="AC12" s="291"/>
      <c r="AD12" s="291"/>
      <c r="AE12" s="291"/>
      <c r="AF12" s="291"/>
      <c r="AG12" s="50" t="s">
        <v>1433</v>
      </c>
      <c r="AH12" s="50" t="s">
        <v>1434</v>
      </c>
    </row>
    <row r="13" spans="2:34"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c r="AC13" s="291"/>
      <c r="AD13" s="291"/>
      <c r="AE13" s="291"/>
      <c r="AF13" s="291"/>
      <c r="AG13" s="36" t="s">
        <v>1436</v>
      </c>
      <c r="AH13" s="36">
        <v>28</v>
      </c>
    </row>
    <row r="14" spans="2:34" ht="15" customHeight="1" x14ac:dyDescent="0.25">
      <c r="B14" s="30"/>
      <c r="C14" s="718" t="s">
        <v>127</v>
      </c>
      <c r="D14" s="717"/>
      <c r="E14" s="302"/>
      <c r="F14" s="716"/>
      <c r="G14" s="717"/>
      <c r="H14" s="717"/>
      <c r="I14" s="717"/>
      <c r="J14" s="717"/>
      <c r="K14" s="717"/>
      <c r="L14" s="717"/>
      <c r="M14" s="717"/>
      <c r="N14" s="717"/>
      <c r="O14" s="717"/>
      <c r="P14" s="717"/>
      <c r="Q14" s="717"/>
      <c r="R14" s="717"/>
      <c r="S14" s="717"/>
      <c r="T14" s="717"/>
      <c r="U14" s="717"/>
      <c r="V14" s="717"/>
      <c r="W14" s="717"/>
      <c r="X14" s="717"/>
      <c r="Y14" s="717"/>
      <c r="Z14" s="717"/>
      <c r="AA14" s="717"/>
      <c r="AB14" s="729"/>
      <c r="AC14" s="291"/>
      <c r="AD14" s="291"/>
      <c r="AE14" s="291"/>
      <c r="AF14" s="291"/>
      <c r="AG14" s="36" t="s">
        <v>1437</v>
      </c>
      <c r="AH14" s="36">
        <v>100</v>
      </c>
    </row>
    <row r="15" spans="2:34" ht="29.25" customHeight="1" x14ac:dyDescent="0.25">
      <c r="B15" s="30"/>
      <c r="C15" s="719" t="s">
        <v>1447</v>
      </c>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09"/>
      <c r="AB15" s="303"/>
      <c r="AC15" s="291"/>
      <c r="AD15" s="291"/>
      <c r="AE15" s="291"/>
      <c r="AF15" s="291"/>
      <c r="AG15" s="36" t="s">
        <v>1438</v>
      </c>
      <c r="AH15" s="36">
        <v>34</v>
      </c>
    </row>
    <row r="16" spans="2:34" ht="15" customHeight="1" x14ac:dyDescent="0.25">
      <c r="B16" s="30"/>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3"/>
      <c r="AC16" s="291"/>
      <c r="AD16" s="291"/>
      <c r="AE16" s="291"/>
      <c r="AF16" s="291"/>
      <c r="AG16" s="36" t="s">
        <v>1440</v>
      </c>
      <c r="AH16" s="36">
        <v>100</v>
      </c>
    </row>
    <row r="17" spans="3:34" ht="15" customHeight="1" x14ac:dyDescent="0.25">
      <c r="C17" s="305" t="s">
        <v>128</v>
      </c>
      <c r="D17" s="305"/>
      <c r="E17" s="291"/>
      <c r="F17" s="291"/>
      <c r="G17" s="291"/>
      <c r="H17" s="291"/>
      <c r="I17" s="291"/>
      <c r="J17" s="304"/>
      <c r="K17" s="304"/>
      <c r="L17" s="304"/>
      <c r="M17" s="304"/>
      <c r="N17" s="304"/>
      <c r="O17" s="304"/>
      <c r="P17" s="304"/>
      <c r="Q17" s="304"/>
      <c r="R17" s="304" t="s">
        <v>129</v>
      </c>
      <c r="S17" s="304"/>
      <c r="T17" s="304"/>
      <c r="U17" s="304"/>
      <c r="V17" s="304"/>
      <c r="W17" s="304"/>
      <c r="X17" s="304"/>
      <c r="Y17" s="304"/>
      <c r="Z17" s="304"/>
      <c r="AA17" s="304"/>
      <c r="AB17" s="303"/>
      <c r="AC17" s="291"/>
      <c r="AD17" s="291"/>
      <c r="AE17" s="291"/>
      <c r="AF17" s="291"/>
      <c r="AG17" s="36" t="s">
        <v>1441</v>
      </c>
      <c r="AH17" s="36">
        <v>38</v>
      </c>
    </row>
    <row r="18" spans="3:34" ht="15" customHeight="1" x14ac:dyDescent="0.25">
      <c r="C18" s="734"/>
      <c r="D18" s="735"/>
      <c r="E18" s="735"/>
      <c r="F18" s="735"/>
      <c r="G18" s="735"/>
      <c r="H18" s="735"/>
      <c r="I18" s="735"/>
      <c r="J18" s="735"/>
      <c r="K18" s="735"/>
      <c r="L18" s="735"/>
      <c r="M18" s="735"/>
      <c r="N18" s="735"/>
      <c r="O18" s="735"/>
      <c r="P18" s="736"/>
      <c r="Q18" s="291"/>
      <c r="R18" s="720"/>
      <c r="S18" s="721"/>
      <c r="T18" s="721"/>
      <c r="U18" s="721"/>
      <c r="V18" s="721"/>
      <c r="W18" s="721"/>
      <c r="X18" s="721"/>
      <c r="Y18" s="721"/>
      <c r="Z18" s="721"/>
      <c r="AA18" s="709"/>
      <c r="AB18" s="299"/>
      <c r="AC18" s="291"/>
      <c r="AD18" s="291"/>
      <c r="AE18" s="291"/>
      <c r="AF18" s="291"/>
      <c r="AG18" s="36" t="s">
        <v>1442</v>
      </c>
      <c r="AH18" s="36">
        <v>100</v>
      </c>
    </row>
    <row r="19" spans="3:34" ht="15" customHeight="1" x14ac:dyDescent="0.25">
      <c r="C19" s="737"/>
      <c r="D19" s="691"/>
      <c r="E19" s="691"/>
      <c r="F19" s="691"/>
      <c r="G19" s="691"/>
      <c r="H19" s="691"/>
      <c r="I19" s="691"/>
      <c r="J19" s="691"/>
      <c r="K19" s="691"/>
      <c r="L19" s="691"/>
      <c r="M19" s="691"/>
      <c r="N19" s="691"/>
      <c r="O19" s="691"/>
      <c r="P19" s="729"/>
      <c r="Q19" s="291"/>
      <c r="R19" s="291"/>
      <c r="S19" s="291"/>
      <c r="T19" s="291"/>
      <c r="U19" s="291"/>
      <c r="V19" s="291"/>
      <c r="W19" s="291"/>
      <c r="X19" s="291"/>
      <c r="Y19" s="291"/>
      <c r="Z19" s="291"/>
      <c r="AA19" s="291"/>
      <c r="AB19" s="299"/>
      <c r="AC19" s="291"/>
      <c r="AD19" s="291"/>
      <c r="AE19" s="291"/>
      <c r="AF19" s="291"/>
      <c r="AG19" s="36" t="s">
        <v>1443</v>
      </c>
      <c r="AH19" s="36">
        <v>25</v>
      </c>
    </row>
    <row r="20" spans="3:34" ht="15" customHeight="1" x14ac:dyDescent="0.25">
      <c r="C20" s="737"/>
      <c r="D20" s="691"/>
      <c r="E20" s="691"/>
      <c r="F20" s="691"/>
      <c r="G20" s="691"/>
      <c r="H20" s="691"/>
      <c r="I20" s="691"/>
      <c r="J20" s="691"/>
      <c r="K20" s="691"/>
      <c r="L20" s="691"/>
      <c r="M20" s="691"/>
      <c r="N20" s="691"/>
      <c r="O20" s="691"/>
      <c r="P20" s="729"/>
      <c r="Q20" s="301"/>
      <c r="R20" s="304" t="s">
        <v>130</v>
      </c>
      <c r="S20" s="304"/>
      <c r="T20" s="304"/>
      <c r="U20" s="304"/>
      <c r="V20" s="304"/>
      <c r="W20" s="301"/>
      <c r="X20" s="301"/>
      <c r="Y20" s="301"/>
      <c r="Z20" s="291"/>
      <c r="AA20" s="301"/>
      <c r="AB20" s="299"/>
      <c r="AC20" s="291"/>
      <c r="AD20" s="291"/>
      <c r="AE20" s="291"/>
      <c r="AF20" s="291"/>
      <c r="AG20" s="291"/>
      <c r="AH20" s="291"/>
    </row>
    <row r="21" spans="3:34" ht="15" customHeight="1" x14ac:dyDescent="0.25">
      <c r="C21" s="737"/>
      <c r="D21" s="691"/>
      <c r="E21" s="691"/>
      <c r="F21" s="691"/>
      <c r="G21" s="691"/>
      <c r="H21" s="691"/>
      <c r="I21" s="691"/>
      <c r="J21" s="691"/>
      <c r="K21" s="691"/>
      <c r="L21" s="691"/>
      <c r="M21" s="691"/>
      <c r="N21" s="691"/>
      <c r="O21" s="691"/>
      <c r="P21" s="729"/>
      <c r="Q21" s="291"/>
      <c r="R21" s="36"/>
      <c r="S21" s="291" t="s">
        <v>15</v>
      </c>
      <c r="T21" s="291"/>
      <c r="U21" s="36"/>
      <c r="V21" s="291" t="s">
        <v>27</v>
      </c>
      <c r="W21" s="291"/>
      <c r="X21" s="36"/>
      <c r="Y21" s="306" t="s">
        <v>46</v>
      </c>
      <c r="Z21" s="291"/>
      <c r="AA21" s="291"/>
      <c r="AB21" s="299"/>
      <c r="AC21" s="291"/>
      <c r="AD21" s="291"/>
      <c r="AE21" s="291"/>
      <c r="AF21" s="291"/>
      <c r="AG21" s="291"/>
      <c r="AH21" s="291"/>
    </row>
    <row r="22" spans="3:34" ht="15" customHeight="1" x14ac:dyDescent="0.25">
      <c r="C22" s="737"/>
      <c r="D22" s="691"/>
      <c r="E22" s="691"/>
      <c r="F22" s="691"/>
      <c r="G22" s="691"/>
      <c r="H22" s="691"/>
      <c r="I22" s="691"/>
      <c r="J22" s="691"/>
      <c r="K22" s="691"/>
      <c r="L22" s="691"/>
      <c r="M22" s="691"/>
      <c r="N22" s="691"/>
      <c r="O22" s="691"/>
      <c r="P22" s="729"/>
      <c r="Q22" s="291"/>
      <c r="R22" s="291"/>
      <c r="S22" s="291"/>
      <c r="T22" s="291"/>
      <c r="U22" s="291"/>
      <c r="V22" s="291"/>
      <c r="W22" s="291"/>
      <c r="X22" s="291"/>
      <c r="Y22" s="291"/>
      <c r="Z22" s="291"/>
      <c r="AA22" s="291"/>
      <c r="AB22" s="299"/>
      <c r="AC22" s="291"/>
      <c r="AD22" s="291"/>
      <c r="AE22" s="291"/>
      <c r="AF22" s="291"/>
      <c r="AG22" s="291"/>
      <c r="AH22" s="291"/>
    </row>
    <row r="23" spans="3:34" ht="15" customHeight="1" x14ac:dyDescent="0.25">
      <c r="C23" s="738"/>
      <c r="D23" s="739"/>
      <c r="E23" s="739"/>
      <c r="F23" s="739"/>
      <c r="G23" s="739"/>
      <c r="H23" s="739"/>
      <c r="I23" s="739"/>
      <c r="J23" s="739"/>
      <c r="K23" s="739"/>
      <c r="L23" s="739"/>
      <c r="M23" s="739"/>
      <c r="N23" s="739"/>
      <c r="O23" s="739"/>
      <c r="P23" s="740"/>
      <c r="Q23" s="291"/>
      <c r="R23" s="304" t="s">
        <v>131</v>
      </c>
      <c r="S23" s="291"/>
      <c r="T23" s="291"/>
      <c r="U23" s="291"/>
      <c r="V23" s="291"/>
      <c r="W23" s="727" t="s">
        <v>33</v>
      </c>
      <c r="X23" s="721"/>
      <c r="Y23" s="721"/>
      <c r="Z23" s="721"/>
      <c r="AA23" s="709"/>
      <c r="AB23" s="299"/>
      <c r="AC23" s="291"/>
      <c r="AD23" s="291"/>
      <c r="AE23" s="291"/>
      <c r="AF23" s="291"/>
      <c r="AG23" s="323">
        <f>+(((((AH13/100)*AH14)+((AH15/100)*AH16)+((AH17/100)*AH18))*AH19)/100)</f>
        <v>25</v>
      </c>
      <c r="AH23" s="291"/>
    </row>
    <row r="24" spans="3:34" ht="15" customHeight="1" x14ac:dyDescent="0.25">
      <c r="C24" s="301"/>
      <c r="D24" s="301"/>
      <c r="E24" s="301"/>
      <c r="F24" s="301"/>
      <c r="G24" s="301"/>
      <c r="H24" s="291"/>
      <c r="I24" s="291"/>
      <c r="J24" s="291"/>
      <c r="K24" s="291"/>
      <c r="L24" s="291"/>
      <c r="M24" s="291"/>
      <c r="N24" s="291"/>
      <c r="O24" s="291"/>
      <c r="P24" s="291"/>
      <c r="Q24" s="291"/>
      <c r="R24" s="304"/>
      <c r="S24" s="291"/>
      <c r="T24" s="291"/>
      <c r="U24" s="291"/>
      <c r="V24" s="291"/>
      <c r="W24" s="291"/>
      <c r="X24" s="291"/>
      <c r="Y24" s="291"/>
      <c r="Z24" s="291"/>
      <c r="AA24" s="291"/>
      <c r="AB24" s="299"/>
      <c r="AC24" s="291"/>
      <c r="AD24" s="291"/>
      <c r="AE24" s="291"/>
      <c r="AF24" s="291"/>
      <c r="AG24" s="291"/>
      <c r="AH24" s="291"/>
    </row>
    <row r="25" spans="3:34" ht="15" customHeight="1" x14ac:dyDescent="0.25">
      <c r="C25" s="304" t="s">
        <v>132</v>
      </c>
      <c r="D25" s="301"/>
      <c r="E25" s="301"/>
      <c r="F25" s="301"/>
      <c r="G25" s="301"/>
      <c r="H25" s="301"/>
      <c r="I25" s="291"/>
      <c r="J25" s="291"/>
      <c r="K25" s="291"/>
      <c r="L25" s="291"/>
      <c r="M25" s="291"/>
      <c r="N25" s="291"/>
      <c r="O25" s="291"/>
      <c r="P25" s="291"/>
      <c r="Q25" s="291"/>
      <c r="R25" s="291"/>
      <c r="S25" s="291"/>
      <c r="T25" s="291"/>
      <c r="U25" s="291"/>
      <c r="V25" s="291"/>
      <c r="W25" s="291"/>
      <c r="X25" s="291"/>
      <c r="Y25" s="291"/>
      <c r="Z25" s="291"/>
      <c r="AA25" s="291"/>
      <c r="AB25" s="299"/>
      <c r="AC25" s="291"/>
      <c r="AD25" s="291"/>
      <c r="AE25" s="291"/>
      <c r="AF25" s="291"/>
      <c r="AG25" s="291"/>
      <c r="AH25" s="291"/>
    </row>
    <row r="26" spans="3:34" ht="39.75" customHeight="1" x14ac:dyDescent="0.25">
      <c r="C26" s="1332" t="s">
        <v>1427</v>
      </c>
      <c r="D26" s="721"/>
      <c r="E26" s="721"/>
      <c r="F26" s="721"/>
      <c r="G26" s="721"/>
      <c r="H26" s="721"/>
      <c r="I26" s="721"/>
      <c r="J26" s="721"/>
      <c r="K26" s="721"/>
      <c r="L26" s="721"/>
      <c r="M26" s="721"/>
      <c r="N26" s="721"/>
      <c r="O26" s="721"/>
      <c r="P26" s="721"/>
      <c r="Q26" s="721"/>
      <c r="R26" s="721"/>
      <c r="S26" s="721"/>
      <c r="T26" s="721"/>
      <c r="U26" s="721"/>
      <c r="V26" s="721"/>
      <c r="W26" s="721"/>
      <c r="X26" s="721"/>
      <c r="Y26" s="721"/>
      <c r="Z26" s="721"/>
      <c r="AA26" s="709"/>
      <c r="AB26" s="299"/>
      <c r="AC26" s="291"/>
      <c r="AD26" s="291"/>
      <c r="AE26" s="291"/>
      <c r="AF26" s="291"/>
      <c r="AG26" s="291"/>
      <c r="AH26" s="291"/>
    </row>
    <row r="27" spans="3:34" ht="15" customHeight="1" x14ac:dyDescent="0.25">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7"/>
      <c r="AC27" s="291"/>
      <c r="AD27" s="291"/>
      <c r="AE27" s="291"/>
      <c r="AF27" s="291"/>
      <c r="AG27" s="291"/>
      <c r="AH27" s="291"/>
    </row>
    <row r="28" spans="3:34" ht="15" customHeight="1" x14ac:dyDescent="0.25">
      <c r="C28" s="295" t="s">
        <v>134</v>
      </c>
      <c r="D28" s="301"/>
      <c r="E28" s="301"/>
      <c r="F28" s="301"/>
      <c r="G28" s="301"/>
      <c r="H28" s="301"/>
      <c r="I28" s="301"/>
      <c r="J28" s="301"/>
      <c r="K28" s="301"/>
      <c r="L28" s="301"/>
      <c r="M28" s="295" t="s">
        <v>134</v>
      </c>
      <c r="N28" s="301"/>
      <c r="O28" s="301"/>
      <c r="P28" s="301"/>
      <c r="Q28" s="301"/>
      <c r="R28" s="301"/>
      <c r="S28" s="301"/>
      <c r="T28" s="301"/>
      <c r="U28" s="301"/>
      <c r="V28" s="301"/>
      <c r="W28" s="301"/>
      <c r="X28" s="301"/>
      <c r="Y28" s="301"/>
      <c r="Z28" s="301"/>
      <c r="AA28" s="301"/>
      <c r="AB28" s="307"/>
      <c r="AC28" s="291"/>
      <c r="AD28" s="291"/>
      <c r="AE28" s="291"/>
      <c r="AF28" s="291"/>
      <c r="AG28" s="291"/>
      <c r="AH28" s="291"/>
    </row>
    <row r="29" spans="3:34" ht="29.25" customHeight="1" x14ac:dyDescent="0.25">
      <c r="C29" s="727" t="s">
        <v>1428</v>
      </c>
      <c r="D29" s="721"/>
      <c r="E29" s="721"/>
      <c r="F29" s="721"/>
      <c r="G29" s="721"/>
      <c r="H29" s="721"/>
      <c r="I29" s="721"/>
      <c r="J29" s="721"/>
      <c r="K29" s="709"/>
      <c r="L29" s="301"/>
      <c r="M29" s="727"/>
      <c r="N29" s="721"/>
      <c r="O29" s="721"/>
      <c r="P29" s="721"/>
      <c r="Q29" s="721"/>
      <c r="R29" s="721"/>
      <c r="S29" s="721"/>
      <c r="T29" s="721"/>
      <c r="U29" s="721"/>
      <c r="V29" s="721"/>
      <c r="W29" s="721"/>
      <c r="X29" s="721"/>
      <c r="Y29" s="721"/>
      <c r="Z29" s="721"/>
      <c r="AA29" s="709"/>
      <c r="AB29" s="307"/>
      <c r="AC29" s="291"/>
      <c r="AD29" s="291"/>
      <c r="AE29" s="291"/>
      <c r="AF29" s="291"/>
      <c r="AG29" s="291"/>
      <c r="AH29" s="291"/>
    </row>
    <row r="30" spans="3:34" ht="15" customHeight="1" x14ac:dyDescent="0.25">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9"/>
      <c r="AC30" s="291"/>
      <c r="AD30" s="291"/>
      <c r="AE30" s="291"/>
      <c r="AF30" s="291"/>
      <c r="AG30" s="291"/>
      <c r="AH30" s="291"/>
    </row>
    <row r="31" spans="3:34" ht="15" customHeight="1" x14ac:dyDescent="0.25">
      <c r="C31" s="308" t="s">
        <v>137</v>
      </c>
      <c r="D31" s="308"/>
      <c r="E31" s="308"/>
      <c r="F31" s="308"/>
      <c r="G31" s="309"/>
      <c r="H31" s="310"/>
      <c r="I31" s="310"/>
      <c r="J31" s="310"/>
      <c r="K31" s="310"/>
      <c r="L31" s="310"/>
      <c r="M31" s="310"/>
      <c r="N31" s="310"/>
      <c r="O31" s="310"/>
      <c r="P31" s="310"/>
      <c r="Q31" s="310"/>
      <c r="R31" s="310"/>
      <c r="S31" s="310"/>
      <c r="T31" s="310"/>
      <c r="U31" s="310"/>
      <c r="V31" s="310"/>
      <c r="W31" s="310"/>
      <c r="X31" s="310"/>
      <c r="Y31" s="310"/>
      <c r="Z31" s="310"/>
      <c r="AA31" s="310"/>
      <c r="AB31" s="299"/>
      <c r="AC31" s="291"/>
      <c r="AD31" s="291"/>
      <c r="AE31" s="291"/>
      <c r="AF31" s="291"/>
      <c r="AG31" s="291"/>
      <c r="AH31" s="291"/>
    </row>
    <row r="32" spans="3:34" ht="90" customHeight="1" x14ac:dyDescent="0.25">
      <c r="C32" s="726" t="s">
        <v>1429</v>
      </c>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09"/>
      <c r="AB32" s="299"/>
      <c r="AC32" s="291"/>
      <c r="AD32" s="291"/>
      <c r="AE32" s="291"/>
      <c r="AF32" s="291"/>
      <c r="AG32" s="291"/>
      <c r="AH32" s="291"/>
    </row>
    <row r="34" spans="3:27" ht="15.75" customHeight="1" x14ac:dyDescent="0.25">
      <c r="C34" s="725" t="s">
        <v>139</v>
      </c>
      <c r="D34" s="717"/>
      <c r="E34" s="304"/>
      <c r="F34" s="719" t="s">
        <v>34</v>
      </c>
      <c r="G34" s="709"/>
      <c r="H34" s="304"/>
      <c r="I34" s="291"/>
      <c r="J34" s="311" t="s">
        <v>140</v>
      </c>
      <c r="K34" s="719">
        <v>25</v>
      </c>
      <c r="L34" s="721"/>
      <c r="M34" s="721"/>
      <c r="N34" s="709"/>
      <c r="O34" s="304"/>
      <c r="P34" s="304"/>
      <c r="Q34" s="295" t="s">
        <v>141</v>
      </c>
      <c r="R34" s="291"/>
      <c r="S34" s="304"/>
      <c r="T34" s="304"/>
      <c r="U34" s="304"/>
      <c r="V34" s="304"/>
      <c r="W34" s="719" t="s">
        <v>20</v>
      </c>
      <c r="X34" s="721"/>
      <c r="Y34" s="721"/>
      <c r="Z34" s="721"/>
      <c r="AA34" s="709"/>
    </row>
    <row r="35" spans="3:27" ht="15.75" customHeight="1" x14ac:dyDescent="0.25">
      <c r="C35" s="291"/>
      <c r="D35" s="291"/>
      <c r="E35" s="291"/>
      <c r="F35" s="306"/>
      <c r="G35" s="306"/>
      <c r="H35" s="306"/>
      <c r="I35" s="306"/>
      <c r="J35" s="306"/>
      <c r="K35" s="306"/>
      <c r="L35" s="306"/>
      <c r="M35" s="291"/>
      <c r="N35" s="291"/>
      <c r="O35" s="291"/>
      <c r="P35" s="291"/>
      <c r="Q35" s="291"/>
      <c r="R35" s="291"/>
      <c r="S35" s="291"/>
      <c r="T35" s="291"/>
      <c r="U35" s="291"/>
      <c r="V35" s="291"/>
      <c r="W35" s="291"/>
      <c r="X35" s="291"/>
      <c r="Y35" s="291"/>
      <c r="Z35" s="291"/>
      <c r="AA35" s="291"/>
    </row>
    <row r="36" spans="3:27" ht="32.25" customHeight="1" x14ac:dyDescent="0.25">
      <c r="C36" s="291"/>
      <c r="D36" s="311" t="s">
        <v>142</v>
      </c>
      <c r="E36" s="304"/>
      <c r="F36" s="726" t="s">
        <v>1448</v>
      </c>
      <c r="G36" s="721"/>
      <c r="H36" s="721"/>
      <c r="I36" s="721"/>
      <c r="J36" s="721"/>
      <c r="K36" s="721"/>
      <c r="L36" s="721"/>
      <c r="M36" s="709"/>
      <c r="N36" s="291"/>
      <c r="O36" s="311" t="s">
        <v>144</v>
      </c>
      <c r="P36" s="727">
        <v>0</v>
      </c>
      <c r="Q36" s="721"/>
      <c r="R36" s="721"/>
      <c r="S36" s="721"/>
      <c r="T36" s="721"/>
      <c r="U36" s="721"/>
      <c r="V36" s="721"/>
      <c r="W36" s="721"/>
      <c r="X36" s="721"/>
      <c r="Y36" s="721"/>
      <c r="Z36" s="721"/>
      <c r="AA36" s="709"/>
    </row>
    <row r="37" spans="3:27" ht="15.75" customHeight="1" x14ac:dyDescent="0.25">
      <c r="C37" s="304"/>
      <c r="D37" s="304"/>
      <c r="E37" s="304"/>
      <c r="F37" s="306"/>
      <c r="G37" s="306"/>
      <c r="H37" s="306"/>
      <c r="I37" s="306"/>
      <c r="J37" s="306"/>
      <c r="K37" s="306"/>
      <c r="L37" s="306"/>
      <c r="M37" s="304"/>
      <c r="N37" s="304"/>
      <c r="O37" s="304"/>
      <c r="P37" s="304"/>
      <c r="Q37" s="304"/>
      <c r="R37" s="304"/>
      <c r="S37" s="304"/>
      <c r="T37" s="304"/>
      <c r="U37" s="304"/>
      <c r="V37" s="304"/>
      <c r="W37" s="304"/>
      <c r="X37" s="304"/>
      <c r="Y37" s="304"/>
      <c r="Z37" s="304"/>
      <c r="AA37" s="304"/>
    </row>
    <row r="38" spans="3:27" ht="15.75" customHeight="1" x14ac:dyDescent="0.25">
      <c r="C38" s="291"/>
      <c r="D38" s="311" t="s">
        <v>145</v>
      </c>
      <c r="E38" s="291"/>
      <c r="F38" s="720" t="s">
        <v>146</v>
      </c>
      <c r="G38" s="709"/>
      <c r="H38" s="291"/>
      <c r="I38" s="291"/>
      <c r="J38" s="304" t="s">
        <v>147</v>
      </c>
      <c r="K38" s="291"/>
      <c r="L38" s="720" t="s">
        <v>148</v>
      </c>
      <c r="M38" s="721"/>
      <c r="N38" s="709"/>
      <c r="O38" s="304"/>
      <c r="P38" s="304"/>
      <c r="Q38" s="291"/>
      <c r="R38" s="304" t="s">
        <v>149</v>
      </c>
      <c r="S38" s="304"/>
      <c r="T38" s="304"/>
      <c r="U38" s="304"/>
      <c r="V38" s="304"/>
      <c r="W38" s="728"/>
      <c r="X38" s="721"/>
      <c r="Y38" s="721"/>
      <c r="Z38" s="721"/>
      <c r="AA38" s="709"/>
    </row>
    <row r="39" spans="3:27" ht="15.75" customHeight="1" x14ac:dyDescent="0.25">
      <c r="C39" s="291"/>
      <c r="D39" s="291"/>
      <c r="E39" s="291"/>
      <c r="F39" s="28"/>
      <c r="G39" s="291"/>
      <c r="H39" s="291"/>
      <c r="I39" s="295"/>
      <c r="J39" s="295"/>
      <c r="K39" s="295"/>
      <c r="L39" s="295"/>
      <c r="M39" s="295"/>
      <c r="N39" s="295"/>
      <c r="O39" s="295"/>
      <c r="P39" s="295"/>
      <c r="Q39" s="295"/>
      <c r="R39" s="295"/>
      <c r="S39" s="295"/>
      <c r="T39" s="295"/>
      <c r="U39" s="295"/>
      <c r="V39" s="295"/>
      <c r="W39" s="295"/>
      <c r="X39" s="295"/>
      <c r="Y39" s="295"/>
      <c r="Z39" s="295"/>
      <c r="AA39" s="295"/>
    </row>
    <row r="40" spans="3:27" ht="15.75" customHeight="1" x14ac:dyDescent="0.25">
      <c r="C40" s="312" t="s">
        <v>150</v>
      </c>
      <c r="D40" s="722">
        <v>2024</v>
      </c>
      <c r="E40" s="723"/>
      <c r="F40" s="724"/>
      <c r="G40" s="34"/>
      <c r="H40" s="295"/>
      <c r="I40" s="295"/>
      <c r="J40" s="295"/>
      <c r="K40" s="295"/>
      <c r="L40" s="295"/>
      <c r="M40" s="295"/>
      <c r="N40" s="295"/>
      <c r="O40" s="295"/>
      <c r="P40" s="295"/>
      <c r="Q40" s="716"/>
      <c r="R40" s="717"/>
      <c r="S40" s="717"/>
      <c r="T40" s="717"/>
      <c r="U40" s="717"/>
      <c r="V40" s="295"/>
      <c r="W40" s="295"/>
      <c r="X40" s="718"/>
      <c r="Y40" s="717"/>
      <c r="Z40" s="717"/>
      <c r="AA40" s="717"/>
    </row>
    <row r="41" spans="3:27" ht="5.25" customHeight="1" x14ac:dyDescent="0.25">
      <c r="C41" s="304"/>
      <c r="D41" s="37"/>
      <c r="E41" s="37"/>
      <c r="F41" s="37"/>
      <c r="G41" s="291"/>
      <c r="H41" s="295"/>
      <c r="I41" s="295"/>
      <c r="J41" s="295"/>
      <c r="K41" s="295"/>
      <c r="L41" s="295"/>
      <c r="M41" s="295"/>
      <c r="N41" s="295"/>
      <c r="O41" s="295"/>
      <c r="P41" s="295"/>
      <c r="Q41" s="301"/>
      <c r="R41" s="301"/>
      <c r="S41" s="301"/>
      <c r="T41" s="301"/>
      <c r="U41" s="301"/>
      <c r="V41" s="295"/>
      <c r="W41" s="295"/>
      <c r="X41" s="297"/>
      <c r="Y41" s="297"/>
      <c r="Z41" s="297"/>
      <c r="AA41" s="297"/>
    </row>
    <row r="42" spans="3:27" ht="15.75" customHeight="1" x14ac:dyDescent="0.25">
      <c r="C42" s="304" t="s">
        <v>140</v>
      </c>
      <c r="D42" s="727">
        <v>1</v>
      </c>
      <c r="E42" s="721"/>
      <c r="F42" s="709"/>
      <c r="G42" s="291"/>
      <c r="H42" s="295"/>
      <c r="I42" s="295"/>
      <c r="J42" s="295"/>
      <c r="K42" s="295"/>
      <c r="L42" s="295"/>
      <c r="M42" s="295"/>
      <c r="N42" s="295"/>
      <c r="O42" s="295"/>
      <c r="P42" s="295"/>
      <c r="Q42" s="716"/>
      <c r="R42" s="717"/>
      <c r="S42" s="717"/>
      <c r="T42" s="717"/>
      <c r="U42" s="717"/>
      <c r="V42" s="295"/>
      <c r="W42" s="295"/>
      <c r="X42" s="718"/>
      <c r="Y42" s="717"/>
      <c r="Z42" s="717"/>
      <c r="AA42" s="717"/>
    </row>
    <row r="43" spans="3:27" ht="15.75" customHeight="1" x14ac:dyDescent="0.25">
      <c r="C43" s="291"/>
      <c r="D43" s="291"/>
      <c r="E43" s="291"/>
      <c r="F43" s="291"/>
      <c r="G43" s="291"/>
      <c r="H43" s="291"/>
      <c r="I43" s="295"/>
      <c r="J43" s="295"/>
      <c r="K43" s="304"/>
      <c r="L43" s="304"/>
      <c r="M43" s="304"/>
      <c r="N43" s="304"/>
      <c r="O43" s="304"/>
      <c r="P43" s="304"/>
      <c r="Q43" s="304"/>
      <c r="R43" s="304"/>
      <c r="S43" s="304"/>
      <c r="T43" s="304"/>
      <c r="U43" s="304"/>
      <c r="V43" s="304"/>
      <c r="W43" s="304"/>
      <c r="X43" s="304"/>
      <c r="Y43" s="304"/>
      <c r="Z43" s="304"/>
      <c r="AA43" s="304"/>
    </row>
    <row r="44" spans="3:27" ht="15.75" customHeight="1" x14ac:dyDescent="0.25">
      <c r="C44" s="304"/>
      <c r="D44" s="719" t="s">
        <v>151</v>
      </c>
      <c r="E44" s="721"/>
      <c r="F44" s="721"/>
      <c r="G44" s="721"/>
      <c r="H44" s="721"/>
      <c r="I44" s="721"/>
      <c r="J44" s="721"/>
      <c r="K44" s="721"/>
      <c r="L44" s="721"/>
      <c r="M44" s="721"/>
      <c r="N44" s="721"/>
      <c r="O44" s="721"/>
      <c r="P44" s="721"/>
      <c r="Q44" s="721"/>
      <c r="R44" s="721"/>
      <c r="S44" s="721"/>
      <c r="T44" s="721"/>
      <c r="U44" s="721"/>
      <c r="V44" s="721"/>
      <c r="W44" s="721"/>
      <c r="X44" s="721"/>
      <c r="Y44" s="709"/>
      <c r="Z44" s="305"/>
      <c r="AA44" s="305"/>
    </row>
    <row r="45" spans="3:27" ht="15.75" customHeight="1" x14ac:dyDescent="0.25">
      <c r="C45" s="291"/>
      <c r="D45" s="758" t="s">
        <v>152</v>
      </c>
      <c r="E45" s="721"/>
      <c r="F45" s="721"/>
      <c r="G45" s="721"/>
      <c r="H45" s="709"/>
      <c r="I45" s="754" t="s">
        <v>153</v>
      </c>
      <c r="J45" s="721"/>
      <c r="K45" s="721"/>
      <c r="L45" s="721"/>
      <c r="M45" s="721"/>
      <c r="N45" s="721"/>
      <c r="O45" s="721"/>
      <c r="P45" s="709"/>
      <c r="Q45" s="755" t="s">
        <v>154</v>
      </c>
      <c r="R45" s="721"/>
      <c r="S45" s="721"/>
      <c r="T45" s="721"/>
      <c r="U45" s="721"/>
      <c r="V45" s="721"/>
      <c r="W45" s="721"/>
      <c r="X45" s="721"/>
      <c r="Y45" s="709"/>
      <c r="Z45" s="305"/>
      <c r="AA45" s="305"/>
    </row>
    <row r="46" spans="3:27" ht="15.75" customHeight="1" x14ac:dyDescent="0.25">
      <c r="C46" s="38"/>
      <c r="D46" s="759" t="s">
        <v>155</v>
      </c>
      <c r="E46" s="721"/>
      <c r="F46" s="721"/>
      <c r="G46" s="721"/>
      <c r="H46" s="709"/>
      <c r="I46" s="756" t="s">
        <v>156</v>
      </c>
      <c r="J46" s="721"/>
      <c r="K46" s="721"/>
      <c r="L46" s="721"/>
      <c r="M46" s="721"/>
      <c r="N46" s="721"/>
      <c r="O46" s="721"/>
      <c r="P46" s="709"/>
      <c r="Q46" s="757" t="s">
        <v>157</v>
      </c>
      <c r="R46" s="721"/>
      <c r="S46" s="721"/>
      <c r="T46" s="721"/>
      <c r="U46" s="721"/>
      <c r="V46" s="721"/>
      <c r="W46" s="721"/>
      <c r="X46" s="721"/>
      <c r="Y46" s="709"/>
      <c r="Z46" s="314"/>
      <c r="AA46" s="314"/>
    </row>
    <row r="47" spans="3:27" ht="15.75" customHeight="1" x14ac:dyDescent="0.25">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row>
    <row r="48" spans="3:27" ht="15.75" customHeight="1" x14ac:dyDescent="0.25">
      <c r="C48" s="747" t="s">
        <v>158</v>
      </c>
      <c r="D48" s="721"/>
      <c r="E48" s="721"/>
      <c r="F48" s="709"/>
      <c r="G48" s="752" t="s">
        <v>159</v>
      </c>
      <c r="H48" s="753" t="s">
        <v>160</v>
      </c>
      <c r="I48" s="735"/>
      <c r="J48" s="735"/>
      <c r="K48" s="735"/>
      <c r="L48" s="735"/>
      <c r="M48" s="735"/>
      <c r="N48" s="735"/>
      <c r="O48" s="735"/>
      <c r="P48" s="735"/>
      <c r="Q48" s="735"/>
      <c r="R48" s="735"/>
      <c r="S48" s="735"/>
      <c r="T48" s="735"/>
      <c r="U48" s="735"/>
      <c r="V48" s="735"/>
      <c r="W48" s="735"/>
      <c r="X48" s="735"/>
      <c r="Y48" s="735"/>
      <c r="Z48" s="735"/>
      <c r="AA48" s="736"/>
    </row>
    <row r="49" spans="2:28" ht="15.75" customHeight="1" x14ac:dyDescent="0.25">
      <c r="B49" s="39"/>
      <c r="C49" s="40" t="s">
        <v>161</v>
      </c>
      <c r="D49" s="41">
        <v>1.2</v>
      </c>
      <c r="E49" s="747" t="s">
        <v>162</v>
      </c>
      <c r="F49" s="709"/>
      <c r="G49" s="693"/>
      <c r="H49" s="738"/>
      <c r="I49" s="739"/>
      <c r="J49" s="739"/>
      <c r="K49" s="739"/>
      <c r="L49" s="739"/>
      <c r="M49" s="739"/>
      <c r="N49" s="739"/>
      <c r="O49" s="739"/>
      <c r="P49" s="739"/>
      <c r="Q49" s="739"/>
      <c r="R49" s="739"/>
      <c r="S49" s="739"/>
      <c r="T49" s="739"/>
      <c r="U49" s="739"/>
      <c r="V49" s="739"/>
      <c r="W49" s="739"/>
      <c r="X49" s="739"/>
      <c r="Y49" s="739"/>
      <c r="Z49" s="739"/>
      <c r="AA49" s="740"/>
      <c r="AB49" s="313"/>
    </row>
    <row r="50" spans="2:28" ht="15.75" customHeight="1" x14ac:dyDescent="0.25">
      <c r="B50" s="39"/>
      <c r="C50" s="42">
        <v>2024</v>
      </c>
      <c r="D50" s="43">
        <v>45474</v>
      </c>
      <c r="E50" s="746">
        <v>45656</v>
      </c>
      <c r="F50" s="709"/>
      <c r="G50" s="44">
        <v>25</v>
      </c>
      <c r="H50" s="751" t="s">
        <v>1449</v>
      </c>
      <c r="I50" s="721"/>
      <c r="J50" s="721"/>
      <c r="K50" s="721"/>
      <c r="L50" s="721"/>
      <c r="M50" s="721"/>
      <c r="N50" s="721"/>
      <c r="O50" s="721"/>
      <c r="P50" s="721"/>
      <c r="Q50" s="721"/>
      <c r="R50" s="721"/>
      <c r="S50" s="721"/>
      <c r="T50" s="721"/>
      <c r="U50" s="721"/>
      <c r="V50" s="721"/>
      <c r="W50" s="721"/>
      <c r="X50" s="721"/>
      <c r="Y50" s="721"/>
      <c r="Z50" s="721"/>
      <c r="AA50" s="709"/>
      <c r="AB50" s="313"/>
    </row>
    <row r="51" spans="2:28" ht="15.75" customHeight="1" x14ac:dyDescent="0.25">
      <c r="B51" s="39"/>
      <c r="C51" s="42">
        <v>2025</v>
      </c>
      <c r="D51" s="43">
        <v>45658</v>
      </c>
      <c r="E51" s="746">
        <v>46021</v>
      </c>
      <c r="F51" s="709"/>
      <c r="G51" s="44">
        <v>65</v>
      </c>
      <c r="H51" s="751" t="s">
        <v>1449</v>
      </c>
      <c r="I51" s="721"/>
      <c r="J51" s="721"/>
      <c r="K51" s="721"/>
      <c r="L51" s="721"/>
      <c r="M51" s="721"/>
      <c r="N51" s="721"/>
      <c r="O51" s="721"/>
      <c r="P51" s="721"/>
      <c r="Q51" s="721"/>
      <c r="R51" s="721"/>
      <c r="S51" s="721"/>
      <c r="T51" s="721"/>
      <c r="U51" s="721"/>
      <c r="V51" s="721"/>
      <c r="W51" s="721"/>
      <c r="X51" s="721"/>
      <c r="Y51" s="721"/>
      <c r="Z51" s="721"/>
      <c r="AA51" s="709"/>
      <c r="AB51" s="313"/>
    </row>
    <row r="52" spans="2:28" ht="15.75" customHeight="1" x14ac:dyDescent="0.25">
      <c r="B52" s="39"/>
      <c r="C52" s="42">
        <v>2026</v>
      </c>
      <c r="D52" s="43">
        <v>46023</v>
      </c>
      <c r="E52" s="746">
        <v>46386</v>
      </c>
      <c r="F52" s="709"/>
      <c r="G52" s="44">
        <v>85</v>
      </c>
      <c r="H52" s="751" t="s">
        <v>1449</v>
      </c>
      <c r="I52" s="721"/>
      <c r="J52" s="721"/>
      <c r="K52" s="721"/>
      <c r="L52" s="721"/>
      <c r="M52" s="721"/>
      <c r="N52" s="721"/>
      <c r="O52" s="721"/>
      <c r="P52" s="721"/>
      <c r="Q52" s="721"/>
      <c r="R52" s="721"/>
      <c r="S52" s="721"/>
      <c r="T52" s="721"/>
      <c r="U52" s="721"/>
      <c r="V52" s="721"/>
      <c r="W52" s="721"/>
      <c r="X52" s="721"/>
      <c r="Y52" s="721"/>
      <c r="Z52" s="721"/>
      <c r="AA52" s="709"/>
      <c r="AB52" s="313"/>
    </row>
    <row r="53" spans="2:28" ht="15.75" customHeight="1" x14ac:dyDescent="0.25">
      <c r="B53" s="39"/>
      <c r="C53" s="42">
        <v>2027</v>
      </c>
      <c r="D53" s="43">
        <v>46388</v>
      </c>
      <c r="E53" s="746">
        <v>46751</v>
      </c>
      <c r="F53" s="709"/>
      <c r="G53" s="44">
        <v>100</v>
      </c>
      <c r="H53" s="751" t="s">
        <v>1449</v>
      </c>
      <c r="I53" s="721"/>
      <c r="J53" s="721"/>
      <c r="K53" s="721"/>
      <c r="L53" s="721"/>
      <c r="M53" s="721"/>
      <c r="N53" s="721"/>
      <c r="O53" s="721"/>
      <c r="P53" s="721"/>
      <c r="Q53" s="721"/>
      <c r="R53" s="721"/>
      <c r="S53" s="721"/>
      <c r="T53" s="721"/>
      <c r="U53" s="721"/>
      <c r="V53" s="721"/>
      <c r="W53" s="721"/>
      <c r="X53" s="721"/>
      <c r="Y53" s="721"/>
      <c r="Z53" s="721"/>
      <c r="AA53" s="709"/>
      <c r="AB53" s="313"/>
    </row>
    <row r="54" spans="2:28" ht="15.75" customHeight="1" x14ac:dyDescent="0.25">
      <c r="B54" s="39"/>
      <c r="C54" s="42"/>
      <c r="D54" s="42"/>
      <c r="E54" s="747"/>
      <c r="F54" s="709"/>
      <c r="G54" s="41"/>
      <c r="H54" s="747"/>
      <c r="I54" s="721"/>
      <c r="J54" s="721"/>
      <c r="K54" s="721"/>
      <c r="L54" s="721"/>
      <c r="M54" s="721"/>
      <c r="N54" s="721"/>
      <c r="O54" s="721"/>
      <c r="P54" s="721"/>
      <c r="Q54" s="721"/>
      <c r="R54" s="721"/>
      <c r="S54" s="721"/>
      <c r="T54" s="721"/>
      <c r="U54" s="721"/>
      <c r="V54" s="721"/>
      <c r="W54" s="721"/>
      <c r="X54" s="721"/>
      <c r="Y54" s="721"/>
      <c r="Z54" s="721"/>
      <c r="AA54" s="709"/>
      <c r="AB54" s="313"/>
    </row>
    <row r="55" spans="2:28" ht="15.75" customHeight="1" x14ac:dyDescent="0.25">
      <c r="B55" s="30"/>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9"/>
    </row>
    <row r="56" spans="2:28" ht="15.75" customHeight="1" x14ac:dyDescent="0.25">
      <c r="B56" s="30"/>
      <c r="C56" s="725" t="s">
        <v>163</v>
      </c>
      <c r="D56" s="717"/>
      <c r="E56" s="304"/>
      <c r="F56" s="295" t="s">
        <v>164</v>
      </c>
      <c r="G56" s="45"/>
      <c r="H56" s="306"/>
      <c r="I56" s="295" t="s">
        <v>165</v>
      </c>
      <c r="J56" s="291"/>
      <c r="K56" s="720"/>
      <c r="L56" s="709"/>
      <c r="M56" s="304"/>
      <c r="N56" s="291"/>
      <c r="O56" s="291"/>
      <c r="P56" s="291"/>
      <c r="Q56" s="291"/>
      <c r="R56" s="291"/>
      <c r="S56" s="291"/>
      <c r="T56" s="291"/>
      <c r="U56" s="291"/>
      <c r="V56" s="291"/>
      <c r="W56" s="291"/>
      <c r="X56" s="291"/>
      <c r="Y56" s="291"/>
      <c r="Z56" s="291"/>
      <c r="AA56" s="291"/>
      <c r="AB56" s="299"/>
    </row>
    <row r="57" spans="2:28" ht="15.75" customHeight="1" x14ac:dyDescent="0.25">
      <c r="B57" s="317"/>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8"/>
    </row>
    <row r="58" spans="2:28" ht="15.75" customHeight="1" x14ac:dyDescent="0.25">
      <c r="B58" s="745" t="s">
        <v>166</v>
      </c>
      <c r="C58" s="721"/>
      <c r="D58" s="721"/>
      <c r="E58" s="721"/>
      <c r="F58" s="721"/>
      <c r="G58" s="721"/>
      <c r="H58" s="721"/>
      <c r="I58" s="721"/>
      <c r="J58" s="721"/>
      <c r="K58" s="721"/>
      <c r="L58" s="721"/>
      <c r="M58" s="721"/>
      <c r="N58" s="721"/>
      <c r="O58" s="721"/>
      <c r="P58" s="721"/>
      <c r="Q58" s="721"/>
      <c r="R58" s="721"/>
      <c r="S58" s="721"/>
      <c r="T58" s="721"/>
      <c r="U58" s="721"/>
      <c r="V58" s="721"/>
      <c r="W58" s="721"/>
      <c r="X58" s="721"/>
      <c r="Y58" s="721"/>
      <c r="Z58" s="721"/>
      <c r="AA58" s="721"/>
      <c r="AB58" s="709"/>
    </row>
    <row r="59" spans="2:28" ht="15.75" customHeight="1" x14ac:dyDescent="0.25">
      <c r="B59" s="46"/>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47"/>
    </row>
    <row r="60" spans="2:28" ht="29.25" customHeight="1" x14ac:dyDescent="0.25">
      <c r="B60" s="747" t="s">
        <v>161</v>
      </c>
      <c r="C60" s="709"/>
      <c r="D60" s="41"/>
      <c r="E60" s="747" t="s">
        <v>167</v>
      </c>
      <c r="F60" s="709"/>
      <c r="G60" s="41"/>
      <c r="H60" s="719" t="s">
        <v>168</v>
      </c>
      <c r="I60" s="709"/>
      <c r="J60" s="747"/>
      <c r="K60" s="709"/>
      <c r="L60" s="750"/>
      <c r="M60" s="717"/>
      <c r="N60" s="41" t="s">
        <v>169</v>
      </c>
      <c r="O60" s="747"/>
      <c r="P60" s="721"/>
      <c r="Q60" s="709"/>
      <c r="R60" s="747" t="s">
        <v>170</v>
      </c>
      <c r="S60" s="721"/>
      <c r="T60" s="709"/>
      <c r="U60" s="747"/>
      <c r="V60" s="721"/>
      <c r="W60" s="709"/>
      <c r="X60" s="747" t="s">
        <v>171</v>
      </c>
      <c r="Y60" s="709"/>
      <c r="Z60" s="747"/>
      <c r="AA60" s="721"/>
      <c r="AB60" s="709"/>
    </row>
    <row r="61" spans="2:28" ht="15.75" customHeight="1" x14ac:dyDescent="0.25">
      <c r="B61" s="46"/>
      <c r="C61" s="319"/>
      <c r="D61" s="319"/>
      <c r="E61" s="319"/>
      <c r="F61" s="314"/>
      <c r="G61" s="320"/>
      <c r="H61" s="321"/>
      <c r="I61" s="321"/>
      <c r="J61" s="314"/>
      <c r="K61" s="314"/>
      <c r="L61" s="314"/>
      <c r="M61" s="314"/>
      <c r="N61" s="321"/>
      <c r="O61" s="314"/>
      <c r="P61" s="314"/>
      <c r="Q61" s="314"/>
      <c r="R61" s="314"/>
      <c r="S61" s="321"/>
      <c r="T61" s="301"/>
      <c r="U61" s="301"/>
      <c r="V61" s="291"/>
      <c r="W61" s="321"/>
      <c r="X61" s="311"/>
      <c r="Y61" s="311"/>
      <c r="Z61" s="48"/>
      <c r="AA61" s="27"/>
      <c r="AB61" s="49"/>
    </row>
    <row r="62" spans="2:28" ht="15.75" customHeight="1" x14ac:dyDescent="0.25">
      <c r="B62" s="745" t="s">
        <v>172</v>
      </c>
      <c r="C62" s="709"/>
      <c r="D62" s="748"/>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40"/>
    </row>
    <row r="63" spans="2:28" ht="15.75" customHeight="1" x14ac:dyDescent="0.25">
      <c r="B63" s="46"/>
      <c r="C63" s="319"/>
      <c r="D63" s="319"/>
      <c r="E63" s="319"/>
      <c r="F63" s="314"/>
      <c r="G63" s="320"/>
      <c r="H63" s="321"/>
      <c r="I63" s="321"/>
      <c r="J63" s="314"/>
      <c r="K63" s="314"/>
      <c r="L63" s="314"/>
      <c r="M63" s="314"/>
      <c r="N63" s="321"/>
      <c r="O63" s="314"/>
      <c r="P63" s="314"/>
      <c r="Q63" s="314"/>
      <c r="R63" s="314"/>
      <c r="S63" s="321"/>
      <c r="T63" s="301"/>
      <c r="U63" s="301"/>
      <c r="V63" s="291"/>
      <c r="W63" s="321"/>
      <c r="X63" s="311"/>
      <c r="Y63" s="311"/>
      <c r="Z63" s="48"/>
      <c r="AA63" s="27"/>
      <c r="AB63" s="49"/>
    </row>
    <row r="64" spans="2:28" ht="15.75" customHeight="1" x14ac:dyDescent="0.25">
      <c r="B64" s="745" t="s">
        <v>173</v>
      </c>
      <c r="C64" s="709"/>
      <c r="D64" s="74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40"/>
    </row>
    <row r="66" spans="2:28" ht="15.75" customHeight="1" x14ac:dyDescent="0.25">
      <c r="B66" s="745" t="s">
        <v>174</v>
      </c>
      <c r="C66" s="709"/>
      <c r="D66" s="749"/>
      <c r="E66" s="739"/>
      <c r="F66" s="739"/>
      <c r="G66" s="739"/>
      <c r="H66" s="739"/>
      <c r="I66" s="739"/>
      <c r="J66" s="739"/>
      <c r="K66" s="739"/>
      <c r="L66" s="739"/>
      <c r="M66" s="739"/>
      <c r="N66" s="739"/>
      <c r="O66" s="739"/>
      <c r="P66" s="739"/>
      <c r="Q66" s="739"/>
      <c r="R66" s="739"/>
      <c r="S66" s="739"/>
      <c r="T66" s="739"/>
      <c r="U66" s="739"/>
      <c r="V66" s="739"/>
      <c r="W66" s="739"/>
      <c r="X66" s="739"/>
      <c r="Y66" s="739"/>
      <c r="Z66" s="739"/>
      <c r="AA66" s="739"/>
      <c r="AB66" s="740"/>
    </row>
    <row r="67" spans="2:28" ht="15.75" customHeight="1" x14ac:dyDescent="0.25">
      <c r="B67" s="46"/>
      <c r="C67" s="319"/>
      <c r="D67" s="319"/>
      <c r="E67" s="319"/>
      <c r="F67" s="314"/>
      <c r="G67" s="320"/>
      <c r="H67" s="321"/>
      <c r="I67" s="321"/>
      <c r="J67" s="314"/>
      <c r="K67" s="314"/>
      <c r="L67" s="314"/>
      <c r="M67" s="314"/>
      <c r="N67" s="321"/>
      <c r="O67" s="314"/>
      <c r="P67" s="314"/>
      <c r="Q67" s="314"/>
      <c r="R67" s="314"/>
      <c r="S67" s="321"/>
      <c r="T67" s="301"/>
      <c r="U67" s="301"/>
      <c r="V67" s="291"/>
      <c r="W67" s="321"/>
      <c r="X67" s="311"/>
      <c r="Y67" s="311"/>
      <c r="Z67" s="48"/>
      <c r="AA67" s="27"/>
      <c r="AB67" s="49"/>
    </row>
    <row r="68" spans="2:28" ht="15.75" customHeight="1" x14ac:dyDescent="0.25">
      <c r="B68" s="745" t="s">
        <v>175</v>
      </c>
      <c r="C68" s="709"/>
      <c r="D68" s="74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40"/>
    </row>
    <row r="69" spans="2:28" ht="15.75" customHeight="1" x14ac:dyDescent="0.25">
      <c r="B69" s="46"/>
      <c r="C69" s="319"/>
      <c r="D69" s="319"/>
      <c r="E69" s="319"/>
      <c r="F69" s="314"/>
      <c r="G69" s="320"/>
      <c r="H69" s="321"/>
      <c r="I69" s="321"/>
      <c r="J69" s="314"/>
      <c r="K69" s="314"/>
      <c r="L69" s="314"/>
      <c r="M69" s="314"/>
      <c r="N69" s="321"/>
      <c r="O69" s="314"/>
      <c r="P69" s="314"/>
      <c r="Q69" s="314"/>
      <c r="R69" s="314"/>
      <c r="S69" s="321"/>
      <c r="T69" s="301"/>
      <c r="U69" s="301"/>
      <c r="V69" s="291"/>
      <c r="W69" s="321"/>
      <c r="X69" s="311"/>
      <c r="Y69" s="311"/>
      <c r="Z69" s="48"/>
      <c r="AA69" s="27"/>
      <c r="AB69" s="49"/>
    </row>
    <row r="70" spans="2:28" ht="15.75" customHeight="1" x14ac:dyDescent="0.25">
      <c r="B70" s="745" t="s">
        <v>176</v>
      </c>
      <c r="C70" s="709"/>
      <c r="D70" s="74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40"/>
    </row>
    <row r="71" spans="2:28" ht="15.75" customHeight="1" x14ac:dyDescent="0.25">
      <c r="B71" s="46"/>
      <c r="C71" s="319"/>
      <c r="D71" s="319"/>
      <c r="E71" s="319"/>
      <c r="F71" s="314"/>
      <c r="G71" s="320"/>
      <c r="H71" s="321"/>
      <c r="I71" s="321"/>
      <c r="J71" s="314"/>
      <c r="K71" s="314"/>
      <c r="L71" s="314"/>
      <c r="M71" s="314"/>
      <c r="N71" s="321"/>
      <c r="O71" s="314"/>
      <c r="P71" s="314"/>
      <c r="Q71" s="314"/>
      <c r="R71" s="314"/>
      <c r="S71" s="321"/>
      <c r="T71" s="301"/>
      <c r="U71" s="301"/>
      <c r="V71" s="291"/>
      <c r="W71" s="321"/>
      <c r="X71" s="311"/>
      <c r="Y71" s="311"/>
      <c r="Z71" s="48"/>
      <c r="AA71" s="27"/>
      <c r="AB71" s="49"/>
    </row>
    <row r="72" spans="2:28" ht="15.75" customHeight="1" x14ac:dyDescent="0.25">
      <c r="B72" s="745" t="s">
        <v>177</v>
      </c>
      <c r="C72" s="721"/>
      <c r="D72" s="721"/>
      <c r="E72" s="721"/>
      <c r="F72" s="721"/>
      <c r="G72" s="721"/>
      <c r="H72" s="721"/>
      <c r="I72" s="721"/>
      <c r="J72" s="721"/>
      <c r="K72" s="721"/>
      <c r="L72" s="721"/>
      <c r="M72" s="721"/>
      <c r="N72" s="721"/>
      <c r="O72" s="721"/>
      <c r="P72" s="721"/>
      <c r="Q72" s="721"/>
      <c r="R72" s="721"/>
      <c r="S72" s="721"/>
      <c r="T72" s="721"/>
      <c r="U72" s="721"/>
      <c r="V72" s="721"/>
      <c r="W72" s="721"/>
      <c r="X72" s="721"/>
      <c r="Y72" s="721"/>
      <c r="Z72" s="721"/>
      <c r="AA72" s="721"/>
      <c r="AB72" s="709"/>
    </row>
    <row r="73" spans="2:28" ht="15.75" customHeight="1" x14ac:dyDescent="0.25">
      <c r="B73" s="719" t="s">
        <v>122</v>
      </c>
      <c r="C73" s="709"/>
      <c r="D73" s="50" t="s">
        <v>178</v>
      </c>
      <c r="E73" s="719" t="s">
        <v>179</v>
      </c>
      <c r="F73" s="709"/>
      <c r="G73" s="719" t="s">
        <v>177</v>
      </c>
      <c r="H73" s="721"/>
      <c r="I73" s="721"/>
      <c r="J73" s="721"/>
      <c r="K73" s="721"/>
      <c r="L73" s="721"/>
      <c r="M73" s="721"/>
      <c r="N73" s="721"/>
      <c r="O73" s="709"/>
      <c r="P73" s="719" t="s">
        <v>180</v>
      </c>
      <c r="Q73" s="721"/>
      <c r="R73" s="721"/>
      <c r="S73" s="721"/>
      <c r="T73" s="721"/>
      <c r="U73" s="721"/>
      <c r="V73" s="721"/>
      <c r="W73" s="721"/>
      <c r="X73" s="721"/>
      <c r="Y73" s="721"/>
      <c r="Z73" s="721"/>
      <c r="AA73" s="721"/>
      <c r="AB73" s="709"/>
    </row>
    <row r="74" spans="2:28" ht="15.75" customHeight="1" x14ac:dyDescent="0.25">
      <c r="B74" s="719"/>
      <c r="C74" s="709"/>
      <c r="D74" s="36"/>
      <c r="E74" s="719"/>
      <c r="F74" s="709"/>
      <c r="G74" s="744"/>
      <c r="H74" s="721"/>
      <c r="I74" s="721"/>
      <c r="J74" s="721"/>
      <c r="K74" s="721"/>
      <c r="L74" s="721"/>
      <c r="M74" s="721"/>
      <c r="N74" s="721"/>
      <c r="O74" s="709"/>
      <c r="P74" s="744"/>
      <c r="Q74" s="721"/>
      <c r="R74" s="721"/>
      <c r="S74" s="721"/>
      <c r="T74" s="721"/>
      <c r="U74" s="721"/>
      <c r="V74" s="721"/>
      <c r="W74" s="721"/>
      <c r="X74" s="721"/>
      <c r="Y74" s="721"/>
      <c r="Z74" s="721"/>
      <c r="AA74" s="721"/>
      <c r="AB74" s="709"/>
    </row>
    <row r="75" spans="2:28" ht="15.75" customHeight="1" x14ac:dyDescent="0.25">
      <c r="B75" s="719"/>
      <c r="C75" s="709"/>
      <c r="D75" s="36"/>
      <c r="E75" s="719"/>
      <c r="F75" s="709"/>
      <c r="G75" s="744"/>
      <c r="H75" s="721"/>
      <c r="I75" s="721"/>
      <c r="J75" s="721"/>
      <c r="K75" s="721"/>
      <c r="L75" s="721"/>
      <c r="M75" s="721"/>
      <c r="N75" s="721"/>
      <c r="O75" s="709"/>
      <c r="P75" s="744"/>
      <c r="Q75" s="721"/>
      <c r="R75" s="721"/>
      <c r="S75" s="721"/>
      <c r="T75" s="721"/>
      <c r="U75" s="721"/>
      <c r="V75" s="721"/>
      <c r="W75" s="721"/>
      <c r="X75" s="721"/>
      <c r="Y75" s="721"/>
      <c r="Z75" s="721"/>
      <c r="AA75" s="721"/>
      <c r="AB75" s="709"/>
    </row>
    <row r="76" spans="2:28" ht="26.25" customHeight="1" x14ac:dyDescent="0.25">
      <c r="B76" s="743" t="s">
        <v>181</v>
      </c>
      <c r="C76" s="721"/>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09"/>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c r="AC2" s="291"/>
      <c r="AD2" s="291"/>
      <c r="AE2" s="291"/>
      <c r="AF2" s="291"/>
      <c r="AG2" s="291"/>
      <c r="AH2" s="291"/>
    </row>
    <row r="3" spans="2:34"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c r="AC3" s="291"/>
      <c r="AD3" s="291"/>
      <c r="AE3" s="291"/>
      <c r="AF3" s="291"/>
      <c r="AG3" s="291"/>
      <c r="AH3" s="291"/>
    </row>
    <row r="4" spans="2:34"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c r="AC4" s="291"/>
      <c r="AD4" s="291"/>
      <c r="AE4" s="291"/>
      <c r="AF4" s="291"/>
      <c r="AG4" s="291"/>
      <c r="AH4" s="291"/>
    </row>
    <row r="5" spans="2:34"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c r="AC5" s="291"/>
      <c r="AD5" s="291"/>
      <c r="AE5" s="291"/>
      <c r="AF5" s="291"/>
      <c r="AG5" s="291"/>
      <c r="AH5" s="291"/>
    </row>
    <row r="6" spans="2:34"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c r="AC6" s="291"/>
      <c r="AD6" s="291"/>
      <c r="AE6" s="291"/>
      <c r="AF6" s="291"/>
      <c r="AG6" s="1333" t="s">
        <v>1432</v>
      </c>
      <c r="AH6" s="717"/>
    </row>
    <row r="7" spans="2:34"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c r="AC7" s="291"/>
      <c r="AD7" s="291"/>
      <c r="AE7" s="291"/>
      <c r="AF7" s="291"/>
      <c r="AG7" s="291"/>
      <c r="AH7" s="291"/>
    </row>
    <row r="8" spans="2:34"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c r="AC8" s="291"/>
      <c r="AD8" s="291"/>
      <c r="AE8" s="291"/>
      <c r="AF8" s="291"/>
      <c r="AG8" s="291"/>
      <c r="AH8" s="291"/>
    </row>
    <row r="9" spans="2:34"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c r="AC9" s="291"/>
      <c r="AD9" s="291"/>
      <c r="AE9" s="291"/>
      <c r="AF9" s="291"/>
      <c r="AG9" s="50" t="s">
        <v>1433</v>
      </c>
      <c r="AH9" s="50" t="s">
        <v>1434</v>
      </c>
    </row>
    <row r="10" spans="2:34" ht="30" customHeight="1" x14ac:dyDescent="0.25">
      <c r="B10" s="30"/>
      <c r="C10" s="718" t="s">
        <v>123</v>
      </c>
      <c r="D10" s="717"/>
      <c r="E10" s="719" t="s">
        <v>118</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c r="AC10" s="291"/>
      <c r="AD10" s="291"/>
      <c r="AE10" s="291"/>
      <c r="AF10" s="291"/>
      <c r="AG10" s="36" t="s">
        <v>1436</v>
      </c>
      <c r="AH10" s="36">
        <v>28</v>
      </c>
    </row>
    <row r="11" spans="2:34"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c r="AC11" s="291"/>
      <c r="AD11" s="291"/>
      <c r="AE11" s="291"/>
      <c r="AF11" s="291"/>
      <c r="AG11" s="36" t="s">
        <v>1437</v>
      </c>
      <c r="AH11" s="36">
        <v>100</v>
      </c>
    </row>
    <row r="12" spans="2:34" ht="29.25" customHeight="1" x14ac:dyDescent="0.25">
      <c r="B12" s="30"/>
      <c r="C12" s="732" t="s">
        <v>125</v>
      </c>
      <c r="D12" s="733"/>
      <c r="E12" s="730" t="s">
        <v>1450</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c r="AC12" s="291"/>
      <c r="AD12" s="291"/>
      <c r="AE12" s="291"/>
      <c r="AF12" s="291"/>
      <c r="AG12" s="36" t="s">
        <v>1438</v>
      </c>
      <c r="AH12" s="36">
        <v>34</v>
      </c>
    </row>
    <row r="13" spans="2:34"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c r="AC13" s="291"/>
      <c r="AD13" s="291"/>
      <c r="AE13" s="291"/>
      <c r="AF13" s="291"/>
      <c r="AG13" s="36" t="s">
        <v>1440</v>
      </c>
      <c r="AH13" s="36">
        <v>100</v>
      </c>
    </row>
    <row r="14" spans="2:34" ht="15" customHeight="1" x14ac:dyDescent="0.25">
      <c r="B14" s="30"/>
      <c r="C14" s="718" t="s">
        <v>127</v>
      </c>
      <c r="D14" s="717"/>
      <c r="E14" s="302"/>
      <c r="F14" s="716"/>
      <c r="G14" s="717"/>
      <c r="H14" s="717"/>
      <c r="I14" s="717"/>
      <c r="J14" s="717"/>
      <c r="K14" s="717"/>
      <c r="L14" s="717"/>
      <c r="M14" s="717"/>
      <c r="N14" s="717"/>
      <c r="O14" s="717"/>
      <c r="P14" s="717"/>
      <c r="Q14" s="717"/>
      <c r="R14" s="717"/>
      <c r="S14" s="717"/>
      <c r="T14" s="717"/>
      <c r="U14" s="717"/>
      <c r="V14" s="717"/>
      <c r="W14" s="717"/>
      <c r="X14" s="717"/>
      <c r="Y14" s="717"/>
      <c r="Z14" s="717"/>
      <c r="AA14" s="717"/>
      <c r="AB14" s="729"/>
      <c r="AC14" s="291"/>
      <c r="AD14" s="291"/>
      <c r="AE14" s="291"/>
      <c r="AF14" s="291"/>
      <c r="AG14" s="36" t="s">
        <v>1441</v>
      </c>
      <c r="AH14" s="36">
        <v>38</v>
      </c>
    </row>
    <row r="15" spans="2:34" ht="29.25" customHeight="1" x14ac:dyDescent="0.25">
      <c r="B15" s="30"/>
      <c r="C15" s="719" t="s">
        <v>1451</v>
      </c>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09"/>
      <c r="AB15" s="303"/>
      <c r="AC15" s="291"/>
      <c r="AD15" s="291"/>
      <c r="AE15" s="291"/>
      <c r="AF15" s="291"/>
      <c r="AG15" s="36" t="s">
        <v>1442</v>
      </c>
      <c r="AH15" s="36">
        <v>100</v>
      </c>
    </row>
    <row r="16" spans="2:34" ht="15" customHeight="1" x14ac:dyDescent="0.25">
      <c r="B16" s="30"/>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3"/>
      <c r="AC16" s="291"/>
      <c r="AD16" s="291"/>
      <c r="AE16" s="291"/>
      <c r="AF16" s="291"/>
      <c r="AG16" s="36" t="s">
        <v>1443</v>
      </c>
      <c r="AH16" s="36">
        <v>15</v>
      </c>
    </row>
    <row r="17" spans="3:33" ht="15" customHeight="1" x14ac:dyDescent="0.25">
      <c r="C17" s="305" t="s">
        <v>128</v>
      </c>
      <c r="D17" s="305"/>
      <c r="E17" s="291"/>
      <c r="F17" s="291"/>
      <c r="G17" s="291"/>
      <c r="H17" s="291"/>
      <c r="I17" s="291"/>
      <c r="J17" s="304"/>
      <c r="K17" s="304"/>
      <c r="L17" s="304"/>
      <c r="M17" s="304"/>
      <c r="N17" s="304"/>
      <c r="O17" s="304"/>
      <c r="P17" s="304"/>
      <c r="Q17" s="304"/>
      <c r="R17" s="304" t="s">
        <v>129</v>
      </c>
      <c r="S17" s="304"/>
      <c r="T17" s="304"/>
      <c r="U17" s="304"/>
      <c r="V17" s="304"/>
      <c r="W17" s="304"/>
      <c r="X17" s="304"/>
      <c r="Y17" s="304"/>
      <c r="Z17" s="304"/>
      <c r="AA17" s="304"/>
      <c r="AB17" s="303"/>
      <c r="AC17" s="291"/>
      <c r="AD17" s="291"/>
      <c r="AE17" s="291"/>
      <c r="AF17" s="291"/>
      <c r="AG17" s="291"/>
    </row>
    <row r="18" spans="3:33" ht="15" customHeight="1" x14ac:dyDescent="0.25">
      <c r="C18" s="734"/>
      <c r="D18" s="735"/>
      <c r="E18" s="735"/>
      <c r="F18" s="735"/>
      <c r="G18" s="735"/>
      <c r="H18" s="735"/>
      <c r="I18" s="735"/>
      <c r="J18" s="735"/>
      <c r="K18" s="735"/>
      <c r="L18" s="735"/>
      <c r="M18" s="735"/>
      <c r="N18" s="735"/>
      <c r="O18" s="735"/>
      <c r="P18" s="736"/>
      <c r="Q18" s="291"/>
      <c r="R18" s="720"/>
      <c r="S18" s="721"/>
      <c r="T18" s="721"/>
      <c r="U18" s="721"/>
      <c r="V18" s="721"/>
      <c r="W18" s="721"/>
      <c r="X18" s="721"/>
      <c r="Y18" s="721"/>
      <c r="Z18" s="721"/>
      <c r="AA18" s="709"/>
      <c r="AB18" s="299"/>
      <c r="AC18" s="291"/>
      <c r="AD18" s="291"/>
      <c r="AE18" s="291"/>
      <c r="AF18" s="291"/>
      <c r="AG18" s="291"/>
    </row>
    <row r="19" spans="3:33" ht="15" customHeight="1" x14ac:dyDescent="0.25">
      <c r="C19" s="737"/>
      <c r="D19" s="691"/>
      <c r="E19" s="691"/>
      <c r="F19" s="691"/>
      <c r="G19" s="691"/>
      <c r="H19" s="691"/>
      <c r="I19" s="691"/>
      <c r="J19" s="691"/>
      <c r="K19" s="691"/>
      <c r="L19" s="691"/>
      <c r="M19" s="691"/>
      <c r="N19" s="691"/>
      <c r="O19" s="691"/>
      <c r="P19" s="729"/>
      <c r="Q19" s="291"/>
      <c r="R19" s="291"/>
      <c r="S19" s="291"/>
      <c r="T19" s="291"/>
      <c r="U19" s="291"/>
      <c r="V19" s="291"/>
      <c r="W19" s="291"/>
      <c r="X19" s="291"/>
      <c r="Y19" s="291"/>
      <c r="Z19" s="291"/>
      <c r="AA19" s="291"/>
      <c r="AB19" s="299"/>
      <c r="AC19" s="291"/>
      <c r="AD19" s="291"/>
      <c r="AE19" s="291"/>
      <c r="AF19" s="291"/>
      <c r="AG19" s="291"/>
    </row>
    <row r="20" spans="3:33" ht="15" customHeight="1" x14ac:dyDescent="0.25">
      <c r="C20" s="737"/>
      <c r="D20" s="691"/>
      <c r="E20" s="691"/>
      <c r="F20" s="691"/>
      <c r="G20" s="691"/>
      <c r="H20" s="691"/>
      <c r="I20" s="691"/>
      <c r="J20" s="691"/>
      <c r="K20" s="691"/>
      <c r="L20" s="691"/>
      <c r="M20" s="691"/>
      <c r="N20" s="691"/>
      <c r="O20" s="691"/>
      <c r="P20" s="729"/>
      <c r="Q20" s="301"/>
      <c r="R20" s="304" t="s">
        <v>130</v>
      </c>
      <c r="S20" s="304"/>
      <c r="T20" s="304"/>
      <c r="U20" s="304"/>
      <c r="V20" s="304"/>
      <c r="W20" s="301"/>
      <c r="X20" s="301"/>
      <c r="Y20" s="301"/>
      <c r="Z20" s="291"/>
      <c r="AA20" s="301"/>
      <c r="AB20" s="299"/>
      <c r="AC20" s="291"/>
      <c r="AD20" s="291"/>
      <c r="AE20" s="291"/>
      <c r="AF20" s="291"/>
      <c r="AG20" s="323">
        <f>+(((((AH10/100)*AH11)+((AH12/100)*AH13)+((AH14/100)*AH15))*AH16)/100)</f>
        <v>15</v>
      </c>
    </row>
    <row r="21" spans="3:33" ht="15" customHeight="1" x14ac:dyDescent="0.25">
      <c r="C21" s="737"/>
      <c r="D21" s="691"/>
      <c r="E21" s="691"/>
      <c r="F21" s="691"/>
      <c r="G21" s="691"/>
      <c r="H21" s="691"/>
      <c r="I21" s="691"/>
      <c r="J21" s="691"/>
      <c r="K21" s="691"/>
      <c r="L21" s="691"/>
      <c r="M21" s="691"/>
      <c r="N21" s="691"/>
      <c r="O21" s="691"/>
      <c r="P21" s="729"/>
      <c r="Q21" s="291"/>
      <c r="R21" s="36"/>
      <c r="S21" s="291" t="s">
        <v>15</v>
      </c>
      <c r="T21" s="291"/>
      <c r="U21" s="36"/>
      <c r="V21" s="291" t="s">
        <v>27</v>
      </c>
      <c r="W21" s="291"/>
      <c r="X21" s="36"/>
      <c r="Y21" s="306" t="s">
        <v>46</v>
      </c>
      <c r="Z21" s="291"/>
      <c r="AA21" s="291"/>
      <c r="AB21" s="299"/>
      <c r="AC21" s="291"/>
      <c r="AD21" s="291"/>
      <c r="AE21" s="291"/>
      <c r="AF21" s="291"/>
      <c r="AG21" s="291"/>
    </row>
    <row r="22" spans="3:33" ht="15" customHeight="1" x14ac:dyDescent="0.25">
      <c r="C22" s="737"/>
      <c r="D22" s="691"/>
      <c r="E22" s="691"/>
      <c r="F22" s="691"/>
      <c r="G22" s="691"/>
      <c r="H22" s="691"/>
      <c r="I22" s="691"/>
      <c r="J22" s="691"/>
      <c r="K22" s="691"/>
      <c r="L22" s="691"/>
      <c r="M22" s="691"/>
      <c r="N22" s="691"/>
      <c r="O22" s="691"/>
      <c r="P22" s="729"/>
      <c r="Q22" s="291"/>
      <c r="R22" s="291"/>
      <c r="S22" s="291"/>
      <c r="T22" s="291"/>
      <c r="U22" s="291"/>
      <c r="V22" s="291"/>
      <c r="W22" s="291"/>
      <c r="X22" s="291"/>
      <c r="Y22" s="291"/>
      <c r="Z22" s="291"/>
      <c r="AA22" s="291"/>
      <c r="AB22" s="299"/>
      <c r="AC22" s="291"/>
      <c r="AD22" s="291"/>
      <c r="AE22" s="291"/>
      <c r="AF22" s="291"/>
      <c r="AG22" s="291"/>
    </row>
    <row r="23" spans="3:33" ht="15" customHeight="1" x14ac:dyDescent="0.25">
      <c r="C23" s="738"/>
      <c r="D23" s="739"/>
      <c r="E23" s="739"/>
      <c r="F23" s="739"/>
      <c r="G23" s="739"/>
      <c r="H23" s="739"/>
      <c r="I23" s="739"/>
      <c r="J23" s="739"/>
      <c r="K23" s="739"/>
      <c r="L23" s="739"/>
      <c r="M23" s="739"/>
      <c r="N23" s="739"/>
      <c r="O23" s="739"/>
      <c r="P23" s="740"/>
      <c r="Q23" s="291"/>
      <c r="R23" s="304" t="s">
        <v>131</v>
      </c>
      <c r="S23" s="291"/>
      <c r="T23" s="291"/>
      <c r="U23" s="291"/>
      <c r="V23" s="291"/>
      <c r="W23" s="727" t="s">
        <v>33</v>
      </c>
      <c r="X23" s="721"/>
      <c r="Y23" s="721"/>
      <c r="Z23" s="721"/>
      <c r="AA23" s="709"/>
      <c r="AB23" s="299"/>
      <c r="AC23" s="291"/>
      <c r="AD23" s="291"/>
      <c r="AE23" s="291"/>
      <c r="AF23" s="291"/>
      <c r="AG23" s="291"/>
    </row>
    <row r="24" spans="3:33" ht="15" customHeight="1" x14ac:dyDescent="0.25">
      <c r="C24" s="301"/>
      <c r="D24" s="301"/>
      <c r="E24" s="301"/>
      <c r="F24" s="301"/>
      <c r="G24" s="301"/>
      <c r="H24" s="291"/>
      <c r="I24" s="291"/>
      <c r="J24" s="291"/>
      <c r="K24" s="291"/>
      <c r="L24" s="291"/>
      <c r="M24" s="291"/>
      <c r="N24" s="291"/>
      <c r="O24" s="291"/>
      <c r="P24" s="291"/>
      <c r="Q24" s="291"/>
      <c r="R24" s="304"/>
      <c r="S24" s="291"/>
      <c r="T24" s="291"/>
      <c r="U24" s="291"/>
      <c r="V24" s="291"/>
      <c r="W24" s="291"/>
      <c r="X24" s="291"/>
      <c r="Y24" s="291"/>
      <c r="Z24" s="291"/>
      <c r="AA24" s="291"/>
      <c r="AB24" s="299"/>
      <c r="AC24" s="291"/>
      <c r="AD24" s="291"/>
      <c r="AE24" s="291"/>
      <c r="AF24" s="291"/>
      <c r="AG24" s="291"/>
    </row>
    <row r="25" spans="3:33" ht="15" customHeight="1" x14ac:dyDescent="0.25">
      <c r="C25" s="304" t="s">
        <v>132</v>
      </c>
      <c r="D25" s="301"/>
      <c r="E25" s="301"/>
      <c r="F25" s="301"/>
      <c r="G25" s="301"/>
      <c r="H25" s="301"/>
      <c r="I25" s="291"/>
      <c r="J25" s="291"/>
      <c r="K25" s="291"/>
      <c r="L25" s="291"/>
      <c r="M25" s="291"/>
      <c r="N25" s="291"/>
      <c r="O25" s="291"/>
      <c r="P25" s="291"/>
      <c r="Q25" s="291"/>
      <c r="R25" s="291"/>
      <c r="S25" s="291"/>
      <c r="T25" s="291"/>
      <c r="U25" s="291"/>
      <c r="V25" s="291"/>
      <c r="W25" s="291"/>
      <c r="X25" s="291"/>
      <c r="Y25" s="291"/>
      <c r="Z25" s="291"/>
      <c r="AA25" s="291"/>
      <c r="AB25" s="299"/>
      <c r="AC25" s="291"/>
      <c r="AD25" s="291"/>
      <c r="AE25" s="291"/>
      <c r="AF25" s="291"/>
      <c r="AG25" s="291"/>
    </row>
    <row r="26" spans="3:33" ht="39.75" customHeight="1" x14ac:dyDescent="0.25">
      <c r="C26" s="1332" t="s">
        <v>1452</v>
      </c>
      <c r="D26" s="721"/>
      <c r="E26" s="721"/>
      <c r="F26" s="721"/>
      <c r="G26" s="721"/>
      <c r="H26" s="721"/>
      <c r="I26" s="721"/>
      <c r="J26" s="721"/>
      <c r="K26" s="721"/>
      <c r="L26" s="721"/>
      <c r="M26" s="721"/>
      <c r="N26" s="721"/>
      <c r="O26" s="721"/>
      <c r="P26" s="721"/>
      <c r="Q26" s="721"/>
      <c r="R26" s="721"/>
      <c r="S26" s="721"/>
      <c r="T26" s="721"/>
      <c r="U26" s="721"/>
      <c r="V26" s="721"/>
      <c r="W26" s="721"/>
      <c r="X26" s="721"/>
      <c r="Y26" s="721"/>
      <c r="Z26" s="721"/>
      <c r="AA26" s="709"/>
      <c r="AB26" s="299"/>
      <c r="AC26" s="291"/>
      <c r="AD26" s="291"/>
      <c r="AE26" s="291"/>
      <c r="AF26" s="291"/>
      <c r="AG26" s="291"/>
    </row>
    <row r="27" spans="3:33" ht="15" customHeight="1" x14ac:dyDescent="0.25">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7"/>
      <c r="AC27" s="291"/>
      <c r="AD27" s="291"/>
      <c r="AE27" s="291"/>
      <c r="AF27" s="291"/>
      <c r="AG27" s="291"/>
    </row>
    <row r="28" spans="3:33" ht="15" customHeight="1" x14ac:dyDescent="0.25">
      <c r="C28" s="295" t="s">
        <v>134</v>
      </c>
      <c r="D28" s="301"/>
      <c r="E28" s="301"/>
      <c r="F28" s="301"/>
      <c r="G28" s="301"/>
      <c r="H28" s="301"/>
      <c r="I28" s="301"/>
      <c r="J28" s="301"/>
      <c r="K28" s="301"/>
      <c r="L28" s="301"/>
      <c r="M28" s="295" t="s">
        <v>134</v>
      </c>
      <c r="N28" s="301"/>
      <c r="O28" s="301"/>
      <c r="P28" s="301"/>
      <c r="Q28" s="301"/>
      <c r="R28" s="301"/>
      <c r="S28" s="301"/>
      <c r="T28" s="301"/>
      <c r="U28" s="301"/>
      <c r="V28" s="301"/>
      <c r="W28" s="301"/>
      <c r="X28" s="301"/>
      <c r="Y28" s="301"/>
      <c r="Z28" s="301"/>
      <c r="AA28" s="301"/>
      <c r="AB28" s="307"/>
      <c r="AC28" s="291"/>
      <c r="AD28" s="291"/>
      <c r="AE28" s="291"/>
      <c r="AF28" s="291"/>
      <c r="AG28" s="291"/>
    </row>
    <row r="29" spans="3:33" ht="29.25" customHeight="1" x14ac:dyDescent="0.25">
      <c r="C29" s="727" t="s">
        <v>1428</v>
      </c>
      <c r="D29" s="721"/>
      <c r="E29" s="721"/>
      <c r="F29" s="721"/>
      <c r="G29" s="721"/>
      <c r="H29" s="721"/>
      <c r="I29" s="721"/>
      <c r="J29" s="721"/>
      <c r="K29" s="709"/>
      <c r="L29" s="301"/>
      <c r="M29" s="727"/>
      <c r="N29" s="721"/>
      <c r="O29" s="721"/>
      <c r="P29" s="721"/>
      <c r="Q29" s="721"/>
      <c r="R29" s="721"/>
      <c r="S29" s="721"/>
      <c r="T29" s="721"/>
      <c r="U29" s="721"/>
      <c r="V29" s="721"/>
      <c r="W29" s="721"/>
      <c r="X29" s="721"/>
      <c r="Y29" s="721"/>
      <c r="Z29" s="721"/>
      <c r="AA29" s="709"/>
      <c r="AB29" s="307"/>
      <c r="AC29" s="291"/>
      <c r="AD29" s="291"/>
      <c r="AE29" s="291"/>
      <c r="AF29" s="291"/>
      <c r="AG29" s="291"/>
    </row>
    <row r="30" spans="3:33" ht="15" customHeight="1" x14ac:dyDescent="0.25">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9"/>
      <c r="AC30" s="291"/>
      <c r="AD30" s="291"/>
      <c r="AE30" s="291"/>
      <c r="AF30" s="291"/>
      <c r="AG30" s="291"/>
    </row>
    <row r="31" spans="3:33" ht="15" customHeight="1" x14ac:dyDescent="0.25">
      <c r="C31" s="308" t="s">
        <v>137</v>
      </c>
      <c r="D31" s="308"/>
      <c r="E31" s="308"/>
      <c r="F31" s="308"/>
      <c r="G31" s="309"/>
      <c r="H31" s="310"/>
      <c r="I31" s="310"/>
      <c r="J31" s="310"/>
      <c r="K31" s="310"/>
      <c r="L31" s="310"/>
      <c r="M31" s="310"/>
      <c r="N31" s="310"/>
      <c r="O31" s="310"/>
      <c r="P31" s="310"/>
      <c r="Q31" s="310"/>
      <c r="R31" s="310"/>
      <c r="S31" s="310"/>
      <c r="T31" s="310"/>
      <c r="U31" s="310"/>
      <c r="V31" s="310"/>
      <c r="W31" s="310"/>
      <c r="X31" s="310"/>
      <c r="Y31" s="310"/>
      <c r="Z31" s="310"/>
      <c r="AA31" s="310"/>
      <c r="AB31" s="299"/>
      <c r="AC31" s="291"/>
      <c r="AD31" s="291"/>
      <c r="AE31" s="291"/>
      <c r="AF31" s="291"/>
      <c r="AG31" s="291"/>
    </row>
    <row r="32" spans="3:33" ht="90" customHeight="1" x14ac:dyDescent="0.25">
      <c r="C32" s="726" t="s">
        <v>1429</v>
      </c>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09"/>
      <c r="AB32" s="299"/>
      <c r="AC32" s="291"/>
      <c r="AD32" s="291"/>
      <c r="AE32" s="291"/>
      <c r="AF32" s="291"/>
      <c r="AG32" s="291"/>
    </row>
    <row r="34" spans="3:27" ht="15.75" customHeight="1" x14ac:dyDescent="0.25">
      <c r="C34" s="725" t="s">
        <v>139</v>
      </c>
      <c r="D34" s="717"/>
      <c r="E34" s="304"/>
      <c r="F34" s="719" t="s">
        <v>34</v>
      </c>
      <c r="G34" s="709"/>
      <c r="H34" s="304"/>
      <c r="I34" s="291"/>
      <c r="J34" s="311" t="s">
        <v>140</v>
      </c>
      <c r="K34" s="719">
        <v>15</v>
      </c>
      <c r="L34" s="721"/>
      <c r="M34" s="721"/>
      <c r="N34" s="709"/>
      <c r="O34" s="304"/>
      <c r="P34" s="304"/>
      <c r="Q34" s="295" t="s">
        <v>141</v>
      </c>
      <c r="R34" s="291"/>
      <c r="S34" s="304"/>
      <c r="T34" s="304"/>
      <c r="U34" s="304"/>
      <c r="V34" s="304"/>
      <c r="W34" s="719" t="s">
        <v>20</v>
      </c>
      <c r="X34" s="721"/>
      <c r="Y34" s="721"/>
      <c r="Z34" s="721"/>
      <c r="AA34" s="709"/>
    </row>
    <row r="35" spans="3:27" ht="15.75" customHeight="1" x14ac:dyDescent="0.25">
      <c r="C35" s="291"/>
      <c r="D35" s="291"/>
      <c r="E35" s="291"/>
      <c r="F35" s="306"/>
      <c r="G35" s="306"/>
      <c r="H35" s="306"/>
      <c r="I35" s="306"/>
      <c r="J35" s="306"/>
      <c r="K35" s="306"/>
      <c r="L35" s="306"/>
      <c r="M35" s="291"/>
      <c r="N35" s="291"/>
      <c r="O35" s="291"/>
      <c r="P35" s="291"/>
      <c r="Q35" s="291"/>
      <c r="R35" s="291"/>
      <c r="S35" s="291"/>
      <c r="T35" s="291"/>
      <c r="U35" s="291"/>
      <c r="V35" s="291"/>
      <c r="W35" s="291"/>
      <c r="X35" s="291"/>
      <c r="Y35" s="291"/>
      <c r="Z35" s="291"/>
      <c r="AA35" s="291"/>
    </row>
    <row r="36" spans="3:27" ht="32.25" customHeight="1" x14ac:dyDescent="0.25">
      <c r="C36" s="291"/>
      <c r="D36" s="311" t="s">
        <v>142</v>
      </c>
      <c r="E36" s="304"/>
      <c r="F36" s="726" t="s">
        <v>1453</v>
      </c>
      <c r="G36" s="721"/>
      <c r="H36" s="721"/>
      <c r="I36" s="721"/>
      <c r="J36" s="721"/>
      <c r="K36" s="721"/>
      <c r="L36" s="721"/>
      <c r="M36" s="709"/>
      <c r="N36" s="291"/>
      <c r="O36" s="311" t="s">
        <v>144</v>
      </c>
      <c r="P36" s="727">
        <v>0</v>
      </c>
      <c r="Q36" s="721"/>
      <c r="R36" s="721"/>
      <c r="S36" s="721"/>
      <c r="T36" s="721"/>
      <c r="U36" s="721"/>
      <c r="V36" s="721"/>
      <c r="W36" s="721"/>
      <c r="X36" s="721"/>
      <c r="Y36" s="721"/>
      <c r="Z36" s="721"/>
      <c r="AA36" s="709"/>
    </row>
    <row r="37" spans="3:27" ht="15.75" customHeight="1" x14ac:dyDescent="0.25">
      <c r="C37" s="304"/>
      <c r="D37" s="304"/>
      <c r="E37" s="304"/>
      <c r="F37" s="306"/>
      <c r="G37" s="306"/>
      <c r="H37" s="306"/>
      <c r="I37" s="306"/>
      <c r="J37" s="306"/>
      <c r="K37" s="306"/>
      <c r="L37" s="306"/>
      <c r="M37" s="304"/>
      <c r="N37" s="304"/>
      <c r="O37" s="304"/>
      <c r="P37" s="304"/>
      <c r="Q37" s="304"/>
      <c r="R37" s="304"/>
      <c r="S37" s="304"/>
      <c r="T37" s="304"/>
      <c r="U37" s="304"/>
      <c r="V37" s="304"/>
      <c r="W37" s="304"/>
      <c r="X37" s="304"/>
      <c r="Y37" s="304"/>
      <c r="Z37" s="304"/>
      <c r="AA37" s="304"/>
    </row>
    <row r="38" spans="3:27" ht="15.75" customHeight="1" x14ac:dyDescent="0.25">
      <c r="C38" s="291"/>
      <c r="D38" s="311" t="s">
        <v>145</v>
      </c>
      <c r="E38" s="291"/>
      <c r="F38" s="720" t="s">
        <v>146</v>
      </c>
      <c r="G38" s="709"/>
      <c r="H38" s="291"/>
      <c r="I38" s="291"/>
      <c r="J38" s="304" t="s">
        <v>147</v>
      </c>
      <c r="K38" s="291"/>
      <c r="L38" s="720" t="s">
        <v>148</v>
      </c>
      <c r="M38" s="721"/>
      <c r="N38" s="709"/>
      <c r="O38" s="304"/>
      <c r="P38" s="304"/>
      <c r="Q38" s="291"/>
      <c r="R38" s="304" t="s">
        <v>149</v>
      </c>
      <c r="S38" s="304"/>
      <c r="T38" s="304"/>
      <c r="U38" s="304"/>
      <c r="V38" s="304"/>
      <c r="W38" s="728"/>
      <c r="X38" s="721"/>
      <c r="Y38" s="721"/>
      <c r="Z38" s="721"/>
      <c r="AA38" s="709"/>
    </row>
    <row r="39" spans="3:27" ht="15.75" customHeight="1" x14ac:dyDescent="0.25">
      <c r="C39" s="291"/>
      <c r="D39" s="291"/>
      <c r="E39" s="291"/>
      <c r="F39" s="28"/>
      <c r="G39" s="291"/>
      <c r="H39" s="291"/>
      <c r="I39" s="295"/>
      <c r="J39" s="295"/>
      <c r="K39" s="295"/>
      <c r="L39" s="295"/>
      <c r="M39" s="295"/>
      <c r="N39" s="295"/>
      <c r="O39" s="295"/>
      <c r="P39" s="295"/>
      <c r="Q39" s="295"/>
      <c r="R39" s="295"/>
      <c r="S39" s="295"/>
      <c r="T39" s="295"/>
      <c r="U39" s="295"/>
      <c r="V39" s="295"/>
      <c r="W39" s="295"/>
      <c r="X39" s="295"/>
      <c r="Y39" s="295"/>
      <c r="Z39" s="295"/>
      <c r="AA39" s="295"/>
    </row>
    <row r="40" spans="3:27" ht="15.75" customHeight="1" x14ac:dyDescent="0.25">
      <c r="C40" s="312" t="s">
        <v>150</v>
      </c>
      <c r="D40" s="722">
        <v>2024</v>
      </c>
      <c r="E40" s="723"/>
      <c r="F40" s="724"/>
      <c r="G40" s="34"/>
      <c r="H40" s="295"/>
      <c r="I40" s="295"/>
      <c r="J40" s="295"/>
      <c r="K40" s="295"/>
      <c r="L40" s="295"/>
      <c r="M40" s="295"/>
      <c r="N40" s="295"/>
      <c r="O40" s="295"/>
      <c r="P40" s="295"/>
      <c r="Q40" s="716"/>
      <c r="R40" s="717"/>
      <c r="S40" s="717"/>
      <c r="T40" s="717"/>
      <c r="U40" s="717"/>
      <c r="V40" s="295"/>
      <c r="W40" s="295"/>
      <c r="X40" s="718"/>
      <c r="Y40" s="717"/>
      <c r="Z40" s="717"/>
      <c r="AA40" s="717"/>
    </row>
    <row r="41" spans="3:27" ht="5.25" customHeight="1" x14ac:dyDescent="0.25">
      <c r="C41" s="304"/>
      <c r="D41" s="37"/>
      <c r="E41" s="37"/>
      <c r="F41" s="37"/>
      <c r="G41" s="291"/>
      <c r="H41" s="295"/>
      <c r="I41" s="295"/>
      <c r="J41" s="295"/>
      <c r="K41" s="295"/>
      <c r="L41" s="295"/>
      <c r="M41" s="295"/>
      <c r="N41" s="295"/>
      <c r="O41" s="295"/>
      <c r="P41" s="295"/>
      <c r="Q41" s="301"/>
      <c r="R41" s="301"/>
      <c r="S41" s="301"/>
      <c r="T41" s="301"/>
      <c r="U41" s="301"/>
      <c r="V41" s="295"/>
      <c r="W41" s="295"/>
      <c r="X41" s="297"/>
      <c r="Y41" s="297"/>
      <c r="Z41" s="297"/>
      <c r="AA41" s="297"/>
    </row>
    <row r="42" spans="3:27" ht="15.75" customHeight="1" x14ac:dyDescent="0.25">
      <c r="C42" s="304" t="s">
        <v>140</v>
      </c>
      <c r="D42" s="727">
        <v>15</v>
      </c>
      <c r="E42" s="721"/>
      <c r="F42" s="709"/>
      <c r="G42" s="291"/>
      <c r="H42" s="295"/>
      <c r="I42" s="295"/>
      <c r="J42" s="295"/>
      <c r="K42" s="295"/>
      <c r="L42" s="295"/>
      <c r="M42" s="295"/>
      <c r="N42" s="295"/>
      <c r="O42" s="295"/>
      <c r="P42" s="295"/>
      <c r="Q42" s="716"/>
      <c r="R42" s="717"/>
      <c r="S42" s="717"/>
      <c r="T42" s="717"/>
      <c r="U42" s="717"/>
      <c r="V42" s="295"/>
      <c r="W42" s="295"/>
      <c r="X42" s="718"/>
      <c r="Y42" s="717"/>
      <c r="Z42" s="717"/>
      <c r="AA42" s="717"/>
    </row>
    <row r="43" spans="3:27" ht="15.75" customHeight="1" x14ac:dyDescent="0.25">
      <c r="C43" s="291"/>
      <c r="D43" s="291"/>
      <c r="E43" s="291"/>
      <c r="F43" s="291"/>
      <c r="G43" s="291"/>
      <c r="H43" s="291"/>
      <c r="I43" s="295"/>
      <c r="J43" s="295"/>
      <c r="K43" s="304"/>
      <c r="L43" s="304"/>
      <c r="M43" s="304"/>
      <c r="N43" s="304"/>
      <c r="O43" s="304"/>
      <c r="P43" s="304"/>
      <c r="Q43" s="304"/>
      <c r="R43" s="304"/>
      <c r="S43" s="304"/>
      <c r="T43" s="304"/>
      <c r="U43" s="304"/>
      <c r="V43" s="304"/>
      <c r="W43" s="304"/>
      <c r="X43" s="304"/>
      <c r="Y43" s="304"/>
      <c r="Z43" s="304"/>
      <c r="AA43" s="304"/>
    </row>
    <row r="44" spans="3:27" ht="15.75" customHeight="1" x14ac:dyDescent="0.25">
      <c r="C44" s="304"/>
      <c r="D44" s="719" t="s">
        <v>151</v>
      </c>
      <c r="E44" s="721"/>
      <c r="F44" s="721"/>
      <c r="G44" s="721"/>
      <c r="H44" s="721"/>
      <c r="I44" s="721"/>
      <c r="J44" s="721"/>
      <c r="K44" s="721"/>
      <c r="L44" s="721"/>
      <c r="M44" s="721"/>
      <c r="N44" s="721"/>
      <c r="O44" s="721"/>
      <c r="P44" s="721"/>
      <c r="Q44" s="721"/>
      <c r="R44" s="721"/>
      <c r="S44" s="721"/>
      <c r="T44" s="721"/>
      <c r="U44" s="721"/>
      <c r="V44" s="721"/>
      <c r="W44" s="721"/>
      <c r="X44" s="721"/>
      <c r="Y44" s="709"/>
      <c r="Z44" s="305"/>
      <c r="AA44" s="305"/>
    </row>
    <row r="45" spans="3:27" ht="15.75" customHeight="1" x14ac:dyDescent="0.25">
      <c r="C45" s="291"/>
      <c r="D45" s="758" t="s">
        <v>152</v>
      </c>
      <c r="E45" s="721"/>
      <c r="F45" s="721"/>
      <c r="G45" s="721"/>
      <c r="H45" s="709"/>
      <c r="I45" s="754" t="s">
        <v>153</v>
      </c>
      <c r="J45" s="721"/>
      <c r="K45" s="721"/>
      <c r="L45" s="721"/>
      <c r="M45" s="721"/>
      <c r="N45" s="721"/>
      <c r="O45" s="721"/>
      <c r="P45" s="709"/>
      <c r="Q45" s="755" t="s">
        <v>154</v>
      </c>
      <c r="R45" s="721"/>
      <c r="S45" s="721"/>
      <c r="T45" s="721"/>
      <c r="U45" s="721"/>
      <c r="V45" s="721"/>
      <c r="W45" s="721"/>
      <c r="X45" s="721"/>
      <c r="Y45" s="709"/>
      <c r="Z45" s="305"/>
      <c r="AA45" s="305"/>
    </row>
    <row r="46" spans="3:27" ht="15.75" customHeight="1" x14ac:dyDescent="0.25">
      <c r="C46" s="38"/>
      <c r="D46" s="759" t="s">
        <v>155</v>
      </c>
      <c r="E46" s="721"/>
      <c r="F46" s="721"/>
      <c r="G46" s="721"/>
      <c r="H46" s="709"/>
      <c r="I46" s="756" t="s">
        <v>156</v>
      </c>
      <c r="J46" s="721"/>
      <c r="K46" s="721"/>
      <c r="L46" s="721"/>
      <c r="M46" s="721"/>
      <c r="N46" s="721"/>
      <c r="O46" s="721"/>
      <c r="P46" s="709"/>
      <c r="Q46" s="757" t="s">
        <v>157</v>
      </c>
      <c r="R46" s="721"/>
      <c r="S46" s="721"/>
      <c r="T46" s="721"/>
      <c r="U46" s="721"/>
      <c r="V46" s="721"/>
      <c r="W46" s="721"/>
      <c r="X46" s="721"/>
      <c r="Y46" s="709"/>
      <c r="Z46" s="314"/>
      <c r="AA46" s="314"/>
    </row>
    <row r="47" spans="3:27" ht="15.75" customHeight="1" x14ac:dyDescent="0.25">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row>
    <row r="48" spans="3:27" ht="15.75" customHeight="1" x14ac:dyDescent="0.25">
      <c r="C48" s="747" t="s">
        <v>158</v>
      </c>
      <c r="D48" s="721"/>
      <c r="E48" s="721"/>
      <c r="F48" s="709"/>
      <c r="G48" s="752" t="s">
        <v>159</v>
      </c>
      <c r="H48" s="753" t="s">
        <v>160</v>
      </c>
      <c r="I48" s="735"/>
      <c r="J48" s="735"/>
      <c r="K48" s="735"/>
      <c r="L48" s="735"/>
      <c r="M48" s="735"/>
      <c r="N48" s="735"/>
      <c r="O48" s="735"/>
      <c r="P48" s="735"/>
      <c r="Q48" s="735"/>
      <c r="R48" s="735"/>
      <c r="S48" s="735"/>
      <c r="T48" s="735"/>
      <c r="U48" s="735"/>
      <c r="V48" s="735"/>
      <c r="W48" s="735"/>
      <c r="X48" s="735"/>
      <c r="Y48" s="735"/>
      <c r="Z48" s="735"/>
      <c r="AA48" s="736"/>
    </row>
    <row r="49" spans="2:28" ht="15.75" customHeight="1" x14ac:dyDescent="0.25">
      <c r="B49" s="39"/>
      <c r="C49" s="40" t="s">
        <v>161</v>
      </c>
      <c r="D49" s="41">
        <v>1.2</v>
      </c>
      <c r="E49" s="747" t="s">
        <v>162</v>
      </c>
      <c r="F49" s="709"/>
      <c r="G49" s="693"/>
      <c r="H49" s="738"/>
      <c r="I49" s="739"/>
      <c r="J49" s="739"/>
      <c r="K49" s="739"/>
      <c r="L49" s="739"/>
      <c r="M49" s="739"/>
      <c r="N49" s="739"/>
      <c r="O49" s="739"/>
      <c r="P49" s="739"/>
      <c r="Q49" s="739"/>
      <c r="R49" s="739"/>
      <c r="S49" s="739"/>
      <c r="T49" s="739"/>
      <c r="U49" s="739"/>
      <c r="V49" s="739"/>
      <c r="W49" s="739"/>
      <c r="X49" s="739"/>
      <c r="Y49" s="739"/>
      <c r="Z49" s="739"/>
      <c r="AA49" s="740"/>
      <c r="AB49" s="313"/>
    </row>
    <row r="50" spans="2:28" ht="15.75" customHeight="1" x14ac:dyDescent="0.25">
      <c r="B50" s="39"/>
      <c r="C50" s="42">
        <v>2024</v>
      </c>
      <c r="D50" s="43">
        <v>45474</v>
      </c>
      <c r="E50" s="746">
        <v>45656</v>
      </c>
      <c r="F50" s="709"/>
      <c r="G50" s="44">
        <v>15</v>
      </c>
      <c r="H50" s="751" t="s">
        <v>1445</v>
      </c>
      <c r="I50" s="721"/>
      <c r="J50" s="721"/>
      <c r="K50" s="721"/>
      <c r="L50" s="721"/>
      <c r="M50" s="721"/>
      <c r="N50" s="721"/>
      <c r="O50" s="721"/>
      <c r="P50" s="721"/>
      <c r="Q50" s="721"/>
      <c r="R50" s="721"/>
      <c r="S50" s="721"/>
      <c r="T50" s="721"/>
      <c r="U50" s="721"/>
      <c r="V50" s="721"/>
      <c r="W50" s="721"/>
      <c r="X50" s="721"/>
      <c r="Y50" s="721"/>
      <c r="Z50" s="721"/>
      <c r="AA50" s="709"/>
      <c r="AB50" s="313"/>
    </row>
    <row r="51" spans="2:28" ht="15.75" customHeight="1" x14ac:dyDescent="0.25">
      <c r="B51" s="39"/>
      <c r="C51" s="42">
        <v>2025</v>
      </c>
      <c r="D51" s="43">
        <v>45658</v>
      </c>
      <c r="E51" s="746">
        <v>46021</v>
      </c>
      <c r="F51" s="709"/>
      <c r="G51" s="44">
        <v>30</v>
      </c>
      <c r="H51" s="751" t="s">
        <v>1445</v>
      </c>
      <c r="I51" s="721"/>
      <c r="J51" s="721"/>
      <c r="K51" s="721"/>
      <c r="L51" s="721"/>
      <c r="M51" s="721"/>
      <c r="N51" s="721"/>
      <c r="O51" s="721"/>
      <c r="P51" s="721"/>
      <c r="Q51" s="721"/>
      <c r="R51" s="721"/>
      <c r="S51" s="721"/>
      <c r="T51" s="721"/>
      <c r="U51" s="721"/>
      <c r="V51" s="721"/>
      <c r="W51" s="721"/>
      <c r="X51" s="721"/>
      <c r="Y51" s="721"/>
      <c r="Z51" s="721"/>
      <c r="AA51" s="709"/>
      <c r="AB51" s="313"/>
    </row>
    <row r="52" spans="2:28" ht="15.75" customHeight="1" x14ac:dyDescent="0.25">
      <c r="B52" s="39"/>
      <c r="C52" s="42">
        <v>2026</v>
      </c>
      <c r="D52" s="43">
        <v>46023</v>
      </c>
      <c r="E52" s="746">
        <v>46386</v>
      </c>
      <c r="F52" s="709"/>
      <c r="G52" s="44">
        <v>45</v>
      </c>
      <c r="H52" s="751" t="s">
        <v>1445</v>
      </c>
      <c r="I52" s="721"/>
      <c r="J52" s="721"/>
      <c r="K52" s="721"/>
      <c r="L52" s="721"/>
      <c r="M52" s="721"/>
      <c r="N52" s="721"/>
      <c r="O52" s="721"/>
      <c r="P52" s="721"/>
      <c r="Q52" s="721"/>
      <c r="R52" s="721"/>
      <c r="S52" s="721"/>
      <c r="T52" s="721"/>
      <c r="U52" s="721"/>
      <c r="V52" s="721"/>
      <c r="W52" s="721"/>
      <c r="X52" s="721"/>
      <c r="Y52" s="721"/>
      <c r="Z52" s="721"/>
      <c r="AA52" s="709"/>
      <c r="AB52" s="313"/>
    </row>
    <row r="53" spans="2:28" ht="15.75" customHeight="1" x14ac:dyDescent="0.25">
      <c r="B53" s="39"/>
      <c r="C53" s="42">
        <v>2027</v>
      </c>
      <c r="D53" s="43">
        <v>46388</v>
      </c>
      <c r="E53" s="746">
        <v>46751</v>
      </c>
      <c r="F53" s="709"/>
      <c r="G53" s="44">
        <v>60</v>
      </c>
      <c r="H53" s="751" t="s">
        <v>1445</v>
      </c>
      <c r="I53" s="721"/>
      <c r="J53" s="721"/>
      <c r="K53" s="721"/>
      <c r="L53" s="721"/>
      <c r="M53" s="721"/>
      <c r="N53" s="721"/>
      <c r="O53" s="721"/>
      <c r="P53" s="721"/>
      <c r="Q53" s="721"/>
      <c r="R53" s="721"/>
      <c r="S53" s="721"/>
      <c r="T53" s="721"/>
      <c r="U53" s="721"/>
      <c r="V53" s="721"/>
      <c r="W53" s="721"/>
      <c r="X53" s="721"/>
      <c r="Y53" s="721"/>
      <c r="Z53" s="721"/>
      <c r="AA53" s="709"/>
      <c r="AB53" s="313"/>
    </row>
    <row r="54" spans="2:28" ht="15.75" customHeight="1" x14ac:dyDescent="0.25">
      <c r="B54" s="39"/>
      <c r="C54" s="42"/>
      <c r="D54" s="42"/>
      <c r="E54" s="747"/>
      <c r="F54" s="709"/>
      <c r="G54" s="41"/>
      <c r="H54" s="747"/>
      <c r="I54" s="721"/>
      <c r="J54" s="721"/>
      <c r="K54" s="721"/>
      <c r="L54" s="721"/>
      <c r="M54" s="721"/>
      <c r="N54" s="721"/>
      <c r="O54" s="721"/>
      <c r="P54" s="721"/>
      <c r="Q54" s="721"/>
      <c r="R54" s="721"/>
      <c r="S54" s="721"/>
      <c r="T54" s="721"/>
      <c r="U54" s="721"/>
      <c r="V54" s="721"/>
      <c r="W54" s="721"/>
      <c r="X54" s="721"/>
      <c r="Y54" s="721"/>
      <c r="Z54" s="721"/>
      <c r="AA54" s="709"/>
      <c r="AB54" s="313"/>
    </row>
    <row r="55" spans="2:28" ht="15.75" customHeight="1" x14ac:dyDescent="0.25">
      <c r="B55" s="30"/>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9"/>
    </row>
    <row r="56" spans="2:28" ht="15.75" customHeight="1" x14ac:dyDescent="0.25">
      <c r="B56" s="30"/>
      <c r="C56" s="725" t="s">
        <v>163</v>
      </c>
      <c r="D56" s="717"/>
      <c r="E56" s="304"/>
      <c r="F56" s="295" t="s">
        <v>164</v>
      </c>
      <c r="G56" s="45"/>
      <c r="H56" s="306"/>
      <c r="I56" s="295" t="s">
        <v>165</v>
      </c>
      <c r="J56" s="291"/>
      <c r="K56" s="720"/>
      <c r="L56" s="709"/>
      <c r="M56" s="304"/>
      <c r="N56" s="291"/>
      <c r="O56" s="291"/>
      <c r="P56" s="291"/>
      <c r="Q56" s="291"/>
      <c r="R56" s="291"/>
      <c r="S56" s="291"/>
      <c r="T56" s="291"/>
      <c r="U56" s="291"/>
      <c r="V56" s="291"/>
      <c r="W56" s="291"/>
      <c r="X56" s="291"/>
      <c r="Y56" s="291"/>
      <c r="Z56" s="291"/>
      <c r="AA56" s="291"/>
      <c r="AB56" s="299"/>
    </row>
    <row r="57" spans="2:28" ht="15.75" customHeight="1" x14ac:dyDescent="0.25">
      <c r="B57" s="317"/>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8"/>
    </row>
    <row r="58" spans="2:28" ht="15.75" customHeight="1" x14ac:dyDescent="0.25">
      <c r="B58" s="745" t="s">
        <v>166</v>
      </c>
      <c r="C58" s="721"/>
      <c r="D58" s="721"/>
      <c r="E58" s="721"/>
      <c r="F58" s="721"/>
      <c r="G58" s="721"/>
      <c r="H58" s="721"/>
      <c r="I58" s="721"/>
      <c r="J58" s="721"/>
      <c r="K58" s="721"/>
      <c r="L58" s="721"/>
      <c r="M58" s="721"/>
      <c r="N58" s="721"/>
      <c r="O58" s="721"/>
      <c r="P58" s="721"/>
      <c r="Q58" s="721"/>
      <c r="R58" s="721"/>
      <c r="S58" s="721"/>
      <c r="T58" s="721"/>
      <c r="U58" s="721"/>
      <c r="V58" s="721"/>
      <c r="W58" s="721"/>
      <c r="X58" s="721"/>
      <c r="Y58" s="721"/>
      <c r="Z58" s="721"/>
      <c r="AA58" s="721"/>
      <c r="AB58" s="709"/>
    </row>
    <row r="59" spans="2:28" ht="15.75" customHeight="1" x14ac:dyDescent="0.25">
      <c r="B59" s="46"/>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47"/>
    </row>
    <row r="60" spans="2:28" ht="29.25" customHeight="1" x14ac:dyDescent="0.25">
      <c r="B60" s="747" t="s">
        <v>161</v>
      </c>
      <c r="C60" s="709"/>
      <c r="D60" s="41"/>
      <c r="E60" s="747" t="s">
        <v>167</v>
      </c>
      <c r="F60" s="709"/>
      <c r="G60" s="41"/>
      <c r="H60" s="719" t="s">
        <v>168</v>
      </c>
      <c r="I60" s="709"/>
      <c r="J60" s="747"/>
      <c r="K60" s="709"/>
      <c r="L60" s="750"/>
      <c r="M60" s="717"/>
      <c r="N60" s="41" t="s">
        <v>169</v>
      </c>
      <c r="O60" s="747"/>
      <c r="P60" s="721"/>
      <c r="Q60" s="709"/>
      <c r="R60" s="747" t="s">
        <v>170</v>
      </c>
      <c r="S60" s="721"/>
      <c r="T60" s="709"/>
      <c r="U60" s="747"/>
      <c r="V60" s="721"/>
      <c r="W60" s="709"/>
      <c r="X60" s="747" t="s">
        <v>171</v>
      </c>
      <c r="Y60" s="709"/>
      <c r="Z60" s="747"/>
      <c r="AA60" s="721"/>
      <c r="AB60" s="709"/>
    </row>
    <row r="61" spans="2:28" ht="15.75" customHeight="1" x14ac:dyDescent="0.25">
      <c r="B61" s="46"/>
      <c r="C61" s="319"/>
      <c r="D61" s="319"/>
      <c r="E61" s="319"/>
      <c r="F61" s="314"/>
      <c r="G61" s="320"/>
      <c r="H61" s="321"/>
      <c r="I61" s="321"/>
      <c r="J61" s="314"/>
      <c r="K61" s="314"/>
      <c r="L61" s="314"/>
      <c r="M61" s="314"/>
      <c r="N61" s="321"/>
      <c r="O61" s="314"/>
      <c r="P61" s="314"/>
      <c r="Q61" s="314"/>
      <c r="R61" s="314"/>
      <c r="S61" s="321"/>
      <c r="T61" s="301"/>
      <c r="U61" s="301"/>
      <c r="V61" s="291"/>
      <c r="W61" s="321"/>
      <c r="X61" s="311"/>
      <c r="Y61" s="311"/>
      <c r="Z61" s="48"/>
      <c r="AA61" s="27"/>
      <c r="AB61" s="49"/>
    </row>
    <row r="62" spans="2:28" ht="15.75" customHeight="1" x14ac:dyDescent="0.25">
      <c r="B62" s="745" t="s">
        <v>172</v>
      </c>
      <c r="C62" s="709"/>
      <c r="D62" s="748"/>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40"/>
    </row>
    <row r="63" spans="2:28" ht="15.75" customHeight="1" x14ac:dyDescent="0.25">
      <c r="B63" s="46"/>
      <c r="C63" s="319"/>
      <c r="D63" s="319"/>
      <c r="E63" s="319"/>
      <c r="F63" s="314"/>
      <c r="G63" s="320"/>
      <c r="H63" s="321"/>
      <c r="I63" s="321"/>
      <c r="J63" s="314"/>
      <c r="K63" s="314"/>
      <c r="L63" s="314"/>
      <c r="M63" s="314"/>
      <c r="N63" s="321"/>
      <c r="O63" s="314"/>
      <c r="P63" s="314"/>
      <c r="Q63" s="314"/>
      <c r="R63" s="314"/>
      <c r="S63" s="321"/>
      <c r="T63" s="301"/>
      <c r="U63" s="301"/>
      <c r="V63" s="291"/>
      <c r="W63" s="321"/>
      <c r="X63" s="311"/>
      <c r="Y63" s="311"/>
      <c r="Z63" s="48"/>
      <c r="AA63" s="27"/>
      <c r="AB63" s="49"/>
    </row>
    <row r="64" spans="2:28" ht="15.75" customHeight="1" x14ac:dyDescent="0.25">
      <c r="B64" s="745" t="s">
        <v>173</v>
      </c>
      <c r="C64" s="709"/>
      <c r="D64" s="74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40"/>
    </row>
    <row r="66" spans="2:28" ht="15.75" customHeight="1" x14ac:dyDescent="0.25">
      <c r="B66" s="745" t="s">
        <v>174</v>
      </c>
      <c r="C66" s="709"/>
      <c r="D66" s="749"/>
      <c r="E66" s="739"/>
      <c r="F66" s="739"/>
      <c r="G66" s="739"/>
      <c r="H66" s="739"/>
      <c r="I66" s="739"/>
      <c r="J66" s="739"/>
      <c r="K66" s="739"/>
      <c r="L66" s="739"/>
      <c r="M66" s="739"/>
      <c r="N66" s="739"/>
      <c r="O66" s="739"/>
      <c r="P66" s="739"/>
      <c r="Q66" s="739"/>
      <c r="R66" s="739"/>
      <c r="S66" s="739"/>
      <c r="T66" s="739"/>
      <c r="U66" s="739"/>
      <c r="V66" s="739"/>
      <c r="W66" s="739"/>
      <c r="X66" s="739"/>
      <c r="Y66" s="739"/>
      <c r="Z66" s="739"/>
      <c r="AA66" s="739"/>
      <c r="AB66" s="740"/>
    </row>
    <row r="67" spans="2:28" ht="15.75" customHeight="1" x14ac:dyDescent="0.25">
      <c r="B67" s="46"/>
      <c r="C67" s="319"/>
      <c r="D67" s="319"/>
      <c r="E67" s="319"/>
      <c r="F67" s="314"/>
      <c r="G67" s="320"/>
      <c r="H67" s="321"/>
      <c r="I67" s="321"/>
      <c r="J67" s="314"/>
      <c r="K67" s="314"/>
      <c r="L67" s="314"/>
      <c r="M67" s="314"/>
      <c r="N67" s="321"/>
      <c r="O67" s="314"/>
      <c r="P67" s="314"/>
      <c r="Q67" s="314"/>
      <c r="R67" s="314"/>
      <c r="S67" s="321"/>
      <c r="T67" s="301"/>
      <c r="U67" s="301"/>
      <c r="V67" s="291"/>
      <c r="W67" s="321"/>
      <c r="X67" s="311"/>
      <c r="Y67" s="311"/>
      <c r="Z67" s="48"/>
      <c r="AA67" s="27"/>
      <c r="AB67" s="49"/>
    </row>
    <row r="68" spans="2:28" ht="15.75" customHeight="1" x14ac:dyDescent="0.25">
      <c r="B68" s="745" t="s">
        <v>175</v>
      </c>
      <c r="C68" s="709"/>
      <c r="D68" s="749"/>
      <c r="E68" s="739"/>
      <c r="F68" s="739"/>
      <c r="G68" s="739"/>
      <c r="H68" s="739"/>
      <c r="I68" s="739"/>
      <c r="J68" s="739"/>
      <c r="K68" s="739"/>
      <c r="L68" s="739"/>
      <c r="M68" s="739"/>
      <c r="N68" s="739"/>
      <c r="O68" s="739"/>
      <c r="P68" s="739"/>
      <c r="Q68" s="739"/>
      <c r="R68" s="739"/>
      <c r="S68" s="739"/>
      <c r="T68" s="739"/>
      <c r="U68" s="739"/>
      <c r="V68" s="739"/>
      <c r="W68" s="739"/>
      <c r="X68" s="739"/>
      <c r="Y68" s="739"/>
      <c r="Z68" s="739"/>
      <c r="AA68" s="739"/>
      <c r="AB68" s="740"/>
    </row>
    <row r="69" spans="2:28" ht="15.75" customHeight="1" x14ac:dyDescent="0.25">
      <c r="B69" s="46"/>
      <c r="C69" s="319"/>
      <c r="D69" s="319"/>
      <c r="E69" s="319"/>
      <c r="F69" s="314"/>
      <c r="G69" s="320"/>
      <c r="H69" s="321"/>
      <c r="I69" s="321"/>
      <c r="J69" s="314"/>
      <c r="K69" s="314"/>
      <c r="L69" s="314"/>
      <c r="M69" s="314"/>
      <c r="N69" s="321"/>
      <c r="O69" s="314"/>
      <c r="P69" s="314"/>
      <c r="Q69" s="314"/>
      <c r="R69" s="314"/>
      <c r="S69" s="321"/>
      <c r="T69" s="301"/>
      <c r="U69" s="301"/>
      <c r="V69" s="291"/>
      <c r="W69" s="321"/>
      <c r="X69" s="311"/>
      <c r="Y69" s="311"/>
      <c r="Z69" s="48"/>
      <c r="AA69" s="27"/>
      <c r="AB69" s="49"/>
    </row>
    <row r="70" spans="2:28" ht="15.75" customHeight="1" x14ac:dyDescent="0.25">
      <c r="B70" s="745" t="s">
        <v>176</v>
      </c>
      <c r="C70" s="709"/>
      <c r="D70" s="74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40"/>
    </row>
    <row r="71" spans="2:28" ht="15.75" customHeight="1" x14ac:dyDescent="0.25">
      <c r="B71" s="46"/>
      <c r="C71" s="319"/>
      <c r="D71" s="319"/>
      <c r="E71" s="319"/>
      <c r="F71" s="314"/>
      <c r="G71" s="320"/>
      <c r="H71" s="321"/>
      <c r="I71" s="321"/>
      <c r="J71" s="314"/>
      <c r="K71" s="314"/>
      <c r="L71" s="314"/>
      <c r="M71" s="314"/>
      <c r="N71" s="321"/>
      <c r="O71" s="314"/>
      <c r="P71" s="314"/>
      <c r="Q71" s="314"/>
      <c r="R71" s="314"/>
      <c r="S71" s="321"/>
      <c r="T71" s="301"/>
      <c r="U71" s="301"/>
      <c r="V71" s="291"/>
      <c r="W71" s="321"/>
      <c r="X71" s="311"/>
      <c r="Y71" s="311"/>
      <c r="Z71" s="48"/>
      <c r="AA71" s="27"/>
      <c r="AB71" s="49"/>
    </row>
    <row r="72" spans="2:28" ht="15.75" customHeight="1" x14ac:dyDescent="0.25">
      <c r="B72" s="745" t="s">
        <v>177</v>
      </c>
      <c r="C72" s="721"/>
      <c r="D72" s="721"/>
      <c r="E72" s="721"/>
      <c r="F72" s="721"/>
      <c r="G72" s="721"/>
      <c r="H72" s="721"/>
      <c r="I72" s="721"/>
      <c r="J72" s="721"/>
      <c r="K72" s="721"/>
      <c r="L72" s="721"/>
      <c r="M72" s="721"/>
      <c r="N72" s="721"/>
      <c r="O72" s="721"/>
      <c r="P72" s="721"/>
      <c r="Q72" s="721"/>
      <c r="R72" s="721"/>
      <c r="S72" s="721"/>
      <c r="T72" s="721"/>
      <c r="U72" s="721"/>
      <c r="V72" s="721"/>
      <c r="W72" s="721"/>
      <c r="X72" s="721"/>
      <c r="Y72" s="721"/>
      <c r="Z72" s="721"/>
      <c r="AA72" s="721"/>
      <c r="AB72" s="709"/>
    </row>
    <row r="73" spans="2:28" ht="15.75" customHeight="1" x14ac:dyDescent="0.25">
      <c r="B73" s="719" t="s">
        <v>122</v>
      </c>
      <c r="C73" s="709"/>
      <c r="D73" s="50" t="s">
        <v>178</v>
      </c>
      <c r="E73" s="719" t="s">
        <v>179</v>
      </c>
      <c r="F73" s="709"/>
      <c r="G73" s="719" t="s">
        <v>177</v>
      </c>
      <c r="H73" s="721"/>
      <c r="I73" s="721"/>
      <c r="J73" s="721"/>
      <c r="K73" s="721"/>
      <c r="L73" s="721"/>
      <c r="M73" s="721"/>
      <c r="N73" s="721"/>
      <c r="O73" s="709"/>
      <c r="P73" s="719" t="s">
        <v>180</v>
      </c>
      <c r="Q73" s="721"/>
      <c r="R73" s="721"/>
      <c r="S73" s="721"/>
      <c r="T73" s="721"/>
      <c r="U73" s="721"/>
      <c r="V73" s="721"/>
      <c r="W73" s="721"/>
      <c r="X73" s="721"/>
      <c r="Y73" s="721"/>
      <c r="Z73" s="721"/>
      <c r="AA73" s="721"/>
      <c r="AB73" s="709"/>
    </row>
    <row r="74" spans="2:28" ht="15.75" customHeight="1" x14ac:dyDescent="0.25">
      <c r="B74" s="719"/>
      <c r="C74" s="709"/>
      <c r="D74" s="36"/>
      <c r="E74" s="719"/>
      <c r="F74" s="709"/>
      <c r="G74" s="744"/>
      <c r="H74" s="721"/>
      <c r="I74" s="721"/>
      <c r="J74" s="721"/>
      <c r="K74" s="721"/>
      <c r="L74" s="721"/>
      <c r="M74" s="721"/>
      <c r="N74" s="721"/>
      <c r="O74" s="709"/>
      <c r="P74" s="744"/>
      <c r="Q74" s="721"/>
      <c r="R74" s="721"/>
      <c r="S74" s="721"/>
      <c r="T74" s="721"/>
      <c r="U74" s="721"/>
      <c r="V74" s="721"/>
      <c r="W74" s="721"/>
      <c r="X74" s="721"/>
      <c r="Y74" s="721"/>
      <c r="Z74" s="721"/>
      <c r="AA74" s="721"/>
      <c r="AB74" s="709"/>
    </row>
    <row r="75" spans="2:28" ht="15.75" customHeight="1" x14ac:dyDescent="0.25">
      <c r="B75" s="719"/>
      <c r="C75" s="709"/>
      <c r="D75" s="36"/>
      <c r="E75" s="719"/>
      <c r="F75" s="709"/>
      <c r="G75" s="744"/>
      <c r="H75" s="721"/>
      <c r="I75" s="721"/>
      <c r="J75" s="721"/>
      <c r="K75" s="721"/>
      <c r="L75" s="721"/>
      <c r="M75" s="721"/>
      <c r="N75" s="721"/>
      <c r="O75" s="709"/>
      <c r="P75" s="744"/>
      <c r="Q75" s="721"/>
      <c r="R75" s="721"/>
      <c r="S75" s="721"/>
      <c r="T75" s="721"/>
      <c r="U75" s="721"/>
      <c r="V75" s="721"/>
      <c r="W75" s="721"/>
      <c r="X75" s="721"/>
      <c r="Y75" s="721"/>
      <c r="Z75" s="721"/>
      <c r="AA75" s="721"/>
      <c r="AB75" s="709"/>
    </row>
    <row r="76" spans="2:28" ht="26.25" customHeight="1" x14ac:dyDescent="0.25">
      <c r="B76" s="743" t="s">
        <v>181</v>
      </c>
      <c r="C76" s="721"/>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09"/>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1454</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32" t="s">
        <v>125</v>
      </c>
      <c r="D12" s="733"/>
      <c r="E12" s="730" t="s">
        <v>1435</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1455</v>
      </c>
      <c r="D14" s="717"/>
      <c r="E14" s="734" t="s">
        <v>1456</v>
      </c>
      <c r="F14" s="735"/>
      <c r="G14" s="735"/>
      <c r="H14" s="735"/>
      <c r="I14" s="735"/>
      <c r="J14" s="735"/>
      <c r="K14" s="735"/>
      <c r="L14" s="735"/>
      <c r="M14" s="735"/>
      <c r="N14" s="735"/>
      <c r="O14" s="735"/>
      <c r="P14" s="735"/>
      <c r="Q14" s="735"/>
      <c r="R14" s="735"/>
      <c r="S14" s="735"/>
      <c r="T14" s="735"/>
      <c r="U14" s="735"/>
      <c r="V14" s="735"/>
      <c r="W14" s="735"/>
      <c r="X14" s="735"/>
      <c r="Y14" s="735"/>
      <c r="Z14" s="735"/>
      <c r="AA14" s="736"/>
      <c r="AB14" s="299"/>
    </row>
    <row r="15" spans="2:28"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row>
    <row r="17" spans="3:28" ht="15" customHeight="1" x14ac:dyDescent="0.25">
      <c r="C17" s="718" t="s">
        <v>1457</v>
      </c>
      <c r="D17" s="717"/>
      <c r="E17" s="734" t="s">
        <v>1458</v>
      </c>
      <c r="F17" s="735"/>
      <c r="G17" s="735"/>
      <c r="H17" s="735"/>
      <c r="I17" s="735"/>
      <c r="J17" s="735"/>
      <c r="K17" s="735"/>
      <c r="L17" s="735"/>
      <c r="M17" s="735"/>
      <c r="N17" s="735"/>
      <c r="O17" s="735"/>
      <c r="P17" s="735"/>
      <c r="Q17" s="735"/>
      <c r="R17" s="735"/>
      <c r="S17" s="735"/>
      <c r="T17" s="735"/>
      <c r="U17" s="735"/>
      <c r="V17" s="735"/>
      <c r="W17" s="735"/>
      <c r="X17" s="735"/>
      <c r="Y17" s="735"/>
      <c r="Z17" s="735"/>
      <c r="AA17" s="736"/>
      <c r="AB17" s="299"/>
    </row>
    <row r="18" spans="3:28"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row>
    <row r="19" spans="3:28"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row>
    <row r="20" spans="3:28"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row>
    <row r="21" spans="3:28"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row>
    <row r="22" spans="3:28" ht="29.25" customHeight="1" x14ac:dyDescent="0.25">
      <c r="C22" s="719" t="s">
        <v>1459</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row>
    <row r="23" spans="3:28"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row>
    <row r="24" spans="3:28"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row>
    <row r="25" spans="3:28" ht="15" customHeight="1" x14ac:dyDescent="0.25">
      <c r="C25" s="734" t="s">
        <v>1460</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row>
    <row r="26" spans="3:28"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row>
    <row r="27" spans="3:28"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row>
    <row r="28" spans="3:28"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row>
    <row r="29" spans="3:28"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row>
    <row r="30" spans="3:28"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33</v>
      </c>
      <c r="X30" s="721"/>
      <c r="Y30" s="721"/>
      <c r="Z30" s="721"/>
      <c r="AA30" s="709"/>
      <c r="AB30" s="299"/>
    </row>
    <row r="31" spans="3:28"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row>
    <row r="32" spans="3:28"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row>
    <row r="33" spans="3:27" ht="39.75" customHeight="1" x14ac:dyDescent="0.25">
      <c r="C33" s="1332" t="s">
        <v>1427</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t="s">
        <v>1428</v>
      </c>
      <c r="D36" s="721"/>
      <c r="E36" s="721"/>
      <c r="F36" s="721"/>
      <c r="G36" s="721"/>
      <c r="H36" s="721"/>
      <c r="I36" s="721"/>
      <c r="J36" s="721"/>
      <c r="K36" s="709"/>
      <c r="L36" s="301"/>
      <c r="M36" s="727"/>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1429</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34</v>
      </c>
      <c r="G41" s="709"/>
      <c r="H41" s="304"/>
      <c r="I41" s="291"/>
      <c r="J41" s="311" t="s">
        <v>140</v>
      </c>
      <c r="K41" s="719">
        <v>2</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t="s">
        <v>1461</v>
      </c>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1.2</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0.5</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0.8</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0.4</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0.3</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c r="AC2" s="291"/>
      <c r="AD2" s="291"/>
      <c r="AE2" s="291"/>
      <c r="AF2" s="291"/>
      <c r="AG2" s="291"/>
    </row>
    <row r="3" spans="2:33"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c r="AC3" s="291"/>
      <c r="AD3" s="291"/>
      <c r="AE3" s="291"/>
      <c r="AF3" s="291"/>
      <c r="AG3" s="291"/>
    </row>
    <row r="4" spans="2:33"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c r="AC4" s="291"/>
      <c r="AD4" s="291"/>
      <c r="AE4" s="291"/>
      <c r="AF4" s="291"/>
      <c r="AG4" s="291"/>
    </row>
    <row r="5" spans="2:33"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c r="AC5" s="291"/>
      <c r="AD5" s="291"/>
      <c r="AE5" s="291"/>
      <c r="AF5" s="291"/>
      <c r="AG5" s="291"/>
    </row>
    <row r="6" spans="2:33"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c r="AC6" s="291"/>
      <c r="AD6" s="291"/>
      <c r="AE6" s="291"/>
      <c r="AF6" s="291"/>
      <c r="AG6" s="291"/>
    </row>
    <row r="7" spans="2:33"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c r="AC7" s="291"/>
      <c r="AD7" s="291"/>
      <c r="AE7" s="291"/>
      <c r="AF7" s="1333" t="s">
        <v>1432</v>
      </c>
      <c r="AG7" s="717"/>
    </row>
    <row r="8" spans="2:33"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c r="AC8" s="291"/>
      <c r="AD8" s="291"/>
      <c r="AE8" s="291"/>
      <c r="AF8" s="291"/>
      <c r="AG8" s="291"/>
    </row>
    <row r="9" spans="2:33"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c r="AC9" s="291"/>
      <c r="AD9" s="291"/>
      <c r="AE9" s="291"/>
      <c r="AF9" s="291"/>
      <c r="AG9" s="291"/>
    </row>
    <row r="10" spans="2:33" ht="30" customHeight="1" x14ac:dyDescent="0.25">
      <c r="B10" s="30"/>
      <c r="C10" s="718" t="s">
        <v>123</v>
      </c>
      <c r="D10" s="717"/>
      <c r="E10" s="719" t="s">
        <v>1463</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c r="AC10" s="291"/>
      <c r="AD10" s="291"/>
      <c r="AE10" s="291"/>
      <c r="AF10" s="50" t="s">
        <v>1433</v>
      </c>
      <c r="AG10" s="50" t="s">
        <v>1434</v>
      </c>
    </row>
    <row r="11" spans="2:33"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c r="AC11" s="291"/>
      <c r="AD11" s="291"/>
      <c r="AE11" s="291"/>
      <c r="AF11" s="36" t="s">
        <v>1464</v>
      </c>
      <c r="AG11" s="36">
        <v>25</v>
      </c>
    </row>
    <row r="12" spans="2:33" ht="29.25" customHeight="1" x14ac:dyDescent="0.25">
      <c r="B12" s="30"/>
      <c r="C12" s="732" t="s">
        <v>125</v>
      </c>
      <c r="D12" s="733"/>
      <c r="E12" s="730" t="s">
        <v>1465</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c r="AC12" s="291"/>
      <c r="AD12" s="291"/>
      <c r="AE12" s="291"/>
      <c r="AF12" s="36" t="s">
        <v>1466</v>
      </c>
      <c r="AG12" s="36">
        <v>12</v>
      </c>
    </row>
    <row r="13" spans="2:33"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c r="AC13" s="291"/>
      <c r="AD13" s="291"/>
      <c r="AE13" s="291"/>
      <c r="AF13" s="36" t="s">
        <v>1467</v>
      </c>
      <c r="AG13" s="36">
        <v>12</v>
      </c>
    </row>
    <row r="14" spans="2:33" ht="15" customHeight="1" x14ac:dyDescent="0.25">
      <c r="B14" s="30"/>
      <c r="C14" s="718" t="s">
        <v>1455</v>
      </c>
      <c r="D14" s="717"/>
      <c r="E14" s="734" t="s">
        <v>1468</v>
      </c>
      <c r="F14" s="735"/>
      <c r="G14" s="735"/>
      <c r="H14" s="735"/>
      <c r="I14" s="735"/>
      <c r="J14" s="735"/>
      <c r="K14" s="735"/>
      <c r="L14" s="735"/>
      <c r="M14" s="735"/>
      <c r="N14" s="735"/>
      <c r="O14" s="735"/>
      <c r="P14" s="735"/>
      <c r="Q14" s="735"/>
      <c r="R14" s="735"/>
      <c r="S14" s="735"/>
      <c r="T14" s="735"/>
      <c r="U14" s="735"/>
      <c r="V14" s="735"/>
      <c r="W14" s="735"/>
      <c r="X14" s="735"/>
      <c r="Y14" s="735"/>
      <c r="Z14" s="735"/>
      <c r="AA14" s="736"/>
      <c r="AB14" s="299"/>
      <c r="AC14" s="291"/>
      <c r="AD14" s="291"/>
      <c r="AE14" s="291"/>
      <c r="AF14" s="36" t="s">
        <v>1469</v>
      </c>
      <c r="AG14" s="36">
        <v>25</v>
      </c>
    </row>
    <row r="15" spans="2:33"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c r="AC15" s="291"/>
      <c r="AD15" s="291"/>
      <c r="AE15" s="291"/>
      <c r="AF15" s="36" t="s">
        <v>1470</v>
      </c>
      <c r="AG15" s="36">
        <v>12</v>
      </c>
    </row>
    <row r="16" spans="2:33" ht="15" customHeight="1" x14ac:dyDescent="0.25">
      <c r="B16" s="30"/>
      <c r="C16" s="301"/>
      <c r="D16" s="301"/>
      <c r="E16" s="301"/>
      <c r="F16" s="291"/>
      <c r="G16" s="291"/>
      <c r="H16" s="291"/>
      <c r="I16" s="291"/>
      <c r="J16" s="291"/>
      <c r="K16" s="291"/>
      <c r="L16" s="291"/>
      <c r="M16" s="291"/>
      <c r="N16" s="291"/>
      <c r="O16" s="291"/>
      <c r="P16" s="291"/>
      <c r="Q16" s="291"/>
      <c r="R16" s="291"/>
      <c r="S16" s="291"/>
      <c r="T16" s="291"/>
      <c r="U16" s="291"/>
      <c r="V16" s="291"/>
      <c r="W16" s="291"/>
      <c r="X16" s="291"/>
      <c r="Y16" s="291"/>
      <c r="Z16" s="291"/>
      <c r="AA16" s="291"/>
      <c r="AB16" s="299"/>
      <c r="AC16" s="291"/>
      <c r="AD16" s="291"/>
      <c r="AE16" s="291"/>
      <c r="AF16" s="36" t="s">
        <v>1471</v>
      </c>
      <c r="AG16" s="36">
        <v>28</v>
      </c>
    </row>
    <row r="17" spans="3:33" ht="15" customHeight="1" x14ac:dyDescent="0.25">
      <c r="C17" s="718" t="s">
        <v>1457</v>
      </c>
      <c r="D17" s="717"/>
      <c r="E17" s="1335" t="s">
        <v>1472</v>
      </c>
      <c r="F17" s="735"/>
      <c r="G17" s="735"/>
      <c r="H17" s="735"/>
      <c r="I17" s="735"/>
      <c r="J17" s="735"/>
      <c r="K17" s="735"/>
      <c r="L17" s="735"/>
      <c r="M17" s="735"/>
      <c r="N17" s="735"/>
      <c r="O17" s="735"/>
      <c r="P17" s="735"/>
      <c r="Q17" s="735"/>
      <c r="R17" s="735"/>
      <c r="S17" s="735"/>
      <c r="T17" s="735"/>
      <c r="U17" s="735"/>
      <c r="V17" s="735"/>
      <c r="W17" s="735"/>
      <c r="X17" s="735"/>
      <c r="Y17" s="735"/>
      <c r="Z17" s="735"/>
      <c r="AA17" s="736"/>
      <c r="AB17" s="299"/>
      <c r="AC17" s="291"/>
      <c r="AD17" s="291"/>
      <c r="AE17" s="291"/>
      <c r="AF17" s="36" t="s">
        <v>1473</v>
      </c>
      <c r="AG17" s="36">
        <v>100</v>
      </c>
    </row>
    <row r="18" spans="3:33"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c r="AC18" s="291"/>
      <c r="AD18" s="291"/>
      <c r="AE18" s="291"/>
      <c r="AF18" s="36" t="s">
        <v>1474</v>
      </c>
      <c r="AG18" s="36">
        <v>34</v>
      </c>
    </row>
    <row r="19" spans="3:33"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c r="AC19" s="291"/>
      <c r="AD19" s="291"/>
      <c r="AE19" s="291"/>
      <c r="AF19" s="36" t="s">
        <v>1475</v>
      </c>
      <c r="AG19" s="36">
        <v>100</v>
      </c>
    </row>
    <row r="20" spans="3:33"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c r="AC20" s="291"/>
      <c r="AD20" s="291"/>
      <c r="AE20" s="291"/>
      <c r="AF20" s="36" t="s">
        <v>1476</v>
      </c>
      <c r="AG20" s="36">
        <v>38</v>
      </c>
    </row>
    <row r="21" spans="3:33"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c r="AC21" s="291"/>
      <c r="AD21" s="291"/>
      <c r="AE21" s="291"/>
      <c r="AF21" s="36" t="s">
        <v>1477</v>
      </c>
      <c r="AG21" s="36">
        <v>100</v>
      </c>
    </row>
    <row r="22" spans="3:33" ht="29.25" customHeight="1" x14ac:dyDescent="0.25">
      <c r="C22" s="719" t="s">
        <v>1478</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c r="AC22" s="291"/>
      <c r="AD22" s="291"/>
      <c r="AE22" s="291"/>
      <c r="AF22" s="36" t="s">
        <v>1479</v>
      </c>
      <c r="AG22" s="36">
        <v>15</v>
      </c>
    </row>
    <row r="23" spans="3:33"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c r="AC23" s="291"/>
      <c r="AD23" s="291"/>
      <c r="AE23" s="291"/>
      <c r="AF23" s="291"/>
      <c r="AG23" s="291"/>
    </row>
    <row r="24" spans="3:33"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c r="AC24" s="291"/>
      <c r="AD24" s="291"/>
      <c r="AE24" s="291"/>
      <c r="AF24" s="291"/>
      <c r="AG24" s="291"/>
    </row>
    <row r="25" spans="3:33" ht="15" customHeight="1" x14ac:dyDescent="0.25">
      <c r="C25" s="1334" t="s">
        <v>1480</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c r="AC25" s="291"/>
      <c r="AD25" s="291"/>
      <c r="AE25" s="291"/>
      <c r="AF25" s="323">
        <f>+((AG11/AG12)*AG13)+((AG14/AG15)*AG13)+(((((AG16/100)*AG17)+((AG18/100)*AG19)+((AG20/100)*AG21))*AG22)/100)</f>
        <v>65</v>
      </c>
      <c r="AG25" s="291"/>
    </row>
    <row r="26" spans="3:33"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c r="AC26" s="291"/>
      <c r="AD26" s="291"/>
      <c r="AE26" s="291"/>
      <c r="AF26" s="324"/>
      <c r="AG26" s="291"/>
    </row>
    <row r="27" spans="3:33"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c r="AC27" s="291"/>
      <c r="AD27" s="291"/>
      <c r="AE27" s="291"/>
      <c r="AF27" s="291"/>
      <c r="AG27" s="291"/>
    </row>
    <row r="28" spans="3:33"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c r="AC28" s="291"/>
      <c r="AD28" s="291"/>
      <c r="AE28" s="291"/>
      <c r="AF28" s="291"/>
      <c r="AG28" s="291"/>
    </row>
    <row r="29" spans="3:33"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c r="AC29" s="291"/>
      <c r="AD29" s="291"/>
      <c r="AE29" s="291"/>
      <c r="AF29" s="291"/>
      <c r="AG29" s="291"/>
    </row>
    <row r="30" spans="3:33"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21</v>
      </c>
      <c r="X30" s="721"/>
      <c r="Y30" s="721"/>
      <c r="Z30" s="721"/>
      <c r="AA30" s="709"/>
      <c r="AB30" s="299"/>
      <c r="AC30" s="291"/>
      <c r="AD30" s="291"/>
      <c r="AE30" s="291"/>
      <c r="AF30" s="291"/>
      <c r="AG30" s="291"/>
    </row>
    <row r="31" spans="3:33"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c r="AC31" s="291"/>
      <c r="AD31" s="291"/>
      <c r="AE31" s="291"/>
      <c r="AF31" s="291"/>
      <c r="AG31" s="291"/>
    </row>
    <row r="32" spans="3:33"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c r="AC32" s="291"/>
      <c r="AD32" s="291"/>
      <c r="AE32" s="291"/>
      <c r="AF32" s="291"/>
      <c r="AG32" s="291"/>
    </row>
    <row r="33" spans="3:27" ht="39.75" customHeight="1" x14ac:dyDescent="0.25">
      <c r="C33" s="1332" t="s">
        <v>1481</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t="s">
        <v>1428</v>
      </c>
      <c r="D36" s="721"/>
      <c r="E36" s="721"/>
      <c r="F36" s="721"/>
      <c r="G36" s="721"/>
      <c r="H36" s="721"/>
      <c r="I36" s="721"/>
      <c r="J36" s="721"/>
      <c r="K36" s="709"/>
      <c r="L36" s="301"/>
      <c r="M36" s="727"/>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1429</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34</v>
      </c>
      <c r="G41" s="709"/>
      <c r="H41" s="304"/>
      <c r="I41" s="291"/>
      <c r="J41" s="311" t="s">
        <v>140</v>
      </c>
      <c r="K41" s="719">
        <v>2</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1.2</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0.65</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0.85</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0.85</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0.65</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1482</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32" t="s">
        <v>125</v>
      </c>
      <c r="D12" s="733"/>
      <c r="E12" s="730" t="s">
        <v>126</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1455</v>
      </c>
      <c r="D14" s="717"/>
      <c r="E14" s="734" t="s">
        <v>1483</v>
      </c>
      <c r="F14" s="735"/>
      <c r="G14" s="735"/>
      <c r="H14" s="735"/>
      <c r="I14" s="735"/>
      <c r="J14" s="735"/>
      <c r="K14" s="735"/>
      <c r="L14" s="735"/>
      <c r="M14" s="735"/>
      <c r="N14" s="735"/>
      <c r="O14" s="735"/>
      <c r="P14" s="735"/>
      <c r="Q14" s="735"/>
      <c r="R14" s="735"/>
      <c r="S14" s="735"/>
      <c r="T14" s="735"/>
      <c r="U14" s="735"/>
      <c r="V14" s="735"/>
      <c r="W14" s="735"/>
      <c r="X14" s="735"/>
      <c r="Y14" s="735"/>
      <c r="Z14" s="735"/>
      <c r="AA14" s="736"/>
      <c r="AB14" s="299"/>
    </row>
    <row r="15" spans="2:28"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row>
    <row r="17" spans="3:28" ht="15" customHeight="1" x14ac:dyDescent="0.25">
      <c r="C17" s="718" t="s">
        <v>1457</v>
      </c>
      <c r="D17" s="717"/>
      <c r="E17" s="1335" t="s">
        <v>1472</v>
      </c>
      <c r="F17" s="735"/>
      <c r="G17" s="735"/>
      <c r="H17" s="735"/>
      <c r="I17" s="735"/>
      <c r="J17" s="735"/>
      <c r="K17" s="735"/>
      <c r="L17" s="735"/>
      <c r="M17" s="735"/>
      <c r="N17" s="735"/>
      <c r="O17" s="735"/>
      <c r="P17" s="735"/>
      <c r="Q17" s="735"/>
      <c r="R17" s="735"/>
      <c r="S17" s="735"/>
      <c r="T17" s="735"/>
      <c r="U17" s="735"/>
      <c r="V17" s="735"/>
      <c r="W17" s="735"/>
      <c r="X17" s="735"/>
      <c r="Y17" s="735"/>
      <c r="Z17" s="735"/>
      <c r="AA17" s="736"/>
      <c r="AB17" s="299"/>
    </row>
    <row r="18" spans="3:28"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row>
    <row r="19" spans="3:28"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row>
    <row r="20" spans="3:28"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row>
    <row r="21" spans="3:28"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row>
    <row r="22" spans="3:28" ht="29.25" customHeight="1" x14ac:dyDescent="0.25">
      <c r="C22" s="719" t="s">
        <v>1484</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row>
    <row r="23" spans="3:28"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row>
    <row r="24" spans="3:28"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row>
    <row r="25" spans="3:28" ht="15" customHeight="1" x14ac:dyDescent="0.25">
      <c r="C25" s="1334" t="s">
        <v>1485</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row>
    <row r="26" spans="3:28"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row>
    <row r="27" spans="3:28"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row>
    <row r="28" spans="3:28"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row>
    <row r="29" spans="3:28"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row>
    <row r="30" spans="3:28"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23</v>
      </c>
      <c r="X30" s="721"/>
      <c r="Y30" s="721"/>
      <c r="Z30" s="721"/>
      <c r="AA30" s="709"/>
      <c r="AB30" s="299"/>
    </row>
    <row r="31" spans="3:28"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row>
    <row r="32" spans="3:28"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row>
    <row r="33" spans="3:27" ht="39.75" customHeight="1" x14ac:dyDescent="0.25">
      <c r="C33" s="727" t="s">
        <v>133</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t="s">
        <v>135</v>
      </c>
      <c r="D36" s="721"/>
      <c r="E36" s="721"/>
      <c r="F36" s="721"/>
      <c r="G36" s="721"/>
      <c r="H36" s="721"/>
      <c r="I36" s="721"/>
      <c r="J36" s="721"/>
      <c r="K36" s="709"/>
      <c r="L36" s="301"/>
      <c r="M36" s="727" t="s">
        <v>136</v>
      </c>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1486</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34</v>
      </c>
      <c r="G41" s="709"/>
      <c r="H41" s="304"/>
      <c r="I41" s="291"/>
      <c r="J41" s="311" t="s">
        <v>140</v>
      </c>
      <c r="K41" s="719">
        <v>1</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1.2</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1</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1</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1</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1</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1487</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18" t="s">
        <v>125</v>
      </c>
      <c r="D12" s="717"/>
      <c r="E12" s="730" t="s">
        <v>1435</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1455</v>
      </c>
      <c r="D14" s="717"/>
      <c r="E14" s="734" t="s">
        <v>1488</v>
      </c>
      <c r="F14" s="735"/>
      <c r="G14" s="735"/>
      <c r="H14" s="735"/>
      <c r="I14" s="735"/>
      <c r="J14" s="735"/>
      <c r="K14" s="735"/>
      <c r="L14" s="735"/>
      <c r="M14" s="735"/>
      <c r="N14" s="735"/>
      <c r="O14" s="735"/>
      <c r="P14" s="735"/>
      <c r="Q14" s="735"/>
      <c r="R14" s="735"/>
      <c r="S14" s="735"/>
      <c r="T14" s="735"/>
      <c r="U14" s="735"/>
      <c r="V14" s="735"/>
      <c r="W14" s="735"/>
      <c r="X14" s="735"/>
      <c r="Y14" s="735"/>
      <c r="Z14" s="735"/>
      <c r="AA14" s="736"/>
      <c r="AB14" s="299"/>
    </row>
    <row r="15" spans="2:28"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row>
    <row r="17" spans="3:28" ht="15" customHeight="1" x14ac:dyDescent="0.25">
      <c r="C17" s="718" t="s">
        <v>1457</v>
      </c>
      <c r="D17" s="717"/>
      <c r="E17" s="1335" t="s">
        <v>1472</v>
      </c>
      <c r="F17" s="735"/>
      <c r="G17" s="735"/>
      <c r="H17" s="735"/>
      <c r="I17" s="735"/>
      <c r="J17" s="735"/>
      <c r="K17" s="735"/>
      <c r="L17" s="735"/>
      <c r="M17" s="735"/>
      <c r="N17" s="735"/>
      <c r="O17" s="735"/>
      <c r="P17" s="735"/>
      <c r="Q17" s="735"/>
      <c r="R17" s="735"/>
      <c r="S17" s="735"/>
      <c r="T17" s="735"/>
      <c r="U17" s="735"/>
      <c r="V17" s="735"/>
      <c r="W17" s="735"/>
      <c r="X17" s="735"/>
      <c r="Y17" s="735"/>
      <c r="Z17" s="735"/>
      <c r="AA17" s="736"/>
      <c r="AB17" s="299"/>
    </row>
    <row r="18" spans="3:28"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row>
    <row r="19" spans="3:28"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row>
    <row r="20" spans="3:28"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row>
    <row r="21" spans="3:28"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row>
    <row r="22" spans="3:28" ht="29.25" customHeight="1" x14ac:dyDescent="0.25">
      <c r="C22" s="719" t="s">
        <v>1489</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row>
    <row r="23" spans="3:28"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row>
    <row r="24" spans="3:28"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row>
    <row r="25" spans="3:28" ht="15" customHeight="1" x14ac:dyDescent="0.25">
      <c r="C25" s="1334" t="s">
        <v>1490</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row>
    <row r="26" spans="3:28"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row>
    <row r="27" spans="3:28"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row>
    <row r="28" spans="3:28"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row>
    <row r="29" spans="3:28"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row>
    <row r="30" spans="3:28"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23</v>
      </c>
      <c r="X30" s="721"/>
      <c r="Y30" s="721"/>
      <c r="Z30" s="721"/>
      <c r="AA30" s="709"/>
      <c r="AB30" s="299"/>
    </row>
    <row r="31" spans="3:28"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row>
    <row r="32" spans="3:28"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row>
    <row r="33" spans="3:27" ht="39.75" customHeight="1" x14ac:dyDescent="0.25">
      <c r="C33" s="727" t="s">
        <v>1420</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t="s">
        <v>1417</v>
      </c>
      <c r="D36" s="721"/>
      <c r="E36" s="721"/>
      <c r="F36" s="721"/>
      <c r="G36" s="721"/>
      <c r="H36" s="721"/>
      <c r="I36" s="721"/>
      <c r="J36" s="721"/>
      <c r="K36" s="709"/>
      <c r="L36" s="301"/>
      <c r="M36" s="727" t="s">
        <v>1421</v>
      </c>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1422</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34</v>
      </c>
      <c r="G41" s="709"/>
      <c r="H41" s="304"/>
      <c r="I41" s="291"/>
      <c r="J41" s="311" t="s">
        <v>140</v>
      </c>
      <c r="K41" s="719">
        <v>1</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1.2</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1</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1</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1</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1</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1"/>
  <sheetViews>
    <sheetView showGridLines="0" view="pageBreakPreview" topLeftCell="A115" zoomScale="80" zoomScaleNormal="80" zoomScaleSheetLayoutView="80" workbookViewId="0">
      <selection activeCell="B117" sqref="B117:C117"/>
    </sheetView>
  </sheetViews>
  <sheetFormatPr baseColWidth="10" defaultColWidth="10.85546875" defaultRowHeight="14.25" x14ac:dyDescent="0.25"/>
  <cols>
    <col min="1" max="1" width="49.7109375" style="66" customWidth="1"/>
    <col min="2" max="4" width="35.7109375" style="66" customWidth="1"/>
    <col min="5" max="5" width="48.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x14ac:dyDescent="0.25">
      <c r="A5" s="143"/>
      <c r="B5" s="144"/>
      <c r="C5" s="144"/>
      <c r="D5" s="144"/>
      <c r="E5" s="144"/>
      <c r="F5" s="144"/>
      <c r="G5" s="144"/>
      <c r="H5" s="144"/>
      <c r="I5" s="144"/>
      <c r="J5" s="144"/>
      <c r="K5" s="144"/>
      <c r="L5" s="144"/>
      <c r="M5" s="145"/>
      <c r="N5" s="145"/>
      <c r="O5" s="145"/>
    </row>
    <row r="6" spans="1:15" s="142" customFormat="1" ht="21.75" customHeight="1" thickBot="1" x14ac:dyDescent="0.3">
      <c r="A6" s="143"/>
      <c r="B6" s="144"/>
      <c r="C6" s="144"/>
      <c r="D6" s="144"/>
      <c r="E6" s="144"/>
      <c r="F6" s="144"/>
      <c r="G6" s="144"/>
      <c r="H6" s="144"/>
      <c r="I6" s="144"/>
      <c r="J6" s="144"/>
      <c r="K6" s="144"/>
      <c r="L6" s="144"/>
      <c r="M6" s="145"/>
      <c r="N6" s="145"/>
      <c r="O6" s="145"/>
    </row>
    <row r="7" spans="1:15" s="142" customFormat="1" ht="60.75" customHeight="1" thickBot="1" x14ac:dyDescent="0.3">
      <c r="A7" s="117" t="s">
        <v>190</v>
      </c>
      <c r="B7" s="843" t="s">
        <v>191</v>
      </c>
      <c r="C7" s="844"/>
      <c r="D7" s="844"/>
      <c r="E7" s="844"/>
      <c r="F7" s="844"/>
      <c r="G7" s="844"/>
      <c r="H7" s="844"/>
      <c r="I7" s="844"/>
      <c r="J7" s="844"/>
      <c r="K7" s="845"/>
      <c r="L7" s="242" t="s">
        <v>192</v>
      </c>
      <c r="M7" s="482">
        <v>2024110010310</v>
      </c>
      <c r="N7" s="483"/>
      <c r="O7" s="484"/>
    </row>
    <row r="8" spans="1:15" s="142" customFormat="1" ht="14.25" customHeight="1" thickBot="1" x14ac:dyDescent="0.3">
      <c r="A8" s="143"/>
      <c r="B8" s="144"/>
      <c r="C8" s="144"/>
      <c r="D8" s="144"/>
      <c r="E8" s="144"/>
      <c r="F8" s="144"/>
      <c r="G8" s="144"/>
      <c r="H8" s="144"/>
      <c r="I8" s="144"/>
      <c r="J8" s="144"/>
      <c r="K8" s="144"/>
      <c r="L8" s="144"/>
      <c r="M8" s="145"/>
      <c r="N8" s="145"/>
      <c r="O8" s="145"/>
    </row>
    <row r="9" spans="1:15" s="142" customFormat="1" ht="21.75" customHeight="1" thickBot="1" x14ac:dyDescent="0.3">
      <c r="A9" s="834" t="s">
        <v>193</v>
      </c>
      <c r="B9" s="242" t="s">
        <v>194</v>
      </c>
      <c r="C9" s="201"/>
      <c r="D9" s="242" t="s">
        <v>195</v>
      </c>
      <c r="E9" s="202"/>
      <c r="F9" s="242" t="s">
        <v>196</v>
      </c>
      <c r="G9" s="202"/>
      <c r="H9" s="242" t="s">
        <v>197</v>
      </c>
      <c r="I9" s="203"/>
      <c r="J9" s="794" t="s">
        <v>198</v>
      </c>
      <c r="K9" s="833"/>
      <c r="L9" s="241" t="s">
        <v>199</v>
      </c>
      <c r="M9" s="791"/>
      <c r="N9" s="791"/>
      <c r="O9" s="791"/>
    </row>
    <row r="10" spans="1:15" s="142" customFormat="1" ht="21.75" customHeight="1" thickBot="1" x14ac:dyDescent="0.3">
      <c r="A10" s="834"/>
      <c r="B10" s="243" t="s">
        <v>200</v>
      </c>
      <c r="C10" s="204"/>
      <c r="D10" s="242" t="s">
        <v>201</v>
      </c>
      <c r="E10" s="205"/>
      <c r="F10" s="242" t="s">
        <v>202</v>
      </c>
      <c r="G10" s="205"/>
      <c r="H10" s="242" t="s">
        <v>203</v>
      </c>
      <c r="I10" s="203"/>
      <c r="J10" s="794"/>
      <c r="K10" s="833"/>
      <c r="L10" s="241" t="s">
        <v>204</v>
      </c>
      <c r="M10" s="791"/>
      <c r="N10" s="791"/>
      <c r="O10" s="791"/>
    </row>
    <row r="11" spans="1:15" s="142" customFormat="1" ht="21.75" customHeight="1" thickBot="1" x14ac:dyDescent="0.3">
      <c r="A11" s="834"/>
      <c r="B11" s="242" t="s">
        <v>205</v>
      </c>
      <c r="C11" s="201"/>
      <c r="D11" s="242" t="s">
        <v>206</v>
      </c>
      <c r="E11" s="204"/>
      <c r="F11" s="242" t="s">
        <v>207</v>
      </c>
      <c r="G11" s="205"/>
      <c r="H11" s="242" t="s">
        <v>208</v>
      </c>
      <c r="I11" s="203" t="s">
        <v>209</v>
      </c>
      <c r="J11" s="794"/>
      <c r="K11" s="833"/>
      <c r="L11" s="241" t="s">
        <v>210</v>
      </c>
      <c r="M11" s="791" t="s">
        <v>209</v>
      </c>
      <c r="N11" s="791"/>
      <c r="O11" s="791"/>
    </row>
    <row r="12" spans="1:15" s="142" customFormat="1" ht="21.75" customHeight="1" x14ac:dyDescent="0.25">
      <c r="A12" s="143"/>
      <c r="B12" s="144"/>
      <c r="C12" s="144"/>
      <c r="D12" s="144"/>
      <c r="E12" s="144"/>
      <c r="F12" s="144"/>
      <c r="G12" s="144"/>
      <c r="H12" s="144"/>
      <c r="I12" s="144"/>
      <c r="J12" s="144"/>
      <c r="K12" s="144"/>
      <c r="L12" s="144"/>
      <c r="M12" s="145"/>
      <c r="N12" s="145"/>
      <c r="O12" s="145"/>
    </row>
    <row r="13" spans="1:15" ht="15" customHeight="1" thickBot="1" x14ac:dyDescent="0.3">
      <c r="A13" s="71"/>
      <c r="B13" s="72"/>
      <c r="C13" s="72"/>
      <c r="D13" s="74"/>
      <c r="E13" s="73"/>
      <c r="F13" s="73"/>
      <c r="G13" s="322"/>
      <c r="H13" s="322"/>
      <c r="I13" s="75"/>
      <c r="J13" s="75"/>
      <c r="K13" s="72"/>
      <c r="L13" s="72"/>
      <c r="M13" s="72"/>
      <c r="N13" s="72"/>
      <c r="O13" s="72"/>
    </row>
    <row r="14" spans="1:15" ht="15" customHeight="1" x14ac:dyDescent="0.25">
      <c r="A14" s="840" t="s">
        <v>211</v>
      </c>
      <c r="B14" s="818" t="s">
        <v>212</v>
      </c>
      <c r="C14" s="819"/>
      <c r="D14" s="819"/>
      <c r="E14" s="819"/>
      <c r="F14" s="819"/>
      <c r="G14" s="819"/>
      <c r="H14" s="819"/>
      <c r="I14" s="819"/>
      <c r="J14" s="819"/>
      <c r="K14" s="819"/>
      <c r="L14" s="819"/>
      <c r="M14" s="819"/>
      <c r="N14" s="819"/>
      <c r="O14" s="820"/>
    </row>
    <row r="15" spans="1:15" ht="15" customHeight="1" x14ac:dyDescent="0.25">
      <c r="A15" s="841"/>
      <c r="B15" s="821"/>
      <c r="C15" s="822"/>
      <c r="D15" s="822"/>
      <c r="E15" s="822"/>
      <c r="F15" s="822"/>
      <c r="G15" s="822"/>
      <c r="H15" s="822"/>
      <c r="I15" s="822"/>
      <c r="J15" s="822"/>
      <c r="K15" s="822"/>
      <c r="L15" s="822"/>
      <c r="M15" s="822"/>
      <c r="N15" s="822"/>
      <c r="O15" s="823"/>
    </row>
    <row r="16" spans="1:15" ht="15" customHeight="1" thickBot="1" x14ac:dyDescent="0.3">
      <c r="A16" s="842"/>
      <c r="B16" s="824"/>
      <c r="C16" s="825"/>
      <c r="D16" s="825"/>
      <c r="E16" s="825"/>
      <c r="F16" s="825"/>
      <c r="G16" s="825"/>
      <c r="H16" s="825"/>
      <c r="I16" s="825"/>
      <c r="J16" s="825"/>
      <c r="K16" s="825"/>
      <c r="L16" s="825"/>
      <c r="M16" s="825"/>
      <c r="N16" s="825"/>
      <c r="O16" s="826"/>
    </row>
    <row r="17" spans="1:15" ht="9" customHeight="1" thickBot="1" x14ac:dyDescent="0.3">
      <c r="A17" s="76"/>
      <c r="B17" s="141"/>
      <c r="C17" s="77"/>
      <c r="D17" s="77"/>
      <c r="E17" s="77"/>
      <c r="F17" s="77"/>
      <c r="G17" s="78"/>
      <c r="H17" s="78"/>
      <c r="I17" s="78"/>
      <c r="J17" s="78"/>
      <c r="K17" s="78"/>
      <c r="L17" s="79"/>
      <c r="M17" s="79"/>
      <c r="N17" s="79"/>
      <c r="O17" s="79"/>
    </row>
    <row r="18" spans="1:15" s="80" customFormat="1" ht="37.5" customHeight="1" thickBot="1" x14ac:dyDescent="0.3">
      <c r="A18" s="117" t="s">
        <v>213</v>
      </c>
      <c r="B18" s="827" t="s">
        <v>214</v>
      </c>
      <c r="C18" s="827"/>
      <c r="D18" s="827"/>
      <c r="E18" s="827"/>
      <c r="F18" s="827"/>
      <c r="G18" s="834" t="s">
        <v>215</v>
      </c>
      <c r="H18" s="834"/>
      <c r="I18" s="828" t="s">
        <v>216</v>
      </c>
      <c r="J18" s="828"/>
      <c r="K18" s="828"/>
      <c r="L18" s="828"/>
      <c r="M18" s="828"/>
      <c r="N18" s="828"/>
      <c r="O18" s="828"/>
    </row>
    <row r="19" spans="1:15" ht="9" customHeight="1" thickBot="1" x14ac:dyDescent="0.3">
      <c r="A19" s="76"/>
      <c r="B19" s="78"/>
      <c r="C19" s="77"/>
      <c r="D19" s="77"/>
      <c r="E19" s="77"/>
      <c r="F19" s="77"/>
      <c r="G19" s="78"/>
      <c r="H19" s="78"/>
      <c r="I19" s="78"/>
      <c r="J19" s="78"/>
      <c r="K19" s="78"/>
      <c r="L19" s="79"/>
      <c r="M19" s="79"/>
      <c r="N19" s="79"/>
      <c r="O19" s="79"/>
    </row>
    <row r="20" spans="1:15" ht="56.25" customHeight="1" thickBot="1" x14ac:dyDescent="0.3">
      <c r="A20" s="289" t="s">
        <v>217</v>
      </c>
      <c r="B20" s="836" t="s">
        <v>218</v>
      </c>
      <c r="C20" s="837"/>
      <c r="D20" s="837"/>
      <c r="E20" s="838"/>
      <c r="F20" s="290" t="s">
        <v>219</v>
      </c>
      <c r="G20" s="835" t="s">
        <v>220</v>
      </c>
      <c r="H20" s="835"/>
      <c r="I20" s="835"/>
      <c r="J20" s="117" t="s">
        <v>221</v>
      </c>
      <c r="K20" s="829" t="s">
        <v>222</v>
      </c>
      <c r="L20" s="829"/>
      <c r="M20" s="829"/>
      <c r="N20" s="829"/>
      <c r="O20" s="829"/>
    </row>
    <row r="21" spans="1:15" ht="9" customHeight="1" x14ac:dyDescent="0.25">
      <c r="A21" s="70"/>
      <c r="B21" s="67"/>
      <c r="C21" s="839"/>
      <c r="D21" s="839"/>
      <c r="E21" s="839"/>
      <c r="F21" s="839"/>
      <c r="G21" s="839"/>
      <c r="H21" s="839"/>
      <c r="I21" s="839"/>
      <c r="J21" s="839"/>
      <c r="K21" s="839"/>
      <c r="L21" s="839"/>
      <c r="M21" s="839"/>
      <c r="N21" s="839"/>
      <c r="O21" s="839"/>
    </row>
    <row r="23" spans="1:15" ht="16.5" customHeight="1" thickBot="1" x14ac:dyDescent="0.3">
      <c r="A23" s="139"/>
      <c r="B23" s="140"/>
      <c r="C23" s="140"/>
      <c r="D23" s="140"/>
      <c r="E23" s="140"/>
      <c r="F23" s="140"/>
      <c r="G23" s="140"/>
      <c r="H23" s="140"/>
      <c r="I23" s="140"/>
      <c r="J23" s="140"/>
      <c r="K23" s="140"/>
      <c r="L23" s="140"/>
      <c r="M23" s="140"/>
      <c r="N23" s="140"/>
      <c r="O23" s="140"/>
    </row>
    <row r="24" spans="1:15" ht="32.1" customHeight="1" thickBot="1" x14ac:dyDescent="0.3">
      <c r="A24" s="792" t="s">
        <v>223</v>
      </c>
      <c r="B24" s="793"/>
      <c r="C24" s="793"/>
      <c r="D24" s="793"/>
      <c r="E24" s="793"/>
      <c r="F24" s="793"/>
      <c r="G24" s="793"/>
      <c r="H24" s="793"/>
      <c r="I24" s="793"/>
      <c r="J24" s="793"/>
      <c r="K24" s="793"/>
      <c r="L24" s="793"/>
      <c r="M24" s="793"/>
      <c r="N24" s="793"/>
      <c r="O24" s="794"/>
    </row>
    <row r="25" spans="1:15" ht="32.1" customHeight="1" thickBot="1" x14ac:dyDescent="0.3">
      <c r="A25" s="792" t="s">
        <v>224</v>
      </c>
      <c r="B25" s="793"/>
      <c r="C25" s="793"/>
      <c r="D25" s="793"/>
      <c r="E25" s="793"/>
      <c r="F25" s="793"/>
      <c r="G25" s="793"/>
      <c r="H25" s="793"/>
      <c r="I25" s="793"/>
      <c r="J25" s="793"/>
      <c r="K25" s="793"/>
      <c r="L25" s="793"/>
      <c r="M25" s="793"/>
      <c r="N25" s="793"/>
      <c r="O25" s="794"/>
    </row>
    <row r="26" spans="1:15" ht="32.1" customHeight="1" thickBot="1" x14ac:dyDescent="0.3">
      <c r="A26" s="91"/>
      <c r="B26" s="81" t="s">
        <v>194</v>
      </c>
      <c r="C26" s="81" t="s">
        <v>195</v>
      </c>
      <c r="D26" s="81" t="s">
        <v>196</v>
      </c>
      <c r="E26" s="81" t="s">
        <v>197</v>
      </c>
      <c r="F26" s="81" t="s">
        <v>200</v>
      </c>
      <c r="G26" s="81" t="s">
        <v>201</v>
      </c>
      <c r="H26" s="81" t="s">
        <v>202</v>
      </c>
      <c r="I26" s="81" t="s">
        <v>203</v>
      </c>
      <c r="J26" s="81" t="s">
        <v>205</v>
      </c>
      <c r="K26" s="81" t="s">
        <v>206</v>
      </c>
      <c r="L26" s="81" t="s">
        <v>207</v>
      </c>
      <c r="M26" s="81" t="s">
        <v>208</v>
      </c>
      <c r="N26" s="82" t="s">
        <v>225</v>
      </c>
      <c r="O26" s="82" t="s">
        <v>226</v>
      </c>
    </row>
    <row r="27" spans="1:15" ht="32.1" customHeight="1" x14ac:dyDescent="0.25">
      <c r="A27" s="85" t="s">
        <v>227</v>
      </c>
      <c r="B27" s="86">
        <v>1033077465</v>
      </c>
      <c r="C27" s="86">
        <v>855302485</v>
      </c>
      <c r="D27" s="86"/>
      <c r="E27" s="86"/>
      <c r="F27" s="86"/>
      <c r="G27" s="86"/>
      <c r="H27" s="83"/>
      <c r="I27" s="86">
        <v>195507118</v>
      </c>
      <c r="J27" s="86">
        <v>195507117</v>
      </c>
      <c r="K27" s="83"/>
      <c r="L27" s="83"/>
      <c r="M27" s="83">
        <v>283210841</v>
      </c>
      <c r="N27" s="468">
        <f>SUM(B27:M27)</f>
        <v>2562605026</v>
      </c>
      <c r="O27" s="84"/>
    </row>
    <row r="28" spans="1:15" ht="32.1" customHeight="1" x14ac:dyDescent="0.25">
      <c r="A28" s="85" t="s">
        <v>228</v>
      </c>
      <c r="B28" s="86">
        <v>1033077465</v>
      </c>
      <c r="C28" s="86">
        <v>755480340</v>
      </c>
      <c r="D28" s="86">
        <v>50354640</v>
      </c>
      <c r="E28" s="86">
        <v>38451573</v>
      </c>
      <c r="F28" s="86"/>
      <c r="G28" s="86">
        <v>-1086427</v>
      </c>
      <c r="H28" s="86"/>
      <c r="I28" s="86"/>
      <c r="J28" s="86"/>
      <c r="K28" s="86">
        <v>383905659</v>
      </c>
      <c r="L28" s="86">
        <v>7061776</v>
      </c>
      <c r="M28" s="86">
        <v>295360000</v>
      </c>
      <c r="N28" s="86">
        <f>SUM(B28:M28)</f>
        <v>2562605026</v>
      </c>
      <c r="O28" s="116">
        <f>+(B28+C28+D28+E28+F28+G28+H28+I28+J28+K28+L28+M28)/N27</f>
        <v>1</v>
      </c>
    </row>
    <row r="29" spans="1:15" ht="32.1" customHeight="1" x14ac:dyDescent="0.25">
      <c r="A29" s="85" t="s">
        <v>229</v>
      </c>
      <c r="B29" s="86"/>
      <c r="C29" s="86">
        <v>5938912</v>
      </c>
      <c r="D29" s="86">
        <v>151677897</v>
      </c>
      <c r="E29" s="86">
        <v>198355648</v>
      </c>
      <c r="F29" s="468">
        <v>211093796</v>
      </c>
      <c r="G29" s="86">
        <v>205279772</v>
      </c>
      <c r="H29" s="86">
        <v>214231708</v>
      </c>
      <c r="I29" s="468">
        <v>209755740</v>
      </c>
      <c r="J29" s="86">
        <v>209755740</v>
      </c>
      <c r="K29" s="86">
        <v>197461147</v>
      </c>
      <c r="L29" s="86">
        <v>201788609</v>
      </c>
      <c r="M29" s="86">
        <v>409463440</v>
      </c>
      <c r="N29" s="468">
        <f>SUM(B29:M29)</f>
        <v>2214802409</v>
      </c>
      <c r="O29" s="116"/>
    </row>
    <row r="30" spans="1:15" ht="32.1" customHeight="1" x14ac:dyDescent="0.25">
      <c r="A30" s="85" t="s">
        <v>230</v>
      </c>
      <c r="B30" s="86">
        <v>6714000</v>
      </c>
      <c r="C30" s="86">
        <v>15571734</v>
      </c>
      <c r="D30" s="86">
        <v>5794135</v>
      </c>
      <c r="E30" s="86"/>
      <c r="F30" s="86"/>
      <c r="G30" s="86"/>
      <c r="H30" s="86"/>
      <c r="I30" s="86"/>
      <c r="J30" s="86"/>
      <c r="K30" s="86"/>
      <c r="L30" s="86"/>
      <c r="M30" s="86"/>
      <c r="N30" s="86">
        <f t="shared" ref="N30:N32" si="0">SUM(B30:M30)</f>
        <v>28079869</v>
      </c>
      <c r="O30" s="87"/>
    </row>
    <row r="31" spans="1:15" ht="32.1" customHeight="1" x14ac:dyDescent="0.25">
      <c r="A31" s="85" t="s">
        <v>231</v>
      </c>
      <c r="B31" s="86">
        <v>0</v>
      </c>
      <c r="C31" s="86"/>
      <c r="D31" s="86"/>
      <c r="E31" s="86"/>
      <c r="F31" s="86"/>
      <c r="G31" s="86"/>
      <c r="H31" s="86"/>
      <c r="I31" s="86"/>
      <c r="J31" s="86"/>
      <c r="K31" s="86"/>
      <c r="L31" s="86"/>
      <c r="M31" s="86"/>
      <c r="N31" s="86">
        <f t="shared" si="0"/>
        <v>0</v>
      </c>
      <c r="O31" s="87"/>
    </row>
    <row r="32" spans="1:15" ht="32.1" customHeight="1" thickBot="1" x14ac:dyDescent="0.3">
      <c r="A32" s="88" t="s">
        <v>232</v>
      </c>
      <c r="B32" s="89">
        <v>6714000</v>
      </c>
      <c r="C32" s="89">
        <v>15390669</v>
      </c>
      <c r="D32" s="89">
        <v>5975200</v>
      </c>
      <c r="E32" s="89"/>
      <c r="F32" s="89"/>
      <c r="G32" s="89"/>
      <c r="H32" s="89"/>
      <c r="I32" s="89"/>
      <c r="J32" s="89"/>
      <c r="K32" s="89"/>
      <c r="L32" s="89"/>
      <c r="M32" s="89"/>
      <c r="N32" s="479">
        <f t="shared" si="0"/>
        <v>28079869</v>
      </c>
      <c r="O32" s="549">
        <v>1</v>
      </c>
    </row>
    <row r="33" spans="1:10" s="90" customFormat="1" ht="16.5" customHeight="1" x14ac:dyDescent="0.2"/>
    <row r="34" spans="1:10" s="90" customFormat="1" ht="17.25" customHeight="1" x14ac:dyDescent="0.2"/>
    <row r="35" spans="1:10" ht="5.25" customHeight="1" thickBot="1" x14ac:dyDescent="0.3"/>
    <row r="36" spans="1:10" ht="48" customHeight="1" thickBot="1" x14ac:dyDescent="0.3">
      <c r="A36" s="851" t="s">
        <v>233</v>
      </c>
      <c r="B36" s="852"/>
      <c r="C36" s="852"/>
      <c r="D36" s="852"/>
      <c r="E36" s="852"/>
      <c r="F36" s="852"/>
      <c r="G36" s="852"/>
      <c r="H36" s="852"/>
      <c r="I36" s="853"/>
      <c r="J36" s="95"/>
    </row>
    <row r="37" spans="1:10" ht="50.25" customHeight="1" thickBot="1" x14ac:dyDescent="0.3">
      <c r="A37" s="102" t="s">
        <v>234</v>
      </c>
      <c r="B37" s="854" t="str">
        <f>+B14</f>
        <v>Brindar el 100% de los tres servicios priorizados para la atención a través del modelo CIOM: primera atención profesional (trabajo social), orientación y seguimiento psicosocial y orientación, asesoría y seguimiento sociojurídico</v>
      </c>
      <c r="C37" s="855"/>
      <c r="D37" s="855"/>
      <c r="E37" s="855"/>
      <c r="F37" s="855"/>
      <c r="G37" s="855"/>
      <c r="H37" s="855"/>
      <c r="I37" s="856"/>
      <c r="J37" s="93"/>
    </row>
    <row r="38" spans="1:10" ht="18.75" customHeight="1" thickBot="1" x14ac:dyDescent="0.3">
      <c r="A38" s="868" t="s">
        <v>235</v>
      </c>
      <c r="B38" s="147">
        <v>2024</v>
      </c>
      <c r="C38" s="147">
        <v>2025</v>
      </c>
      <c r="D38" s="147">
        <v>2026</v>
      </c>
      <c r="E38" s="147">
        <v>2027</v>
      </c>
      <c r="F38" s="147" t="s">
        <v>236</v>
      </c>
      <c r="G38" s="870" t="s">
        <v>237</v>
      </c>
      <c r="H38" s="870" t="s">
        <v>23</v>
      </c>
      <c r="I38" s="870"/>
      <c r="J38" s="93"/>
    </row>
    <row r="39" spans="1:10" ht="50.25" customHeight="1" thickBot="1" x14ac:dyDescent="0.3">
      <c r="A39" s="869"/>
      <c r="B39" s="149">
        <v>1</v>
      </c>
      <c r="C39" s="149">
        <v>1</v>
      </c>
      <c r="D39" s="149">
        <v>1</v>
      </c>
      <c r="E39" s="149">
        <v>1</v>
      </c>
      <c r="F39" s="148">
        <v>1</v>
      </c>
      <c r="G39" s="870"/>
      <c r="H39" s="870"/>
      <c r="I39" s="870"/>
      <c r="J39" s="93"/>
    </row>
    <row r="40" spans="1:10" ht="52.5" customHeight="1" thickBot="1" x14ac:dyDescent="0.3">
      <c r="A40" s="103" t="s">
        <v>238</v>
      </c>
      <c r="B40" s="857">
        <v>0.12</v>
      </c>
      <c r="C40" s="858"/>
      <c r="D40" s="863" t="s">
        <v>239</v>
      </c>
      <c r="E40" s="864"/>
      <c r="F40" s="864"/>
      <c r="G40" s="864"/>
      <c r="H40" s="864"/>
      <c r="I40" s="865"/>
    </row>
    <row r="41" spans="1:10" s="94" customFormat="1" ht="48" hidden="1" customHeight="1" thickBot="1" x14ac:dyDescent="0.3">
      <c r="A41" s="868" t="s">
        <v>240</v>
      </c>
      <c r="B41" s="103" t="s">
        <v>241</v>
      </c>
      <c r="C41" s="102" t="s">
        <v>242</v>
      </c>
      <c r="D41" s="849" t="s">
        <v>243</v>
      </c>
      <c r="E41" s="850"/>
      <c r="F41" s="849" t="s">
        <v>244</v>
      </c>
      <c r="G41" s="850"/>
      <c r="H41" s="104" t="s">
        <v>245</v>
      </c>
      <c r="I41" s="106" t="s">
        <v>246</v>
      </c>
    </row>
    <row r="42" spans="1:10" ht="409.5" hidden="1" customHeight="1" thickBot="1" x14ac:dyDescent="0.3">
      <c r="A42" s="869"/>
      <c r="B42" s="376">
        <v>1</v>
      </c>
      <c r="C42" s="376">
        <v>1</v>
      </c>
      <c r="D42" s="859" t="s">
        <v>247</v>
      </c>
      <c r="E42" s="860"/>
      <c r="F42" s="859" t="s">
        <v>248</v>
      </c>
      <c r="G42" s="860"/>
      <c r="H42" s="96"/>
      <c r="I42" s="406" t="s">
        <v>249</v>
      </c>
    </row>
    <row r="43" spans="1:10" s="94" customFormat="1" ht="54" hidden="1" customHeight="1" x14ac:dyDescent="0.25">
      <c r="A43" s="868" t="s">
        <v>250</v>
      </c>
      <c r="B43" s="105" t="s">
        <v>241</v>
      </c>
      <c r="C43" s="104" t="s">
        <v>242</v>
      </c>
      <c r="D43" s="849" t="s">
        <v>243</v>
      </c>
      <c r="E43" s="850"/>
      <c r="F43" s="849" t="s">
        <v>244</v>
      </c>
      <c r="G43" s="850"/>
      <c r="H43" s="104" t="s">
        <v>245</v>
      </c>
      <c r="I43" s="106" t="s">
        <v>246</v>
      </c>
    </row>
    <row r="44" spans="1:10" ht="294" hidden="1" customHeight="1" x14ac:dyDescent="0.25">
      <c r="A44" s="869"/>
      <c r="B44" s="376">
        <v>1</v>
      </c>
      <c r="C44" s="376">
        <v>1</v>
      </c>
      <c r="D44" s="859" t="s">
        <v>251</v>
      </c>
      <c r="E44" s="860"/>
      <c r="F44" s="866" t="s">
        <v>252</v>
      </c>
      <c r="G44" s="867"/>
      <c r="H44" s="96"/>
      <c r="I44" s="406" t="s">
        <v>249</v>
      </c>
    </row>
    <row r="45" spans="1:10" s="94" customFormat="1" ht="48" hidden="1" customHeight="1" thickBot="1" x14ac:dyDescent="0.3">
      <c r="A45" s="868" t="s">
        <v>253</v>
      </c>
      <c r="B45" s="105" t="s">
        <v>241</v>
      </c>
      <c r="C45" s="104" t="s">
        <v>242</v>
      </c>
      <c r="D45" s="849" t="s">
        <v>243</v>
      </c>
      <c r="E45" s="850"/>
      <c r="F45" s="849" t="s">
        <v>244</v>
      </c>
      <c r="G45" s="850"/>
      <c r="H45" s="104" t="s">
        <v>245</v>
      </c>
      <c r="I45" s="106" t="s">
        <v>246</v>
      </c>
    </row>
    <row r="46" spans="1:10" ht="252" hidden="1" customHeight="1" thickBot="1" x14ac:dyDescent="0.3">
      <c r="A46" s="869"/>
      <c r="B46" s="376">
        <v>1</v>
      </c>
      <c r="C46" s="376">
        <v>1</v>
      </c>
      <c r="D46" s="861" t="s">
        <v>254</v>
      </c>
      <c r="E46" s="862"/>
      <c r="F46" s="866" t="s">
        <v>255</v>
      </c>
      <c r="G46" s="867"/>
      <c r="H46" s="406" t="s">
        <v>256</v>
      </c>
      <c r="I46" s="406" t="s">
        <v>249</v>
      </c>
    </row>
    <row r="47" spans="1:10" s="94" customFormat="1" ht="35.1" hidden="1" customHeight="1" thickBot="1" x14ac:dyDescent="0.3">
      <c r="A47" s="868" t="s">
        <v>257</v>
      </c>
      <c r="B47" s="105" t="s">
        <v>241</v>
      </c>
      <c r="C47" s="105" t="s">
        <v>242</v>
      </c>
      <c r="D47" s="849" t="s">
        <v>243</v>
      </c>
      <c r="E47" s="850"/>
      <c r="F47" s="849" t="s">
        <v>244</v>
      </c>
      <c r="G47" s="850"/>
      <c r="H47" s="104" t="s">
        <v>245</v>
      </c>
      <c r="I47" s="104" t="s">
        <v>246</v>
      </c>
    </row>
    <row r="48" spans="1:10" ht="275.25" hidden="1" customHeight="1" thickBot="1" x14ac:dyDescent="0.3">
      <c r="A48" s="869"/>
      <c r="B48" s="376">
        <v>1</v>
      </c>
      <c r="C48" s="376">
        <v>1</v>
      </c>
      <c r="D48" s="861" t="s">
        <v>258</v>
      </c>
      <c r="E48" s="862"/>
      <c r="F48" s="866" t="s">
        <v>259</v>
      </c>
      <c r="G48" s="867"/>
      <c r="H48" s="114"/>
      <c r="I48" s="406" t="s">
        <v>260</v>
      </c>
    </row>
    <row r="49" spans="1:9" s="94" customFormat="1" ht="35.1" hidden="1" customHeight="1" x14ac:dyDescent="0.25">
      <c r="A49" s="868" t="s">
        <v>261</v>
      </c>
      <c r="B49" s="105" t="s">
        <v>241</v>
      </c>
      <c r="C49" s="104" t="s">
        <v>242</v>
      </c>
      <c r="D49" s="849" t="s">
        <v>243</v>
      </c>
      <c r="E49" s="850"/>
      <c r="F49" s="849" t="s">
        <v>244</v>
      </c>
      <c r="G49" s="850"/>
      <c r="H49" s="104" t="s">
        <v>245</v>
      </c>
      <c r="I49" s="106" t="s">
        <v>246</v>
      </c>
    </row>
    <row r="50" spans="1:9" ht="297.75" hidden="1" customHeight="1" x14ac:dyDescent="0.25">
      <c r="A50" s="869"/>
      <c r="B50" s="376">
        <v>1</v>
      </c>
      <c r="C50" s="376">
        <v>1</v>
      </c>
      <c r="D50" s="861" t="s">
        <v>262</v>
      </c>
      <c r="E50" s="862"/>
      <c r="F50" s="866" t="s">
        <v>263</v>
      </c>
      <c r="G50" s="867"/>
      <c r="H50" s="96"/>
      <c r="I50" s="406" t="s">
        <v>249</v>
      </c>
    </row>
    <row r="51" spans="1:9" s="94" customFormat="1" ht="35.1" customHeight="1" thickBot="1" x14ac:dyDescent="0.3">
      <c r="A51" s="868" t="s">
        <v>264</v>
      </c>
      <c r="B51" s="105" t="s">
        <v>241</v>
      </c>
      <c r="C51" s="104" t="s">
        <v>242</v>
      </c>
      <c r="D51" s="849" t="s">
        <v>243</v>
      </c>
      <c r="E51" s="850"/>
      <c r="F51" s="849" t="s">
        <v>244</v>
      </c>
      <c r="G51" s="850"/>
      <c r="H51" s="104" t="s">
        <v>245</v>
      </c>
      <c r="I51" s="106" t="s">
        <v>246</v>
      </c>
    </row>
    <row r="52" spans="1:9" ht="403.5" customHeight="1" thickBot="1" x14ac:dyDescent="0.3">
      <c r="A52" s="869"/>
      <c r="B52" s="376">
        <v>1</v>
      </c>
      <c r="C52" s="522">
        <v>1</v>
      </c>
      <c r="D52" s="873" t="s">
        <v>265</v>
      </c>
      <c r="E52" s="874"/>
      <c r="F52" s="871" t="s">
        <v>266</v>
      </c>
      <c r="G52" s="872"/>
      <c r="H52" s="96"/>
      <c r="I52" s="550" t="s">
        <v>249</v>
      </c>
    </row>
    <row r="53" spans="1:9" ht="35.1" customHeight="1" thickBot="1" x14ac:dyDescent="0.3">
      <c r="A53" s="868" t="s">
        <v>267</v>
      </c>
      <c r="B53" s="104" t="s">
        <v>241</v>
      </c>
      <c r="C53" s="102" t="s">
        <v>242</v>
      </c>
      <c r="D53" s="849" t="s">
        <v>243</v>
      </c>
      <c r="E53" s="850"/>
      <c r="F53" s="849" t="s">
        <v>244</v>
      </c>
      <c r="G53" s="850"/>
      <c r="H53" s="104" t="s">
        <v>245</v>
      </c>
      <c r="I53" s="106" t="s">
        <v>246</v>
      </c>
    </row>
    <row r="54" spans="1:9" s="539" customFormat="1" ht="264" customHeight="1" x14ac:dyDescent="0.25">
      <c r="A54" s="869"/>
      <c r="B54" s="540">
        <v>1</v>
      </c>
      <c r="C54" s="541">
        <v>1</v>
      </c>
      <c r="D54" s="878" t="s">
        <v>268</v>
      </c>
      <c r="E54" s="879"/>
      <c r="F54" s="766" t="s">
        <v>269</v>
      </c>
      <c r="G54" s="767"/>
      <c r="H54" s="538"/>
      <c r="I54" s="533" t="s">
        <v>270</v>
      </c>
    </row>
    <row r="55" spans="1:9" ht="35.1" customHeight="1" thickBot="1" x14ac:dyDescent="0.3">
      <c r="A55" s="868" t="s">
        <v>271</v>
      </c>
      <c r="B55" s="104" t="s">
        <v>241</v>
      </c>
      <c r="C55" s="102" t="s">
        <v>242</v>
      </c>
      <c r="D55" s="849" t="s">
        <v>243</v>
      </c>
      <c r="E55" s="850"/>
      <c r="F55" s="849" t="s">
        <v>244</v>
      </c>
      <c r="G55" s="850"/>
      <c r="H55" s="521" t="s">
        <v>245</v>
      </c>
      <c r="I55" s="106" t="s">
        <v>246</v>
      </c>
    </row>
    <row r="56" spans="1:9" ht="399" customHeight="1" thickBot="1" x14ac:dyDescent="0.3">
      <c r="A56" s="869"/>
      <c r="B56" s="149">
        <v>1</v>
      </c>
      <c r="C56" s="149">
        <v>1</v>
      </c>
      <c r="D56" s="878" t="s">
        <v>272</v>
      </c>
      <c r="E56" s="879"/>
      <c r="F56" s="785" t="s">
        <v>273</v>
      </c>
      <c r="G56" s="786"/>
      <c r="H56" s="544"/>
      <c r="I56" s="551" t="s">
        <v>270</v>
      </c>
    </row>
    <row r="57" spans="1:9" ht="35.1" customHeight="1" x14ac:dyDescent="0.25">
      <c r="A57" s="868" t="s">
        <v>274</v>
      </c>
      <c r="B57" s="103" t="s">
        <v>241</v>
      </c>
      <c r="C57" s="102" t="s">
        <v>242</v>
      </c>
      <c r="D57" s="849" t="s">
        <v>243</v>
      </c>
      <c r="E57" s="850"/>
      <c r="F57" s="849" t="s">
        <v>244</v>
      </c>
      <c r="G57" s="850"/>
      <c r="H57" s="102" t="s">
        <v>245</v>
      </c>
      <c r="I57" s="106" t="s">
        <v>246</v>
      </c>
    </row>
    <row r="58" spans="1:9" ht="366" customHeight="1" x14ac:dyDescent="0.25">
      <c r="A58" s="869"/>
      <c r="B58" s="149">
        <v>1</v>
      </c>
      <c r="C58" s="584">
        <v>1</v>
      </c>
      <c r="D58" s="875" t="s">
        <v>275</v>
      </c>
      <c r="E58" s="876"/>
      <c r="F58" s="783" t="s">
        <v>276</v>
      </c>
      <c r="G58" s="784"/>
      <c r="H58" s="96"/>
      <c r="I58" s="533" t="s">
        <v>277</v>
      </c>
    </row>
    <row r="59" spans="1:9" ht="35.1" customHeight="1" x14ac:dyDescent="0.25">
      <c r="A59" s="868" t="s">
        <v>278</v>
      </c>
      <c r="B59" s="104" t="s">
        <v>241</v>
      </c>
      <c r="C59" s="102" t="s">
        <v>242</v>
      </c>
      <c r="D59" s="849" t="s">
        <v>243</v>
      </c>
      <c r="E59" s="850"/>
      <c r="F59" s="849" t="s">
        <v>244</v>
      </c>
      <c r="G59" s="850"/>
      <c r="H59" s="104" t="s">
        <v>245</v>
      </c>
      <c r="I59" s="106" t="s">
        <v>246</v>
      </c>
    </row>
    <row r="60" spans="1:9" ht="282.75" customHeight="1" x14ac:dyDescent="0.25">
      <c r="A60" s="869"/>
      <c r="B60" s="149">
        <v>1</v>
      </c>
      <c r="C60" s="149">
        <v>1</v>
      </c>
      <c r="D60" s="875" t="s">
        <v>279</v>
      </c>
      <c r="E60" s="876"/>
      <c r="F60" s="783" t="s">
        <v>280</v>
      </c>
      <c r="G60" s="784"/>
      <c r="H60" s="96"/>
      <c r="I60" s="533" t="s">
        <v>277</v>
      </c>
    </row>
    <row r="61" spans="1:9" ht="35.1" customHeight="1" x14ac:dyDescent="0.25">
      <c r="A61" s="868" t="s">
        <v>281</v>
      </c>
      <c r="B61" s="104" t="s">
        <v>241</v>
      </c>
      <c r="C61" s="102" t="s">
        <v>242</v>
      </c>
      <c r="D61" s="849" t="s">
        <v>243</v>
      </c>
      <c r="E61" s="850"/>
      <c r="F61" s="849" t="s">
        <v>244</v>
      </c>
      <c r="G61" s="850"/>
      <c r="H61" s="104" t="s">
        <v>245</v>
      </c>
      <c r="I61" s="106" t="s">
        <v>246</v>
      </c>
    </row>
    <row r="62" spans="1:9" ht="304.5" customHeight="1" x14ac:dyDescent="0.25">
      <c r="A62" s="869"/>
      <c r="B62" s="149">
        <v>1</v>
      </c>
      <c r="C62" s="149">
        <v>1</v>
      </c>
      <c r="D62" s="875" t="s">
        <v>282</v>
      </c>
      <c r="E62" s="876"/>
      <c r="F62" s="783" t="s">
        <v>283</v>
      </c>
      <c r="G62" s="784"/>
      <c r="H62" s="96"/>
      <c r="I62" s="533" t="s">
        <v>277</v>
      </c>
    </row>
    <row r="63" spans="1:9" ht="35.1" customHeight="1" x14ac:dyDescent="0.25">
      <c r="A63" s="868" t="s">
        <v>284</v>
      </c>
      <c r="B63" s="104" t="s">
        <v>241</v>
      </c>
      <c r="C63" s="102" t="s">
        <v>242</v>
      </c>
      <c r="D63" s="849" t="s">
        <v>243</v>
      </c>
      <c r="E63" s="850"/>
      <c r="F63" s="849" t="s">
        <v>244</v>
      </c>
      <c r="G63" s="850"/>
      <c r="H63" s="104" t="s">
        <v>245</v>
      </c>
      <c r="I63" s="106" t="s">
        <v>246</v>
      </c>
    </row>
    <row r="64" spans="1:9" ht="279" customHeight="1" x14ac:dyDescent="0.25">
      <c r="A64" s="869"/>
      <c r="B64" s="149">
        <v>1</v>
      </c>
      <c r="C64" s="149">
        <v>1</v>
      </c>
      <c r="D64" s="877" t="s">
        <v>285</v>
      </c>
      <c r="E64" s="876"/>
      <c r="F64" s="783" t="s">
        <v>286</v>
      </c>
      <c r="G64" s="784"/>
      <c r="H64" s="96"/>
      <c r="I64" s="533" t="s">
        <v>277</v>
      </c>
    </row>
    <row r="67" spans="1:9" s="93" customFormat="1" ht="30" customHeight="1" x14ac:dyDescent="0.25">
      <c r="A67" s="66"/>
      <c r="B67" s="66"/>
      <c r="C67" s="66"/>
      <c r="D67" s="66"/>
      <c r="E67" s="66"/>
      <c r="F67" s="66"/>
      <c r="G67" s="66"/>
      <c r="H67" s="66"/>
      <c r="I67" s="66"/>
    </row>
    <row r="68" spans="1:9" ht="34.5" customHeight="1" x14ac:dyDescent="0.25">
      <c r="A68" s="795" t="s">
        <v>287</v>
      </c>
      <c r="B68" s="795"/>
      <c r="C68" s="795"/>
      <c r="D68" s="795"/>
      <c r="E68" s="795"/>
      <c r="F68" s="795"/>
      <c r="G68" s="795"/>
      <c r="H68" s="795"/>
      <c r="I68" s="795"/>
    </row>
    <row r="69" spans="1:9" ht="41.25" customHeight="1" x14ac:dyDescent="0.25">
      <c r="A69" s="107" t="s">
        <v>288</v>
      </c>
      <c r="B69" s="796" t="s">
        <v>289</v>
      </c>
      <c r="C69" s="797"/>
      <c r="D69" s="796" t="s">
        <v>290</v>
      </c>
      <c r="E69" s="797"/>
      <c r="F69" s="796" t="s">
        <v>291</v>
      </c>
      <c r="G69" s="797"/>
      <c r="H69" s="798" t="s">
        <v>292</v>
      </c>
      <c r="I69" s="799"/>
    </row>
    <row r="70" spans="1:9" ht="40.5" customHeight="1" x14ac:dyDescent="0.25">
      <c r="A70" s="107" t="s">
        <v>293</v>
      </c>
      <c r="B70" s="760">
        <v>0.04</v>
      </c>
      <c r="C70" s="761"/>
      <c r="D70" s="760">
        <v>0.04</v>
      </c>
      <c r="E70" s="761"/>
      <c r="F70" s="760">
        <v>0.04</v>
      </c>
      <c r="G70" s="761"/>
      <c r="H70" s="762">
        <v>0</v>
      </c>
      <c r="I70" s="763"/>
    </row>
    <row r="71" spans="1:9" ht="30" hidden="1" customHeight="1" x14ac:dyDescent="0.25">
      <c r="A71" s="764" t="s">
        <v>194</v>
      </c>
      <c r="B71" s="155" t="s">
        <v>99</v>
      </c>
      <c r="C71" s="155" t="s">
        <v>242</v>
      </c>
      <c r="D71" s="155" t="s">
        <v>99</v>
      </c>
      <c r="E71" s="155" t="s">
        <v>242</v>
      </c>
      <c r="F71" s="155" t="s">
        <v>99</v>
      </c>
      <c r="G71" s="155" t="s">
        <v>242</v>
      </c>
      <c r="H71" s="155" t="s">
        <v>99</v>
      </c>
      <c r="I71" s="155" t="s">
        <v>242</v>
      </c>
    </row>
    <row r="72" spans="1:9" ht="30" hidden="1" customHeight="1" x14ac:dyDescent="0.25">
      <c r="A72" s="765"/>
      <c r="B72" s="109">
        <v>8.3299999999999999E-2</v>
      </c>
      <c r="C72" s="109">
        <v>8.3299999999999999E-2</v>
      </c>
      <c r="D72" s="109">
        <v>8.3299999999999999E-2</v>
      </c>
      <c r="E72" s="109">
        <v>8.3299999999999999E-2</v>
      </c>
      <c r="F72" s="109">
        <v>8.3299999999999999E-2</v>
      </c>
      <c r="G72" s="109">
        <v>8.3299999999999999E-2</v>
      </c>
      <c r="H72" s="115"/>
      <c r="I72" s="110"/>
    </row>
    <row r="73" spans="1:9" ht="285.75" hidden="1" customHeight="1" x14ac:dyDescent="0.25">
      <c r="A73" s="107" t="s">
        <v>294</v>
      </c>
      <c r="B73" s="800" t="s">
        <v>295</v>
      </c>
      <c r="C73" s="801"/>
      <c r="D73" s="802" t="s">
        <v>296</v>
      </c>
      <c r="E73" s="803"/>
      <c r="F73" s="802" t="s">
        <v>297</v>
      </c>
      <c r="G73" s="803"/>
      <c r="H73" s="804"/>
      <c r="I73" s="805"/>
    </row>
    <row r="74" spans="1:9" ht="80.25" hidden="1" customHeight="1" x14ac:dyDescent="0.25">
      <c r="A74" s="107" t="s">
        <v>298</v>
      </c>
      <c r="B74" s="779" t="s">
        <v>299</v>
      </c>
      <c r="C74" s="780"/>
      <c r="D74" s="779" t="s">
        <v>299</v>
      </c>
      <c r="E74" s="780"/>
      <c r="F74" s="779" t="s">
        <v>299</v>
      </c>
      <c r="G74" s="780"/>
      <c r="H74" s="788"/>
      <c r="I74" s="787"/>
    </row>
    <row r="75" spans="1:9" ht="30.75" hidden="1" customHeight="1" x14ac:dyDescent="0.25">
      <c r="A75" s="764" t="s">
        <v>195</v>
      </c>
      <c r="B75" s="155" t="s">
        <v>99</v>
      </c>
      <c r="C75" s="155" t="s">
        <v>242</v>
      </c>
      <c r="D75" s="155" t="s">
        <v>99</v>
      </c>
      <c r="E75" s="155" t="s">
        <v>242</v>
      </c>
      <c r="F75" s="155" t="s">
        <v>99</v>
      </c>
      <c r="G75" s="155" t="s">
        <v>242</v>
      </c>
      <c r="H75" s="155" t="s">
        <v>99</v>
      </c>
      <c r="I75" s="155" t="s">
        <v>242</v>
      </c>
    </row>
    <row r="76" spans="1:9" ht="30.75" hidden="1" customHeight="1" x14ac:dyDescent="0.25">
      <c r="A76" s="765"/>
      <c r="B76" s="109">
        <v>8.3299999999999999E-2</v>
      </c>
      <c r="C76" s="109">
        <v>8.3299999999999999E-2</v>
      </c>
      <c r="D76" s="109">
        <v>8.3299999999999999E-2</v>
      </c>
      <c r="E76" s="109">
        <v>8.3299999999999999E-2</v>
      </c>
      <c r="F76" s="109">
        <v>8.3299999999999999E-2</v>
      </c>
      <c r="G76" s="109">
        <v>8.3299999999999999E-2</v>
      </c>
      <c r="H76" s="115"/>
      <c r="I76" s="111"/>
    </row>
    <row r="77" spans="1:9" ht="265.5" hidden="1" customHeight="1" x14ac:dyDescent="0.25">
      <c r="A77" s="107" t="s">
        <v>294</v>
      </c>
      <c r="B77" s="800" t="s">
        <v>300</v>
      </c>
      <c r="C77" s="801"/>
      <c r="D77" s="802" t="s">
        <v>301</v>
      </c>
      <c r="E77" s="803"/>
      <c r="F77" s="802" t="s">
        <v>302</v>
      </c>
      <c r="G77" s="803"/>
      <c r="H77" s="847"/>
      <c r="I77" s="848"/>
    </row>
    <row r="78" spans="1:9" ht="80.25" hidden="1" customHeight="1" x14ac:dyDescent="0.25">
      <c r="A78" s="107" t="s">
        <v>298</v>
      </c>
      <c r="B78" s="779" t="s">
        <v>303</v>
      </c>
      <c r="C78" s="780"/>
      <c r="D78" s="779" t="s">
        <v>303</v>
      </c>
      <c r="E78" s="780"/>
      <c r="F78" s="779" t="s">
        <v>303</v>
      </c>
      <c r="G78" s="780"/>
      <c r="H78" s="788"/>
      <c r="I78" s="787"/>
    </row>
    <row r="79" spans="1:9" ht="30.75" hidden="1" customHeight="1" x14ac:dyDescent="0.25">
      <c r="A79" s="764" t="s">
        <v>196</v>
      </c>
      <c r="B79" s="155" t="s">
        <v>99</v>
      </c>
      <c r="C79" s="155" t="s">
        <v>242</v>
      </c>
      <c r="D79" s="155" t="s">
        <v>99</v>
      </c>
      <c r="E79" s="155" t="s">
        <v>242</v>
      </c>
      <c r="F79" s="155" t="s">
        <v>99</v>
      </c>
      <c r="G79" s="155" t="s">
        <v>242</v>
      </c>
      <c r="H79" s="155" t="s">
        <v>99</v>
      </c>
      <c r="I79" s="155" t="s">
        <v>242</v>
      </c>
    </row>
    <row r="80" spans="1:9" ht="30.75" hidden="1" customHeight="1" x14ac:dyDescent="0.25">
      <c r="A80" s="765"/>
      <c r="B80" s="109">
        <v>8.3299999999999999E-2</v>
      </c>
      <c r="C80" s="109">
        <v>8.3299999999999999E-2</v>
      </c>
      <c r="D80" s="109">
        <v>8.3299999999999999E-2</v>
      </c>
      <c r="E80" s="109">
        <v>8.3299999999999999E-2</v>
      </c>
      <c r="F80" s="109">
        <v>8.3299999999999999E-2</v>
      </c>
      <c r="G80" s="109">
        <v>8.3299999999999999E-2</v>
      </c>
      <c r="H80" s="115"/>
      <c r="I80" s="111"/>
    </row>
    <row r="81" spans="1:9" ht="149.25" hidden="1" customHeight="1" x14ac:dyDescent="0.25">
      <c r="A81" s="107" t="s">
        <v>294</v>
      </c>
      <c r="B81" s="881" t="s">
        <v>304</v>
      </c>
      <c r="C81" s="882"/>
      <c r="D81" s="789" t="s">
        <v>305</v>
      </c>
      <c r="E81" s="790"/>
      <c r="F81" s="881" t="s">
        <v>306</v>
      </c>
      <c r="G81" s="882"/>
      <c r="H81" s="788"/>
      <c r="I81" s="787"/>
    </row>
    <row r="82" spans="1:9" ht="80.25" hidden="1" customHeight="1" x14ac:dyDescent="0.25">
      <c r="A82" s="107" t="s">
        <v>298</v>
      </c>
      <c r="B82" s="779" t="s">
        <v>307</v>
      </c>
      <c r="C82" s="780"/>
      <c r="D82" s="779" t="s">
        <v>307</v>
      </c>
      <c r="E82" s="780"/>
      <c r="F82" s="779" t="s">
        <v>307</v>
      </c>
      <c r="G82" s="780"/>
      <c r="H82" s="788"/>
      <c r="I82" s="787"/>
    </row>
    <row r="83" spans="1:9" ht="30.75" hidden="1" customHeight="1" x14ac:dyDescent="0.25">
      <c r="A83" s="764" t="s">
        <v>197</v>
      </c>
      <c r="B83" s="155" t="s">
        <v>99</v>
      </c>
      <c r="C83" s="155" t="s">
        <v>242</v>
      </c>
      <c r="D83" s="155" t="s">
        <v>99</v>
      </c>
      <c r="E83" s="155" t="s">
        <v>242</v>
      </c>
      <c r="F83" s="155" t="s">
        <v>99</v>
      </c>
      <c r="G83" s="155" t="s">
        <v>242</v>
      </c>
      <c r="H83" s="155" t="s">
        <v>99</v>
      </c>
      <c r="I83" s="155" t="s">
        <v>242</v>
      </c>
    </row>
    <row r="84" spans="1:9" ht="30.75" hidden="1" customHeight="1" x14ac:dyDescent="0.25">
      <c r="A84" s="765"/>
      <c r="B84" s="109">
        <v>8.3299999999999999E-2</v>
      </c>
      <c r="C84" s="109">
        <v>8.3299999999999999E-2</v>
      </c>
      <c r="D84" s="109">
        <v>8.3299999999999999E-2</v>
      </c>
      <c r="E84" s="109">
        <v>8.3299999999999999E-2</v>
      </c>
      <c r="F84" s="109">
        <v>8.3299999999999999E-2</v>
      </c>
      <c r="G84" s="109">
        <v>8.3299999999999999E-2</v>
      </c>
      <c r="H84" s="115"/>
      <c r="I84" s="111"/>
    </row>
    <row r="85" spans="1:9" ht="156" hidden="1" customHeight="1" x14ac:dyDescent="0.25">
      <c r="A85" s="107" t="s">
        <v>294</v>
      </c>
      <c r="B85" s="881" t="s">
        <v>308</v>
      </c>
      <c r="C85" s="882"/>
      <c r="D85" s="789" t="s">
        <v>309</v>
      </c>
      <c r="E85" s="790"/>
      <c r="F85" s="881" t="s">
        <v>310</v>
      </c>
      <c r="G85" s="882"/>
      <c r="H85" s="788"/>
      <c r="I85" s="787"/>
    </row>
    <row r="86" spans="1:9" ht="80.25" hidden="1" customHeight="1" x14ac:dyDescent="0.25">
      <c r="A86" s="107" t="s">
        <v>298</v>
      </c>
      <c r="B86" s="779" t="s">
        <v>311</v>
      </c>
      <c r="C86" s="780"/>
      <c r="D86" s="781" t="s">
        <v>311</v>
      </c>
      <c r="E86" s="782"/>
      <c r="F86" s="781" t="s">
        <v>311</v>
      </c>
      <c r="G86" s="787"/>
      <c r="H86" s="788"/>
      <c r="I86" s="787"/>
    </row>
    <row r="87" spans="1:9" ht="30" hidden="1" customHeight="1" x14ac:dyDescent="0.25">
      <c r="A87" s="764" t="s">
        <v>200</v>
      </c>
      <c r="B87" s="155" t="s">
        <v>99</v>
      </c>
      <c r="C87" s="155" t="s">
        <v>242</v>
      </c>
      <c r="D87" s="155" t="s">
        <v>99</v>
      </c>
      <c r="E87" s="155" t="s">
        <v>242</v>
      </c>
      <c r="F87" s="155" t="s">
        <v>99</v>
      </c>
      <c r="G87" s="155" t="s">
        <v>242</v>
      </c>
      <c r="H87" s="155" t="s">
        <v>99</v>
      </c>
      <c r="I87" s="155" t="s">
        <v>242</v>
      </c>
    </row>
    <row r="88" spans="1:9" ht="30" hidden="1" customHeight="1" x14ac:dyDescent="0.25">
      <c r="A88" s="765"/>
      <c r="B88" s="109">
        <v>8.3299999999999999E-2</v>
      </c>
      <c r="C88" s="109">
        <v>8.3299999999999999E-2</v>
      </c>
      <c r="D88" s="109">
        <v>8.3299999999999999E-2</v>
      </c>
      <c r="E88" s="109">
        <v>8.3299999999999999E-2</v>
      </c>
      <c r="F88" s="109">
        <v>8.3299999999999999E-2</v>
      </c>
      <c r="G88" s="109">
        <v>8.3299999999999999E-2</v>
      </c>
      <c r="H88" s="115"/>
      <c r="I88" s="111"/>
    </row>
    <row r="89" spans="1:9" ht="138.75" hidden="1" customHeight="1" x14ac:dyDescent="0.25">
      <c r="A89" s="107" t="s">
        <v>294</v>
      </c>
      <c r="B89" s="789" t="s">
        <v>312</v>
      </c>
      <c r="C89" s="790"/>
      <c r="D89" s="789" t="s">
        <v>313</v>
      </c>
      <c r="E89" s="790"/>
      <c r="F89" s="883" t="s">
        <v>314</v>
      </c>
      <c r="G89" s="884"/>
      <c r="H89" s="846"/>
      <c r="I89" s="846"/>
    </row>
    <row r="90" spans="1:9" ht="80.25" hidden="1" customHeight="1" x14ac:dyDescent="0.25">
      <c r="A90" s="107" t="s">
        <v>298</v>
      </c>
      <c r="B90" s="768" t="s">
        <v>315</v>
      </c>
      <c r="C90" s="769"/>
      <c r="D90" s="768" t="s">
        <v>315</v>
      </c>
      <c r="E90" s="769"/>
      <c r="F90" s="768" t="s">
        <v>315</v>
      </c>
      <c r="G90" s="769"/>
      <c r="H90" s="770"/>
      <c r="I90" s="771"/>
    </row>
    <row r="91" spans="1:9" ht="29.25" customHeight="1" x14ac:dyDescent="0.25">
      <c r="A91" s="764" t="s">
        <v>201</v>
      </c>
      <c r="B91" s="155" t="s">
        <v>99</v>
      </c>
      <c r="C91" s="155" t="s">
        <v>242</v>
      </c>
      <c r="D91" s="155" t="s">
        <v>99</v>
      </c>
      <c r="E91" s="155" t="s">
        <v>242</v>
      </c>
      <c r="F91" s="155" t="s">
        <v>99</v>
      </c>
      <c r="G91" s="155" t="s">
        <v>242</v>
      </c>
      <c r="H91" s="155" t="s">
        <v>99</v>
      </c>
      <c r="I91" s="155" t="s">
        <v>242</v>
      </c>
    </row>
    <row r="92" spans="1:9" ht="29.25" customHeight="1" x14ac:dyDescent="0.25">
      <c r="A92" s="765"/>
      <c r="B92" s="109">
        <v>8.3299999999999999E-2</v>
      </c>
      <c r="C92" s="109">
        <v>8.3299999999999999E-2</v>
      </c>
      <c r="D92" s="109">
        <v>8.3299999999999999E-2</v>
      </c>
      <c r="E92" s="109">
        <v>8.3299999999999999E-2</v>
      </c>
      <c r="F92" s="109">
        <v>8.3299999999999999E-2</v>
      </c>
      <c r="G92" s="109">
        <v>8.3299999999999999E-2</v>
      </c>
      <c r="H92" s="115"/>
      <c r="I92" s="111"/>
    </row>
    <row r="93" spans="1:9" ht="125.25" customHeight="1" x14ac:dyDescent="0.25">
      <c r="A93" s="107" t="s">
        <v>294</v>
      </c>
      <c r="B93" s="772" t="s">
        <v>316</v>
      </c>
      <c r="C93" s="773"/>
      <c r="D93" s="774" t="s">
        <v>317</v>
      </c>
      <c r="E93" s="775"/>
      <c r="F93" s="776" t="s">
        <v>318</v>
      </c>
      <c r="G93" s="777"/>
      <c r="H93" s="778"/>
      <c r="I93" s="778"/>
    </row>
    <row r="94" spans="1:9" ht="80.25" customHeight="1" x14ac:dyDescent="0.25">
      <c r="A94" s="107" t="s">
        <v>298</v>
      </c>
      <c r="B94" s="768" t="s">
        <v>319</v>
      </c>
      <c r="C94" s="769"/>
      <c r="D94" s="768" t="s">
        <v>319</v>
      </c>
      <c r="E94" s="769"/>
      <c r="F94" s="768" t="s">
        <v>319</v>
      </c>
      <c r="G94" s="769"/>
      <c r="H94" s="770"/>
      <c r="I94" s="771"/>
    </row>
    <row r="95" spans="1:9" ht="24.95" customHeight="1" x14ac:dyDescent="0.25">
      <c r="A95" s="764" t="s">
        <v>202</v>
      </c>
      <c r="B95" s="155" t="s">
        <v>99</v>
      </c>
      <c r="C95" s="155" t="s">
        <v>242</v>
      </c>
      <c r="D95" s="155" t="s">
        <v>99</v>
      </c>
      <c r="E95" s="155" t="s">
        <v>242</v>
      </c>
      <c r="F95" s="155" t="s">
        <v>99</v>
      </c>
      <c r="G95" s="155" t="s">
        <v>242</v>
      </c>
      <c r="H95" s="155" t="s">
        <v>99</v>
      </c>
      <c r="I95" s="155" t="s">
        <v>242</v>
      </c>
    </row>
    <row r="96" spans="1:9" ht="24.95" customHeight="1" x14ac:dyDescent="0.25">
      <c r="A96" s="765"/>
      <c r="B96" s="109">
        <v>8.3299999999999999E-2</v>
      </c>
      <c r="C96" s="111">
        <v>8.3299999999999999E-2</v>
      </c>
      <c r="D96" s="109">
        <v>8.3299999999999999E-2</v>
      </c>
      <c r="E96" s="110">
        <v>8.3299999999999999E-2</v>
      </c>
      <c r="F96" s="109">
        <v>8.3299999999999999E-2</v>
      </c>
      <c r="G96" s="111">
        <v>8.3299999999999999E-2</v>
      </c>
      <c r="H96" s="115"/>
      <c r="I96" s="111"/>
    </row>
    <row r="97" spans="1:9" s="539" customFormat="1" ht="80.25" customHeight="1" x14ac:dyDescent="0.25">
      <c r="A97" s="416" t="s">
        <v>294</v>
      </c>
      <c r="B97" s="886" t="s">
        <v>320</v>
      </c>
      <c r="C97" s="886"/>
      <c r="D97" s="886" t="s">
        <v>321</v>
      </c>
      <c r="E97" s="886"/>
      <c r="F97" s="886" t="s">
        <v>322</v>
      </c>
      <c r="G97" s="886"/>
      <c r="H97" s="887"/>
      <c r="I97" s="887"/>
    </row>
    <row r="98" spans="1:9" ht="80.25" customHeight="1" x14ac:dyDescent="0.25">
      <c r="A98" s="107" t="s">
        <v>298</v>
      </c>
      <c r="B98" s="779" t="s">
        <v>323</v>
      </c>
      <c r="C98" s="780"/>
      <c r="D98" s="779" t="s">
        <v>323</v>
      </c>
      <c r="E98" s="780"/>
      <c r="F98" s="779" t="s">
        <v>323</v>
      </c>
      <c r="G98" s="780"/>
      <c r="H98" s="770"/>
      <c r="I98" s="771"/>
    </row>
    <row r="99" spans="1:9" ht="24.95" customHeight="1" x14ac:dyDescent="0.25">
      <c r="A99" s="764" t="s">
        <v>203</v>
      </c>
      <c r="B99" s="155" t="s">
        <v>99</v>
      </c>
      <c r="C99" s="155" t="s">
        <v>242</v>
      </c>
      <c r="D99" s="155" t="s">
        <v>99</v>
      </c>
      <c r="E99" s="155" t="s">
        <v>242</v>
      </c>
      <c r="F99" s="155" t="s">
        <v>99</v>
      </c>
      <c r="G99" s="155" t="s">
        <v>242</v>
      </c>
      <c r="H99" s="155" t="s">
        <v>99</v>
      </c>
      <c r="I99" s="155" t="s">
        <v>242</v>
      </c>
    </row>
    <row r="100" spans="1:9" ht="24.95" customHeight="1" x14ac:dyDescent="0.25">
      <c r="A100" s="765"/>
      <c r="B100" s="109">
        <v>8.3299999999999999E-2</v>
      </c>
      <c r="C100" s="109">
        <v>8.3299999999999999E-2</v>
      </c>
      <c r="D100" s="109">
        <v>8.3299999999999999E-2</v>
      </c>
      <c r="E100" s="109">
        <v>8.3299999999999999E-2</v>
      </c>
      <c r="F100" s="109">
        <v>8.3299999999999999E-2</v>
      </c>
      <c r="G100" s="109">
        <v>8.3299999999999999E-2</v>
      </c>
      <c r="H100" s="115"/>
      <c r="I100" s="111"/>
    </row>
    <row r="101" spans="1:9" ht="102" customHeight="1" x14ac:dyDescent="0.25">
      <c r="A101" s="107" t="s">
        <v>294</v>
      </c>
      <c r="B101" s="880" t="s">
        <v>324</v>
      </c>
      <c r="C101" s="880"/>
      <c r="D101" s="880" t="s">
        <v>325</v>
      </c>
      <c r="E101" s="880"/>
      <c r="F101" s="880" t="s">
        <v>326</v>
      </c>
      <c r="G101" s="880"/>
      <c r="H101" s="778"/>
      <c r="I101" s="778"/>
    </row>
    <row r="102" spans="1:9" ht="80.25" customHeight="1" x14ac:dyDescent="0.25">
      <c r="A102" s="107" t="s">
        <v>298</v>
      </c>
      <c r="B102" s="779" t="s">
        <v>327</v>
      </c>
      <c r="C102" s="780"/>
      <c r="D102" s="779" t="s">
        <v>327</v>
      </c>
      <c r="E102" s="780"/>
      <c r="F102" s="779" t="s">
        <v>327</v>
      </c>
      <c r="G102" s="780"/>
      <c r="H102" s="770"/>
      <c r="I102" s="771"/>
    </row>
    <row r="103" spans="1:9" ht="24.95" customHeight="1" x14ac:dyDescent="0.25">
      <c r="A103" s="764" t="s">
        <v>205</v>
      </c>
      <c r="B103" s="155" t="s">
        <v>99</v>
      </c>
      <c r="C103" s="155" t="s">
        <v>242</v>
      </c>
      <c r="D103" s="155" t="s">
        <v>99</v>
      </c>
      <c r="E103" s="155" t="s">
        <v>242</v>
      </c>
      <c r="F103" s="155" t="s">
        <v>99</v>
      </c>
      <c r="G103" s="155" t="s">
        <v>242</v>
      </c>
      <c r="H103" s="155" t="s">
        <v>99</v>
      </c>
      <c r="I103" s="155" t="s">
        <v>242</v>
      </c>
    </row>
    <row r="104" spans="1:9" ht="24.95" customHeight="1" x14ac:dyDescent="0.25">
      <c r="A104" s="765"/>
      <c r="B104" s="109">
        <v>8.3299999999999999E-2</v>
      </c>
      <c r="C104" s="109">
        <v>8.3299999999999999E-2</v>
      </c>
      <c r="D104" s="109">
        <v>8.3299999999999999E-2</v>
      </c>
      <c r="E104" s="109">
        <v>8.3299999999999999E-2</v>
      </c>
      <c r="F104" s="109">
        <v>8.3299999999999999E-2</v>
      </c>
      <c r="G104" s="109">
        <v>8.3299999999999999E-2</v>
      </c>
      <c r="H104" s="115"/>
      <c r="I104" s="111"/>
    </row>
    <row r="105" spans="1:9" ht="80.25" customHeight="1" x14ac:dyDescent="0.25">
      <c r="A105" s="107" t="s">
        <v>294</v>
      </c>
      <c r="B105" s="880" t="s">
        <v>328</v>
      </c>
      <c r="C105" s="880"/>
      <c r="D105" s="880" t="s">
        <v>329</v>
      </c>
      <c r="E105" s="880"/>
      <c r="F105" s="880" t="s">
        <v>330</v>
      </c>
      <c r="G105" s="880"/>
      <c r="H105" s="778"/>
      <c r="I105" s="778"/>
    </row>
    <row r="106" spans="1:9" ht="80.25" customHeight="1" x14ac:dyDescent="0.25">
      <c r="A106" s="107" t="s">
        <v>298</v>
      </c>
      <c r="B106" s="779" t="s">
        <v>331</v>
      </c>
      <c r="C106" s="780"/>
      <c r="D106" s="779" t="s">
        <v>331</v>
      </c>
      <c r="E106" s="780"/>
      <c r="F106" s="779" t="s">
        <v>331</v>
      </c>
      <c r="G106" s="780"/>
      <c r="H106" s="770"/>
      <c r="I106" s="771"/>
    </row>
    <row r="107" spans="1:9" ht="24.95" customHeight="1" x14ac:dyDescent="0.25">
      <c r="A107" s="764" t="s">
        <v>206</v>
      </c>
      <c r="B107" s="155" t="s">
        <v>99</v>
      </c>
      <c r="C107" s="155" t="s">
        <v>242</v>
      </c>
      <c r="D107" s="155" t="s">
        <v>99</v>
      </c>
      <c r="E107" s="155" t="s">
        <v>242</v>
      </c>
      <c r="F107" s="155" t="s">
        <v>99</v>
      </c>
      <c r="G107" s="155" t="s">
        <v>242</v>
      </c>
      <c r="H107" s="155" t="s">
        <v>99</v>
      </c>
      <c r="I107" s="155" t="s">
        <v>242</v>
      </c>
    </row>
    <row r="108" spans="1:9" ht="24.95" customHeight="1" x14ac:dyDescent="0.25">
      <c r="A108" s="765"/>
      <c r="B108" s="109">
        <v>8.3299999999999999E-2</v>
      </c>
      <c r="C108" s="109">
        <v>8.3299999999999999E-2</v>
      </c>
      <c r="D108" s="109">
        <v>8.3299999999999999E-2</v>
      </c>
      <c r="E108" s="109">
        <v>8.3299999999999999E-2</v>
      </c>
      <c r="F108" s="109">
        <v>8.3299999999999999E-2</v>
      </c>
      <c r="G108" s="109">
        <v>8.3299999999999999E-2</v>
      </c>
      <c r="H108" s="115"/>
      <c r="I108" s="111"/>
    </row>
    <row r="109" spans="1:9" ht="80.25" customHeight="1" x14ac:dyDescent="0.25">
      <c r="A109" s="107" t="s">
        <v>294</v>
      </c>
      <c r="B109" s="880" t="s">
        <v>332</v>
      </c>
      <c r="C109" s="880"/>
      <c r="D109" s="880" t="s">
        <v>333</v>
      </c>
      <c r="E109" s="880"/>
      <c r="F109" s="880" t="s">
        <v>334</v>
      </c>
      <c r="G109" s="880"/>
      <c r="H109" s="778"/>
      <c r="I109" s="778"/>
    </row>
    <row r="110" spans="1:9" ht="80.25" customHeight="1" x14ac:dyDescent="0.25">
      <c r="A110" s="107" t="s">
        <v>298</v>
      </c>
      <c r="B110" s="779" t="s">
        <v>335</v>
      </c>
      <c r="C110" s="780"/>
      <c r="D110" s="779" t="s">
        <v>335</v>
      </c>
      <c r="E110" s="780"/>
      <c r="F110" s="779" t="s">
        <v>335</v>
      </c>
      <c r="G110" s="780"/>
      <c r="H110" s="770"/>
      <c r="I110" s="771"/>
    </row>
    <row r="111" spans="1:9" ht="24.95" customHeight="1" x14ac:dyDescent="0.25">
      <c r="A111" s="764" t="s">
        <v>207</v>
      </c>
      <c r="B111" s="155" t="s">
        <v>99</v>
      </c>
      <c r="C111" s="155" t="s">
        <v>242</v>
      </c>
      <c r="D111" s="155" t="s">
        <v>99</v>
      </c>
      <c r="E111" s="155" t="s">
        <v>242</v>
      </c>
      <c r="F111" s="155" t="s">
        <v>99</v>
      </c>
      <c r="G111" s="155" t="s">
        <v>242</v>
      </c>
      <c r="H111" s="155" t="s">
        <v>99</v>
      </c>
      <c r="I111" s="155" t="s">
        <v>242</v>
      </c>
    </row>
    <row r="112" spans="1:9" ht="24.95" customHeight="1" x14ac:dyDescent="0.25">
      <c r="A112" s="765"/>
      <c r="B112" s="109">
        <v>8.3299999999999999E-2</v>
      </c>
      <c r="C112" s="109">
        <v>8.3299999999999999E-2</v>
      </c>
      <c r="D112" s="109">
        <v>8.3299999999999999E-2</v>
      </c>
      <c r="E112" s="109">
        <v>8.3299999999999999E-2</v>
      </c>
      <c r="F112" s="109">
        <v>8.3299999999999999E-2</v>
      </c>
      <c r="G112" s="109">
        <v>8.3299999999999999E-2</v>
      </c>
      <c r="H112" s="115"/>
      <c r="I112" s="111"/>
    </row>
    <row r="113" spans="1:9" ht="80.25" customHeight="1" x14ac:dyDescent="0.25">
      <c r="A113" s="107" t="s">
        <v>294</v>
      </c>
      <c r="B113" s="880" t="s">
        <v>336</v>
      </c>
      <c r="C113" s="880"/>
      <c r="D113" s="888" t="s">
        <v>337</v>
      </c>
      <c r="E113" s="889"/>
      <c r="F113" s="880" t="s">
        <v>338</v>
      </c>
      <c r="G113" s="880"/>
      <c r="H113" s="778"/>
      <c r="I113" s="778"/>
    </row>
    <row r="114" spans="1:9" ht="80.25" customHeight="1" x14ac:dyDescent="0.25">
      <c r="A114" s="107" t="s">
        <v>298</v>
      </c>
      <c r="B114" s="779" t="s">
        <v>339</v>
      </c>
      <c r="C114" s="780"/>
      <c r="D114" s="779" t="s">
        <v>339</v>
      </c>
      <c r="E114" s="780"/>
      <c r="F114" s="779" t="s">
        <v>339</v>
      </c>
      <c r="G114" s="780"/>
      <c r="H114" s="770"/>
      <c r="I114" s="771"/>
    </row>
    <row r="115" spans="1:9" ht="24.95" customHeight="1" x14ac:dyDescent="0.25">
      <c r="A115" s="764" t="s">
        <v>208</v>
      </c>
      <c r="B115" s="155" t="s">
        <v>99</v>
      </c>
      <c r="C115" s="155" t="s">
        <v>242</v>
      </c>
      <c r="D115" s="155" t="s">
        <v>99</v>
      </c>
      <c r="E115" s="155" t="s">
        <v>242</v>
      </c>
      <c r="F115" s="155" t="s">
        <v>99</v>
      </c>
      <c r="G115" s="155" t="s">
        <v>242</v>
      </c>
      <c r="H115" s="155" t="s">
        <v>99</v>
      </c>
      <c r="I115" s="155" t="s">
        <v>242</v>
      </c>
    </row>
    <row r="116" spans="1:9" ht="24.95" customHeight="1" x14ac:dyDescent="0.25">
      <c r="A116" s="765"/>
      <c r="B116" s="109">
        <v>8.3699999999999997E-2</v>
      </c>
      <c r="C116" s="109">
        <v>8.3699999999999997E-2</v>
      </c>
      <c r="D116" s="109">
        <v>8.3699999999999997E-2</v>
      </c>
      <c r="E116" s="109">
        <v>8.3699999999999997E-2</v>
      </c>
      <c r="F116" s="109">
        <v>8.3699999999999997E-2</v>
      </c>
      <c r="G116" s="109">
        <v>8.3699999999999997E-2</v>
      </c>
      <c r="H116" s="273"/>
      <c r="I116" s="274"/>
    </row>
    <row r="117" spans="1:9" ht="80.25" customHeight="1" x14ac:dyDescent="0.25">
      <c r="A117" s="107" t="s">
        <v>294</v>
      </c>
      <c r="B117" s="880" t="s">
        <v>340</v>
      </c>
      <c r="C117" s="880"/>
      <c r="D117" s="888" t="s">
        <v>341</v>
      </c>
      <c r="E117" s="889"/>
      <c r="F117" s="880" t="s">
        <v>342</v>
      </c>
      <c r="G117" s="880"/>
      <c r="H117" s="885"/>
      <c r="I117" s="885"/>
    </row>
    <row r="118" spans="1:9" ht="80.25" customHeight="1" x14ac:dyDescent="0.25">
      <c r="A118" s="107" t="s">
        <v>298</v>
      </c>
      <c r="B118" s="779" t="s">
        <v>343</v>
      </c>
      <c r="C118" s="780"/>
      <c r="D118" s="779" t="s">
        <v>343</v>
      </c>
      <c r="E118" s="780"/>
      <c r="F118" s="779" t="s">
        <v>343</v>
      </c>
      <c r="G118" s="780"/>
      <c r="H118" s="770"/>
      <c r="I118" s="771"/>
    </row>
    <row r="119" spans="1:9" ht="16.5" x14ac:dyDescent="0.25">
      <c r="A119" s="108" t="s">
        <v>344</v>
      </c>
      <c r="B119" s="378">
        <f t="shared" ref="B119:I119" si="1">(B72+B76+B80+B84+B88+B92+B96+B100+B104+B108+B112+B116)</f>
        <v>1</v>
      </c>
      <c r="C119" s="379">
        <f t="shared" si="1"/>
        <v>1</v>
      </c>
      <c r="D119" s="378">
        <f t="shared" si="1"/>
        <v>1</v>
      </c>
      <c r="E119" s="379">
        <f t="shared" si="1"/>
        <v>1</v>
      </c>
      <c r="F119" s="378">
        <f t="shared" si="1"/>
        <v>1</v>
      </c>
      <c r="G119" s="113">
        <f t="shared" si="1"/>
        <v>1</v>
      </c>
      <c r="H119" s="113">
        <f t="shared" si="1"/>
        <v>0</v>
      </c>
      <c r="I119" s="113">
        <f t="shared" si="1"/>
        <v>0</v>
      </c>
    </row>
    <row r="121" spans="1:9" ht="28.5" x14ac:dyDescent="0.25">
      <c r="A121" s="354" t="s">
        <v>345</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hyperlinks>
    <hyperlink ref="B78:C78" r:id="rId1" display="https://secretariadistritald-my.sharepoint.com/:x:/g/personal/territorializacion2021_sdmujer_gov_co/EUu_B9vUo3JPgTPKF95WE38BTjwq0Q8JQtDyIcg2Vv4I7A?e=xDaHmK" xr:uid="{23B1DBE1-6965-456E-8CA7-510666BAB8D0}"/>
    <hyperlink ref="D78:E78" r:id="rId2" display="https://secretariadistritald-my.sharepoint.com/:x:/g/personal/territorializacion2021_sdmujer_gov_co/EUu_B9vUo3JPgTPKF95WE38BTjwq0Q8JQtDyIcg2Vv4I7A?e=xDaHmK" xr:uid="{FBB63744-C98D-4EFA-95AD-2B6838CD43E6}"/>
    <hyperlink ref="F78:G78" r:id="rId3" display="https://secretariadistritald-my.sharepoint.com/:x:/g/personal/territorializacion2021_sdmujer_gov_co/EUu_B9vUo3JPgTPKF95WE38BTjwq0Q8JQtDyIcg2Vv4I7A?e=xDaHmK" xr:uid="{CB09D103-7899-4EBB-9096-44F8FC69D999}"/>
    <hyperlink ref="B74:C74" r:id="rId4" display="https://secretariadistritald-my.sharepoint.com/:x:/g/personal/territorializacion2021_sdmujer_gov_co/EddcG9lJdyFPsvVSEifbWuIBm8aTz5SXQQzOZvXVxx0IJw?e=2sO5ni" xr:uid="{8D897CC5-7F2E-40F7-A8C0-B148D1FD2C54}"/>
    <hyperlink ref="D74:E74" r:id="rId5" display="https://secretariadistritald-my.sharepoint.com/:x:/g/personal/territorializacion2021_sdmujer_gov_co/EddcG9lJdyFPsvVSEifbWuIBm8aTz5SXQQzOZvXVxx0IJw?e=2sO5ni" xr:uid="{1A8BA7F1-2E11-4FF7-AB3D-5E8B1DD2B743}"/>
    <hyperlink ref="F74:G74" r:id="rId6" display="https://secretariadistritald-my.sharepoint.com/:x:/g/personal/territorializacion2021_sdmujer_gov_co/EddcG9lJdyFPsvVSEifbWuIBm8aTz5SXQQzOZvXVxx0IJw?e=2sO5ni" xr:uid="{8D7828A0-9FE6-497F-AEA6-3208233DCCCE}"/>
    <hyperlink ref="B82:C82" r:id="rId7" display="https://secretariadistritald-my.sharepoint.com/:x:/g/personal/territorializacion2021_sdmujer_gov_co/EdTS3qBybOVPugBWHU7B4goB50WP7ULCd50iYpOx8VpLwA?e=Cypn2V" xr:uid="{E194140D-9680-472B-B5C9-D4E66EE5F311}"/>
    <hyperlink ref="D82:E82" r:id="rId8" display="https://secretariadistritald-my.sharepoint.com/:x:/g/personal/territorializacion2021_sdmujer_gov_co/EdTS3qBybOVPugBWHU7B4goB50WP7ULCd50iYpOx8VpLwA?e=Cypn2V" xr:uid="{AA282673-106D-4081-A781-DCAF719FA0F5}"/>
    <hyperlink ref="F82:G82" r:id="rId9" display="https://secretariadistritald-my.sharepoint.com/:x:/g/personal/territorializacion2021_sdmujer_gov_co/EdTS3qBybOVPugBWHU7B4goB50WP7ULCd50iYpOx8VpLwA?e=Cypn2V" xr:uid="{4C2ECB25-6003-4B69-BD76-FDE2A005B51E}"/>
    <hyperlink ref="B86" r:id="rId10" xr:uid="{405BA246-E721-4512-A5FC-97F7F91A894C}"/>
    <hyperlink ref="D86" r:id="rId11" xr:uid="{7E1C9757-904F-4AB3-A3E2-5370C3A54107}"/>
    <hyperlink ref="F86" r:id="rId12" xr:uid="{E50CDAA0-68B2-4CA6-8FDC-869F9550FD22}"/>
    <hyperlink ref="B86:C86" r:id="rId13" display="https://secretariadistritald-my.sharepoint.com/:x:/g/personal/territorializacion2021_sdmujer_gov_co/Efh68XRoJD5MuvFHcTi7BDEB_H82g05SwaxTlRdKCc-KZA?e=rjWPFF" xr:uid="{A3848462-0B75-4CD9-877C-C29B603E5BAE}"/>
    <hyperlink ref="B90:C90" r:id="rId14" display="https://secretariadistritald-my.sharepoint.com/:x:/g/personal/territorializacion2021_sdmujer_gov_co/ES9wLjFBJDBCnmE6r_yivsIBzqc-JAPFJcfu5zy7ZnOlRQ?e=H73Hzv" xr:uid="{E1FB9A5D-58C3-4BF7-84A1-BFCCB04FAAF3}"/>
    <hyperlink ref="D90:E90" r:id="rId15" display="https://secretariadistritald-my.sharepoint.com/:x:/g/personal/territorializacion2021_sdmujer_gov_co/ES9wLjFBJDBCnmE6r_yivsIBzqc-JAPFJcfu5zy7ZnOlRQ?e=H73Hzv" xr:uid="{8774DEEF-4610-4A51-BCA6-E9A6121EB049}"/>
    <hyperlink ref="F90:G90" r:id="rId16" display="https://secretariadistritald-my.sharepoint.com/:x:/g/personal/territorializacion2021_sdmujer_gov_co/ES9wLjFBJDBCnmE6r_yivsIBzqc-JAPFJcfu5zy7ZnOlRQ?e=H73Hzv" xr:uid="{3DBFEC0F-FF19-43E1-8918-B469F6BC5B6B}"/>
    <hyperlink ref="B94:C94" r:id="rId17" display="https://secretariadistritald-my.sharepoint.com/:x:/g/personal/territorializacion2021_sdmujer_gov_co/Ecpgm1UihydCgW_fdY4eud0BG0Emh-jfhHGOLmnrV0-Z3Q?e=SQ7iwn" xr:uid="{712F4729-CFAD-42BC-8B9A-357AB0E0D63E}"/>
    <hyperlink ref="D94:E94" r:id="rId18" display="https://secretariadistritald-my.sharepoint.com/:x:/g/personal/territorializacion2021_sdmujer_gov_co/Ecpgm1UihydCgW_fdY4eud0BG0Emh-jfhHGOLmnrV0-Z3Q?e=SQ7iwn" xr:uid="{3E320911-E8BF-468E-91B4-71BE09763C9D}"/>
    <hyperlink ref="F94:G94" r:id="rId19" display="https://secretariadistritald-my.sharepoint.com/:x:/g/personal/territorializacion2021_sdmujer_gov_co/Ecpgm1UihydCgW_fdY4eud0BG0Emh-jfhHGOLmnrV0-Z3Q?e=SQ7iwn" xr:uid="{FDE5A381-F7B6-4322-BD70-A13B5F137D6E}"/>
    <hyperlink ref="B98:C98" r:id="rId20" display="https://secretariadistritald-my.sharepoint.com/:x:/g/personal/territorializacion2021_sdmujer_gov_co/EXI2zKbeMyJIsAIMFcyvc1AB400743fZtJxVlGGMsSGCaw?e=IvNjge" xr:uid="{686E6E59-78D6-4206-AABD-4E36696AFD8E}"/>
    <hyperlink ref="D98:E98" r:id="rId21" display="https://secretariadistritald-my.sharepoint.com/:x:/g/personal/territorializacion2021_sdmujer_gov_co/EXI2zKbeMyJIsAIMFcyvc1AB400743fZtJxVlGGMsSGCaw?e=IvNjge" xr:uid="{97926159-5802-4551-8644-EE81B443FA46}"/>
    <hyperlink ref="F98:G98" r:id="rId22" display="https://secretariadistritald-my.sharepoint.com/:x:/g/personal/territorializacion2021_sdmujer_gov_co/EXI2zKbeMyJIsAIMFcyvc1AB400743fZtJxVlGGMsSGCaw?e=IvNjge" xr:uid="{D8879C33-7267-4BE8-9FDE-2312228DCC8C}"/>
    <hyperlink ref="B102:C102" r:id="rId23" display="https://secretariadistritald-my.sharepoint.com/:x:/g/personal/territorializacion2021_sdmujer_gov_co/EV1IPP1JaVdCn3KqThd-N4sBdUAb0KOJsq-Oj3X6Bb1UhA?e=4MMile" xr:uid="{674C08FF-0411-44A4-AF30-F6C443C11F80}"/>
    <hyperlink ref="D102:E102" r:id="rId24" display="https://secretariadistritald-my.sharepoint.com/:x:/g/personal/territorializacion2021_sdmujer_gov_co/EV1IPP1JaVdCn3KqThd-N4sBdUAb0KOJsq-Oj3X6Bb1UhA?e=4MMile" xr:uid="{194FEC16-46C9-48E5-9CEB-D46E7AC40A2F}"/>
    <hyperlink ref="F102:G102" r:id="rId25" display="https://secretariadistritald-my.sharepoint.com/:x:/g/personal/territorializacion2021_sdmujer_gov_co/EV1IPP1JaVdCn3KqThd-N4sBdUAb0KOJsq-Oj3X6Bb1UhA?e=4MMile" xr:uid="{6328EA20-B0C2-437B-B1AC-CFAE48149C94}"/>
    <hyperlink ref="B106:C106" r:id="rId26" display="https://secretariadistritald-my.sharepoint.com/:x:/g/personal/territorializacion2021_sdmujer_gov_co/EUheaAPbEBFKt6uqTrAoBAsBNaJ2OB-0eWK5dUt1tjXrUg?e=vQdDVT" xr:uid="{6F08A1C7-FCFB-4519-8CD0-57CE1E4CD8BA}"/>
    <hyperlink ref="D106:E106" r:id="rId27" display="https://secretariadistritald-my.sharepoint.com/:x:/g/personal/territorializacion2021_sdmujer_gov_co/EUheaAPbEBFKt6uqTrAoBAsBNaJ2OB-0eWK5dUt1tjXrUg?e=vQdDVT" xr:uid="{FFB958E2-CC71-40AA-B7A4-C20C55D8B0AA}"/>
    <hyperlink ref="F106:G106" r:id="rId28" display="https://secretariadistritald-my.sharepoint.com/:x:/g/personal/territorializacion2021_sdmujer_gov_co/EUheaAPbEBFKt6uqTrAoBAsBNaJ2OB-0eWK5dUt1tjXrUg?e=vQdDVT" xr:uid="{7FC58080-EF83-490D-AE01-216D3D2D4DCE}"/>
    <hyperlink ref="B110:C110" r:id="rId29" display="https://secretariadistritald-my.sharepoint.com/:x:/g/personal/territorializacion2021_sdmujer_gov_co/Eby1bHITBi1Jm5zgiIzVXvQBPC6hhOfeP_HvmZjj70CwCg?e=qSrnIf" xr:uid="{C3ABF2BD-EC0A-4A21-A207-98DA0C9B5197}"/>
    <hyperlink ref="D110:E110" r:id="rId30" display="https://secretariadistritald-my.sharepoint.com/:x:/g/personal/territorializacion2021_sdmujer_gov_co/Eby1bHITBi1Jm5zgiIzVXvQBPC6hhOfeP_HvmZjj70CwCg?e=qSrnIf" xr:uid="{774A542C-E86B-4C34-9A77-5F227408B954}"/>
    <hyperlink ref="F110:G110" r:id="rId31" display="https://secretariadistritald-my.sharepoint.com/:x:/g/personal/territorializacion2021_sdmujer_gov_co/Eby1bHITBi1Jm5zgiIzVXvQBPC6hhOfeP_HvmZjj70CwCg?e=qSrnIf" xr:uid="{A23D9E2A-24C5-4075-B3EA-7DC0D4A97A9F}"/>
    <hyperlink ref="B114:C114" r:id="rId32" display="https://secretariadistritald-my.sharepoint.com/:x:/g/personal/territorializacion2021_sdmujer_gov_co/IQC3fjWgw60AS4yEOHqEyo9QAZCw8iTimzDYTUmwzTJQR6k?e=nRPAUP" xr:uid="{AFFC1EE3-DDD4-4F44-806F-C75FB3C99A28}"/>
    <hyperlink ref="D114:E114" r:id="rId33" display="https://secretariadistritald-my.sharepoint.com/:x:/g/personal/territorializacion2021_sdmujer_gov_co/IQC3fjWgw60AS4yEOHqEyo9QAZCw8iTimzDYTUmwzTJQR6k?e=nRPAUP" xr:uid="{3CB73858-FAA1-40FD-96D1-3870236ACE75}"/>
    <hyperlink ref="F114:G114" r:id="rId34" display="https://secretariadistritald-my.sharepoint.com/:x:/g/personal/territorializacion2021_sdmujer_gov_co/IQC3fjWgw60AS4yEOHqEyo9QAZCw8iTimzDYTUmwzTJQR6k?e=nRPAUP" xr:uid="{AB790AE6-B93E-434A-836A-7F9792B30F85}"/>
    <hyperlink ref="B118" r:id="rId35" display="00. Consolidado Cifras - diciembre 2025.xlsx" xr:uid="{A2395FE8-BD29-4763-B5BA-4CDF744B5E15}"/>
    <hyperlink ref="D118:E118" r:id="rId36" display="https://secretariadistritald-my.sharepoint.com/:x:/g/personal/territorializacion2021_sdmujer_gov_co/IQDcz-cwdw6MRaSNO2ksgLpqAUWTyikK_keyfpygovkXie4?e=QXeK3n" xr:uid="{954F0130-A799-430C-85BB-C19DC1442699}"/>
    <hyperlink ref="B118:C118" r:id="rId37" display="https://secretariadistritald-my.sharepoint.com/:x:/g/personal/territorializacion2021_sdmujer_gov_co/IQDcz-cwdw6MRaSNO2ksgLpqAUWTyikK_keyfpygovkXie4?e=QXeK3n" xr:uid="{6E3210B5-FA18-4A11-8332-E28A5E9C6FDA}"/>
    <hyperlink ref="F118:G118" r:id="rId38" display="https://secretariadistritald-my.sharepoint.com/:x:/g/personal/territorializacion2021_sdmujer_gov_co/IQDcz-cwdw6MRaSNO2ksgLpqAUWTyikK_keyfpygovkXie4?e=QXeK3n" xr:uid="{E24418BF-E04F-4FE0-8F6D-E060E8D40557}"/>
  </hyperlinks>
  <pageMargins left="0.25" right="0.25" top="0.75" bottom="0.75" header="0.3" footer="0.3"/>
  <pageSetup scale="10" orientation="landscape" r:id="rId39"/>
  <drawing r:id="rId40"/>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1491</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18" t="s">
        <v>125</v>
      </c>
      <c r="D12" s="717"/>
      <c r="E12" s="730" t="s">
        <v>1492</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1455</v>
      </c>
      <c r="D14" s="717"/>
      <c r="E14" s="734" t="s">
        <v>1493</v>
      </c>
      <c r="F14" s="735"/>
      <c r="G14" s="735"/>
      <c r="H14" s="735"/>
      <c r="I14" s="735"/>
      <c r="J14" s="735"/>
      <c r="K14" s="735"/>
      <c r="L14" s="735"/>
      <c r="M14" s="735"/>
      <c r="N14" s="735"/>
      <c r="O14" s="735"/>
      <c r="P14" s="735"/>
      <c r="Q14" s="735"/>
      <c r="R14" s="735"/>
      <c r="S14" s="735"/>
      <c r="T14" s="735"/>
      <c r="U14" s="735"/>
      <c r="V14" s="735"/>
      <c r="W14" s="735"/>
      <c r="X14" s="735"/>
      <c r="Y14" s="735"/>
      <c r="Z14" s="735"/>
      <c r="AA14" s="736"/>
      <c r="AB14" s="299"/>
    </row>
    <row r="15" spans="2:28"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row>
    <row r="17" spans="3:28" ht="15" customHeight="1" x14ac:dyDescent="0.25">
      <c r="C17" s="718" t="s">
        <v>1457</v>
      </c>
      <c r="D17" s="717"/>
      <c r="E17" s="1335" t="s">
        <v>1472</v>
      </c>
      <c r="F17" s="735"/>
      <c r="G17" s="735"/>
      <c r="H17" s="735"/>
      <c r="I17" s="735"/>
      <c r="J17" s="735"/>
      <c r="K17" s="735"/>
      <c r="L17" s="735"/>
      <c r="M17" s="735"/>
      <c r="N17" s="735"/>
      <c r="O17" s="735"/>
      <c r="P17" s="735"/>
      <c r="Q17" s="735"/>
      <c r="R17" s="735"/>
      <c r="S17" s="735"/>
      <c r="T17" s="735"/>
      <c r="U17" s="735"/>
      <c r="V17" s="735"/>
      <c r="W17" s="735"/>
      <c r="X17" s="735"/>
      <c r="Y17" s="735"/>
      <c r="Z17" s="735"/>
      <c r="AA17" s="736"/>
      <c r="AB17" s="299"/>
    </row>
    <row r="18" spans="3:28"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row>
    <row r="19" spans="3:28"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row>
    <row r="20" spans="3:28"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row>
    <row r="21" spans="3:28"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row>
    <row r="22" spans="3:28" ht="29.25" customHeight="1" x14ac:dyDescent="0.25">
      <c r="C22" s="719" t="s">
        <v>1494</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row>
    <row r="23" spans="3:28"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row>
    <row r="24" spans="3:28"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row>
    <row r="25" spans="3:28" ht="15" customHeight="1" x14ac:dyDescent="0.25">
      <c r="C25" s="1334" t="s">
        <v>1495</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row>
    <row r="26" spans="3:28"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row>
    <row r="27" spans="3:28"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row>
    <row r="28" spans="3:28"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row>
    <row r="29" spans="3:28"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row>
    <row r="30" spans="3:28"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21</v>
      </c>
      <c r="X30" s="721"/>
      <c r="Y30" s="721"/>
      <c r="Z30" s="721"/>
      <c r="AA30" s="709"/>
      <c r="AB30" s="299"/>
    </row>
    <row r="31" spans="3:28"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row>
    <row r="32" spans="3:28"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row>
    <row r="33" spans="3:27" ht="39.75" customHeight="1" x14ac:dyDescent="0.25">
      <c r="C33" s="1331" t="s">
        <v>1427</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t="s">
        <v>1428</v>
      </c>
      <c r="D36" s="721"/>
      <c r="E36" s="721"/>
      <c r="F36" s="721"/>
      <c r="G36" s="721"/>
      <c r="H36" s="721"/>
      <c r="I36" s="721"/>
      <c r="J36" s="721"/>
      <c r="K36" s="709"/>
      <c r="L36" s="301"/>
      <c r="M36" s="727"/>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1429</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22</v>
      </c>
      <c r="G41" s="709"/>
      <c r="H41" s="304"/>
      <c r="I41" s="291"/>
      <c r="J41" s="311" t="s">
        <v>140</v>
      </c>
      <c r="K41" s="719">
        <v>5</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1.2</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1.2</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1.7</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1.1000000000000001</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1</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row>
    <row r="3" spans="2:28"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row>
    <row r="4" spans="2:28"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row>
    <row r="5" spans="2:28"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row>
    <row r="6" spans="2:28"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row>
    <row r="7" spans="2:28"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row>
    <row r="9" spans="2:28"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row>
    <row r="10" spans="2:28" ht="30" customHeight="1" x14ac:dyDescent="0.25">
      <c r="B10" s="30"/>
      <c r="C10" s="718" t="s">
        <v>123</v>
      </c>
      <c r="D10" s="717"/>
      <c r="E10" s="719" t="s">
        <v>1496</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row>
    <row r="11" spans="2:28"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row>
    <row r="12" spans="2:28" ht="29.25" customHeight="1" x14ac:dyDescent="0.25">
      <c r="B12" s="30"/>
      <c r="C12" s="718" t="s">
        <v>125</v>
      </c>
      <c r="D12" s="717"/>
      <c r="E12" s="730" t="s">
        <v>1492</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row>
    <row r="13" spans="2:28"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row>
    <row r="14" spans="2:28" ht="15" customHeight="1" x14ac:dyDescent="0.25">
      <c r="B14" s="30"/>
      <c r="C14" s="718" t="s">
        <v>1455</v>
      </c>
      <c r="D14" s="717"/>
      <c r="E14" s="734" t="s">
        <v>1497</v>
      </c>
      <c r="F14" s="735"/>
      <c r="G14" s="735"/>
      <c r="H14" s="735"/>
      <c r="I14" s="735"/>
      <c r="J14" s="735"/>
      <c r="K14" s="735"/>
      <c r="L14" s="735"/>
      <c r="M14" s="735"/>
      <c r="N14" s="735"/>
      <c r="O14" s="735"/>
      <c r="P14" s="735"/>
      <c r="Q14" s="735"/>
      <c r="R14" s="735"/>
      <c r="S14" s="735"/>
      <c r="T14" s="735"/>
      <c r="U14" s="735"/>
      <c r="V14" s="735"/>
      <c r="W14" s="735"/>
      <c r="X14" s="735"/>
      <c r="Y14" s="735"/>
      <c r="Z14" s="735"/>
      <c r="AA14" s="736"/>
      <c r="AB14" s="299"/>
    </row>
    <row r="15" spans="2:28"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row>
    <row r="17" spans="3:28" ht="15" customHeight="1" x14ac:dyDescent="0.25">
      <c r="C17" s="718" t="s">
        <v>1457</v>
      </c>
      <c r="D17" s="717"/>
      <c r="E17" s="1335" t="s">
        <v>1498</v>
      </c>
      <c r="F17" s="735"/>
      <c r="G17" s="735"/>
      <c r="H17" s="735"/>
      <c r="I17" s="735"/>
      <c r="J17" s="735"/>
      <c r="K17" s="735"/>
      <c r="L17" s="735"/>
      <c r="M17" s="735"/>
      <c r="N17" s="735"/>
      <c r="O17" s="735"/>
      <c r="P17" s="735"/>
      <c r="Q17" s="735"/>
      <c r="R17" s="735"/>
      <c r="S17" s="735"/>
      <c r="T17" s="735"/>
      <c r="U17" s="735"/>
      <c r="V17" s="735"/>
      <c r="W17" s="735"/>
      <c r="X17" s="735"/>
      <c r="Y17" s="735"/>
      <c r="Z17" s="735"/>
      <c r="AA17" s="736"/>
      <c r="AB17" s="299"/>
    </row>
    <row r="18" spans="3:28"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row>
    <row r="19" spans="3:28"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row>
    <row r="20" spans="3:28"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row>
    <row r="21" spans="3:28"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row>
    <row r="22" spans="3:28" ht="29.25" customHeight="1" x14ac:dyDescent="0.25">
      <c r="C22" s="1337" t="s">
        <v>1499</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row>
    <row r="23" spans="3:28"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row>
    <row r="24" spans="3:28"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row>
    <row r="25" spans="3:28" ht="15" customHeight="1" x14ac:dyDescent="0.25">
      <c r="C25" s="1334" t="s">
        <v>1495</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row>
    <row r="26" spans="3:28"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row>
    <row r="27" spans="3:28"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row>
    <row r="28" spans="3:28"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row>
    <row r="29" spans="3:28"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row>
    <row r="30" spans="3:28"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23</v>
      </c>
      <c r="X30" s="721"/>
      <c r="Y30" s="721"/>
      <c r="Z30" s="721"/>
      <c r="AA30" s="709"/>
      <c r="AB30" s="299"/>
    </row>
    <row r="31" spans="3:28"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row>
    <row r="32" spans="3:28"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row>
    <row r="33" spans="3:27" ht="39.75" customHeight="1" x14ac:dyDescent="0.25">
      <c r="C33" s="1336" t="s">
        <v>1500</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t="s">
        <v>1501</v>
      </c>
      <c r="D36" s="721"/>
      <c r="E36" s="721"/>
      <c r="F36" s="721"/>
      <c r="G36" s="721"/>
      <c r="H36" s="721"/>
      <c r="I36" s="721"/>
      <c r="J36" s="721"/>
      <c r="K36" s="709"/>
      <c r="L36" s="301"/>
      <c r="M36" s="727"/>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1502</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22</v>
      </c>
      <c r="G41" s="709"/>
      <c r="H41" s="304"/>
      <c r="I41" s="291"/>
      <c r="J41" s="311" t="s">
        <v>140</v>
      </c>
      <c r="K41" s="719">
        <v>40</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40</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40</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40</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40</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40</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734"/>
      <c r="C2" s="735"/>
      <c r="D2" s="736"/>
      <c r="E2" s="24"/>
      <c r="F2" s="741" t="s">
        <v>120</v>
      </c>
      <c r="G2" s="735"/>
      <c r="H2" s="735"/>
      <c r="I2" s="735"/>
      <c r="J2" s="735"/>
      <c r="K2" s="735"/>
      <c r="L2" s="735"/>
      <c r="M2" s="735"/>
      <c r="N2" s="735"/>
      <c r="O2" s="735"/>
      <c r="P2" s="735"/>
      <c r="Q2" s="735"/>
      <c r="R2" s="735"/>
      <c r="S2" s="735"/>
      <c r="T2" s="735"/>
      <c r="U2" s="735"/>
      <c r="V2" s="735"/>
      <c r="W2" s="735"/>
      <c r="X2" s="735"/>
      <c r="Y2" s="735"/>
      <c r="Z2" s="735"/>
      <c r="AA2" s="735"/>
      <c r="AB2" s="736"/>
      <c r="AC2" s="291"/>
      <c r="AD2" s="291"/>
      <c r="AE2" s="291"/>
      <c r="AF2" s="291"/>
      <c r="AG2" s="291"/>
      <c r="AH2" s="291"/>
    </row>
    <row r="3" spans="2:34" ht="12.75" customHeight="1" x14ac:dyDescent="0.25">
      <c r="B3" s="737"/>
      <c r="C3" s="691"/>
      <c r="D3" s="729"/>
      <c r="E3" s="25"/>
      <c r="F3" s="717"/>
      <c r="G3" s="691"/>
      <c r="H3" s="691"/>
      <c r="I3" s="691"/>
      <c r="J3" s="691"/>
      <c r="K3" s="691"/>
      <c r="L3" s="691"/>
      <c r="M3" s="691"/>
      <c r="N3" s="691"/>
      <c r="O3" s="691"/>
      <c r="P3" s="691"/>
      <c r="Q3" s="691"/>
      <c r="R3" s="691"/>
      <c r="S3" s="691"/>
      <c r="T3" s="691"/>
      <c r="U3" s="691"/>
      <c r="V3" s="691"/>
      <c r="W3" s="691"/>
      <c r="X3" s="691"/>
      <c r="Y3" s="691"/>
      <c r="Z3" s="691"/>
      <c r="AA3" s="691"/>
      <c r="AB3" s="729"/>
      <c r="AC3" s="291"/>
      <c r="AD3" s="291"/>
      <c r="AE3" s="291"/>
      <c r="AF3" s="291"/>
      <c r="AG3" s="291"/>
      <c r="AH3" s="291"/>
    </row>
    <row r="4" spans="2:34" ht="12.75" customHeight="1" x14ac:dyDescent="0.25">
      <c r="B4" s="737"/>
      <c r="C4" s="691"/>
      <c r="D4" s="729"/>
      <c r="E4" s="25"/>
      <c r="F4" s="717"/>
      <c r="G4" s="691"/>
      <c r="H4" s="691"/>
      <c r="I4" s="691"/>
      <c r="J4" s="691"/>
      <c r="K4" s="691"/>
      <c r="L4" s="691"/>
      <c r="M4" s="691"/>
      <c r="N4" s="691"/>
      <c r="O4" s="691"/>
      <c r="P4" s="691"/>
      <c r="Q4" s="691"/>
      <c r="R4" s="691"/>
      <c r="S4" s="691"/>
      <c r="T4" s="691"/>
      <c r="U4" s="691"/>
      <c r="V4" s="691"/>
      <c r="W4" s="691"/>
      <c r="X4" s="691"/>
      <c r="Y4" s="691"/>
      <c r="Z4" s="691"/>
      <c r="AA4" s="691"/>
      <c r="AB4" s="729"/>
      <c r="AC4" s="291"/>
      <c r="AD4" s="291"/>
      <c r="AE4" s="291"/>
      <c r="AF4" s="291"/>
      <c r="AG4" s="291"/>
      <c r="AH4" s="291"/>
    </row>
    <row r="5" spans="2:34" ht="12.75" customHeight="1" x14ac:dyDescent="0.25">
      <c r="B5" s="737"/>
      <c r="C5" s="691"/>
      <c r="D5" s="729"/>
      <c r="E5" s="25"/>
      <c r="F5" s="717"/>
      <c r="G5" s="691"/>
      <c r="H5" s="691"/>
      <c r="I5" s="691"/>
      <c r="J5" s="691"/>
      <c r="K5" s="691"/>
      <c r="L5" s="691"/>
      <c r="M5" s="691"/>
      <c r="N5" s="691"/>
      <c r="O5" s="691"/>
      <c r="P5" s="691"/>
      <c r="Q5" s="691"/>
      <c r="R5" s="691"/>
      <c r="S5" s="691"/>
      <c r="T5" s="691"/>
      <c r="U5" s="691"/>
      <c r="V5" s="691"/>
      <c r="W5" s="691"/>
      <c r="X5" s="691"/>
      <c r="Y5" s="691"/>
      <c r="Z5" s="691"/>
      <c r="AA5" s="691"/>
      <c r="AB5" s="729"/>
      <c r="AC5" s="291"/>
      <c r="AD5" s="291"/>
      <c r="AE5" s="291"/>
      <c r="AF5" s="291"/>
      <c r="AG5" s="291"/>
      <c r="AH5" s="291"/>
    </row>
    <row r="6" spans="2:34" ht="37.5" customHeight="1" x14ac:dyDescent="0.25">
      <c r="B6" s="738"/>
      <c r="C6" s="739"/>
      <c r="D6" s="740"/>
      <c r="E6" s="292"/>
      <c r="F6" s="739"/>
      <c r="G6" s="739"/>
      <c r="H6" s="739"/>
      <c r="I6" s="739"/>
      <c r="J6" s="739"/>
      <c r="K6" s="739"/>
      <c r="L6" s="739"/>
      <c r="M6" s="739"/>
      <c r="N6" s="739"/>
      <c r="O6" s="739"/>
      <c r="P6" s="739"/>
      <c r="Q6" s="739"/>
      <c r="R6" s="739"/>
      <c r="S6" s="739"/>
      <c r="T6" s="739"/>
      <c r="U6" s="739"/>
      <c r="V6" s="739"/>
      <c r="W6" s="739"/>
      <c r="X6" s="739"/>
      <c r="Y6" s="739"/>
      <c r="Z6" s="739"/>
      <c r="AA6" s="739"/>
      <c r="AB6" s="740"/>
      <c r="AC6" s="291"/>
      <c r="AD6" s="291"/>
      <c r="AE6" s="291"/>
      <c r="AF6" s="291"/>
      <c r="AG6" s="291"/>
      <c r="AH6" s="291"/>
    </row>
    <row r="7" spans="2:34" ht="15" customHeight="1" x14ac:dyDescent="0.25">
      <c r="B7" s="26"/>
      <c r="C7" s="742"/>
      <c r="D7" s="735"/>
      <c r="E7" s="27"/>
      <c r="F7" s="28"/>
      <c r="G7" s="28"/>
      <c r="H7" s="28"/>
      <c r="I7" s="28"/>
      <c r="J7" s="28"/>
      <c r="K7" s="28"/>
      <c r="L7" s="28"/>
      <c r="M7" s="28"/>
      <c r="N7" s="28"/>
      <c r="O7" s="28"/>
      <c r="P7" s="28"/>
      <c r="Q7" s="28"/>
      <c r="R7" s="28"/>
      <c r="S7" s="28"/>
      <c r="T7" s="28"/>
      <c r="U7" s="28"/>
      <c r="V7" s="28"/>
      <c r="W7" s="28"/>
      <c r="X7" s="28"/>
      <c r="Y7" s="28"/>
      <c r="Z7" s="28"/>
      <c r="AA7" s="28"/>
      <c r="AB7" s="29"/>
      <c r="AC7" s="291"/>
      <c r="AD7" s="291"/>
      <c r="AE7" s="291"/>
      <c r="AF7" s="291"/>
      <c r="AG7" s="291"/>
      <c r="AH7" s="291"/>
    </row>
    <row r="8" spans="2:34" ht="15" customHeight="1" x14ac:dyDescent="0.25">
      <c r="B8" s="30"/>
      <c r="C8" s="293" t="s">
        <v>121</v>
      </c>
      <c r="D8" s="31"/>
      <c r="E8" s="32"/>
      <c r="F8" s="294" t="s">
        <v>122</v>
      </c>
      <c r="G8" s="33"/>
      <c r="H8" s="34"/>
      <c r="I8" s="291"/>
      <c r="J8" s="291"/>
      <c r="K8" s="295"/>
      <c r="L8" s="295"/>
      <c r="M8" s="295"/>
      <c r="N8" s="295"/>
      <c r="O8" s="295"/>
      <c r="P8" s="295"/>
      <c r="Q8" s="295"/>
      <c r="R8" s="295"/>
      <c r="S8" s="295"/>
      <c r="T8" s="295"/>
      <c r="U8" s="295"/>
      <c r="V8" s="295"/>
      <c r="W8" s="295"/>
      <c r="X8" s="295"/>
      <c r="Y8" s="295"/>
      <c r="Z8" s="295"/>
      <c r="AA8" s="295"/>
      <c r="AB8" s="296"/>
      <c r="AC8" s="291"/>
      <c r="AD8" s="291"/>
      <c r="AE8" s="291"/>
      <c r="AF8" s="291"/>
      <c r="AG8" s="291"/>
      <c r="AH8" s="291"/>
    </row>
    <row r="9" spans="2:34" ht="15" customHeight="1" x14ac:dyDescent="0.25">
      <c r="B9" s="30"/>
      <c r="C9" s="718"/>
      <c r="D9" s="717"/>
      <c r="E9" s="717"/>
      <c r="F9" s="717"/>
      <c r="G9" s="298"/>
      <c r="H9" s="291"/>
      <c r="I9" s="291"/>
      <c r="J9" s="291"/>
      <c r="K9" s="291"/>
      <c r="L9" s="291"/>
      <c r="M9" s="291"/>
      <c r="N9" s="291"/>
      <c r="O9" s="291"/>
      <c r="P9" s="291"/>
      <c r="Q9" s="291"/>
      <c r="R9" s="291"/>
      <c r="S9" s="291"/>
      <c r="T9" s="291"/>
      <c r="U9" s="291"/>
      <c r="V9" s="291"/>
      <c r="W9" s="291"/>
      <c r="X9" s="291"/>
      <c r="Y9" s="291"/>
      <c r="Z9" s="291"/>
      <c r="AA9" s="291"/>
      <c r="AB9" s="299"/>
      <c r="AC9" s="291"/>
      <c r="AD9" s="291"/>
      <c r="AE9" s="291"/>
      <c r="AF9" s="291"/>
      <c r="AG9" s="291"/>
      <c r="AH9" s="291"/>
    </row>
    <row r="10" spans="2:34" ht="30" customHeight="1" x14ac:dyDescent="0.25">
      <c r="B10" s="30"/>
      <c r="C10" s="718" t="s">
        <v>123</v>
      </c>
      <c r="D10" s="717"/>
      <c r="E10" s="719" t="s">
        <v>1503</v>
      </c>
      <c r="F10" s="721"/>
      <c r="G10" s="721"/>
      <c r="H10" s="721"/>
      <c r="I10" s="721"/>
      <c r="J10" s="721"/>
      <c r="K10" s="721"/>
      <c r="L10" s="721"/>
      <c r="M10" s="721"/>
      <c r="N10" s="721"/>
      <c r="O10" s="721"/>
      <c r="P10" s="721"/>
      <c r="Q10" s="721"/>
      <c r="R10" s="721"/>
      <c r="S10" s="721"/>
      <c r="T10" s="721"/>
      <c r="U10" s="721"/>
      <c r="V10" s="721"/>
      <c r="W10" s="721"/>
      <c r="X10" s="721"/>
      <c r="Y10" s="721"/>
      <c r="Z10" s="721"/>
      <c r="AA10" s="709"/>
      <c r="AB10" s="300"/>
      <c r="AC10" s="291"/>
      <c r="AD10" s="291"/>
      <c r="AE10" s="291"/>
      <c r="AF10" s="291"/>
      <c r="AG10" s="1333" t="s">
        <v>1432</v>
      </c>
      <c r="AH10" s="717"/>
    </row>
    <row r="11" spans="2:34" ht="15" customHeight="1" x14ac:dyDescent="0.25">
      <c r="B11" s="30"/>
      <c r="C11" s="718"/>
      <c r="D11" s="717"/>
      <c r="E11" s="717"/>
      <c r="F11" s="717"/>
      <c r="G11" s="291"/>
      <c r="H11" s="291"/>
      <c r="I11" s="291"/>
      <c r="J11" s="291"/>
      <c r="K11" s="291"/>
      <c r="L11" s="291"/>
      <c r="M11" s="291"/>
      <c r="N11" s="291"/>
      <c r="O11" s="291"/>
      <c r="P11" s="291"/>
      <c r="Q11" s="291"/>
      <c r="R11" s="291"/>
      <c r="S11" s="291"/>
      <c r="T11" s="291"/>
      <c r="U11" s="291"/>
      <c r="V11" s="291"/>
      <c r="W11" s="291"/>
      <c r="X11" s="291"/>
      <c r="Y11" s="291"/>
      <c r="Z11" s="291"/>
      <c r="AA11" s="716"/>
      <c r="AB11" s="729"/>
      <c r="AC11" s="291"/>
      <c r="AD11" s="291"/>
      <c r="AE11" s="291"/>
      <c r="AF11" s="291"/>
      <c r="AG11" s="291"/>
      <c r="AH11" s="291"/>
    </row>
    <row r="12" spans="2:34" ht="29.25" customHeight="1" x14ac:dyDescent="0.25">
      <c r="B12" s="30"/>
      <c r="C12" s="732" t="s">
        <v>125</v>
      </c>
      <c r="D12" s="733"/>
      <c r="E12" s="730" t="s">
        <v>1504</v>
      </c>
      <c r="F12" s="731"/>
      <c r="G12" s="731"/>
      <c r="H12" s="731"/>
      <c r="I12" s="731"/>
      <c r="J12" s="731"/>
      <c r="K12" s="731"/>
      <c r="L12" s="731"/>
      <c r="M12" s="731"/>
      <c r="N12" s="731"/>
      <c r="O12" s="731"/>
      <c r="P12" s="731"/>
      <c r="Q12" s="731"/>
      <c r="R12" s="731"/>
      <c r="S12" s="731"/>
      <c r="T12" s="731"/>
      <c r="U12" s="731"/>
      <c r="V12" s="731"/>
      <c r="W12" s="731"/>
      <c r="X12" s="731"/>
      <c r="Y12" s="731"/>
      <c r="Z12" s="731"/>
      <c r="AA12" s="731"/>
      <c r="AB12" s="35"/>
      <c r="AC12" s="291"/>
      <c r="AD12" s="291"/>
      <c r="AE12" s="291"/>
      <c r="AF12" s="291"/>
      <c r="AG12" s="291"/>
      <c r="AH12" s="291"/>
    </row>
    <row r="13" spans="2:34" ht="15" customHeight="1" x14ac:dyDescent="0.25">
      <c r="B13" s="30"/>
      <c r="C13" s="716"/>
      <c r="D13" s="717"/>
      <c r="E13" s="301"/>
      <c r="F13" s="291"/>
      <c r="G13" s="291"/>
      <c r="H13" s="291"/>
      <c r="I13" s="291"/>
      <c r="J13" s="291"/>
      <c r="K13" s="291"/>
      <c r="L13" s="291"/>
      <c r="M13" s="291"/>
      <c r="N13" s="291"/>
      <c r="O13" s="291"/>
      <c r="P13" s="291"/>
      <c r="Q13" s="291"/>
      <c r="R13" s="291"/>
      <c r="S13" s="291"/>
      <c r="T13" s="291"/>
      <c r="U13" s="291"/>
      <c r="V13" s="291"/>
      <c r="W13" s="291"/>
      <c r="X13" s="291"/>
      <c r="Y13" s="291"/>
      <c r="Z13" s="291"/>
      <c r="AA13" s="291"/>
      <c r="AB13" s="299"/>
      <c r="AC13" s="291"/>
      <c r="AD13" s="291"/>
      <c r="AE13" s="291"/>
      <c r="AF13" s="291"/>
      <c r="AG13" s="50" t="s">
        <v>1433</v>
      </c>
      <c r="AH13" s="50" t="s">
        <v>1434</v>
      </c>
    </row>
    <row r="14" spans="2:34" ht="15" customHeight="1" x14ac:dyDescent="0.25">
      <c r="B14" s="30"/>
      <c r="C14" s="718" t="s">
        <v>1455</v>
      </c>
      <c r="D14" s="717"/>
      <c r="E14" s="734"/>
      <c r="F14" s="735"/>
      <c r="G14" s="735"/>
      <c r="H14" s="735"/>
      <c r="I14" s="735"/>
      <c r="J14" s="735"/>
      <c r="K14" s="735"/>
      <c r="L14" s="735"/>
      <c r="M14" s="735"/>
      <c r="N14" s="735"/>
      <c r="O14" s="735"/>
      <c r="P14" s="735"/>
      <c r="Q14" s="735"/>
      <c r="R14" s="735"/>
      <c r="S14" s="735"/>
      <c r="T14" s="735"/>
      <c r="U14" s="735"/>
      <c r="V14" s="735"/>
      <c r="W14" s="735"/>
      <c r="X14" s="735"/>
      <c r="Y14" s="735"/>
      <c r="Z14" s="735"/>
      <c r="AA14" s="736"/>
      <c r="AB14" s="299"/>
      <c r="AC14" s="291"/>
      <c r="AD14" s="291"/>
      <c r="AE14" s="291"/>
      <c r="AF14" s="291"/>
      <c r="AG14" s="36" t="s">
        <v>1464</v>
      </c>
      <c r="AH14" s="36">
        <v>25</v>
      </c>
    </row>
    <row r="15" spans="2:34" ht="15.75" customHeight="1" x14ac:dyDescent="0.25">
      <c r="B15" s="30"/>
      <c r="C15" s="301"/>
      <c r="D15" s="301"/>
      <c r="E15" s="738"/>
      <c r="F15" s="739"/>
      <c r="G15" s="739"/>
      <c r="H15" s="739"/>
      <c r="I15" s="739"/>
      <c r="J15" s="739"/>
      <c r="K15" s="739"/>
      <c r="L15" s="739"/>
      <c r="M15" s="739"/>
      <c r="N15" s="739"/>
      <c r="O15" s="739"/>
      <c r="P15" s="739"/>
      <c r="Q15" s="739"/>
      <c r="R15" s="739"/>
      <c r="S15" s="739"/>
      <c r="T15" s="739"/>
      <c r="U15" s="739"/>
      <c r="V15" s="739"/>
      <c r="W15" s="739"/>
      <c r="X15" s="739"/>
      <c r="Y15" s="739"/>
      <c r="Z15" s="739"/>
      <c r="AA15" s="740"/>
      <c r="AB15" s="299"/>
      <c r="AC15" s="291"/>
      <c r="AD15" s="291"/>
      <c r="AE15" s="291"/>
      <c r="AF15" s="291"/>
      <c r="AG15" s="36" t="s">
        <v>1466</v>
      </c>
      <c r="AH15" s="36">
        <v>12</v>
      </c>
    </row>
    <row r="16" spans="2:34" ht="15" customHeight="1" x14ac:dyDescent="0.25">
      <c r="B16" s="30"/>
      <c r="C16" s="301"/>
      <c r="D16" s="301"/>
      <c r="E16" s="301"/>
      <c r="F16" s="291"/>
      <c r="G16" s="291"/>
      <c r="H16" s="291"/>
      <c r="I16" s="291"/>
      <c r="J16" s="291"/>
      <c r="K16" s="291"/>
      <c r="L16" s="291"/>
      <c r="M16" s="291"/>
      <c r="N16" s="291"/>
      <c r="O16" s="291"/>
      <c r="P16" s="291"/>
      <c r="Q16" s="291"/>
      <c r="R16" s="291"/>
      <c r="S16" s="291"/>
      <c r="T16" s="291"/>
      <c r="U16" s="291"/>
      <c r="V16" s="291"/>
      <c r="W16" s="291"/>
      <c r="X16" s="291"/>
      <c r="Y16" s="291"/>
      <c r="Z16" s="291"/>
      <c r="AA16" s="291"/>
      <c r="AB16" s="299"/>
      <c r="AC16" s="291"/>
      <c r="AD16" s="291"/>
      <c r="AE16" s="291"/>
      <c r="AF16" s="291"/>
      <c r="AG16" s="36" t="s">
        <v>1467</v>
      </c>
      <c r="AH16" s="36">
        <v>12</v>
      </c>
    </row>
    <row r="17" spans="3:34" ht="15" customHeight="1" x14ac:dyDescent="0.25">
      <c r="C17" s="718" t="s">
        <v>1457</v>
      </c>
      <c r="D17" s="717"/>
      <c r="E17" s="734"/>
      <c r="F17" s="735"/>
      <c r="G17" s="735"/>
      <c r="H17" s="735"/>
      <c r="I17" s="735"/>
      <c r="J17" s="735"/>
      <c r="K17" s="735"/>
      <c r="L17" s="735"/>
      <c r="M17" s="735"/>
      <c r="N17" s="735"/>
      <c r="O17" s="735"/>
      <c r="P17" s="735"/>
      <c r="Q17" s="735"/>
      <c r="R17" s="735"/>
      <c r="S17" s="735"/>
      <c r="T17" s="735"/>
      <c r="U17" s="735"/>
      <c r="V17" s="735"/>
      <c r="W17" s="735"/>
      <c r="X17" s="735"/>
      <c r="Y17" s="735"/>
      <c r="Z17" s="735"/>
      <c r="AA17" s="736"/>
      <c r="AB17" s="299"/>
      <c r="AC17" s="291"/>
      <c r="AD17" s="291"/>
      <c r="AE17" s="291"/>
      <c r="AF17" s="291"/>
      <c r="AG17" s="36" t="s">
        <v>1469</v>
      </c>
      <c r="AH17" s="36">
        <v>25</v>
      </c>
    </row>
    <row r="18" spans="3:34" ht="15" customHeight="1" x14ac:dyDescent="0.25">
      <c r="C18" s="301"/>
      <c r="D18" s="301"/>
      <c r="E18" s="738"/>
      <c r="F18" s="739"/>
      <c r="G18" s="739"/>
      <c r="H18" s="739"/>
      <c r="I18" s="739"/>
      <c r="J18" s="739"/>
      <c r="K18" s="739"/>
      <c r="L18" s="739"/>
      <c r="M18" s="739"/>
      <c r="N18" s="739"/>
      <c r="O18" s="739"/>
      <c r="P18" s="739"/>
      <c r="Q18" s="739"/>
      <c r="R18" s="739"/>
      <c r="S18" s="739"/>
      <c r="T18" s="739"/>
      <c r="U18" s="739"/>
      <c r="V18" s="739"/>
      <c r="W18" s="739"/>
      <c r="X18" s="739"/>
      <c r="Y18" s="739"/>
      <c r="Z18" s="739"/>
      <c r="AA18" s="740"/>
      <c r="AB18" s="299"/>
      <c r="AC18" s="291"/>
      <c r="AD18" s="291"/>
      <c r="AE18" s="291"/>
      <c r="AF18" s="291"/>
      <c r="AG18" s="36" t="s">
        <v>1470</v>
      </c>
      <c r="AH18" s="36">
        <v>12</v>
      </c>
    </row>
    <row r="19" spans="3:34" ht="15" customHeight="1" x14ac:dyDescent="0.25">
      <c r="C19" s="301"/>
      <c r="D19" s="301"/>
      <c r="E19" s="301"/>
      <c r="F19" s="291"/>
      <c r="G19" s="291"/>
      <c r="H19" s="291"/>
      <c r="I19" s="291"/>
      <c r="J19" s="291"/>
      <c r="K19" s="291"/>
      <c r="L19" s="291"/>
      <c r="M19" s="291"/>
      <c r="N19" s="291"/>
      <c r="O19" s="291"/>
      <c r="P19" s="291"/>
      <c r="Q19" s="291"/>
      <c r="R19" s="291"/>
      <c r="S19" s="291"/>
      <c r="T19" s="291"/>
      <c r="U19" s="291"/>
      <c r="V19" s="291"/>
      <c r="W19" s="291"/>
      <c r="X19" s="291"/>
      <c r="Y19" s="291"/>
      <c r="Z19" s="291"/>
      <c r="AA19" s="291"/>
      <c r="AB19" s="299"/>
      <c r="AC19" s="291"/>
      <c r="AD19" s="291"/>
      <c r="AE19" s="291"/>
      <c r="AF19" s="291"/>
      <c r="AG19" s="36" t="s">
        <v>1467</v>
      </c>
      <c r="AH19" s="36">
        <v>12</v>
      </c>
    </row>
    <row r="20" spans="3:34" ht="15" customHeight="1" x14ac:dyDescent="0.25">
      <c r="C20" s="301"/>
      <c r="D20" s="301"/>
      <c r="E20" s="301"/>
      <c r="F20" s="291"/>
      <c r="G20" s="291"/>
      <c r="H20" s="291"/>
      <c r="I20" s="291"/>
      <c r="J20" s="291"/>
      <c r="K20" s="291"/>
      <c r="L20" s="291"/>
      <c r="M20" s="291"/>
      <c r="N20" s="291"/>
      <c r="O20" s="291"/>
      <c r="P20" s="291"/>
      <c r="Q20" s="291"/>
      <c r="R20" s="291"/>
      <c r="S20" s="291"/>
      <c r="T20" s="291"/>
      <c r="U20" s="291"/>
      <c r="V20" s="291"/>
      <c r="W20" s="291"/>
      <c r="X20" s="291"/>
      <c r="Y20" s="291"/>
      <c r="Z20" s="291"/>
      <c r="AA20" s="291"/>
      <c r="AB20" s="299"/>
      <c r="AC20" s="291"/>
      <c r="AD20" s="291"/>
      <c r="AE20" s="291"/>
      <c r="AF20" s="291"/>
      <c r="AG20" s="36" t="s">
        <v>1505</v>
      </c>
      <c r="AH20" s="36">
        <v>25</v>
      </c>
    </row>
    <row r="21" spans="3:34" ht="15" customHeight="1" x14ac:dyDescent="0.25">
      <c r="C21" s="718" t="s">
        <v>127</v>
      </c>
      <c r="D21" s="717"/>
      <c r="E21" s="302"/>
      <c r="F21" s="716"/>
      <c r="G21" s="717"/>
      <c r="H21" s="717"/>
      <c r="I21" s="717"/>
      <c r="J21" s="717"/>
      <c r="K21" s="717"/>
      <c r="L21" s="717"/>
      <c r="M21" s="717"/>
      <c r="N21" s="717"/>
      <c r="O21" s="717"/>
      <c r="P21" s="717"/>
      <c r="Q21" s="717"/>
      <c r="R21" s="717"/>
      <c r="S21" s="717"/>
      <c r="T21" s="717"/>
      <c r="U21" s="717"/>
      <c r="V21" s="717"/>
      <c r="W21" s="717"/>
      <c r="X21" s="717"/>
      <c r="Y21" s="717"/>
      <c r="Z21" s="717"/>
      <c r="AA21" s="717"/>
      <c r="AB21" s="729"/>
      <c r="AC21" s="291"/>
      <c r="AD21" s="291"/>
      <c r="AE21" s="291"/>
      <c r="AF21" s="291"/>
      <c r="AG21" s="36" t="s">
        <v>1506</v>
      </c>
      <c r="AH21" s="36">
        <v>12</v>
      </c>
    </row>
    <row r="22" spans="3:34" ht="29.25" customHeight="1" x14ac:dyDescent="0.25">
      <c r="C22" s="719" t="s">
        <v>1507</v>
      </c>
      <c r="D22" s="721"/>
      <c r="E22" s="721"/>
      <c r="F22" s="721"/>
      <c r="G22" s="721"/>
      <c r="H22" s="721"/>
      <c r="I22" s="721"/>
      <c r="J22" s="721"/>
      <c r="K22" s="721"/>
      <c r="L22" s="721"/>
      <c r="M22" s="721"/>
      <c r="N22" s="721"/>
      <c r="O22" s="721"/>
      <c r="P22" s="721"/>
      <c r="Q22" s="721"/>
      <c r="R22" s="721"/>
      <c r="S22" s="721"/>
      <c r="T22" s="721"/>
      <c r="U22" s="721"/>
      <c r="V22" s="721"/>
      <c r="W22" s="721"/>
      <c r="X22" s="721"/>
      <c r="Y22" s="721"/>
      <c r="Z22" s="721"/>
      <c r="AA22" s="709"/>
      <c r="AB22" s="303"/>
      <c r="AC22" s="291"/>
      <c r="AD22" s="291"/>
      <c r="AE22" s="291"/>
      <c r="AF22" s="291"/>
      <c r="AG22" s="36" t="s">
        <v>1467</v>
      </c>
      <c r="AH22" s="36">
        <v>12</v>
      </c>
    </row>
    <row r="23" spans="3:34" ht="15" customHeight="1" x14ac:dyDescent="0.25">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3"/>
      <c r="AC23" s="291"/>
      <c r="AD23" s="291"/>
      <c r="AE23" s="291"/>
      <c r="AF23" s="291"/>
      <c r="AG23" s="36" t="s">
        <v>1508</v>
      </c>
      <c r="AH23" s="36">
        <v>25</v>
      </c>
    </row>
    <row r="24" spans="3:34" ht="15" customHeight="1" x14ac:dyDescent="0.25">
      <c r="C24" s="305" t="s">
        <v>128</v>
      </c>
      <c r="D24" s="305"/>
      <c r="E24" s="291"/>
      <c r="F24" s="291"/>
      <c r="G24" s="291"/>
      <c r="H24" s="291"/>
      <c r="I24" s="291"/>
      <c r="J24" s="304"/>
      <c r="K24" s="304"/>
      <c r="L24" s="304"/>
      <c r="M24" s="304"/>
      <c r="N24" s="304"/>
      <c r="O24" s="304"/>
      <c r="P24" s="304"/>
      <c r="Q24" s="304"/>
      <c r="R24" s="304" t="s">
        <v>129</v>
      </c>
      <c r="S24" s="304"/>
      <c r="T24" s="304"/>
      <c r="U24" s="304"/>
      <c r="V24" s="304"/>
      <c r="W24" s="304"/>
      <c r="X24" s="304"/>
      <c r="Y24" s="304"/>
      <c r="Z24" s="304"/>
      <c r="AA24" s="304"/>
      <c r="AB24" s="303"/>
      <c r="AC24" s="291"/>
      <c r="AD24" s="291"/>
      <c r="AE24" s="291"/>
      <c r="AF24" s="291"/>
      <c r="AG24" s="36" t="s">
        <v>1509</v>
      </c>
      <c r="AH24" s="36">
        <v>12</v>
      </c>
    </row>
    <row r="25" spans="3:34" ht="15" customHeight="1" x14ac:dyDescent="0.25">
      <c r="C25" s="1335" t="s">
        <v>1510</v>
      </c>
      <c r="D25" s="735"/>
      <c r="E25" s="735"/>
      <c r="F25" s="735"/>
      <c r="G25" s="735"/>
      <c r="H25" s="735"/>
      <c r="I25" s="735"/>
      <c r="J25" s="735"/>
      <c r="K25" s="735"/>
      <c r="L25" s="735"/>
      <c r="M25" s="735"/>
      <c r="N25" s="735"/>
      <c r="O25" s="735"/>
      <c r="P25" s="736"/>
      <c r="Q25" s="291"/>
      <c r="R25" s="720"/>
      <c r="S25" s="721"/>
      <c r="T25" s="721"/>
      <c r="U25" s="721"/>
      <c r="V25" s="721"/>
      <c r="W25" s="721"/>
      <c r="X25" s="721"/>
      <c r="Y25" s="721"/>
      <c r="Z25" s="721"/>
      <c r="AA25" s="709"/>
      <c r="AB25" s="299"/>
      <c r="AC25" s="291"/>
      <c r="AD25" s="291"/>
      <c r="AE25" s="291"/>
      <c r="AF25" s="291"/>
      <c r="AG25" s="36" t="s">
        <v>1467</v>
      </c>
      <c r="AH25" s="36">
        <v>12</v>
      </c>
    </row>
    <row r="26" spans="3:34" ht="15" customHeight="1" x14ac:dyDescent="0.25">
      <c r="C26" s="737"/>
      <c r="D26" s="691"/>
      <c r="E26" s="691"/>
      <c r="F26" s="691"/>
      <c r="G26" s="691"/>
      <c r="H26" s="691"/>
      <c r="I26" s="691"/>
      <c r="J26" s="691"/>
      <c r="K26" s="691"/>
      <c r="L26" s="691"/>
      <c r="M26" s="691"/>
      <c r="N26" s="691"/>
      <c r="O26" s="691"/>
      <c r="P26" s="729"/>
      <c r="Q26" s="291"/>
      <c r="R26" s="291"/>
      <c r="S26" s="291"/>
      <c r="T26" s="291"/>
      <c r="U26" s="291"/>
      <c r="V26" s="291"/>
      <c r="W26" s="291"/>
      <c r="X26" s="291"/>
      <c r="Y26" s="291"/>
      <c r="Z26" s="291"/>
      <c r="AA26" s="291"/>
      <c r="AB26" s="299"/>
      <c r="AC26" s="291"/>
      <c r="AD26" s="291"/>
      <c r="AE26" s="291"/>
      <c r="AF26" s="291"/>
      <c r="AG26" s="291"/>
      <c r="AH26" s="291"/>
    </row>
    <row r="27" spans="3:34" ht="15" customHeight="1" x14ac:dyDescent="0.25">
      <c r="C27" s="737"/>
      <c r="D27" s="691"/>
      <c r="E27" s="691"/>
      <c r="F27" s="691"/>
      <c r="G27" s="691"/>
      <c r="H27" s="691"/>
      <c r="I27" s="691"/>
      <c r="J27" s="691"/>
      <c r="K27" s="691"/>
      <c r="L27" s="691"/>
      <c r="M27" s="691"/>
      <c r="N27" s="691"/>
      <c r="O27" s="691"/>
      <c r="P27" s="729"/>
      <c r="Q27" s="301"/>
      <c r="R27" s="304" t="s">
        <v>130</v>
      </c>
      <c r="S27" s="304"/>
      <c r="T27" s="304"/>
      <c r="U27" s="304"/>
      <c r="V27" s="304"/>
      <c r="W27" s="301"/>
      <c r="X27" s="301"/>
      <c r="Y27" s="301"/>
      <c r="Z27" s="291"/>
      <c r="AA27" s="301"/>
      <c r="AB27" s="299"/>
      <c r="AC27" s="291"/>
      <c r="AD27" s="291"/>
      <c r="AE27" s="291"/>
      <c r="AF27" s="291"/>
      <c r="AG27" s="291"/>
      <c r="AH27" s="291"/>
    </row>
    <row r="28" spans="3:34" ht="15" customHeight="1" x14ac:dyDescent="0.25">
      <c r="C28" s="737"/>
      <c r="D28" s="691"/>
      <c r="E28" s="691"/>
      <c r="F28" s="691"/>
      <c r="G28" s="691"/>
      <c r="H28" s="691"/>
      <c r="I28" s="691"/>
      <c r="J28" s="691"/>
      <c r="K28" s="691"/>
      <c r="L28" s="691"/>
      <c r="M28" s="691"/>
      <c r="N28" s="691"/>
      <c r="O28" s="691"/>
      <c r="P28" s="729"/>
      <c r="Q28" s="291"/>
      <c r="R28" s="36"/>
      <c r="S28" s="291" t="s">
        <v>15</v>
      </c>
      <c r="T28" s="291"/>
      <c r="U28" s="36"/>
      <c r="V28" s="291" t="s">
        <v>27</v>
      </c>
      <c r="W28" s="291"/>
      <c r="X28" s="36"/>
      <c r="Y28" s="306" t="s">
        <v>46</v>
      </c>
      <c r="Z28" s="291"/>
      <c r="AA28" s="291"/>
      <c r="AB28" s="299"/>
      <c r="AC28" s="291"/>
      <c r="AD28" s="291"/>
      <c r="AE28" s="291"/>
      <c r="AF28" s="291"/>
      <c r="AG28" s="323">
        <f>+(((AH14/AH15)*AH16)+((AH17/AH18)*AH19)+((AH20/AH21)*AH22)+((AH23/AH24)*AH25))*4/100</f>
        <v>4</v>
      </c>
      <c r="AH28" s="291"/>
    </row>
    <row r="29" spans="3:34" ht="15" customHeight="1" x14ac:dyDescent="0.25">
      <c r="C29" s="737"/>
      <c r="D29" s="691"/>
      <c r="E29" s="691"/>
      <c r="F29" s="691"/>
      <c r="G29" s="691"/>
      <c r="H29" s="691"/>
      <c r="I29" s="691"/>
      <c r="J29" s="691"/>
      <c r="K29" s="691"/>
      <c r="L29" s="691"/>
      <c r="M29" s="691"/>
      <c r="N29" s="691"/>
      <c r="O29" s="691"/>
      <c r="P29" s="729"/>
      <c r="Q29" s="291"/>
      <c r="R29" s="291"/>
      <c r="S29" s="291"/>
      <c r="T29" s="291"/>
      <c r="U29" s="291"/>
      <c r="V29" s="291"/>
      <c r="W29" s="291"/>
      <c r="X29" s="291"/>
      <c r="Y29" s="291"/>
      <c r="Z29" s="291"/>
      <c r="AA29" s="291"/>
      <c r="AB29" s="299"/>
      <c r="AC29" s="291"/>
      <c r="AD29" s="291"/>
      <c r="AE29" s="291"/>
      <c r="AF29" s="291"/>
      <c r="AG29" s="291"/>
      <c r="AH29" s="291"/>
    </row>
    <row r="30" spans="3:34" ht="15" customHeight="1" x14ac:dyDescent="0.25">
      <c r="C30" s="738"/>
      <c r="D30" s="739"/>
      <c r="E30" s="739"/>
      <c r="F30" s="739"/>
      <c r="G30" s="739"/>
      <c r="H30" s="739"/>
      <c r="I30" s="739"/>
      <c r="J30" s="739"/>
      <c r="K30" s="739"/>
      <c r="L30" s="739"/>
      <c r="M30" s="739"/>
      <c r="N30" s="739"/>
      <c r="O30" s="739"/>
      <c r="P30" s="740"/>
      <c r="Q30" s="291"/>
      <c r="R30" s="304" t="s">
        <v>131</v>
      </c>
      <c r="S30" s="291"/>
      <c r="T30" s="291"/>
      <c r="U30" s="291"/>
      <c r="V30" s="291"/>
      <c r="W30" s="727" t="s">
        <v>23</v>
      </c>
      <c r="X30" s="721"/>
      <c r="Y30" s="721"/>
      <c r="Z30" s="721"/>
      <c r="AA30" s="709"/>
      <c r="AB30" s="299"/>
      <c r="AC30" s="291"/>
      <c r="AD30" s="291"/>
      <c r="AE30" s="291"/>
      <c r="AF30" s="291"/>
      <c r="AG30" s="291"/>
      <c r="AH30" s="291"/>
    </row>
    <row r="31" spans="3:34" ht="15" customHeight="1" x14ac:dyDescent="0.25">
      <c r="C31" s="301"/>
      <c r="D31" s="301"/>
      <c r="E31" s="301"/>
      <c r="F31" s="301"/>
      <c r="G31" s="301"/>
      <c r="H31" s="291"/>
      <c r="I31" s="291"/>
      <c r="J31" s="291"/>
      <c r="K31" s="291"/>
      <c r="L31" s="291"/>
      <c r="M31" s="291"/>
      <c r="N31" s="291"/>
      <c r="O31" s="291"/>
      <c r="P31" s="291"/>
      <c r="Q31" s="291"/>
      <c r="R31" s="304"/>
      <c r="S31" s="291"/>
      <c r="T31" s="291"/>
      <c r="U31" s="291"/>
      <c r="V31" s="291"/>
      <c r="W31" s="291"/>
      <c r="X31" s="291"/>
      <c r="Y31" s="291"/>
      <c r="Z31" s="291"/>
      <c r="AA31" s="291"/>
      <c r="AB31" s="299"/>
      <c r="AC31" s="291"/>
      <c r="AD31" s="291"/>
      <c r="AE31" s="291"/>
      <c r="AF31" s="291"/>
      <c r="AG31" s="291"/>
      <c r="AH31" s="291"/>
    </row>
    <row r="32" spans="3:34" ht="15" customHeight="1" x14ac:dyDescent="0.25">
      <c r="C32" s="304" t="s">
        <v>132</v>
      </c>
      <c r="D32" s="301"/>
      <c r="E32" s="301"/>
      <c r="F32" s="301"/>
      <c r="G32" s="301"/>
      <c r="H32" s="301"/>
      <c r="I32" s="291"/>
      <c r="J32" s="291"/>
      <c r="K32" s="291"/>
      <c r="L32" s="291"/>
      <c r="M32" s="291"/>
      <c r="N32" s="291"/>
      <c r="O32" s="291"/>
      <c r="P32" s="291"/>
      <c r="Q32" s="291"/>
      <c r="R32" s="291"/>
      <c r="S32" s="291"/>
      <c r="T32" s="291"/>
      <c r="U32" s="291"/>
      <c r="V32" s="291"/>
      <c r="W32" s="291"/>
      <c r="X32" s="291"/>
      <c r="Y32" s="291"/>
      <c r="Z32" s="291"/>
      <c r="AA32" s="291"/>
      <c r="AB32" s="299"/>
      <c r="AC32" s="291"/>
      <c r="AD32" s="291"/>
      <c r="AE32" s="291"/>
      <c r="AF32" s="291"/>
      <c r="AG32" s="291"/>
      <c r="AH32" s="291"/>
    </row>
    <row r="33" spans="3:27" ht="39.75" customHeight="1" x14ac:dyDescent="0.25">
      <c r="C33" s="1332" t="s">
        <v>1511</v>
      </c>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09"/>
    </row>
    <row r="34" spans="3:27" ht="15" customHeight="1" x14ac:dyDescent="0.25">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row>
    <row r="35" spans="3:27" ht="15" customHeight="1" x14ac:dyDescent="0.25">
      <c r="C35" s="295" t="s">
        <v>134</v>
      </c>
      <c r="D35" s="301"/>
      <c r="E35" s="301"/>
      <c r="F35" s="301"/>
      <c r="G35" s="301"/>
      <c r="H35" s="301"/>
      <c r="I35" s="301"/>
      <c r="J35" s="301"/>
      <c r="K35" s="301"/>
      <c r="L35" s="301"/>
      <c r="M35" s="295" t="s">
        <v>134</v>
      </c>
      <c r="N35" s="301"/>
      <c r="O35" s="301"/>
      <c r="P35" s="301"/>
      <c r="Q35" s="301"/>
      <c r="R35" s="301"/>
      <c r="S35" s="301"/>
      <c r="T35" s="301"/>
      <c r="U35" s="301"/>
      <c r="V35" s="301"/>
      <c r="W35" s="301"/>
      <c r="X35" s="301"/>
      <c r="Y35" s="301"/>
      <c r="Z35" s="301"/>
      <c r="AA35" s="301"/>
    </row>
    <row r="36" spans="3:27" ht="29.25" customHeight="1" x14ac:dyDescent="0.25">
      <c r="C36" s="727"/>
      <c r="D36" s="721"/>
      <c r="E36" s="721"/>
      <c r="F36" s="721"/>
      <c r="G36" s="721"/>
      <c r="H36" s="721"/>
      <c r="I36" s="721"/>
      <c r="J36" s="721"/>
      <c r="K36" s="709"/>
      <c r="L36" s="301"/>
      <c r="M36" s="727"/>
      <c r="N36" s="721"/>
      <c r="O36" s="721"/>
      <c r="P36" s="721"/>
      <c r="Q36" s="721"/>
      <c r="R36" s="721"/>
      <c r="S36" s="721"/>
      <c r="T36" s="721"/>
      <c r="U36" s="721"/>
      <c r="V36" s="721"/>
      <c r="W36" s="721"/>
      <c r="X36" s="721"/>
      <c r="Y36" s="721"/>
      <c r="Z36" s="721"/>
      <c r="AA36" s="709"/>
    </row>
    <row r="37" spans="3:27" ht="15" customHeight="1" x14ac:dyDescent="0.25">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row>
    <row r="38" spans="3:27" ht="15" customHeight="1" x14ac:dyDescent="0.25">
      <c r="C38" s="308" t="s">
        <v>137</v>
      </c>
      <c r="D38" s="308"/>
      <c r="E38" s="308"/>
      <c r="F38" s="308"/>
      <c r="G38" s="309"/>
      <c r="H38" s="310"/>
      <c r="I38" s="310"/>
      <c r="J38" s="310"/>
      <c r="K38" s="310"/>
      <c r="L38" s="310"/>
      <c r="M38" s="310"/>
      <c r="N38" s="310"/>
      <c r="O38" s="310"/>
      <c r="P38" s="310"/>
      <c r="Q38" s="310"/>
      <c r="R38" s="310"/>
      <c r="S38" s="310"/>
      <c r="T38" s="310"/>
      <c r="U38" s="310"/>
      <c r="V38" s="310"/>
      <c r="W38" s="310"/>
      <c r="X38" s="310"/>
      <c r="Y38" s="310"/>
      <c r="Z38" s="310"/>
      <c r="AA38" s="310"/>
    </row>
    <row r="39" spans="3:27" ht="90" customHeight="1" x14ac:dyDescent="0.25">
      <c r="C39" s="726" t="s">
        <v>1429</v>
      </c>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09"/>
    </row>
    <row r="40" spans="3:27" ht="15" customHeight="1" x14ac:dyDescent="0.25">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row>
    <row r="41" spans="3:27" ht="15.75" customHeight="1" x14ac:dyDescent="0.25">
      <c r="C41" s="725" t="s">
        <v>139</v>
      </c>
      <c r="D41" s="717"/>
      <c r="E41" s="304"/>
      <c r="F41" s="719" t="s">
        <v>34</v>
      </c>
      <c r="G41" s="709"/>
      <c r="H41" s="304"/>
      <c r="I41" s="291"/>
      <c r="J41" s="311" t="s">
        <v>140</v>
      </c>
      <c r="K41" s="719">
        <v>2</v>
      </c>
      <c r="L41" s="721"/>
      <c r="M41" s="721"/>
      <c r="N41" s="709"/>
      <c r="O41" s="304"/>
      <c r="P41" s="304"/>
      <c r="Q41" s="295" t="s">
        <v>141</v>
      </c>
      <c r="R41" s="291"/>
      <c r="S41" s="304"/>
      <c r="T41" s="304"/>
      <c r="U41" s="304"/>
      <c r="V41" s="304"/>
      <c r="W41" s="719" t="s">
        <v>20</v>
      </c>
      <c r="X41" s="721"/>
      <c r="Y41" s="721"/>
      <c r="Z41" s="721"/>
      <c r="AA41" s="709"/>
    </row>
    <row r="42" spans="3:27" ht="15.75" customHeight="1" x14ac:dyDescent="0.25">
      <c r="C42" s="291"/>
      <c r="D42" s="291"/>
      <c r="E42" s="291"/>
      <c r="F42" s="306"/>
      <c r="G42" s="306"/>
      <c r="H42" s="306"/>
      <c r="I42" s="306"/>
      <c r="J42" s="306"/>
      <c r="K42" s="306"/>
      <c r="L42" s="306"/>
      <c r="M42" s="291"/>
      <c r="N42" s="291"/>
      <c r="O42" s="291"/>
      <c r="P42" s="291"/>
      <c r="Q42" s="291"/>
      <c r="R42" s="291"/>
      <c r="S42" s="291"/>
      <c r="T42" s="291"/>
      <c r="U42" s="291"/>
      <c r="V42" s="291"/>
      <c r="W42" s="291"/>
      <c r="X42" s="291"/>
      <c r="Y42" s="291"/>
      <c r="Z42" s="291"/>
      <c r="AA42" s="291"/>
    </row>
    <row r="43" spans="3:27" ht="32.25" customHeight="1" x14ac:dyDescent="0.25">
      <c r="C43" s="291"/>
      <c r="D43" s="311" t="s">
        <v>142</v>
      </c>
      <c r="E43" s="304"/>
      <c r="F43" s="726" t="s">
        <v>1461</v>
      </c>
      <c r="G43" s="721"/>
      <c r="H43" s="721"/>
      <c r="I43" s="721"/>
      <c r="J43" s="721"/>
      <c r="K43" s="721"/>
      <c r="L43" s="721"/>
      <c r="M43" s="709"/>
      <c r="N43" s="291"/>
      <c r="O43" s="311" t="s">
        <v>144</v>
      </c>
      <c r="P43" s="727">
        <v>0</v>
      </c>
      <c r="Q43" s="721"/>
      <c r="R43" s="721"/>
      <c r="S43" s="721"/>
      <c r="T43" s="721"/>
      <c r="U43" s="721"/>
      <c r="V43" s="721"/>
      <c r="W43" s="721"/>
      <c r="X43" s="721"/>
      <c r="Y43" s="721"/>
      <c r="Z43" s="721"/>
      <c r="AA43" s="709"/>
    </row>
    <row r="44" spans="3:27" ht="15.75" customHeight="1" x14ac:dyDescent="0.25">
      <c r="C44" s="304"/>
      <c r="D44" s="304"/>
      <c r="E44" s="304"/>
      <c r="F44" s="306"/>
      <c r="G44" s="306"/>
      <c r="H44" s="306"/>
      <c r="I44" s="306"/>
      <c r="J44" s="306"/>
      <c r="K44" s="306"/>
      <c r="L44" s="306"/>
      <c r="M44" s="304"/>
      <c r="N44" s="304"/>
      <c r="O44" s="304"/>
      <c r="P44" s="304"/>
      <c r="Q44" s="304"/>
      <c r="R44" s="304"/>
      <c r="S44" s="304"/>
      <c r="T44" s="304"/>
      <c r="U44" s="304"/>
      <c r="V44" s="304"/>
      <c r="W44" s="304"/>
      <c r="X44" s="304"/>
      <c r="Y44" s="304"/>
      <c r="Z44" s="304"/>
      <c r="AA44" s="304"/>
    </row>
    <row r="45" spans="3:27" ht="15.75" customHeight="1" x14ac:dyDescent="0.25">
      <c r="C45" s="291"/>
      <c r="D45" s="311" t="s">
        <v>145</v>
      </c>
      <c r="E45" s="291"/>
      <c r="F45" s="720" t="s">
        <v>146</v>
      </c>
      <c r="G45" s="709"/>
      <c r="H45" s="291"/>
      <c r="I45" s="291"/>
      <c r="J45" s="304" t="s">
        <v>147</v>
      </c>
      <c r="K45" s="291"/>
      <c r="L45" s="720" t="s">
        <v>148</v>
      </c>
      <c r="M45" s="721"/>
      <c r="N45" s="709"/>
      <c r="O45" s="304"/>
      <c r="P45" s="304"/>
      <c r="Q45" s="291"/>
      <c r="R45" s="304" t="s">
        <v>149</v>
      </c>
      <c r="S45" s="304"/>
      <c r="T45" s="304"/>
      <c r="U45" s="304"/>
      <c r="V45" s="304"/>
      <c r="W45" s="728"/>
      <c r="X45" s="721"/>
      <c r="Y45" s="721"/>
      <c r="Z45" s="721"/>
      <c r="AA45" s="709"/>
    </row>
    <row r="46" spans="3:27" ht="15.75" customHeight="1" x14ac:dyDescent="0.25">
      <c r="C46" s="291"/>
      <c r="D46" s="291"/>
      <c r="E46" s="291"/>
      <c r="F46" s="28"/>
      <c r="G46" s="291"/>
      <c r="H46" s="291"/>
      <c r="I46" s="295"/>
      <c r="J46" s="295"/>
      <c r="K46" s="295"/>
      <c r="L46" s="295"/>
      <c r="M46" s="295"/>
      <c r="N46" s="295"/>
      <c r="O46" s="295"/>
      <c r="P46" s="295"/>
      <c r="Q46" s="295"/>
      <c r="R46" s="295"/>
      <c r="S46" s="295"/>
      <c r="T46" s="295"/>
      <c r="U46" s="295"/>
      <c r="V46" s="295"/>
      <c r="W46" s="295"/>
      <c r="X46" s="295"/>
      <c r="Y46" s="295"/>
      <c r="Z46" s="295"/>
      <c r="AA46" s="295"/>
    </row>
    <row r="47" spans="3:27" ht="15.75" customHeight="1" x14ac:dyDescent="0.25">
      <c r="C47" s="312" t="s">
        <v>150</v>
      </c>
      <c r="D47" s="722">
        <v>2024</v>
      </c>
      <c r="E47" s="723"/>
      <c r="F47" s="724"/>
      <c r="G47" s="34"/>
      <c r="H47" s="295"/>
      <c r="I47" s="295"/>
      <c r="J47" s="295"/>
      <c r="K47" s="295"/>
      <c r="L47" s="295"/>
      <c r="M47" s="295"/>
      <c r="N47" s="295"/>
      <c r="O47" s="295"/>
      <c r="P47" s="295"/>
      <c r="Q47" s="716"/>
      <c r="R47" s="717"/>
      <c r="S47" s="717"/>
      <c r="T47" s="717"/>
      <c r="U47" s="717"/>
      <c r="V47" s="295"/>
      <c r="W47" s="295"/>
      <c r="X47" s="718"/>
      <c r="Y47" s="717"/>
      <c r="Z47" s="717"/>
      <c r="AA47" s="717"/>
    </row>
    <row r="49" spans="3:27" ht="15.75" customHeight="1" x14ac:dyDescent="0.25">
      <c r="C49" s="304" t="s">
        <v>140</v>
      </c>
      <c r="D49" s="727">
        <v>1.2</v>
      </c>
      <c r="E49" s="721"/>
      <c r="F49" s="709"/>
      <c r="G49" s="291"/>
      <c r="H49" s="295"/>
      <c r="I49" s="295"/>
      <c r="J49" s="295"/>
      <c r="K49" s="295"/>
      <c r="L49" s="295"/>
      <c r="M49" s="295"/>
      <c r="N49" s="295"/>
      <c r="O49" s="295"/>
      <c r="P49" s="295"/>
      <c r="Q49" s="716"/>
      <c r="R49" s="717"/>
      <c r="S49" s="717"/>
      <c r="T49" s="717"/>
      <c r="U49" s="717"/>
      <c r="V49" s="295"/>
      <c r="W49" s="295"/>
      <c r="X49" s="718"/>
      <c r="Y49" s="717"/>
      <c r="Z49" s="717"/>
      <c r="AA49" s="717"/>
    </row>
    <row r="50" spans="3:27" ht="15.75" customHeight="1" x14ac:dyDescent="0.25">
      <c r="C50" s="291"/>
      <c r="D50" s="291"/>
      <c r="E50" s="291"/>
      <c r="F50" s="291"/>
      <c r="G50" s="291"/>
      <c r="H50" s="291"/>
      <c r="I50" s="295"/>
      <c r="J50" s="295"/>
      <c r="K50" s="304"/>
      <c r="L50" s="304"/>
      <c r="M50" s="304"/>
      <c r="N50" s="304"/>
      <c r="O50" s="304"/>
      <c r="P50" s="304"/>
      <c r="Q50" s="304"/>
      <c r="R50" s="304"/>
      <c r="S50" s="304"/>
      <c r="T50" s="304"/>
      <c r="U50" s="304"/>
      <c r="V50" s="304"/>
      <c r="W50" s="304"/>
      <c r="X50" s="304"/>
      <c r="Y50" s="304"/>
      <c r="Z50" s="304"/>
      <c r="AA50" s="304"/>
    </row>
    <row r="51" spans="3:27" ht="15.75" customHeight="1" x14ac:dyDescent="0.25">
      <c r="C51" s="304"/>
      <c r="D51" s="719" t="s">
        <v>151</v>
      </c>
      <c r="E51" s="721"/>
      <c r="F51" s="721"/>
      <c r="G51" s="721"/>
      <c r="H51" s="721"/>
      <c r="I51" s="721"/>
      <c r="J51" s="721"/>
      <c r="K51" s="721"/>
      <c r="L51" s="721"/>
      <c r="M51" s="721"/>
      <c r="N51" s="721"/>
      <c r="O51" s="721"/>
      <c r="P51" s="721"/>
      <c r="Q51" s="721"/>
      <c r="R51" s="721"/>
      <c r="S51" s="721"/>
      <c r="T51" s="721"/>
      <c r="U51" s="721"/>
      <c r="V51" s="721"/>
      <c r="W51" s="721"/>
      <c r="X51" s="721"/>
      <c r="Y51" s="709"/>
      <c r="Z51" s="305"/>
      <c r="AA51" s="305"/>
    </row>
    <row r="52" spans="3:27" ht="15.75" customHeight="1" x14ac:dyDescent="0.25">
      <c r="C52" s="291"/>
      <c r="D52" s="758" t="s">
        <v>152</v>
      </c>
      <c r="E52" s="721"/>
      <c r="F52" s="721"/>
      <c r="G52" s="721"/>
      <c r="H52" s="709"/>
      <c r="I52" s="754" t="s">
        <v>153</v>
      </c>
      <c r="J52" s="721"/>
      <c r="K52" s="721"/>
      <c r="L52" s="721"/>
      <c r="M52" s="721"/>
      <c r="N52" s="721"/>
      <c r="O52" s="721"/>
      <c r="P52" s="709"/>
      <c r="Q52" s="755" t="s">
        <v>154</v>
      </c>
      <c r="R52" s="721"/>
      <c r="S52" s="721"/>
      <c r="T52" s="721"/>
      <c r="U52" s="721"/>
      <c r="V52" s="721"/>
      <c r="W52" s="721"/>
      <c r="X52" s="721"/>
      <c r="Y52" s="709"/>
      <c r="Z52" s="305"/>
      <c r="AA52" s="305"/>
    </row>
    <row r="53" spans="3:27" ht="15.75" customHeight="1" x14ac:dyDescent="0.25">
      <c r="C53" s="38"/>
      <c r="D53" s="759" t="s">
        <v>155</v>
      </c>
      <c r="E53" s="721"/>
      <c r="F53" s="721"/>
      <c r="G53" s="721"/>
      <c r="H53" s="709"/>
      <c r="I53" s="756" t="s">
        <v>156</v>
      </c>
      <c r="J53" s="721"/>
      <c r="K53" s="721"/>
      <c r="L53" s="721"/>
      <c r="M53" s="721"/>
      <c r="N53" s="721"/>
      <c r="O53" s="721"/>
      <c r="P53" s="709"/>
      <c r="Q53" s="757" t="s">
        <v>157</v>
      </c>
      <c r="R53" s="721"/>
      <c r="S53" s="721"/>
      <c r="T53" s="721"/>
      <c r="U53" s="721"/>
      <c r="V53" s="721"/>
      <c r="W53" s="721"/>
      <c r="X53" s="721"/>
      <c r="Y53" s="709"/>
      <c r="Z53" s="314"/>
      <c r="AA53" s="314"/>
    </row>
    <row r="54" spans="3:27" ht="15.75" customHeight="1" x14ac:dyDescent="0.25">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row>
    <row r="55" spans="3:27" ht="15.75" customHeight="1" x14ac:dyDescent="0.25">
      <c r="C55" s="747" t="s">
        <v>158</v>
      </c>
      <c r="D55" s="721"/>
      <c r="E55" s="721"/>
      <c r="F55" s="709"/>
      <c r="G55" s="752" t="s">
        <v>159</v>
      </c>
      <c r="H55" s="753" t="s">
        <v>160</v>
      </c>
      <c r="I55" s="735"/>
      <c r="J55" s="735"/>
      <c r="K55" s="735"/>
      <c r="L55" s="735"/>
      <c r="M55" s="735"/>
      <c r="N55" s="735"/>
      <c r="O55" s="735"/>
      <c r="P55" s="735"/>
      <c r="Q55" s="735"/>
      <c r="R55" s="735"/>
      <c r="S55" s="735"/>
      <c r="T55" s="735"/>
      <c r="U55" s="735"/>
      <c r="V55" s="735"/>
      <c r="W55" s="735"/>
      <c r="X55" s="735"/>
      <c r="Y55" s="735"/>
      <c r="Z55" s="735"/>
      <c r="AA55" s="736"/>
    </row>
    <row r="56" spans="3:27" ht="15.75" customHeight="1" x14ac:dyDescent="0.25">
      <c r="C56" s="40" t="s">
        <v>161</v>
      </c>
      <c r="D56" s="41" t="s">
        <v>1462</v>
      </c>
      <c r="E56" s="747" t="s">
        <v>162</v>
      </c>
      <c r="F56" s="709"/>
      <c r="G56" s="693"/>
      <c r="H56" s="738"/>
      <c r="I56" s="739"/>
      <c r="J56" s="739"/>
      <c r="K56" s="739"/>
      <c r="L56" s="739"/>
      <c r="M56" s="739"/>
      <c r="N56" s="739"/>
      <c r="O56" s="739"/>
      <c r="P56" s="739"/>
      <c r="Q56" s="739"/>
      <c r="R56" s="739"/>
      <c r="S56" s="739"/>
      <c r="T56" s="739"/>
      <c r="U56" s="739"/>
      <c r="V56" s="739"/>
      <c r="W56" s="739"/>
      <c r="X56" s="739"/>
      <c r="Y56" s="739"/>
      <c r="Z56" s="739"/>
      <c r="AA56" s="740"/>
    </row>
    <row r="57" spans="3:27" ht="15.75" customHeight="1" x14ac:dyDescent="0.25">
      <c r="C57" s="42">
        <v>2024</v>
      </c>
      <c r="D57" s="43">
        <v>45474</v>
      </c>
      <c r="E57" s="746">
        <v>45656</v>
      </c>
      <c r="F57" s="709"/>
      <c r="G57" s="44">
        <v>0.5</v>
      </c>
      <c r="H57" s="751"/>
      <c r="I57" s="721"/>
      <c r="J57" s="721"/>
      <c r="K57" s="721"/>
      <c r="L57" s="721"/>
      <c r="M57" s="721"/>
      <c r="N57" s="721"/>
      <c r="O57" s="721"/>
      <c r="P57" s="721"/>
      <c r="Q57" s="721"/>
      <c r="R57" s="721"/>
      <c r="S57" s="721"/>
      <c r="T57" s="721"/>
      <c r="U57" s="721"/>
      <c r="V57" s="721"/>
      <c r="W57" s="721"/>
      <c r="X57" s="721"/>
      <c r="Y57" s="721"/>
      <c r="Z57" s="721"/>
      <c r="AA57" s="709"/>
    </row>
    <row r="58" spans="3:27" ht="15.75" customHeight="1" x14ac:dyDescent="0.25">
      <c r="C58" s="42">
        <v>2025</v>
      </c>
      <c r="D58" s="43">
        <v>45658</v>
      </c>
      <c r="E58" s="746">
        <v>46021</v>
      </c>
      <c r="F58" s="709"/>
      <c r="G58" s="44">
        <v>0.8</v>
      </c>
      <c r="H58" s="751"/>
      <c r="I58" s="721"/>
      <c r="J58" s="721"/>
      <c r="K58" s="721"/>
      <c r="L58" s="721"/>
      <c r="M58" s="721"/>
      <c r="N58" s="721"/>
      <c r="O58" s="721"/>
      <c r="P58" s="721"/>
      <c r="Q58" s="721"/>
      <c r="R58" s="721"/>
      <c r="S58" s="721"/>
      <c r="T58" s="721"/>
      <c r="U58" s="721"/>
      <c r="V58" s="721"/>
      <c r="W58" s="721"/>
      <c r="X58" s="721"/>
      <c r="Y58" s="721"/>
      <c r="Z58" s="721"/>
      <c r="AA58" s="709"/>
    </row>
    <row r="59" spans="3:27" ht="15.75" customHeight="1" x14ac:dyDescent="0.25">
      <c r="C59" s="42">
        <v>2026</v>
      </c>
      <c r="D59" s="43">
        <v>46023</v>
      </c>
      <c r="E59" s="746">
        <v>46386</v>
      </c>
      <c r="F59" s="709"/>
      <c r="G59" s="44">
        <v>0.4</v>
      </c>
      <c r="H59" s="751"/>
      <c r="I59" s="721"/>
      <c r="J59" s="721"/>
      <c r="K59" s="721"/>
      <c r="L59" s="721"/>
      <c r="M59" s="721"/>
      <c r="N59" s="721"/>
      <c r="O59" s="721"/>
      <c r="P59" s="721"/>
      <c r="Q59" s="721"/>
      <c r="R59" s="721"/>
      <c r="S59" s="721"/>
      <c r="T59" s="721"/>
      <c r="U59" s="721"/>
      <c r="V59" s="721"/>
      <c r="W59" s="721"/>
      <c r="X59" s="721"/>
      <c r="Y59" s="721"/>
      <c r="Z59" s="721"/>
      <c r="AA59" s="709"/>
    </row>
    <row r="60" spans="3:27" ht="15.75" customHeight="1" x14ac:dyDescent="0.25">
      <c r="C60" s="42">
        <v>2027</v>
      </c>
      <c r="D60" s="43">
        <v>46388</v>
      </c>
      <c r="E60" s="746">
        <v>46751</v>
      </c>
      <c r="F60" s="709"/>
      <c r="G60" s="44">
        <v>0.3</v>
      </c>
      <c r="H60" s="751"/>
      <c r="I60" s="721"/>
      <c r="J60" s="721"/>
      <c r="K60" s="721"/>
      <c r="L60" s="721"/>
      <c r="M60" s="721"/>
      <c r="N60" s="721"/>
      <c r="O60" s="721"/>
      <c r="P60" s="721"/>
      <c r="Q60" s="721"/>
      <c r="R60" s="721"/>
      <c r="S60" s="721"/>
      <c r="T60" s="721"/>
      <c r="U60" s="721"/>
      <c r="V60" s="721"/>
      <c r="W60" s="721"/>
      <c r="X60" s="721"/>
      <c r="Y60" s="721"/>
      <c r="Z60" s="721"/>
      <c r="AA60" s="709"/>
    </row>
    <row r="61" spans="3:27" ht="15.75" customHeight="1" x14ac:dyDescent="0.25">
      <c r="C61" s="42"/>
      <c r="D61" s="42"/>
      <c r="E61" s="747"/>
      <c r="F61" s="709"/>
      <c r="G61" s="41"/>
      <c r="H61" s="747"/>
      <c r="I61" s="721"/>
      <c r="J61" s="721"/>
      <c r="K61" s="721"/>
      <c r="L61" s="721"/>
      <c r="M61" s="721"/>
      <c r="N61" s="721"/>
      <c r="O61" s="721"/>
      <c r="P61" s="721"/>
      <c r="Q61" s="721"/>
      <c r="R61" s="721"/>
      <c r="S61" s="721"/>
      <c r="T61" s="721"/>
      <c r="U61" s="721"/>
      <c r="V61" s="721"/>
      <c r="W61" s="721"/>
      <c r="X61" s="721"/>
      <c r="Y61" s="721"/>
      <c r="Z61" s="721"/>
      <c r="AA61" s="709"/>
    </row>
    <row r="62" spans="3:27" ht="15.75" customHeight="1" x14ac:dyDescent="0.25">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row>
    <row r="63" spans="3:27" ht="15.75" customHeight="1" x14ac:dyDescent="0.25">
      <c r="C63" s="725" t="s">
        <v>163</v>
      </c>
      <c r="D63" s="717"/>
      <c r="E63" s="304"/>
      <c r="F63" s="295" t="s">
        <v>164</v>
      </c>
      <c r="G63" s="45"/>
      <c r="H63" s="306"/>
      <c r="I63" s="295" t="s">
        <v>165</v>
      </c>
      <c r="J63" s="291"/>
      <c r="K63" s="720"/>
      <c r="L63" s="709"/>
      <c r="M63" s="304"/>
      <c r="N63" s="291"/>
      <c r="O63" s="291"/>
      <c r="P63" s="291"/>
      <c r="Q63" s="291"/>
      <c r="R63" s="291"/>
      <c r="S63" s="291"/>
      <c r="T63" s="291"/>
      <c r="U63" s="291"/>
      <c r="V63" s="291"/>
      <c r="W63" s="291"/>
      <c r="X63" s="291"/>
      <c r="Y63" s="291"/>
      <c r="Z63" s="291"/>
      <c r="AA63" s="291"/>
    </row>
    <row r="65" spans="2:28" ht="15.75" customHeight="1" x14ac:dyDescent="0.25">
      <c r="B65" s="745" t="s">
        <v>166</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09"/>
    </row>
    <row r="66" spans="2:28" ht="15.75" customHeight="1" x14ac:dyDescent="0.25">
      <c r="B66" s="46"/>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47"/>
    </row>
    <row r="67" spans="2:28" ht="29.25" customHeight="1" x14ac:dyDescent="0.25">
      <c r="B67" s="747" t="s">
        <v>161</v>
      </c>
      <c r="C67" s="709"/>
      <c r="D67" s="41"/>
      <c r="E67" s="747" t="s">
        <v>167</v>
      </c>
      <c r="F67" s="709"/>
      <c r="G67" s="41"/>
      <c r="H67" s="719" t="s">
        <v>168</v>
      </c>
      <c r="I67" s="709"/>
      <c r="J67" s="747"/>
      <c r="K67" s="709"/>
      <c r="L67" s="750"/>
      <c r="M67" s="717"/>
      <c r="N67" s="41" t="s">
        <v>169</v>
      </c>
      <c r="O67" s="747"/>
      <c r="P67" s="721"/>
      <c r="Q67" s="709"/>
      <c r="R67" s="747" t="s">
        <v>170</v>
      </c>
      <c r="S67" s="721"/>
      <c r="T67" s="709"/>
      <c r="U67" s="747"/>
      <c r="V67" s="721"/>
      <c r="W67" s="709"/>
      <c r="X67" s="747" t="s">
        <v>171</v>
      </c>
      <c r="Y67" s="709"/>
      <c r="Z67" s="747"/>
      <c r="AA67" s="721"/>
      <c r="AB67" s="709"/>
    </row>
    <row r="68" spans="2:28" ht="15.75" customHeight="1" x14ac:dyDescent="0.25">
      <c r="B68" s="46"/>
      <c r="C68" s="319"/>
      <c r="D68" s="319"/>
      <c r="E68" s="319"/>
      <c r="F68" s="314"/>
      <c r="G68" s="320"/>
      <c r="H68" s="321"/>
      <c r="I68" s="321"/>
      <c r="J68" s="314"/>
      <c r="K68" s="314"/>
      <c r="L68" s="314"/>
      <c r="M68" s="314"/>
      <c r="N68" s="321"/>
      <c r="O68" s="314"/>
      <c r="P68" s="314"/>
      <c r="Q68" s="314"/>
      <c r="R68" s="314"/>
      <c r="S68" s="321"/>
      <c r="T68" s="301"/>
      <c r="U68" s="301"/>
      <c r="V68" s="291"/>
      <c r="W68" s="321"/>
      <c r="X68" s="311"/>
      <c r="Y68" s="311"/>
      <c r="Z68" s="48"/>
      <c r="AA68" s="27"/>
      <c r="AB68" s="49"/>
    </row>
    <row r="69" spans="2:28" ht="15.75" customHeight="1" x14ac:dyDescent="0.25">
      <c r="B69" s="745" t="s">
        <v>172</v>
      </c>
      <c r="C69" s="709"/>
      <c r="D69" s="748"/>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40"/>
    </row>
    <row r="70" spans="2:28" ht="15.75" customHeight="1" x14ac:dyDescent="0.25">
      <c r="B70" s="46"/>
      <c r="C70" s="319"/>
      <c r="D70" s="319"/>
      <c r="E70" s="319"/>
      <c r="F70" s="314"/>
      <c r="G70" s="320"/>
      <c r="H70" s="321"/>
      <c r="I70" s="321"/>
      <c r="J70" s="314"/>
      <c r="K70" s="314"/>
      <c r="L70" s="314"/>
      <c r="M70" s="314"/>
      <c r="N70" s="321"/>
      <c r="O70" s="314"/>
      <c r="P70" s="314"/>
      <c r="Q70" s="314"/>
      <c r="R70" s="314"/>
      <c r="S70" s="321"/>
      <c r="T70" s="301"/>
      <c r="U70" s="301"/>
      <c r="V70" s="291"/>
      <c r="W70" s="321"/>
      <c r="X70" s="311"/>
      <c r="Y70" s="311"/>
      <c r="Z70" s="48"/>
      <c r="AA70" s="27"/>
      <c r="AB70" s="49"/>
    </row>
    <row r="71" spans="2:28" ht="15.75" customHeight="1" x14ac:dyDescent="0.25">
      <c r="B71" s="745" t="s">
        <v>173</v>
      </c>
      <c r="C71" s="709"/>
      <c r="D71" s="749"/>
      <c r="E71" s="739"/>
      <c r="F71" s="739"/>
      <c r="G71" s="739"/>
      <c r="H71" s="739"/>
      <c r="I71" s="739"/>
      <c r="J71" s="739"/>
      <c r="K71" s="739"/>
      <c r="L71" s="739"/>
      <c r="M71" s="739"/>
      <c r="N71" s="739"/>
      <c r="O71" s="739"/>
      <c r="P71" s="739"/>
      <c r="Q71" s="739"/>
      <c r="R71" s="739"/>
      <c r="S71" s="739"/>
      <c r="T71" s="739"/>
      <c r="U71" s="739"/>
      <c r="V71" s="739"/>
      <c r="W71" s="739"/>
      <c r="X71" s="739"/>
      <c r="Y71" s="739"/>
      <c r="Z71" s="739"/>
      <c r="AA71" s="739"/>
      <c r="AB71" s="740"/>
    </row>
    <row r="72" spans="2:28" ht="15.75" customHeight="1" x14ac:dyDescent="0.25">
      <c r="B72" s="46"/>
      <c r="C72" s="319"/>
      <c r="D72" s="319"/>
      <c r="E72" s="319"/>
      <c r="F72" s="314"/>
      <c r="G72" s="320"/>
      <c r="H72" s="321"/>
      <c r="I72" s="321"/>
      <c r="J72" s="314"/>
      <c r="K72" s="314"/>
      <c r="L72" s="314"/>
      <c r="M72" s="314"/>
      <c r="N72" s="321"/>
      <c r="O72" s="314"/>
      <c r="P72" s="314"/>
      <c r="Q72" s="314"/>
      <c r="R72" s="314"/>
      <c r="S72" s="321"/>
      <c r="T72" s="301"/>
      <c r="U72" s="301"/>
      <c r="V72" s="291"/>
      <c r="W72" s="321"/>
      <c r="X72" s="311"/>
      <c r="Y72" s="311"/>
      <c r="Z72" s="311"/>
      <c r="AA72" s="301"/>
      <c r="AB72" s="307"/>
    </row>
    <row r="73" spans="2:28" ht="15.75" customHeight="1" x14ac:dyDescent="0.25">
      <c r="B73" s="745" t="s">
        <v>174</v>
      </c>
      <c r="C73" s="709"/>
      <c r="D73" s="749"/>
      <c r="E73" s="739"/>
      <c r="F73" s="739"/>
      <c r="G73" s="739"/>
      <c r="H73" s="739"/>
      <c r="I73" s="739"/>
      <c r="J73" s="739"/>
      <c r="K73" s="739"/>
      <c r="L73" s="739"/>
      <c r="M73" s="739"/>
      <c r="N73" s="739"/>
      <c r="O73" s="739"/>
      <c r="P73" s="739"/>
      <c r="Q73" s="739"/>
      <c r="R73" s="739"/>
      <c r="S73" s="739"/>
      <c r="T73" s="739"/>
      <c r="U73" s="739"/>
      <c r="V73" s="739"/>
      <c r="W73" s="739"/>
      <c r="X73" s="739"/>
      <c r="Y73" s="739"/>
      <c r="Z73" s="739"/>
      <c r="AA73" s="739"/>
      <c r="AB73" s="740"/>
    </row>
    <row r="74" spans="2:28" ht="15.75" customHeight="1" x14ac:dyDescent="0.25">
      <c r="B74" s="46"/>
      <c r="C74" s="319"/>
      <c r="D74" s="319"/>
      <c r="E74" s="319"/>
      <c r="F74" s="314"/>
      <c r="G74" s="320"/>
      <c r="H74" s="321"/>
      <c r="I74" s="321"/>
      <c r="J74" s="314"/>
      <c r="K74" s="314"/>
      <c r="L74" s="314"/>
      <c r="M74" s="314"/>
      <c r="N74" s="321"/>
      <c r="O74" s="314"/>
      <c r="P74" s="314"/>
      <c r="Q74" s="314"/>
      <c r="R74" s="314"/>
      <c r="S74" s="321"/>
      <c r="T74" s="301"/>
      <c r="U74" s="301"/>
      <c r="V74" s="291"/>
      <c r="W74" s="321"/>
      <c r="X74" s="311"/>
      <c r="Y74" s="311"/>
      <c r="Z74" s="48"/>
      <c r="AA74" s="27"/>
      <c r="AB74" s="49"/>
    </row>
    <row r="75" spans="2:28" ht="15.75" customHeight="1" x14ac:dyDescent="0.25">
      <c r="B75" s="745" t="s">
        <v>175</v>
      </c>
      <c r="C75" s="709"/>
      <c r="D75" s="74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40"/>
    </row>
    <row r="76" spans="2:28" ht="15.75" customHeight="1" x14ac:dyDescent="0.25">
      <c r="B76" s="46"/>
      <c r="C76" s="319"/>
      <c r="D76" s="319"/>
      <c r="E76" s="319"/>
      <c r="F76" s="314"/>
      <c r="G76" s="320"/>
      <c r="H76" s="321"/>
      <c r="I76" s="321"/>
      <c r="J76" s="314"/>
      <c r="K76" s="314"/>
      <c r="L76" s="314"/>
      <c r="M76" s="314"/>
      <c r="N76" s="321"/>
      <c r="O76" s="314"/>
      <c r="P76" s="314"/>
      <c r="Q76" s="314"/>
      <c r="R76" s="314"/>
      <c r="S76" s="321"/>
      <c r="T76" s="301"/>
      <c r="U76" s="301"/>
      <c r="V76" s="291"/>
      <c r="W76" s="321"/>
      <c r="X76" s="311"/>
      <c r="Y76" s="311"/>
      <c r="Z76" s="48"/>
      <c r="AA76" s="27"/>
      <c r="AB76" s="49"/>
    </row>
    <row r="77" spans="2:28" ht="15.75" customHeight="1" x14ac:dyDescent="0.25">
      <c r="B77" s="745" t="s">
        <v>176</v>
      </c>
      <c r="C77" s="709"/>
      <c r="D77" s="74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40"/>
    </row>
    <row r="78" spans="2:28" ht="15.75" customHeight="1" x14ac:dyDescent="0.25">
      <c r="B78" s="46"/>
      <c r="C78" s="319"/>
      <c r="D78" s="319"/>
      <c r="E78" s="319"/>
      <c r="F78" s="314"/>
      <c r="G78" s="320"/>
      <c r="H78" s="321"/>
      <c r="I78" s="321"/>
      <c r="J78" s="314"/>
      <c r="K78" s="314"/>
      <c r="L78" s="314"/>
      <c r="M78" s="314"/>
      <c r="N78" s="321"/>
      <c r="O78" s="314"/>
      <c r="P78" s="314"/>
      <c r="Q78" s="314"/>
      <c r="R78" s="314"/>
      <c r="S78" s="321"/>
      <c r="T78" s="301"/>
      <c r="U78" s="301"/>
      <c r="V78" s="291"/>
      <c r="W78" s="321"/>
      <c r="X78" s="311"/>
      <c r="Y78" s="311"/>
      <c r="Z78" s="48"/>
      <c r="AA78" s="27"/>
      <c r="AB78" s="49"/>
    </row>
    <row r="79" spans="2:28" ht="15.75" customHeight="1" x14ac:dyDescent="0.25">
      <c r="B79" s="745" t="s">
        <v>177</v>
      </c>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09"/>
    </row>
    <row r="80" spans="2:28" ht="15.75" customHeight="1" x14ac:dyDescent="0.25">
      <c r="B80" s="719" t="s">
        <v>122</v>
      </c>
      <c r="C80" s="709"/>
      <c r="D80" s="50" t="s">
        <v>178</v>
      </c>
      <c r="E80" s="719" t="s">
        <v>179</v>
      </c>
      <c r="F80" s="709"/>
      <c r="G80" s="719" t="s">
        <v>177</v>
      </c>
      <c r="H80" s="721"/>
      <c r="I80" s="721"/>
      <c r="J80" s="721"/>
      <c r="K80" s="721"/>
      <c r="L80" s="721"/>
      <c r="M80" s="721"/>
      <c r="N80" s="721"/>
      <c r="O80" s="709"/>
      <c r="P80" s="719" t="s">
        <v>180</v>
      </c>
      <c r="Q80" s="721"/>
      <c r="R80" s="721"/>
      <c r="S80" s="721"/>
      <c r="T80" s="721"/>
      <c r="U80" s="721"/>
      <c r="V80" s="721"/>
      <c r="W80" s="721"/>
      <c r="X80" s="721"/>
      <c r="Y80" s="721"/>
      <c r="Z80" s="721"/>
      <c r="AA80" s="721"/>
      <c r="AB80" s="709"/>
    </row>
    <row r="81" spans="2:28" ht="15.75" customHeight="1" x14ac:dyDescent="0.25">
      <c r="B81" s="719"/>
      <c r="C81" s="709"/>
      <c r="D81" s="36"/>
      <c r="E81" s="719"/>
      <c r="F81" s="709"/>
      <c r="G81" s="744"/>
      <c r="H81" s="721"/>
      <c r="I81" s="721"/>
      <c r="J81" s="721"/>
      <c r="K81" s="721"/>
      <c r="L81" s="721"/>
      <c r="M81" s="721"/>
      <c r="N81" s="721"/>
      <c r="O81" s="709"/>
      <c r="P81" s="744"/>
      <c r="Q81" s="721"/>
      <c r="R81" s="721"/>
      <c r="S81" s="721"/>
      <c r="T81" s="721"/>
      <c r="U81" s="721"/>
      <c r="V81" s="721"/>
      <c r="W81" s="721"/>
      <c r="X81" s="721"/>
      <c r="Y81" s="721"/>
      <c r="Z81" s="721"/>
      <c r="AA81" s="721"/>
      <c r="AB81" s="709"/>
    </row>
    <row r="82" spans="2:28" ht="15.75" customHeight="1" x14ac:dyDescent="0.25">
      <c r="B82" s="719"/>
      <c r="C82" s="709"/>
      <c r="D82" s="36"/>
      <c r="E82" s="719"/>
      <c r="F82" s="709"/>
      <c r="G82" s="744"/>
      <c r="H82" s="721"/>
      <c r="I82" s="721"/>
      <c r="J82" s="721"/>
      <c r="K82" s="721"/>
      <c r="L82" s="721"/>
      <c r="M82" s="721"/>
      <c r="N82" s="721"/>
      <c r="O82" s="709"/>
      <c r="P82" s="744"/>
      <c r="Q82" s="721"/>
      <c r="R82" s="721"/>
      <c r="S82" s="721"/>
      <c r="T82" s="721"/>
      <c r="U82" s="721"/>
      <c r="V82" s="721"/>
      <c r="W82" s="721"/>
      <c r="X82" s="721"/>
      <c r="Y82" s="721"/>
      <c r="Z82" s="721"/>
      <c r="AA82" s="721"/>
      <c r="AB82" s="709"/>
    </row>
    <row r="83" spans="2:28" ht="26.25" customHeight="1" x14ac:dyDescent="0.25">
      <c r="B83" s="743" t="s">
        <v>181</v>
      </c>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09"/>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4" t="s">
        <v>1512</v>
      </c>
    </row>
    <row r="3" spans="1:15" x14ac:dyDescent="0.25">
      <c r="A3" s="154" t="s">
        <v>1513</v>
      </c>
      <c r="C3" s="154" t="s">
        <v>1514</v>
      </c>
      <c r="E3" s="154" t="s">
        <v>1515</v>
      </c>
      <c r="G3" s="154" t="s">
        <v>1516</v>
      </c>
      <c r="I3" s="154" t="s">
        <v>1517</v>
      </c>
      <c r="K3" s="154" t="s">
        <v>1518</v>
      </c>
      <c r="M3" s="154" t="s">
        <v>1519</v>
      </c>
      <c r="O3" s="154" t="s">
        <v>1520</v>
      </c>
    </row>
    <row r="5" spans="1:15" x14ac:dyDescent="0.25">
      <c r="A5" s="154" t="s">
        <v>21</v>
      </c>
      <c r="C5" s="154" t="s">
        <v>1521</v>
      </c>
      <c r="D5" s="154">
        <v>1</v>
      </c>
      <c r="E5" s="154" t="s">
        <v>1522</v>
      </c>
      <c r="G5" s="154" t="s">
        <v>15</v>
      </c>
      <c r="I5" s="154" t="s">
        <v>1523</v>
      </c>
      <c r="K5" s="154" t="s">
        <v>1266</v>
      </c>
      <c r="M5" s="154" t="s">
        <v>126</v>
      </c>
      <c r="O5" s="154" t="s">
        <v>1524</v>
      </c>
    </row>
    <row r="6" spans="1:15" x14ac:dyDescent="0.25">
      <c r="A6" s="154" t="s">
        <v>33</v>
      </c>
      <c r="C6" s="154" t="s">
        <v>1525</v>
      </c>
      <c r="D6" s="154">
        <v>2</v>
      </c>
      <c r="E6" s="154" t="s">
        <v>1526</v>
      </c>
      <c r="G6" s="154" t="s">
        <v>27</v>
      </c>
      <c r="I6" s="154" t="s">
        <v>1527</v>
      </c>
      <c r="M6" s="154" t="s">
        <v>1435</v>
      </c>
      <c r="O6" s="154" t="s">
        <v>1528</v>
      </c>
    </row>
    <row r="7" spans="1:15" x14ac:dyDescent="0.25">
      <c r="A7" s="154" t="s">
        <v>23</v>
      </c>
      <c r="D7" s="154">
        <v>3</v>
      </c>
      <c r="E7" s="154" t="s">
        <v>1529</v>
      </c>
      <c r="G7" s="154" t="s">
        <v>46</v>
      </c>
      <c r="I7" s="154" t="s">
        <v>20</v>
      </c>
      <c r="M7" s="154" t="s">
        <v>1465</v>
      </c>
      <c r="O7" s="154" t="s">
        <v>1530</v>
      </c>
    </row>
    <row r="8" spans="1:15" x14ac:dyDescent="0.25">
      <c r="D8" s="154">
        <v>4</v>
      </c>
      <c r="E8" s="154" t="s">
        <v>1531</v>
      </c>
      <c r="G8" s="154" t="s">
        <v>26</v>
      </c>
      <c r="I8" s="154" t="s">
        <v>42</v>
      </c>
      <c r="M8" s="154" t="s">
        <v>1492</v>
      </c>
      <c r="O8" s="154" t="s">
        <v>1532</v>
      </c>
    </row>
    <row r="9" spans="1:15" x14ac:dyDescent="0.25">
      <c r="D9" s="154">
        <v>5</v>
      </c>
      <c r="E9" s="154" t="s">
        <v>1533</v>
      </c>
      <c r="G9" s="154" t="s">
        <v>1534</v>
      </c>
      <c r="I9" s="154" t="s">
        <v>57</v>
      </c>
      <c r="O9" s="154" t="s">
        <v>1535</v>
      </c>
    </row>
    <row r="10" spans="1:15" x14ac:dyDescent="0.25">
      <c r="D10" s="154">
        <v>6</v>
      </c>
      <c r="E10" s="154" t="s">
        <v>1536</v>
      </c>
      <c r="G10" s="154" t="s">
        <v>1537</v>
      </c>
      <c r="I10" s="154" t="s">
        <v>62</v>
      </c>
      <c r="O10" s="154" t="s">
        <v>1538</v>
      </c>
    </row>
    <row r="11" spans="1:15" x14ac:dyDescent="0.25">
      <c r="D11" s="154">
        <v>7</v>
      </c>
      <c r="E11" s="154" t="s">
        <v>1539</v>
      </c>
      <c r="I11" s="154" t="s">
        <v>1537</v>
      </c>
    </row>
    <row r="12" spans="1:15" x14ac:dyDescent="0.25">
      <c r="D12" s="154">
        <v>8</v>
      </c>
      <c r="E12" s="154" t="s">
        <v>1540</v>
      </c>
    </row>
    <row r="13" spans="1:15" x14ac:dyDescent="0.25">
      <c r="D13" s="154">
        <v>9</v>
      </c>
      <c r="E13" s="154" t="s">
        <v>1541</v>
      </c>
    </row>
    <row r="14" spans="1:15" x14ac:dyDescent="0.25">
      <c r="D14" s="154">
        <v>10</v>
      </c>
      <c r="E14" s="154" t="s">
        <v>1542</v>
      </c>
    </row>
    <row r="15" spans="1:15" x14ac:dyDescent="0.25">
      <c r="D15" s="154">
        <v>11</v>
      </c>
      <c r="E15" s="154" t="s">
        <v>1543</v>
      </c>
    </row>
    <row r="16" spans="1:15" x14ac:dyDescent="0.25">
      <c r="D16" s="154">
        <v>12</v>
      </c>
      <c r="E16" s="154" t="s">
        <v>1544</v>
      </c>
    </row>
    <row r="17" spans="4:14" x14ac:dyDescent="0.25">
      <c r="D17" s="154">
        <v>13</v>
      </c>
      <c r="E17" s="154" t="s">
        <v>1545</v>
      </c>
    </row>
    <row r="18" spans="4:14" x14ac:dyDescent="0.25">
      <c r="D18" s="154">
        <v>14</v>
      </c>
      <c r="E18" s="154" t="s">
        <v>1546</v>
      </c>
    </row>
    <row r="19" spans="4:14" x14ac:dyDescent="0.25">
      <c r="D19" s="154">
        <v>15</v>
      </c>
      <c r="E19" s="154" t="s">
        <v>1547</v>
      </c>
    </row>
    <row r="20" spans="4:14" x14ac:dyDescent="0.25">
      <c r="D20" s="154">
        <v>16</v>
      </c>
      <c r="E20" s="154" t="s">
        <v>1548</v>
      </c>
    </row>
    <row r="21" spans="4:14" ht="15.75" customHeight="1" x14ac:dyDescent="0.25">
      <c r="D21" s="154">
        <v>17</v>
      </c>
      <c r="E21" s="154" t="s">
        <v>1549</v>
      </c>
      <c r="I21" s="154" t="s">
        <v>1550</v>
      </c>
      <c r="N21" s="154" t="s">
        <v>1551</v>
      </c>
    </row>
    <row r="22" spans="4:14" ht="15.75" customHeight="1" x14ac:dyDescent="0.25">
      <c r="D22" s="154">
        <v>18</v>
      </c>
      <c r="E22" s="154" t="s">
        <v>1552</v>
      </c>
    </row>
    <row r="23" spans="4:14" ht="15.75" customHeight="1" x14ac:dyDescent="0.25">
      <c r="D23" s="154">
        <v>19</v>
      </c>
      <c r="E23" s="154" t="s">
        <v>1553</v>
      </c>
      <c r="I23" s="154" t="s">
        <v>1554</v>
      </c>
      <c r="N23" s="154" t="s">
        <v>1555</v>
      </c>
    </row>
    <row r="24" spans="4:14" ht="15.75" customHeight="1" x14ac:dyDescent="0.25">
      <c r="D24" s="154">
        <v>20</v>
      </c>
      <c r="E24" s="154" t="s">
        <v>1556</v>
      </c>
      <c r="I24" s="154" t="s">
        <v>1557</v>
      </c>
      <c r="N24" s="154" t="s">
        <v>1558</v>
      </c>
    </row>
    <row r="25" spans="4:14" ht="15.75" customHeight="1" x14ac:dyDescent="0.25">
      <c r="I25" s="154" t="s">
        <v>1559</v>
      </c>
      <c r="N25" s="154" t="s">
        <v>1560</v>
      </c>
    </row>
    <row r="26" spans="4:14" ht="15.75" customHeight="1" x14ac:dyDescent="0.25">
      <c r="I26" s="154" t="s">
        <v>1561</v>
      </c>
      <c r="N26" s="154" t="s">
        <v>1562</v>
      </c>
    </row>
    <row r="27" spans="4:14" ht="15.75" customHeight="1" x14ac:dyDescent="0.25">
      <c r="I27" s="154" t="s">
        <v>1563</v>
      </c>
      <c r="N27" s="154" t="s">
        <v>1564</v>
      </c>
    </row>
    <row r="28" spans="4:14" ht="15.75" customHeight="1" x14ac:dyDescent="0.25">
      <c r="N28" s="154" t="s">
        <v>1565</v>
      </c>
    </row>
    <row r="29" spans="4:14" ht="15.75" customHeight="1" x14ac:dyDescent="0.25">
      <c r="N29" s="154" t="s">
        <v>1566</v>
      </c>
    </row>
    <row r="30" spans="4:14" ht="15.75" customHeight="1" x14ac:dyDescent="0.25">
      <c r="I30" s="154" t="s">
        <v>1567</v>
      </c>
      <c r="N30" s="154" t="s">
        <v>1568</v>
      </c>
    </row>
    <row r="31" spans="4:14" ht="15.75" customHeight="1" x14ac:dyDescent="0.25">
      <c r="N31" s="154" t="s">
        <v>1569</v>
      </c>
    </row>
    <row r="32" spans="4:14" ht="15.75" customHeight="1" x14ac:dyDescent="0.25">
      <c r="I32" s="154" t="s">
        <v>1570</v>
      </c>
      <c r="N32" s="154" t="s">
        <v>1571</v>
      </c>
    </row>
    <row r="33" spans="8:14" ht="15.75" customHeight="1" x14ac:dyDescent="0.25">
      <c r="I33" s="154" t="s">
        <v>1572</v>
      </c>
      <c r="N33" s="154" t="s">
        <v>1573</v>
      </c>
    </row>
    <row r="34" spans="8:14" ht="15.75" customHeight="1" x14ac:dyDescent="0.25">
      <c r="I34" s="154" t="s">
        <v>1574</v>
      </c>
    </row>
    <row r="35" spans="8:14" ht="15.75" customHeight="1" x14ac:dyDescent="0.25">
      <c r="I35" s="154" t="s">
        <v>1575</v>
      </c>
    </row>
    <row r="36" spans="8:14" ht="15.75" customHeight="1" x14ac:dyDescent="0.25"/>
    <row r="37" spans="8:14" ht="15.75" customHeight="1" x14ac:dyDescent="0.25"/>
    <row r="38" spans="8:14" ht="15.75" customHeight="1" x14ac:dyDescent="0.25">
      <c r="I38" s="154" t="s">
        <v>1576</v>
      </c>
      <c r="L38" s="154" t="s">
        <v>1577</v>
      </c>
      <c r="M38" s="154" t="s">
        <v>1578</v>
      </c>
      <c r="N38" s="154" t="s">
        <v>1579</v>
      </c>
    </row>
    <row r="39" spans="8:14" ht="15.75" customHeight="1" x14ac:dyDescent="0.25"/>
    <row r="40" spans="8:14" ht="15.75" customHeight="1" x14ac:dyDescent="0.25">
      <c r="H40" s="154" t="s">
        <v>1580</v>
      </c>
      <c r="I40" s="154" t="s">
        <v>1581</v>
      </c>
      <c r="L40" s="51" t="s">
        <v>1582</v>
      </c>
      <c r="M40" s="154" t="s">
        <v>1583</v>
      </c>
      <c r="N40" s="154" t="s">
        <v>1584</v>
      </c>
    </row>
    <row r="41" spans="8:14" ht="15.75" customHeight="1" x14ac:dyDescent="0.25">
      <c r="I41" s="154" t="s">
        <v>1585</v>
      </c>
      <c r="L41" s="51" t="s">
        <v>1586</v>
      </c>
      <c r="M41" s="154" t="s">
        <v>1587</v>
      </c>
      <c r="N41" s="154" t="s">
        <v>1588</v>
      </c>
    </row>
    <row r="42" spans="8:14" ht="15.75" customHeight="1" x14ac:dyDescent="0.25">
      <c r="I42" s="154" t="s">
        <v>1589</v>
      </c>
      <c r="L42" s="51" t="s">
        <v>1590</v>
      </c>
      <c r="N42" s="154" t="s">
        <v>1591</v>
      </c>
    </row>
    <row r="43" spans="8:14" ht="15.75" customHeight="1" x14ac:dyDescent="0.25">
      <c r="I43" s="154" t="s">
        <v>1592</v>
      </c>
      <c r="L43" s="51" t="s">
        <v>1593</v>
      </c>
      <c r="N43" s="154" t="s">
        <v>1594</v>
      </c>
    </row>
    <row r="44" spans="8:14" ht="15.75" customHeight="1" x14ac:dyDescent="0.25">
      <c r="I44" s="154" t="s">
        <v>1595</v>
      </c>
      <c r="N44" s="154" t="s">
        <v>1596</v>
      </c>
    </row>
    <row r="45" spans="8:14" ht="15.75" customHeight="1" x14ac:dyDescent="0.25">
      <c r="I45" s="154" t="s">
        <v>1597</v>
      </c>
      <c r="N45" s="154" t="s">
        <v>1598</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19" zoomScale="120" zoomScaleNormal="120" workbookViewId="0">
      <selection activeCell="E30" sqref="E30"/>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4.14062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890"/>
      <c r="B1" s="891"/>
      <c r="C1" s="891"/>
      <c r="D1" s="891"/>
      <c r="E1" s="892"/>
      <c r="F1" s="927" t="s">
        <v>346</v>
      </c>
      <c r="G1" s="928"/>
      <c r="H1" s="928"/>
      <c r="I1" s="928"/>
      <c r="J1" s="928"/>
      <c r="K1" s="928"/>
      <c r="L1" s="261"/>
    </row>
    <row r="2" spans="1:12" ht="18.75" customHeight="1" x14ac:dyDescent="0.25">
      <c r="A2" s="923"/>
      <c r="B2" s="924"/>
      <c r="C2" s="924"/>
      <c r="D2" s="924"/>
      <c r="E2" s="925"/>
      <c r="F2" s="929"/>
      <c r="G2" s="930"/>
      <c r="H2" s="930"/>
      <c r="I2" s="930"/>
      <c r="J2" s="930"/>
      <c r="K2" s="930"/>
      <c r="L2" s="261"/>
    </row>
    <row r="3" spans="1:12" ht="18.75" customHeight="1" x14ac:dyDescent="0.25">
      <c r="A3" s="923"/>
      <c r="B3" s="924"/>
      <c r="C3" s="924"/>
      <c r="D3" s="924"/>
      <c r="E3" s="925"/>
      <c r="F3" s="927" t="s">
        <v>347</v>
      </c>
      <c r="G3" s="928"/>
      <c r="H3" s="928"/>
      <c r="I3" s="928"/>
      <c r="J3" s="928"/>
      <c r="K3" s="928"/>
      <c r="L3" s="261"/>
    </row>
    <row r="4" spans="1:12" ht="18.75" customHeight="1" x14ac:dyDescent="0.25">
      <c r="A4" s="926"/>
      <c r="B4" s="895"/>
      <c r="C4" s="895"/>
      <c r="D4" s="895"/>
      <c r="E4" s="912"/>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74</v>
      </c>
      <c r="E8" s="902"/>
      <c r="F8" s="902"/>
      <c r="G8" s="902"/>
      <c r="H8" s="903"/>
      <c r="I8" s="898" t="s">
        <v>353</v>
      </c>
      <c r="J8" s="900"/>
      <c r="K8" s="901" t="s">
        <v>75</v>
      </c>
      <c r="L8" s="903"/>
    </row>
    <row r="9" spans="1:12" ht="15.75" customHeight="1" x14ac:dyDescent="0.25">
      <c r="A9" s="918" t="s">
        <v>354</v>
      </c>
      <c r="B9" s="919"/>
      <c r="C9" s="919"/>
      <c r="D9" s="919"/>
      <c r="E9" s="899"/>
      <c r="F9" s="899"/>
      <c r="G9" s="899"/>
      <c r="H9" s="899"/>
      <c r="I9" s="899"/>
      <c r="J9" s="899"/>
      <c r="K9" s="899"/>
      <c r="L9" s="911"/>
    </row>
    <row r="10" spans="1:12" ht="35.25" customHeight="1" x14ac:dyDescent="0.25">
      <c r="A10" s="896" t="s">
        <v>355</v>
      </c>
      <c r="B10" s="896"/>
      <c r="C10" s="896"/>
      <c r="D10" s="896"/>
      <c r="E10" s="897" t="str">
        <f>+ACTIVIDAD_1!B14</f>
        <v>Brindar el 100% de los tres servicios priorizados para la atención a través del modelo CIOM: primera atención profesional (trabajo social), orientación y seguimiento psicosocial y orientación, asesoría y seguimiento sociojurídico</v>
      </c>
      <c r="F10" s="897"/>
      <c r="G10" s="897"/>
      <c r="H10" s="897"/>
      <c r="I10" s="897"/>
      <c r="J10" s="897"/>
      <c r="K10" s="897"/>
      <c r="L10" s="897"/>
    </row>
    <row r="11" spans="1:12" ht="34.5" customHeight="1" x14ac:dyDescent="0.25">
      <c r="A11" s="909" t="s">
        <v>356</v>
      </c>
      <c r="B11" s="910"/>
      <c r="C11" s="910"/>
      <c r="D11" s="911"/>
      <c r="E11" s="904" t="str">
        <f>+ACTIVIDAD_1!I18</f>
        <v>Porcentaje de los tres servicios priorizados para la atención a través del modelo CIOM: primera atención profesional (trabajo social), orientación y seguimiento psicosocial y orientación, asesoría y seguimiento sociojurídico brindados</v>
      </c>
      <c r="F11" s="897"/>
      <c r="G11" s="897"/>
      <c r="H11" s="897"/>
      <c r="I11" s="897"/>
      <c r="J11" s="897"/>
      <c r="K11" s="897"/>
      <c r="L11" s="905"/>
    </row>
    <row r="12" spans="1:12" ht="47.25" customHeight="1" x14ac:dyDescent="0.25">
      <c r="A12" s="898" t="s">
        <v>357</v>
      </c>
      <c r="B12" s="899"/>
      <c r="C12" s="899"/>
      <c r="D12" s="900"/>
      <c r="E12" s="920" t="s">
        <v>358</v>
      </c>
      <c r="F12" s="921"/>
      <c r="G12" s="921"/>
      <c r="H12" s="921"/>
      <c r="I12" s="921"/>
      <c r="J12" s="921"/>
      <c r="K12" s="921"/>
      <c r="L12" s="922"/>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915">
        <f>+ACTIVIDAD_1!C39</f>
        <v>1</v>
      </c>
      <c r="E16" s="916"/>
      <c r="F16" s="916"/>
      <c r="G16" s="916"/>
      <c r="H16" s="917"/>
      <c r="I16" s="898" t="s">
        <v>237</v>
      </c>
      <c r="J16" s="900"/>
      <c r="K16" s="901" t="s">
        <v>23</v>
      </c>
      <c r="L16" s="903"/>
    </row>
    <row r="17" spans="1:12" ht="27.6" customHeight="1" x14ac:dyDescent="0.25">
      <c r="A17" s="898" t="s">
        <v>365</v>
      </c>
      <c r="B17" s="899"/>
      <c r="C17" s="900"/>
      <c r="D17" s="901"/>
      <c r="E17" s="902"/>
      <c r="F17" s="902"/>
      <c r="G17" s="902"/>
      <c r="H17" s="903"/>
      <c r="I17" s="901"/>
      <c r="J17" s="902"/>
      <c r="K17" s="902"/>
      <c r="L17" s="903"/>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80.099999999999994" customHeight="1" x14ac:dyDescent="0.25">
      <c r="A19" s="391">
        <v>1</v>
      </c>
      <c r="B19" s="264" t="s">
        <v>292</v>
      </c>
      <c r="C19" s="901" t="s">
        <v>372</v>
      </c>
      <c r="D19" s="902"/>
      <c r="E19" s="902"/>
      <c r="F19" s="902"/>
      <c r="G19" s="903"/>
      <c r="H19" s="904" t="s">
        <v>373</v>
      </c>
      <c r="I19" s="905"/>
      <c r="J19" s="901" t="s">
        <v>22</v>
      </c>
      <c r="K19" s="903"/>
      <c r="L19" s="264" t="s">
        <v>374</v>
      </c>
    </row>
    <row r="20" spans="1:12" ht="86.1" customHeight="1" x14ac:dyDescent="0.25">
      <c r="A20" s="391">
        <v>2</v>
      </c>
      <c r="B20" s="264" t="s">
        <v>292</v>
      </c>
      <c r="C20" s="901" t="s">
        <v>375</v>
      </c>
      <c r="D20" s="902"/>
      <c r="E20" s="902"/>
      <c r="F20" s="902"/>
      <c r="G20" s="903"/>
      <c r="H20" s="904" t="s">
        <v>376</v>
      </c>
      <c r="I20" s="905"/>
      <c r="J20" s="901" t="s">
        <v>22</v>
      </c>
      <c r="K20" s="903"/>
      <c r="L20" s="264" t="s">
        <v>374</v>
      </c>
    </row>
    <row r="21" spans="1:12" ht="75.599999999999994" customHeight="1" x14ac:dyDescent="0.25">
      <c r="A21" s="391">
        <v>3</v>
      </c>
      <c r="B21" s="264" t="s">
        <v>292</v>
      </c>
      <c r="C21" s="901" t="s">
        <v>377</v>
      </c>
      <c r="D21" s="902"/>
      <c r="E21" s="902"/>
      <c r="F21" s="902"/>
      <c r="G21" s="903"/>
      <c r="H21" s="904" t="s">
        <v>378</v>
      </c>
      <c r="I21" s="905"/>
      <c r="J21" s="901" t="s">
        <v>22</v>
      </c>
      <c r="K21" s="903"/>
      <c r="L21" s="264" t="s">
        <v>374</v>
      </c>
    </row>
    <row r="22" spans="1:12" ht="25.5" customHeight="1" x14ac:dyDescent="0.25">
      <c r="A22" s="268" t="s">
        <v>366</v>
      </c>
      <c r="B22" s="898" t="s">
        <v>379</v>
      </c>
      <c r="C22" s="899"/>
      <c r="D22" s="899"/>
      <c r="E22" s="899"/>
      <c r="F22" s="899"/>
      <c r="G22" s="899"/>
      <c r="H22" s="899"/>
      <c r="I22" s="899"/>
      <c r="J22" s="899"/>
      <c r="K22" s="900"/>
      <c r="L22" s="268" t="s">
        <v>380</v>
      </c>
    </row>
    <row r="23" spans="1:12" ht="28.35" customHeight="1" x14ac:dyDescent="0.25">
      <c r="A23" s="373">
        <v>1</v>
      </c>
      <c r="B23" s="890" t="s">
        <v>381</v>
      </c>
      <c r="C23" s="891"/>
      <c r="D23" s="891"/>
      <c r="E23" s="891"/>
      <c r="F23" s="891"/>
      <c r="G23" s="891"/>
      <c r="H23" s="891"/>
      <c r="I23" s="891"/>
      <c r="J23" s="891"/>
      <c r="K23" s="892"/>
      <c r="L23" s="374" t="s">
        <v>34</v>
      </c>
    </row>
    <row r="24" spans="1:12" ht="15.75" customHeight="1" x14ac:dyDescent="0.25">
      <c r="A24" s="896" t="s">
        <v>382</v>
      </c>
      <c r="B24" s="896"/>
      <c r="C24" s="896"/>
      <c r="D24" s="896"/>
      <c r="E24" s="896"/>
      <c r="F24" s="896"/>
      <c r="G24" s="896"/>
      <c r="H24" s="896"/>
      <c r="I24" s="896"/>
      <c r="J24" s="896"/>
      <c r="K24" s="896"/>
      <c r="L24" s="896"/>
    </row>
    <row r="25" spans="1:12" ht="26.25" customHeight="1" x14ac:dyDescent="0.25">
      <c r="A25" s="909" t="s">
        <v>383</v>
      </c>
      <c r="B25" s="910"/>
      <c r="C25" s="911"/>
      <c r="D25" s="894">
        <v>1</v>
      </c>
      <c r="E25" s="895"/>
      <c r="F25" s="893" t="s">
        <v>384</v>
      </c>
      <c r="G25" s="893"/>
      <c r="H25" s="375">
        <v>2024</v>
      </c>
      <c r="I25" s="893" t="s">
        <v>385</v>
      </c>
      <c r="J25" s="893"/>
      <c r="K25" s="913" t="s">
        <v>386</v>
      </c>
      <c r="L25" s="914"/>
    </row>
    <row r="26" spans="1:12" ht="26.25" customHeight="1" x14ac:dyDescent="0.25">
      <c r="A26" s="898" t="s">
        <v>387</v>
      </c>
      <c r="B26" s="899"/>
      <c r="C26" s="900"/>
      <c r="D26" s="901" t="s">
        <v>388</v>
      </c>
      <c r="E26" s="902"/>
      <c r="F26" s="895"/>
      <c r="G26" s="895"/>
      <c r="H26" s="902"/>
      <c r="I26" s="895"/>
      <c r="J26" s="895"/>
      <c r="K26" s="902"/>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abSelected="1" topLeftCell="A109" zoomScale="70" zoomScaleNormal="70" workbookViewId="0">
      <selection activeCell="E127" sqref="E127"/>
    </sheetView>
  </sheetViews>
  <sheetFormatPr baseColWidth="10" defaultColWidth="10.85546875" defaultRowHeight="14.25" x14ac:dyDescent="0.25"/>
  <cols>
    <col min="1" max="1" width="49.7109375" style="66" customWidth="1"/>
    <col min="2" max="3" width="35.7109375" style="66" customWidth="1"/>
    <col min="4" max="4" width="40.7109375" style="66" customWidth="1"/>
    <col min="5" max="5" width="43.140625" style="66" customWidth="1"/>
    <col min="6"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45"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11.25"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thickBot="1" x14ac:dyDescent="0.3">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391</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thickBot="1" x14ac:dyDescent="0.3">
      <c r="A16" s="76"/>
      <c r="B16" s="141"/>
      <c r="C16" s="77"/>
      <c r="D16" s="77"/>
      <c r="E16" s="77"/>
      <c r="F16" s="77"/>
      <c r="G16" s="78"/>
      <c r="H16" s="78"/>
      <c r="I16" s="78"/>
      <c r="J16" s="78"/>
      <c r="K16" s="78"/>
      <c r="L16" s="79"/>
      <c r="M16" s="79"/>
      <c r="N16" s="79"/>
      <c r="O16" s="79"/>
    </row>
    <row r="17" spans="1:15" s="80" customFormat="1" ht="37.5" customHeight="1" thickBot="1" x14ac:dyDescent="0.3">
      <c r="A17" s="117" t="s">
        <v>213</v>
      </c>
      <c r="B17" s="829" t="s">
        <v>392</v>
      </c>
      <c r="C17" s="829"/>
      <c r="D17" s="829"/>
      <c r="E17" s="829"/>
      <c r="F17" s="829"/>
      <c r="G17" s="834" t="s">
        <v>215</v>
      </c>
      <c r="H17" s="834"/>
      <c r="I17" s="827" t="s">
        <v>393</v>
      </c>
      <c r="J17" s="827"/>
      <c r="K17" s="827"/>
      <c r="L17" s="827"/>
      <c r="M17" s="827"/>
      <c r="N17" s="827"/>
      <c r="O17" s="82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89" t="s">
        <v>217</v>
      </c>
      <c r="B19" s="836" t="s">
        <v>218</v>
      </c>
      <c r="C19" s="837"/>
      <c r="D19" s="837"/>
      <c r="E19" s="838"/>
      <c r="F19" s="290" t="s">
        <v>219</v>
      </c>
      <c r="G19" s="835" t="s">
        <v>394</v>
      </c>
      <c r="H19" s="835"/>
      <c r="I19" s="835"/>
      <c r="J19" s="117" t="s">
        <v>221</v>
      </c>
      <c r="K19" s="829" t="s">
        <v>395</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v>247240422</v>
      </c>
      <c r="C26" s="86">
        <v>195321096</v>
      </c>
      <c r="D26" s="86"/>
      <c r="E26" s="86"/>
      <c r="F26" s="86"/>
      <c r="G26" s="86"/>
      <c r="H26" s="83"/>
      <c r="I26" s="86">
        <v>27874675</v>
      </c>
      <c r="J26" s="86">
        <v>27874674</v>
      </c>
      <c r="K26" s="83">
        <v>3715272</v>
      </c>
      <c r="L26" s="83"/>
      <c r="M26" s="83"/>
      <c r="N26" s="468">
        <f t="shared" ref="N26:N31" si="0">SUM(B26:M26)</f>
        <v>502026139</v>
      </c>
      <c r="O26" s="84"/>
    </row>
    <row r="27" spans="1:15" ht="32.1" customHeight="1" x14ac:dyDescent="0.25">
      <c r="A27" s="85" t="s">
        <v>228</v>
      </c>
      <c r="B27" s="86">
        <v>247240422</v>
      </c>
      <c r="C27" s="86">
        <v>195321096</v>
      </c>
      <c r="D27" s="86"/>
      <c r="E27" s="86">
        <v>-2688162</v>
      </c>
      <c r="F27" s="86"/>
      <c r="G27" s="86"/>
      <c r="H27" s="86"/>
      <c r="I27" s="86"/>
      <c r="J27" s="86"/>
      <c r="K27" s="86">
        <v>62152783</v>
      </c>
      <c r="L27" s="86"/>
      <c r="M27" s="86"/>
      <c r="N27" s="86">
        <f t="shared" si="0"/>
        <v>502026139</v>
      </c>
      <c r="O27" s="116">
        <f>+(B27+C27+D27+E27+F27+G27+H27+I27+J27+K27+L27+M27)/N26</f>
        <v>1</v>
      </c>
    </row>
    <row r="28" spans="1:15" ht="32.1" customHeight="1" x14ac:dyDescent="0.25">
      <c r="A28" s="85" t="s">
        <v>229</v>
      </c>
      <c r="B28" s="86"/>
      <c r="C28" s="86">
        <v>885109</v>
      </c>
      <c r="D28" s="86">
        <v>34473666</v>
      </c>
      <c r="E28" s="86">
        <v>49173502</v>
      </c>
      <c r="F28" s="86">
        <v>49173502</v>
      </c>
      <c r="G28" s="86">
        <v>49173502</v>
      </c>
      <c r="H28" s="86">
        <v>49173502</v>
      </c>
      <c r="I28" s="86">
        <v>49173502</v>
      </c>
      <c r="J28" s="86">
        <v>49173502</v>
      </c>
      <c r="K28" s="86">
        <v>49173502</v>
      </c>
      <c r="L28" s="86">
        <v>49173502</v>
      </c>
      <c r="M28" s="86">
        <v>71640256</v>
      </c>
      <c r="N28" s="86">
        <f t="shared" si="0"/>
        <v>500387047</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thickBot="1" x14ac:dyDescent="0.3">
      <c r="A36" s="102" t="s">
        <v>234</v>
      </c>
      <c r="B36" s="854" t="str">
        <f>+B13</f>
        <v>Desarrollar 40 procesos formativos para fortalecer las capacidades y brindar herramientas a las mujeres en el ejercicio pleno del derecho a la participación y representación</v>
      </c>
      <c r="C36" s="855"/>
      <c r="D36" s="855"/>
      <c r="E36" s="855"/>
      <c r="F36" s="855"/>
      <c r="G36" s="855"/>
      <c r="H36" s="855"/>
      <c r="I36" s="856"/>
      <c r="J36" s="93"/>
    </row>
    <row r="37" spans="1:10" ht="18.75" customHeight="1" thickBot="1" x14ac:dyDescent="0.3">
      <c r="A37" s="868" t="s">
        <v>235</v>
      </c>
      <c r="B37" s="147">
        <v>2024</v>
      </c>
      <c r="C37" s="147">
        <v>2025</v>
      </c>
      <c r="D37" s="147">
        <v>2026</v>
      </c>
      <c r="E37" s="147">
        <v>2027</v>
      </c>
      <c r="F37" s="147" t="s">
        <v>236</v>
      </c>
      <c r="G37" s="870" t="s">
        <v>237</v>
      </c>
      <c r="H37" s="870" t="s">
        <v>21</v>
      </c>
      <c r="I37" s="870"/>
      <c r="J37" s="93"/>
    </row>
    <row r="38" spans="1:10" ht="50.25" customHeight="1" thickBot="1" x14ac:dyDescent="0.3">
      <c r="A38" s="869"/>
      <c r="B38" s="380">
        <v>6</v>
      </c>
      <c r="C38" s="380">
        <v>12</v>
      </c>
      <c r="D38" s="380">
        <v>9</v>
      </c>
      <c r="E38" s="380">
        <v>13</v>
      </c>
      <c r="F38" s="377">
        <v>40</v>
      </c>
      <c r="G38" s="870"/>
      <c r="H38" s="870"/>
      <c r="I38" s="870"/>
      <c r="J38" s="93"/>
    </row>
    <row r="39" spans="1:10" ht="52.5" customHeight="1" thickBot="1" x14ac:dyDescent="0.3">
      <c r="A39" s="103" t="s">
        <v>238</v>
      </c>
      <c r="B39" s="857">
        <v>0.1</v>
      </c>
      <c r="C39" s="858"/>
      <c r="D39" s="863" t="s">
        <v>239</v>
      </c>
      <c r="E39" s="864"/>
      <c r="F39" s="864"/>
      <c r="G39" s="864"/>
      <c r="H39" s="864"/>
      <c r="I39" s="865"/>
    </row>
    <row r="40" spans="1:10" s="94" customFormat="1" ht="48" customHeight="1" thickBot="1" x14ac:dyDescent="0.3">
      <c r="A40" s="868" t="s">
        <v>240</v>
      </c>
      <c r="B40" s="103" t="s">
        <v>241</v>
      </c>
      <c r="C40" s="102" t="s">
        <v>242</v>
      </c>
      <c r="D40" s="849" t="s">
        <v>243</v>
      </c>
      <c r="E40" s="850"/>
      <c r="F40" s="849" t="s">
        <v>244</v>
      </c>
      <c r="G40" s="850"/>
      <c r="H40" s="104" t="s">
        <v>245</v>
      </c>
      <c r="I40" s="106" t="s">
        <v>246</v>
      </c>
    </row>
    <row r="41" spans="1:10" ht="207" customHeight="1" thickBot="1" x14ac:dyDescent="0.3">
      <c r="A41" s="869"/>
      <c r="B41" s="98">
        <v>0.3</v>
      </c>
      <c r="C41" s="98">
        <v>0.3</v>
      </c>
      <c r="D41" s="970" t="s">
        <v>396</v>
      </c>
      <c r="E41" s="971"/>
      <c r="F41" s="958" t="s">
        <v>397</v>
      </c>
      <c r="G41" s="971"/>
      <c r="H41" s="561" t="s">
        <v>398</v>
      </c>
      <c r="I41" s="562" t="s">
        <v>399</v>
      </c>
    </row>
    <row r="42" spans="1:10" s="94" customFormat="1" ht="54" customHeight="1" thickBot="1" x14ac:dyDescent="0.3">
      <c r="A42" s="868" t="s">
        <v>250</v>
      </c>
      <c r="B42" s="105" t="s">
        <v>241</v>
      </c>
      <c r="C42" s="104" t="s">
        <v>242</v>
      </c>
      <c r="D42" s="849" t="s">
        <v>243</v>
      </c>
      <c r="E42" s="850"/>
      <c r="F42" s="849" t="s">
        <v>244</v>
      </c>
      <c r="G42" s="850"/>
      <c r="H42" s="104" t="s">
        <v>245</v>
      </c>
      <c r="I42" s="106" t="s">
        <v>246</v>
      </c>
    </row>
    <row r="43" spans="1:10" ht="202.5" customHeight="1" thickBot="1" x14ac:dyDescent="0.3">
      <c r="A43" s="869"/>
      <c r="B43" s="98">
        <v>0.7</v>
      </c>
      <c r="C43" s="98">
        <v>0.7</v>
      </c>
      <c r="D43" s="964" t="s">
        <v>400</v>
      </c>
      <c r="E43" s="968"/>
      <c r="F43" s="964" t="s">
        <v>401</v>
      </c>
      <c r="G43" s="968"/>
      <c r="H43" s="564" t="s">
        <v>398</v>
      </c>
      <c r="I43" s="565" t="s">
        <v>402</v>
      </c>
    </row>
    <row r="44" spans="1:10" s="94" customFormat="1" ht="35.1" customHeight="1" thickBot="1" x14ac:dyDescent="0.3">
      <c r="A44" s="868" t="s">
        <v>253</v>
      </c>
      <c r="B44" s="105" t="s">
        <v>241</v>
      </c>
      <c r="C44" s="104" t="s">
        <v>242</v>
      </c>
      <c r="D44" s="849" t="s">
        <v>243</v>
      </c>
      <c r="E44" s="850"/>
      <c r="F44" s="849" t="s">
        <v>244</v>
      </c>
      <c r="G44" s="850"/>
      <c r="H44" s="104" t="s">
        <v>245</v>
      </c>
      <c r="I44" s="106" t="s">
        <v>246</v>
      </c>
    </row>
    <row r="45" spans="1:10" ht="186" customHeight="1" thickBot="1" x14ac:dyDescent="0.3">
      <c r="A45" s="869"/>
      <c r="B45" s="98">
        <v>2</v>
      </c>
      <c r="C45" s="99">
        <v>1</v>
      </c>
      <c r="D45" s="964" t="s">
        <v>403</v>
      </c>
      <c r="E45" s="968"/>
      <c r="F45" s="964" t="s">
        <v>401</v>
      </c>
      <c r="G45" s="968"/>
      <c r="H45" s="564" t="s">
        <v>404</v>
      </c>
      <c r="I45" s="565" t="s">
        <v>402</v>
      </c>
    </row>
    <row r="46" spans="1:10" s="94" customFormat="1" ht="38.25" customHeight="1" thickBot="1" x14ac:dyDescent="0.3">
      <c r="A46" s="868" t="s">
        <v>257</v>
      </c>
      <c r="B46" s="105" t="s">
        <v>241</v>
      </c>
      <c r="C46" s="105" t="s">
        <v>242</v>
      </c>
      <c r="D46" s="849" t="s">
        <v>243</v>
      </c>
      <c r="E46" s="850"/>
      <c r="F46" s="849" t="s">
        <v>244</v>
      </c>
      <c r="G46" s="850"/>
      <c r="H46" s="104" t="s">
        <v>245</v>
      </c>
      <c r="I46" s="104" t="s">
        <v>246</v>
      </c>
    </row>
    <row r="47" spans="1:10" ht="322.5" customHeight="1" thickBot="1" x14ac:dyDescent="0.3">
      <c r="A47" s="869"/>
      <c r="B47" s="98">
        <v>1</v>
      </c>
      <c r="C47" s="99">
        <v>0.5</v>
      </c>
      <c r="D47" s="964" t="s">
        <v>405</v>
      </c>
      <c r="E47" s="968"/>
      <c r="F47" s="964" t="s">
        <v>406</v>
      </c>
      <c r="G47" s="968"/>
      <c r="H47" s="566" t="s">
        <v>407</v>
      </c>
      <c r="I47" s="565" t="s">
        <v>408</v>
      </c>
    </row>
    <row r="48" spans="1:10" s="94" customFormat="1" ht="35.1" customHeight="1" thickBot="1" x14ac:dyDescent="0.3">
      <c r="A48" s="868" t="s">
        <v>261</v>
      </c>
      <c r="B48" s="105" t="s">
        <v>241</v>
      </c>
      <c r="C48" s="104" t="s">
        <v>242</v>
      </c>
      <c r="D48" s="849" t="s">
        <v>243</v>
      </c>
      <c r="E48" s="850"/>
      <c r="F48" s="849" t="s">
        <v>244</v>
      </c>
      <c r="G48" s="850"/>
      <c r="H48" s="104" t="s">
        <v>245</v>
      </c>
      <c r="I48" s="106" t="s">
        <v>246</v>
      </c>
    </row>
    <row r="49" spans="1:9" ht="332.25" customHeight="1" thickBot="1" x14ac:dyDescent="0.3">
      <c r="A49" s="869"/>
      <c r="B49" s="98">
        <v>1</v>
      </c>
      <c r="C49" s="99">
        <v>3.5</v>
      </c>
      <c r="D49" s="969" t="s">
        <v>409</v>
      </c>
      <c r="E49" s="968"/>
      <c r="F49" s="964" t="s">
        <v>410</v>
      </c>
      <c r="G49" s="968"/>
      <c r="H49" s="567"/>
      <c r="I49" s="563" t="s">
        <v>411</v>
      </c>
    </row>
    <row r="50" spans="1:9" s="94" customFormat="1" ht="35.1" customHeight="1" thickBot="1" x14ac:dyDescent="0.3">
      <c r="A50" s="868" t="s">
        <v>264</v>
      </c>
      <c r="B50" s="105" t="s">
        <v>241</v>
      </c>
      <c r="C50" s="104" t="s">
        <v>242</v>
      </c>
      <c r="D50" s="849" t="s">
        <v>243</v>
      </c>
      <c r="E50" s="850"/>
      <c r="F50" s="849" t="s">
        <v>244</v>
      </c>
      <c r="G50" s="850"/>
      <c r="H50" s="104" t="s">
        <v>245</v>
      </c>
      <c r="I50" s="106" t="s">
        <v>246</v>
      </c>
    </row>
    <row r="51" spans="1:9" ht="369.75" customHeight="1" thickBot="1" x14ac:dyDescent="0.3">
      <c r="A51" s="869"/>
      <c r="B51" s="100">
        <v>1</v>
      </c>
      <c r="C51" s="101">
        <v>1</v>
      </c>
      <c r="D51" s="964" t="s">
        <v>412</v>
      </c>
      <c r="E51" s="965"/>
      <c r="F51" s="964" t="s">
        <v>413</v>
      </c>
      <c r="G51" s="965"/>
      <c r="H51" s="567"/>
      <c r="I51" s="563" t="s">
        <v>414</v>
      </c>
    </row>
    <row r="52" spans="1:9" ht="35.1" customHeight="1" thickBot="1" x14ac:dyDescent="0.3">
      <c r="A52" s="868" t="s">
        <v>267</v>
      </c>
      <c r="B52" s="103" t="s">
        <v>241</v>
      </c>
      <c r="C52" s="102" t="s">
        <v>242</v>
      </c>
      <c r="D52" s="849" t="s">
        <v>243</v>
      </c>
      <c r="E52" s="850"/>
      <c r="F52" s="849" t="s">
        <v>244</v>
      </c>
      <c r="G52" s="850"/>
      <c r="H52" s="104" t="s">
        <v>245</v>
      </c>
      <c r="I52" s="106" t="s">
        <v>246</v>
      </c>
    </row>
    <row r="53" spans="1:9" s="539" customFormat="1" ht="409.5" customHeight="1" thickBot="1" x14ac:dyDescent="0.3">
      <c r="A53" s="869"/>
      <c r="B53" s="536">
        <v>1</v>
      </c>
      <c r="C53" s="537">
        <v>1</v>
      </c>
      <c r="D53" s="785" t="s">
        <v>415</v>
      </c>
      <c r="E53" s="966"/>
      <c r="F53" s="785" t="s">
        <v>416</v>
      </c>
      <c r="G53" s="967"/>
      <c r="H53" s="568"/>
      <c r="I53" s="551" t="s">
        <v>417</v>
      </c>
    </row>
    <row r="54" spans="1:9" ht="57" customHeight="1" thickBot="1" x14ac:dyDescent="0.3">
      <c r="A54" s="868" t="s">
        <v>271</v>
      </c>
      <c r="B54" s="103" t="s">
        <v>241</v>
      </c>
      <c r="C54" s="102" t="s">
        <v>242</v>
      </c>
      <c r="D54" s="849" t="s">
        <v>243</v>
      </c>
      <c r="E54" s="850"/>
      <c r="F54" s="849" t="s">
        <v>244</v>
      </c>
      <c r="G54" s="850"/>
      <c r="H54" s="521" t="s">
        <v>245</v>
      </c>
      <c r="I54" s="106" t="s">
        <v>246</v>
      </c>
    </row>
    <row r="55" spans="1:9" ht="409.5" customHeight="1" thickBot="1" x14ac:dyDescent="0.3">
      <c r="A55" s="869"/>
      <c r="B55" s="570">
        <v>1</v>
      </c>
      <c r="C55" s="571">
        <v>1</v>
      </c>
      <c r="D55" s="958" t="s">
        <v>418</v>
      </c>
      <c r="E55" s="959"/>
      <c r="F55" s="958" t="s">
        <v>419</v>
      </c>
      <c r="G55" s="959"/>
      <c r="H55" s="569"/>
      <c r="I55" s="560" t="s">
        <v>417</v>
      </c>
    </row>
    <row r="56" spans="1:9" ht="35.1" customHeight="1" thickBot="1" x14ac:dyDescent="0.3">
      <c r="A56" s="868" t="s">
        <v>274</v>
      </c>
      <c r="B56" s="103" t="s">
        <v>241</v>
      </c>
      <c r="C56" s="102" t="s">
        <v>242</v>
      </c>
      <c r="D56" s="849" t="s">
        <v>243</v>
      </c>
      <c r="E56" s="850"/>
      <c r="F56" s="849" t="s">
        <v>244</v>
      </c>
      <c r="G56" s="850"/>
      <c r="H56" s="102" t="s">
        <v>245</v>
      </c>
      <c r="I56" s="106" t="s">
        <v>246</v>
      </c>
    </row>
    <row r="57" spans="1:9" ht="394.5" customHeight="1" thickBot="1" x14ac:dyDescent="0.3">
      <c r="A57" s="869"/>
      <c r="B57" s="100">
        <v>1</v>
      </c>
      <c r="C57" s="101">
        <v>0</v>
      </c>
      <c r="D57" s="960" t="s">
        <v>420</v>
      </c>
      <c r="E57" s="961"/>
      <c r="F57" s="962" t="s">
        <v>421</v>
      </c>
      <c r="G57" s="963"/>
      <c r="H57" s="96"/>
      <c r="I57" s="410" t="s">
        <v>422</v>
      </c>
    </row>
    <row r="58" spans="1:9" ht="35.1" customHeight="1" thickBot="1" x14ac:dyDescent="0.3">
      <c r="A58" s="868" t="s">
        <v>278</v>
      </c>
      <c r="B58" s="103" t="s">
        <v>241</v>
      </c>
      <c r="C58" s="102" t="s">
        <v>242</v>
      </c>
      <c r="D58" s="849" t="s">
        <v>243</v>
      </c>
      <c r="E58" s="850"/>
      <c r="F58" s="849" t="s">
        <v>244</v>
      </c>
      <c r="G58" s="850"/>
      <c r="H58" s="104" t="s">
        <v>245</v>
      </c>
      <c r="I58" s="106" t="s">
        <v>246</v>
      </c>
    </row>
    <row r="59" spans="1:9" ht="365.25" customHeight="1" thickBot="1" x14ac:dyDescent="0.3">
      <c r="A59" s="869"/>
      <c r="B59" s="100">
        <v>1</v>
      </c>
      <c r="C59" s="101">
        <v>1</v>
      </c>
      <c r="D59" s="859" t="s">
        <v>423</v>
      </c>
      <c r="E59" s="860"/>
      <c r="F59" s="859" t="s">
        <v>424</v>
      </c>
      <c r="G59" s="955"/>
      <c r="H59" s="151"/>
      <c r="I59" s="509" t="s">
        <v>425</v>
      </c>
    </row>
    <row r="60" spans="1:9" ht="104.25" customHeight="1" thickBot="1" x14ac:dyDescent="0.3">
      <c r="A60" s="868" t="s">
        <v>281</v>
      </c>
      <c r="B60" s="103" t="s">
        <v>241</v>
      </c>
      <c r="C60" s="102" t="s">
        <v>242</v>
      </c>
      <c r="D60" s="849" t="s">
        <v>243</v>
      </c>
      <c r="E60" s="850"/>
      <c r="F60" s="849" t="s">
        <v>244</v>
      </c>
      <c r="G60" s="850"/>
      <c r="H60" s="104" t="s">
        <v>245</v>
      </c>
      <c r="I60" s="106" t="s">
        <v>246</v>
      </c>
    </row>
    <row r="61" spans="1:9" ht="343.5" customHeight="1" thickBot="1" x14ac:dyDescent="0.3">
      <c r="A61" s="869"/>
      <c r="B61" s="100">
        <v>1</v>
      </c>
      <c r="C61" s="101">
        <v>2</v>
      </c>
      <c r="D61" s="859" t="s">
        <v>426</v>
      </c>
      <c r="E61" s="955"/>
      <c r="F61" s="956" t="s">
        <v>427</v>
      </c>
      <c r="G61" s="957"/>
      <c r="H61" s="96"/>
      <c r="I61" s="409" t="s">
        <v>428</v>
      </c>
    </row>
    <row r="62" spans="1:9" ht="35.1" customHeight="1" thickBot="1" x14ac:dyDescent="0.3">
      <c r="A62" s="868" t="s">
        <v>284</v>
      </c>
      <c r="B62" s="103" t="s">
        <v>241</v>
      </c>
      <c r="C62" s="102" t="s">
        <v>242</v>
      </c>
      <c r="D62" s="849" t="s">
        <v>243</v>
      </c>
      <c r="E62" s="850"/>
      <c r="F62" s="849" t="s">
        <v>244</v>
      </c>
      <c r="G62" s="850"/>
      <c r="H62" s="104" t="s">
        <v>245</v>
      </c>
      <c r="I62" s="106" t="s">
        <v>246</v>
      </c>
    </row>
    <row r="63" spans="1:9" ht="312.75" customHeight="1" thickBot="1" x14ac:dyDescent="0.3">
      <c r="A63" s="869"/>
      <c r="B63" s="100">
        <v>1</v>
      </c>
      <c r="C63" s="101">
        <v>0</v>
      </c>
      <c r="D63" s="859" t="s">
        <v>429</v>
      </c>
      <c r="E63" s="955"/>
      <c r="F63" s="956" t="s">
        <v>430</v>
      </c>
      <c r="G63" s="957"/>
      <c r="H63" s="96"/>
      <c r="I63" s="409" t="s">
        <v>428</v>
      </c>
    </row>
    <row r="64" spans="1:9" x14ac:dyDescent="0.25">
      <c r="B64" s="66">
        <f>SUM(B63+B61+B59+B57+B55+B53+B51+B49+B47+B45+B43+B41)</f>
        <v>12</v>
      </c>
      <c r="C64" s="66">
        <f>SUM(C63+C61+C59+C57+C55+C53+C51+C49+C47+C45+C43+C41)</f>
        <v>12</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41.25" customHeight="1" x14ac:dyDescent="0.25">
      <c r="A68" s="107" t="s">
        <v>288</v>
      </c>
      <c r="B68" s="951" t="s">
        <v>431</v>
      </c>
      <c r="C68" s="952"/>
      <c r="D68" s="951" t="s">
        <v>432</v>
      </c>
      <c r="E68" s="952"/>
      <c r="F68" s="798" t="s">
        <v>433</v>
      </c>
      <c r="G68" s="799"/>
      <c r="H68" s="798" t="s">
        <v>434</v>
      </c>
      <c r="I68" s="799"/>
    </row>
    <row r="69" spans="1:9" ht="40.5" customHeight="1" x14ac:dyDescent="0.25">
      <c r="A69" s="107" t="s">
        <v>293</v>
      </c>
      <c r="B69" s="953">
        <v>0.05</v>
      </c>
      <c r="C69" s="954"/>
      <c r="D69" s="953">
        <v>0.05</v>
      </c>
      <c r="E69" s="954"/>
      <c r="F69" s="762"/>
      <c r="G69" s="763"/>
      <c r="H69" s="762"/>
      <c r="I69" s="763"/>
    </row>
    <row r="70" spans="1:9" ht="30" customHeight="1" x14ac:dyDescent="0.25">
      <c r="A70" s="764" t="s">
        <v>194</v>
      </c>
      <c r="B70" s="155" t="s">
        <v>99</v>
      </c>
      <c r="C70" s="155" t="s">
        <v>242</v>
      </c>
      <c r="D70" s="155" t="s">
        <v>99</v>
      </c>
      <c r="E70" s="155" t="s">
        <v>242</v>
      </c>
      <c r="F70" s="155" t="s">
        <v>99</v>
      </c>
      <c r="G70" s="155" t="s">
        <v>242</v>
      </c>
      <c r="H70" s="155" t="s">
        <v>99</v>
      </c>
      <c r="I70" s="155" t="s">
        <v>242</v>
      </c>
    </row>
    <row r="71" spans="1:9" ht="30" customHeight="1" x14ac:dyDescent="0.25">
      <c r="A71" s="765"/>
      <c r="B71" s="109">
        <v>0.05</v>
      </c>
      <c r="C71" s="110">
        <v>0.05</v>
      </c>
      <c r="D71" s="109">
        <v>0.05</v>
      </c>
      <c r="E71" s="110">
        <v>0.02</v>
      </c>
      <c r="F71" s="115"/>
      <c r="G71" s="110"/>
      <c r="H71" s="115"/>
      <c r="I71" s="110"/>
    </row>
    <row r="72" spans="1:9" ht="222.75" customHeight="1" x14ac:dyDescent="0.25">
      <c r="A72" s="107" t="s">
        <v>294</v>
      </c>
      <c r="B72" s="800" t="s">
        <v>435</v>
      </c>
      <c r="C72" s="801"/>
      <c r="D72" s="881" t="s">
        <v>436</v>
      </c>
      <c r="E72" s="882"/>
      <c r="F72" s="804"/>
      <c r="G72" s="946"/>
      <c r="H72" s="804"/>
      <c r="I72" s="805"/>
    </row>
    <row r="73" spans="1:9" ht="80.25" customHeight="1" x14ac:dyDescent="0.25">
      <c r="A73" s="107" t="s">
        <v>298</v>
      </c>
      <c r="B73" s="779" t="s">
        <v>437</v>
      </c>
      <c r="C73" s="780"/>
      <c r="D73" s="779" t="s">
        <v>437</v>
      </c>
      <c r="E73" s="780"/>
      <c r="F73" s="788"/>
      <c r="G73" s="787"/>
      <c r="H73" s="788"/>
      <c r="I73" s="787"/>
    </row>
    <row r="74" spans="1:9" ht="30.75" customHeight="1" x14ac:dyDescent="0.25">
      <c r="A74" s="764" t="s">
        <v>195</v>
      </c>
      <c r="B74" s="155" t="s">
        <v>99</v>
      </c>
      <c r="C74" s="155" t="s">
        <v>242</v>
      </c>
      <c r="D74" s="155" t="s">
        <v>99</v>
      </c>
      <c r="E74" s="155" t="s">
        <v>242</v>
      </c>
      <c r="F74" s="155" t="s">
        <v>99</v>
      </c>
      <c r="G74" s="155" t="s">
        <v>242</v>
      </c>
      <c r="H74" s="155" t="s">
        <v>99</v>
      </c>
      <c r="I74" s="155" t="s">
        <v>242</v>
      </c>
    </row>
    <row r="75" spans="1:9" ht="30.75" customHeight="1" x14ac:dyDescent="0.25">
      <c r="A75" s="765"/>
      <c r="B75" s="109">
        <v>0.05</v>
      </c>
      <c r="C75" s="110">
        <v>0.05</v>
      </c>
      <c r="D75" s="109">
        <v>0.05</v>
      </c>
      <c r="E75" s="110">
        <v>0.04</v>
      </c>
      <c r="F75" s="115"/>
      <c r="G75" s="111"/>
      <c r="H75" s="115"/>
      <c r="I75" s="111"/>
    </row>
    <row r="76" spans="1:9" ht="269.25" customHeight="1" x14ac:dyDescent="0.25">
      <c r="A76" s="107" t="s">
        <v>294</v>
      </c>
      <c r="B76" s="800" t="s">
        <v>438</v>
      </c>
      <c r="C76" s="801"/>
      <c r="D76" s="949" t="s">
        <v>439</v>
      </c>
      <c r="E76" s="950"/>
      <c r="F76" s="804"/>
      <c r="G76" s="946"/>
      <c r="H76" s="847"/>
      <c r="I76" s="848"/>
    </row>
    <row r="77" spans="1:9" ht="80.25" customHeight="1" x14ac:dyDescent="0.25">
      <c r="A77" s="107" t="s">
        <v>298</v>
      </c>
      <c r="B77" s="779" t="s">
        <v>440</v>
      </c>
      <c r="C77" s="780"/>
      <c r="D77" s="779" t="s">
        <v>440</v>
      </c>
      <c r="E77" s="780"/>
      <c r="F77" s="788"/>
      <c r="G77" s="787"/>
      <c r="H77" s="788"/>
      <c r="I77" s="787"/>
    </row>
    <row r="78" spans="1:9" ht="30.75" customHeight="1" x14ac:dyDescent="0.25">
      <c r="A78" s="764" t="s">
        <v>196</v>
      </c>
      <c r="B78" s="155" t="s">
        <v>99</v>
      </c>
      <c r="C78" s="155" t="s">
        <v>242</v>
      </c>
      <c r="D78" s="155" t="s">
        <v>99</v>
      </c>
      <c r="E78" s="155" t="s">
        <v>242</v>
      </c>
      <c r="F78" s="155" t="s">
        <v>99</v>
      </c>
      <c r="G78" s="155" t="s">
        <v>242</v>
      </c>
      <c r="H78" s="155" t="s">
        <v>99</v>
      </c>
      <c r="I78" s="155" t="s">
        <v>242</v>
      </c>
    </row>
    <row r="79" spans="1:9" ht="30.75" customHeight="1" x14ac:dyDescent="0.25">
      <c r="A79" s="765"/>
      <c r="B79" s="109">
        <v>0.1</v>
      </c>
      <c r="C79" s="110">
        <v>0.1</v>
      </c>
      <c r="D79" s="109">
        <v>0.1</v>
      </c>
      <c r="E79" s="110">
        <v>0.05</v>
      </c>
      <c r="F79" s="115"/>
      <c r="G79" s="111"/>
      <c r="H79" s="115"/>
      <c r="I79" s="111"/>
    </row>
    <row r="80" spans="1:9" ht="250.5" customHeight="1" x14ac:dyDescent="0.25">
      <c r="A80" s="107" t="s">
        <v>294</v>
      </c>
      <c r="B80" s="947" t="s">
        <v>441</v>
      </c>
      <c r="C80" s="948"/>
      <c r="D80" s="772" t="s">
        <v>442</v>
      </c>
      <c r="E80" s="773"/>
      <c r="F80" s="804"/>
      <c r="G80" s="946"/>
      <c r="H80" s="788"/>
      <c r="I80" s="787"/>
    </row>
    <row r="81" spans="1:9" ht="80.25" customHeight="1" x14ac:dyDescent="0.25">
      <c r="A81" s="107" t="s">
        <v>298</v>
      </c>
      <c r="B81" s="779" t="s">
        <v>443</v>
      </c>
      <c r="C81" s="780"/>
      <c r="D81" s="779" t="s">
        <v>443</v>
      </c>
      <c r="E81" s="780"/>
      <c r="F81" s="788"/>
      <c r="G81" s="787"/>
      <c r="H81" s="788"/>
      <c r="I81" s="787"/>
    </row>
    <row r="82" spans="1:9" ht="30.75" customHeight="1" x14ac:dyDescent="0.25">
      <c r="A82" s="764" t="s">
        <v>197</v>
      </c>
      <c r="B82" s="155" t="s">
        <v>99</v>
      </c>
      <c r="C82" s="155" t="s">
        <v>242</v>
      </c>
      <c r="D82" s="155" t="s">
        <v>99</v>
      </c>
      <c r="E82" s="155" t="s">
        <v>242</v>
      </c>
      <c r="F82" s="155" t="s">
        <v>99</v>
      </c>
      <c r="G82" s="155" t="s">
        <v>242</v>
      </c>
      <c r="H82" s="155" t="s">
        <v>99</v>
      </c>
      <c r="I82" s="155" t="s">
        <v>242</v>
      </c>
    </row>
    <row r="83" spans="1:9" ht="30.75" customHeight="1" x14ac:dyDescent="0.25">
      <c r="A83" s="765"/>
      <c r="B83" s="109">
        <v>0.1</v>
      </c>
      <c r="C83" s="109">
        <v>0.1</v>
      </c>
      <c r="D83" s="109">
        <v>0.1</v>
      </c>
      <c r="E83" s="110">
        <v>0.03</v>
      </c>
      <c r="F83" s="115"/>
      <c r="G83" s="111"/>
      <c r="H83" s="115"/>
      <c r="I83" s="111"/>
    </row>
    <row r="84" spans="1:9" ht="255" customHeight="1" x14ac:dyDescent="0.25">
      <c r="A84" s="107" t="s">
        <v>294</v>
      </c>
      <c r="B84" s="800" t="s">
        <v>405</v>
      </c>
      <c r="C84" s="801"/>
      <c r="D84" s="800" t="s">
        <v>444</v>
      </c>
      <c r="E84" s="801"/>
      <c r="F84" s="804"/>
      <c r="G84" s="946"/>
      <c r="H84" s="788"/>
      <c r="I84" s="787"/>
    </row>
    <row r="85" spans="1:9" ht="80.25" customHeight="1" x14ac:dyDescent="0.25">
      <c r="A85" s="107" t="s">
        <v>298</v>
      </c>
      <c r="B85" s="779" t="s">
        <v>445</v>
      </c>
      <c r="C85" s="780"/>
      <c r="D85" s="779" t="s">
        <v>445</v>
      </c>
      <c r="E85" s="780"/>
      <c r="F85" s="788"/>
      <c r="G85" s="787"/>
      <c r="H85" s="788"/>
      <c r="I85" s="787"/>
    </row>
    <row r="86" spans="1:9" ht="30" customHeight="1" x14ac:dyDescent="0.25">
      <c r="A86" s="764" t="s">
        <v>200</v>
      </c>
      <c r="B86" s="155" t="s">
        <v>99</v>
      </c>
      <c r="C86" s="155" t="s">
        <v>242</v>
      </c>
      <c r="D86" s="155" t="s">
        <v>99</v>
      </c>
      <c r="E86" s="155" t="s">
        <v>242</v>
      </c>
      <c r="F86" s="155" t="s">
        <v>99</v>
      </c>
      <c r="G86" s="155" t="s">
        <v>242</v>
      </c>
      <c r="H86" s="155" t="s">
        <v>99</v>
      </c>
      <c r="I86" s="155" t="s">
        <v>242</v>
      </c>
    </row>
    <row r="87" spans="1:9" ht="30" customHeight="1" x14ac:dyDescent="0.25">
      <c r="A87" s="765"/>
      <c r="B87" s="109">
        <v>0.1</v>
      </c>
      <c r="C87" s="109">
        <v>0.1</v>
      </c>
      <c r="D87" s="109">
        <v>0.1</v>
      </c>
      <c r="E87" s="109">
        <v>0.1</v>
      </c>
      <c r="F87" s="115"/>
      <c r="G87" s="111"/>
      <c r="H87" s="115"/>
      <c r="I87" s="111"/>
    </row>
    <row r="88" spans="1:9" ht="275.25" customHeight="1" x14ac:dyDescent="0.25">
      <c r="A88" s="107" t="s">
        <v>294</v>
      </c>
      <c r="B88" s="942" t="s">
        <v>446</v>
      </c>
      <c r="C88" s="943"/>
      <c r="D88" s="944" t="s">
        <v>447</v>
      </c>
      <c r="E88" s="945"/>
      <c r="F88" s="846"/>
      <c r="G88" s="846"/>
      <c r="H88" s="846"/>
      <c r="I88" s="846"/>
    </row>
    <row r="89" spans="1:9" ht="80.25" customHeight="1" x14ac:dyDescent="0.25">
      <c r="A89" s="107" t="s">
        <v>298</v>
      </c>
      <c r="B89" s="779" t="s">
        <v>448</v>
      </c>
      <c r="C89" s="780"/>
      <c r="D89" s="779" t="s">
        <v>448</v>
      </c>
      <c r="E89" s="780"/>
      <c r="F89" s="770"/>
      <c r="G89" s="771"/>
      <c r="H89" s="770"/>
      <c r="I89" s="771"/>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109">
        <v>0.1</v>
      </c>
      <c r="C91" s="112">
        <v>0.1</v>
      </c>
      <c r="D91" s="109">
        <v>0.1</v>
      </c>
      <c r="E91" s="110">
        <v>0.1</v>
      </c>
      <c r="F91" s="115"/>
      <c r="G91" s="111"/>
      <c r="H91" s="115"/>
      <c r="I91" s="111"/>
    </row>
    <row r="92" spans="1:9" ht="150.75" customHeight="1" x14ac:dyDescent="0.25">
      <c r="A92" s="107" t="s">
        <v>294</v>
      </c>
      <c r="B92" s="939" t="s">
        <v>449</v>
      </c>
      <c r="C92" s="940"/>
      <c r="D92" s="938" t="s">
        <v>450</v>
      </c>
      <c r="E92" s="941"/>
      <c r="F92" s="778"/>
      <c r="G92" s="778"/>
      <c r="H92" s="778"/>
      <c r="I92" s="778"/>
    </row>
    <row r="93" spans="1:9" ht="80.25" customHeight="1" x14ac:dyDescent="0.25">
      <c r="A93" s="107" t="s">
        <v>298</v>
      </c>
      <c r="B93" s="779" t="s">
        <v>451</v>
      </c>
      <c r="C93" s="780"/>
      <c r="D93" s="779" t="s">
        <v>452</v>
      </c>
      <c r="E93" s="780"/>
      <c r="F93" s="770"/>
      <c r="G93" s="771"/>
      <c r="H93" s="770"/>
      <c r="I93" s="771"/>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109">
        <v>0.1</v>
      </c>
      <c r="C95" s="112">
        <v>0.1</v>
      </c>
      <c r="D95" s="109">
        <v>0.1</v>
      </c>
      <c r="E95" s="110">
        <v>0.1</v>
      </c>
      <c r="F95" s="115"/>
      <c r="G95" s="111"/>
      <c r="H95" s="115"/>
      <c r="I95" s="111"/>
    </row>
    <row r="96" spans="1:9" s="539" customFormat="1" ht="187.5" customHeight="1" x14ac:dyDescent="0.25">
      <c r="A96" s="416" t="s">
        <v>294</v>
      </c>
      <c r="B96" s="938" t="s">
        <v>453</v>
      </c>
      <c r="C96" s="938"/>
      <c r="D96" s="938" t="s">
        <v>454</v>
      </c>
      <c r="E96" s="938"/>
      <c r="F96" s="887"/>
      <c r="G96" s="887"/>
      <c r="H96" s="887"/>
      <c r="I96" s="887"/>
    </row>
    <row r="97" spans="1:9" ht="80.25" customHeight="1" x14ac:dyDescent="0.25">
      <c r="A97" s="107" t="s">
        <v>298</v>
      </c>
      <c r="B97" s="768" t="s">
        <v>455</v>
      </c>
      <c r="C97" s="769"/>
      <c r="D97" s="768" t="s">
        <v>455</v>
      </c>
      <c r="E97" s="769"/>
      <c r="F97" s="770"/>
      <c r="G97" s="771"/>
      <c r="H97" s="770"/>
      <c r="I97" s="771"/>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109">
        <v>0.1</v>
      </c>
      <c r="C99" s="112">
        <v>0.1</v>
      </c>
      <c r="D99" s="109">
        <v>0.1</v>
      </c>
      <c r="E99" s="110">
        <v>0.1</v>
      </c>
      <c r="F99" s="115"/>
      <c r="G99" s="111"/>
      <c r="H99" s="115"/>
      <c r="I99" s="111"/>
    </row>
    <row r="100" spans="1:9" ht="105" customHeight="1" x14ac:dyDescent="0.25">
      <c r="A100" s="107" t="s">
        <v>294</v>
      </c>
      <c r="B100" s="938" t="s">
        <v>456</v>
      </c>
      <c r="C100" s="938"/>
      <c r="D100" s="938" t="s">
        <v>457</v>
      </c>
      <c r="E100" s="938"/>
      <c r="F100" s="778"/>
      <c r="G100" s="778"/>
      <c r="H100" s="778"/>
      <c r="I100" s="778"/>
    </row>
    <row r="101" spans="1:9" ht="80.25" customHeight="1" x14ac:dyDescent="0.25">
      <c r="A101" s="107" t="s">
        <v>298</v>
      </c>
      <c r="B101" s="779" t="s">
        <v>458</v>
      </c>
      <c r="C101" s="780"/>
      <c r="D101" s="779" t="s">
        <v>458</v>
      </c>
      <c r="E101" s="780"/>
      <c r="F101" s="770"/>
      <c r="G101" s="771"/>
      <c r="H101" s="770"/>
      <c r="I101" s="771"/>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109">
        <v>0.1</v>
      </c>
      <c r="C103" s="109">
        <v>0</v>
      </c>
      <c r="D103" s="109">
        <v>0.1</v>
      </c>
      <c r="E103" s="109">
        <v>0.1</v>
      </c>
      <c r="F103" s="115"/>
      <c r="G103" s="111"/>
      <c r="H103" s="115"/>
      <c r="I103" s="111"/>
    </row>
    <row r="104" spans="1:9" ht="147" customHeight="1" x14ac:dyDescent="0.25">
      <c r="A104" s="107" t="s">
        <v>294</v>
      </c>
      <c r="B104" s="936" t="s">
        <v>459</v>
      </c>
      <c r="C104" s="936"/>
      <c r="D104" s="937" t="s">
        <v>460</v>
      </c>
      <c r="E104" s="937"/>
      <c r="F104" s="778"/>
      <c r="G104" s="778"/>
      <c r="H104" s="778"/>
      <c r="I104" s="778"/>
    </row>
    <row r="105" spans="1:9" ht="80.25" customHeight="1" x14ac:dyDescent="0.25">
      <c r="A105" s="107" t="s">
        <v>298</v>
      </c>
      <c r="B105" s="779" t="s">
        <v>461</v>
      </c>
      <c r="C105" s="780"/>
      <c r="D105" s="779" t="s">
        <v>461</v>
      </c>
      <c r="E105" s="780"/>
      <c r="F105" s="770"/>
      <c r="G105" s="771"/>
      <c r="H105" s="770"/>
      <c r="I105" s="771"/>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109">
        <v>0.1</v>
      </c>
      <c r="C107" s="109">
        <v>0.1</v>
      </c>
      <c r="D107" s="109">
        <v>0.1</v>
      </c>
      <c r="E107" s="109">
        <v>0.1</v>
      </c>
      <c r="F107" s="115"/>
      <c r="G107" s="111"/>
      <c r="H107" s="115"/>
      <c r="I107" s="111"/>
    </row>
    <row r="108" spans="1:9" ht="80.25" customHeight="1" x14ac:dyDescent="0.25">
      <c r="A108" s="107" t="s">
        <v>294</v>
      </c>
      <c r="B108" s="935" t="s">
        <v>462</v>
      </c>
      <c r="C108" s="935"/>
      <c r="D108" s="935" t="s">
        <v>463</v>
      </c>
      <c r="E108" s="935"/>
      <c r="F108" s="778"/>
      <c r="G108" s="778"/>
      <c r="H108" s="778"/>
      <c r="I108" s="778"/>
    </row>
    <row r="109" spans="1:9" ht="80.25" customHeight="1" x14ac:dyDescent="0.25">
      <c r="A109" s="107" t="s">
        <v>298</v>
      </c>
      <c r="B109" s="779" t="s">
        <v>464</v>
      </c>
      <c r="C109" s="780"/>
      <c r="D109" s="779" t="s">
        <v>464</v>
      </c>
      <c r="E109" s="780"/>
      <c r="F109" s="770"/>
      <c r="G109" s="771"/>
      <c r="H109" s="770"/>
      <c r="I109" s="771"/>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109">
        <v>0.05</v>
      </c>
      <c r="C111" s="672">
        <v>0.2</v>
      </c>
      <c r="D111" s="109">
        <v>0.05</v>
      </c>
      <c r="E111" s="109">
        <v>0.05</v>
      </c>
      <c r="F111" s="115"/>
      <c r="G111" s="111"/>
      <c r="H111" s="115"/>
      <c r="I111" s="111"/>
    </row>
    <row r="112" spans="1:9" ht="80.25" customHeight="1" x14ac:dyDescent="0.25">
      <c r="A112" s="107" t="s">
        <v>294</v>
      </c>
      <c r="B112" s="935" t="s">
        <v>465</v>
      </c>
      <c r="C112" s="935"/>
      <c r="D112" s="935" t="s">
        <v>466</v>
      </c>
      <c r="E112" s="935"/>
      <c r="F112" s="778"/>
      <c r="G112" s="778"/>
      <c r="H112" s="778"/>
      <c r="I112" s="778"/>
    </row>
    <row r="113" spans="1:9" ht="80.25" customHeight="1" x14ac:dyDescent="0.25">
      <c r="A113" s="107" t="s">
        <v>298</v>
      </c>
      <c r="B113" s="779" t="s">
        <v>467</v>
      </c>
      <c r="C113" s="780"/>
      <c r="D113" s="779" t="s">
        <v>467</v>
      </c>
      <c r="E113" s="780"/>
      <c r="F113" s="770"/>
      <c r="G113" s="771"/>
      <c r="H113" s="770"/>
      <c r="I113" s="771"/>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355">
        <v>0.05</v>
      </c>
      <c r="C115" s="355">
        <v>0</v>
      </c>
      <c r="D115" s="109">
        <v>0.05</v>
      </c>
      <c r="E115" s="355">
        <v>0.12</v>
      </c>
      <c r="F115" s="273"/>
      <c r="G115" s="274"/>
      <c r="H115" s="273"/>
      <c r="I115" s="274"/>
    </row>
    <row r="116" spans="1:9" ht="84.75" customHeight="1" x14ac:dyDescent="0.25">
      <c r="A116" s="107" t="s">
        <v>294</v>
      </c>
      <c r="B116" s="931" t="s">
        <v>468</v>
      </c>
      <c r="C116" s="932"/>
      <c r="D116" s="933" t="s">
        <v>1602</v>
      </c>
      <c r="E116" s="934"/>
      <c r="F116" s="885"/>
      <c r="G116" s="885"/>
      <c r="H116" s="885"/>
      <c r="I116" s="885"/>
    </row>
    <row r="117" spans="1:9" ht="80.25" customHeight="1" x14ac:dyDescent="0.25">
      <c r="A117" s="107" t="s">
        <v>298</v>
      </c>
      <c r="B117" s="768" t="s">
        <v>469</v>
      </c>
      <c r="C117" s="769"/>
      <c r="D117" s="768" t="s">
        <v>469</v>
      </c>
      <c r="E117" s="769"/>
      <c r="F117" s="770"/>
      <c r="G117" s="771"/>
      <c r="H117" s="770"/>
      <c r="I117" s="771"/>
    </row>
    <row r="118" spans="1:9" ht="16.5" x14ac:dyDescent="0.25">
      <c r="A118" s="108" t="s">
        <v>344</v>
      </c>
      <c r="B118" s="379">
        <f t="shared" ref="B118:I118" si="1">(B71+B75+B79+B83+B87+B91+B95+B99+B103+B107+B111+B115)</f>
        <v>1</v>
      </c>
      <c r="C118" s="379">
        <f t="shared" si="1"/>
        <v>1</v>
      </c>
      <c r="D118" s="379">
        <f t="shared" si="1"/>
        <v>1</v>
      </c>
      <c r="E118" s="686">
        <f t="shared" si="1"/>
        <v>0.91</v>
      </c>
      <c r="F118" s="379">
        <f t="shared" si="1"/>
        <v>0</v>
      </c>
      <c r="G118" s="379">
        <f t="shared" si="1"/>
        <v>0</v>
      </c>
      <c r="H118" s="113">
        <f t="shared" si="1"/>
        <v>0</v>
      </c>
      <c r="I118" s="113">
        <f t="shared" si="1"/>
        <v>0</v>
      </c>
    </row>
    <row r="122" spans="1:9" ht="28.5" x14ac:dyDescent="0.25">
      <c r="A122" s="354" t="s">
        <v>345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EXgkXHm1rWdEh3B9ZmT2BWoBSsN2NJnR_2yOHNyAeLpyaA?e=8ocgNf " xr:uid="{CDA0A83F-4841-4A26-A120-6286E1C0D3F2}"/>
    <hyperlink ref="D73:E73" r:id="rId2" display="https://secretariadistritald-my.sharepoint.com/:w:/g/personal/territorializacion2021_sdmujer_gov_co/EXgkXHm1rWdEh3B9ZmT2BWoBSsN2NJnR_2yOHNyAeLpyaA?e=8ocgNf " xr:uid="{D675BCC9-6CA8-491C-8EE6-AEB7F55A0B4E}"/>
    <hyperlink ref="B77:C77" r:id="rId3" display="https://secretariadistritald-my.sharepoint.com/:w:/g/personal/territorializacion2021_sdmujer_gov_co/EcIhuQjZ44pEttlcaSETPt0BTtos86N5_C8xk1A-bW9Ysw?e=hfIxcu" xr:uid="{D12351A0-2A2F-4F80-AF71-FC70FF78F5B2}"/>
    <hyperlink ref="D77:E77" r:id="rId4" display="https://secretariadistritald-my.sharepoint.com/:w:/g/personal/territorializacion2021_sdmujer_gov_co/EcIhuQjZ44pEttlcaSETPt0BTtos86N5_C8xk1A-bW9Ysw?e=hfIxcu" xr:uid="{EDA12908-C3F9-425A-9201-3C0633405EEF}"/>
    <hyperlink ref="B81:C81" r:id="rId5" display="https://secretariadistritald-my.sharepoint.com/:w:/g/personal/territorializacion2021_sdmujer_gov_co/ETnaSOs-c2dCkPcWd2gcze0Bag1Q0PjO7Nlazeg3vQaSsw?e=sgxzgZ" xr:uid="{B68361CA-5C1B-428B-A2CA-AAA889376775}"/>
    <hyperlink ref="D81:E81" r:id="rId6" display="https://secretariadistritald-my.sharepoint.com/:w:/g/personal/territorializacion2021_sdmujer_gov_co/ETnaSOs-c2dCkPcWd2gcze0Bag1Q0PjO7Nlazeg3vQaSsw?e=sgxzgZ" xr:uid="{AF29996C-9109-42BB-8634-DDF8BC0D0A51}"/>
    <hyperlink ref="B85:C85" r:id="rId7" display="https://secretariadistritald-my.sharepoint.com/:w:/g/personal/territorializacion2021_sdmujer_gov_co/EQF63Pw8m0xPrIIHV7EfbXsBUGUvZOA90sMAkEZaCMzAtA?e=m7P7cl" xr:uid="{49AA7497-0623-422C-B05B-20B20FD98D4B}"/>
    <hyperlink ref="D85:E85" r:id="rId8" display="https://secretariadistritald-my.sharepoint.com/:w:/g/personal/territorializacion2021_sdmujer_gov_co/EQF63Pw8m0xPrIIHV7EfbXsBUGUvZOA90sMAkEZaCMzAtA?e=m7P7cl" xr:uid="{483900C2-07C5-46D5-9434-417C4A14362C}"/>
    <hyperlink ref="B89:C89" r:id="rId9" display="https://secretariadistritald-my.sharepoint.com/:w:/g/personal/territorializacion2021_sdmujer_gov_co/EZLrRtyPcMRHkwbuyWWTNTsBs-XWl6kdlZgbMRoFO1n5dA?e=yaqlrq" xr:uid="{5E25A464-AD94-4980-ABA4-B570FB36889E}"/>
    <hyperlink ref="D89:E89" r:id="rId10" display="https://secretariadistritald-my.sharepoint.com/:w:/g/personal/territorializacion2021_sdmujer_gov_co/EZLrRtyPcMRHkwbuyWWTNTsBs-XWl6kdlZgbMRoFO1n5dA?e=yaqlrq" xr:uid="{F34C0622-5ACF-4DF0-91E1-DFD380571161}"/>
    <hyperlink ref="B93:C93" r:id="rId11" display="https://secretariadistritald-my.sharepoint.com/:w:/g/personal/territorializacion2021_sdmujer_gov_co/EaOS-CAv9b5Pp8eUsGFjPgIBS-OGZzMgXyQRlpgRZDMjMQ?e=Nnrusc" xr:uid="{5A0500DC-E4AF-4996-8772-9D6AF99318F5}"/>
    <hyperlink ref="D93:E93" r:id="rId12" display="https://secretariadistritald-my.sharepoint.com/:w:/g/personal/territorializacion2021_sdmujer_gov_co/EaOS-CAv9b5Pp8eUsGFjPgIBS-OGZzMgXyQRlpgRZDMjMQ?e=7jJOQ6" xr:uid="{39349F20-0FAE-4C65-AE17-166DD38294FC}"/>
    <hyperlink ref="B97:C97" r:id="rId13" display="https://secretariadistritald-my.sharepoint.com/:w:/g/personal/territorializacion2021_sdmujer_gov_co/EaOS-CAv9b5Pp8eUsGFjPgIBS-OGZzMgXyQRlpgRZDMjMQ?e=9Iid0s" xr:uid="{2DA232DF-403F-479D-90FA-D8A6E529DFB0}"/>
    <hyperlink ref="D97:E97" r:id="rId14" display="https://secretariadistritald-my.sharepoint.com/:w:/g/personal/territorializacion2021_sdmujer_gov_co/EaOS-CAv9b5Pp8eUsGFjPgIBS-OGZzMgXyQRlpgRZDMjMQ?e=9Iid0s" xr:uid="{9F397ABD-7D12-43A0-8FD5-BCB1E0673226}"/>
    <hyperlink ref="B101:C101" r:id="rId15" display="https://secretariadistritald-my.sharepoint.com/:w:/g/personal/territorializacion2021_sdmujer_gov_co/Efmj0N6w0O1Dg7uJE_Py8l4BSn_mfEG9-4gz6F4D796o8Q?e=JGjfzN" xr:uid="{7E5595AB-FC34-461E-9BE1-B66A94E8C74A}"/>
    <hyperlink ref="D101:E101" r:id="rId16" display="https://secretariadistritald-my.sharepoint.com/:w:/g/personal/territorializacion2021_sdmujer_gov_co/Efmj0N6w0O1Dg7uJE_Py8l4BSn_mfEG9-4gz6F4D796o8Q?e=JGjfzN" xr:uid="{4C54E98A-AE3C-47FE-9CC6-E049E36C386A}"/>
    <hyperlink ref="B105:C105" r:id="rId17" display="https://secretariadistritald-my.sharepoint.com/:w:/g/personal/territorializacion2021_sdmujer_gov_co/EcR7xGOYptRFpmfnUSdorbkBhd2em-3IV1DQdS5BKqyBYw?e=uu0TQO" xr:uid="{014742AB-7A3F-4667-BF39-CBB1002FBF2F}"/>
    <hyperlink ref="D105:E105" r:id="rId18" display="https://secretariadistritald-my.sharepoint.com/:w:/g/personal/territorializacion2021_sdmujer_gov_co/EcR7xGOYptRFpmfnUSdorbkBhd2em-3IV1DQdS5BKqyBYw?e=uu0TQO" xr:uid="{925A614A-4A3D-4902-87EF-356275AADDA2}"/>
    <hyperlink ref="B109:C109" r:id="rId19" display="https://secretariadistritald-my.sharepoint.com/:w:/g/personal/territorializacion2021_sdmujer_gov_co/EfLlZ6NVRFlJr8o5k7zacyYB4ArwKh-FwlLNPR6bdXjvyQ?e=alFhZD" xr:uid="{9055ACEE-E422-4D13-914A-C38B9B31F1F7}"/>
    <hyperlink ref="D109:E109" r:id="rId20" display="https://secretariadistritald-my.sharepoint.com/:w:/g/personal/territorializacion2021_sdmujer_gov_co/EfLlZ6NVRFlJr8o5k7zacyYB4ArwKh-FwlLNPR6bdXjvyQ?e=alFhZD" xr:uid="{9EB3DEF0-6079-48C3-9005-697FCE52599F}"/>
    <hyperlink ref="B113:C113" r:id="rId21" display="https://secretariadistritald-my.sharepoint.com/:w:/g/personal/territorializacion2021_sdmujer_gov_co/IQBXwPz1FdLgRYoVPqUfIHXTAZ2AV2rvXiWCqWMgMNaqCCM?e=ZkU51M" xr:uid="{CC664053-A0C5-4512-8E30-227C68FB7ABA}"/>
    <hyperlink ref="D113:E113" r:id="rId22" display="https://secretariadistritald-my.sharepoint.com/:w:/g/personal/territorializacion2021_sdmujer_gov_co/IQBXwPz1FdLgRYoVPqUfIHXTAZ2AV2rvXiWCqWMgMNaqCCM?e=ZkU51M" xr:uid="{EFD380F3-6AD4-42A0-82DF-3DCF2B820085}"/>
    <hyperlink ref="B117:C117" r:id="rId23" display="https://secretariadistritald-my.sharepoint.com/:w:/g/personal/territorializacion2021_sdmujer_gov_co/IQC7jILl8BPjSYAXloulVgDbAUE_6Xw4DNuEUjT1R-WporQ?e=PeTPkY" xr:uid="{D305BB22-B034-45DC-BC84-54584C8F02C3}"/>
    <hyperlink ref="D117:E117" r:id="rId24" display="https://secretariadistritald-my.sharepoint.com/:w:/g/personal/territorializacion2021_sdmujer_gov_co/IQC7jILl8BPjSYAXloulVgDbAUE_6Xw4DNuEUjT1R-WporQ?e=PeTPkY" xr:uid="{33D57F6E-45F4-4B89-BEB9-996678D5E0FA}"/>
  </hyperlinks>
  <pageMargins left="0.25" right="0.25" top="0.75" bottom="0.75" header="0.3" footer="0.3"/>
  <pageSetup scale="10" orientation="landscape" r:id="rId25"/>
  <drawing r:id="rId2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3" zoomScale="120" zoomScaleNormal="120" workbookViewId="0">
      <selection activeCell="H20" sqref="H20:I20"/>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972"/>
      <c r="B1" s="973"/>
      <c r="C1" s="973"/>
      <c r="D1" s="973"/>
      <c r="E1" s="974"/>
      <c r="F1" s="927" t="s">
        <v>346</v>
      </c>
      <c r="G1" s="928"/>
      <c r="H1" s="928"/>
      <c r="I1" s="928"/>
      <c r="J1" s="928"/>
      <c r="K1" s="928"/>
      <c r="L1" s="261"/>
    </row>
    <row r="2" spans="1:12" ht="18.75" customHeight="1" x14ac:dyDescent="0.25">
      <c r="A2" s="975"/>
      <c r="B2" s="976"/>
      <c r="C2" s="976"/>
      <c r="D2" s="976"/>
      <c r="E2" s="977"/>
      <c r="F2" s="929"/>
      <c r="G2" s="930"/>
      <c r="H2" s="930"/>
      <c r="I2" s="930"/>
      <c r="J2" s="930"/>
      <c r="K2" s="930"/>
      <c r="L2" s="261"/>
    </row>
    <row r="3" spans="1:12" ht="18.75" customHeight="1" x14ac:dyDescent="0.25">
      <c r="A3" s="975"/>
      <c r="B3" s="976"/>
      <c r="C3" s="976"/>
      <c r="D3" s="976"/>
      <c r="E3" s="977"/>
      <c r="F3" s="927" t="s">
        <v>347</v>
      </c>
      <c r="G3" s="928"/>
      <c r="H3" s="928"/>
      <c r="I3" s="928"/>
      <c r="J3" s="928"/>
      <c r="K3" s="928"/>
      <c r="L3" s="261"/>
    </row>
    <row r="4" spans="1:12" ht="18.75" customHeight="1" x14ac:dyDescent="0.25">
      <c r="A4" s="978"/>
      <c r="B4" s="979"/>
      <c r="C4" s="979"/>
      <c r="D4" s="979"/>
      <c r="E4" s="980"/>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66</v>
      </c>
      <c r="E8" s="902"/>
      <c r="F8" s="902"/>
      <c r="G8" s="902"/>
      <c r="H8" s="903"/>
      <c r="I8" s="898" t="s">
        <v>353</v>
      </c>
      <c r="J8" s="900"/>
      <c r="K8" s="901" t="s">
        <v>75</v>
      </c>
      <c r="L8" s="903"/>
    </row>
    <row r="9" spans="1:12" ht="15.75" customHeight="1" x14ac:dyDescent="0.25">
      <c r="A9" s="918" t="s">
        <v>354</v>
      </c>
      <c r="B9" s="919"/>
      <c r="C9" s="919"/>
      <c r="D9" s="919"/>
      <c r="E9" s="899"/>
      <c r="F9" s="899"/>
      <c r="G9" s="899"/>
      <c r="H9" s="899"/>
      <c r="I9" s="899"/>
      <c r="J9" s="899"/>
      <c r="K9" s="899"/>
      <c r="L9" s="911"/>
    </row>
    <row r="10" spans="1:12" ht="35.25" customHeight="1" x14ac:dyDescent="0.25">
      <c r="A10" s="896" t="s">
        <v>355</v>
      </c>
      <c r="B10" s="896"/>
      <c r="C10" s="896"/>
      <c r="D10" s="896"/>
      <c r="E10" s="897" t="str">
        <f>+ACTIVIDAD_2!B36</f>
        <v>Desarrollar 40 procesos formativos para fortalecer las capacidades y brindar herramientas a las mujeres en el ejercicio pleno del derecho a la participación y representación</v>
      </c>
      <c r="F10" s="897"/>
      <c r="G10" s="897"/>
      <c r="H10" s="897"/>
      <c r="I10" s="897"/>
      <c r="J10" s="897"/>
      <c r="K10" s="897"/>
      <c r="L10" s="897"/>
    </row>
    <row r="11" spans="1:12" ht="34.5" customHeight="1" x14ac:dyDescent="0.25">
      <c r="A11" s="909" t="s">
        <v>356</v>
      </c>
      <c r="B11" s="910"/>
      <c r="C11" s="910"/>
      <c r="D11" s="911"/>
      <c r="E11" s="904" t="str">
        <f>+ACTIVIDAD_2!I17</f>
        <v>Número de procesos formativos para fortalecer las capacidades y brindar herramientas a las mujeres en el ejercicio pleno del derecho a la participación y representación desarrollados</v>
      </c>
      <c r="F11" s="897"/>
      <c r="G11" s="897"/>
      <c r="H11" s="897"/>
      <c r="I11" s="897"/>
      <c r="J11" s="897"/>
      <c r="K11" s="897"/>
      <c r="L11" s="905"/>
    </row>
    <row r="12" spans="1:12" ht="47.25" customHeight="1" x14ac:dyDescent="0.25">
      <c r="A12" s="898" t="s">
        <v>357</v>
      </c>
      <c r="B12" s="899"/>
      <c r="C12" s="899"/>
      <c r="D12" s="900"/>
      <c r="E12" s="920" t="s">
        <v>470</v>
      </c>
      <c r="F12" s="921"/>
      <c r="G12" s="921"/>
      <c r="H12" s="921"/>
      <c r="I12" s="921"/>
      <c r="J12" s="921"/>
      <c r="K12" s="921"/>
      <c r="L12" s="922"/>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981">
        <f>+ACTIVIDAD_1!C39</f>
        <v>1</v>
      </c>
      <c r="E16" s="982"/>
      <c r="F16" s="982"/>
      <c r="G16" s="982"/>
      <c r="H16" s="983"/>
      <c r="I16" s="898" t="s">
        <v>237</v>
      </c>
      <c r="J16" s="900"/>
      <c r="K16" s="901" t="s">
        <v>23</v>
      </c>
      <c r="L16" s="903"/>
    </row>
    <row r="17" spans="1:12" ht="27.6" customHeight="1" x14ac:dyDescent="0.25">
      <c r="A17" s="898" t="s">
        <v>365</v>
      </c>
      <c r="B17" s="899"/>
      <c r="C17" s="900"/>
      <c r="D17" s="901"/>
      <c r="E17" s="902"/>
      <c r="F17" s="902"/>
      <c r="G17" s="902"/>
      <c r="H17" s="903"/>
      <c r="I17" s="906"/>
      <c r="J17" s="907"/>
      <c r="K17" s="907"/>
      <c r="L17" s="908"/>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89.25" customHeight="1" x14ac:dyDescent="0.25">
      <c r="A19" s="263">
        <v>1</v>
      </c>
      <c r="B19" s="264" t="s">
        <v>292</v>
      </c>
      <c r="C19" s="901" t="s">
        <v>471</v>
      </c>
      <c r="D19" s="902"/>
      <c r="E19" s="902"/>
      <c r="F19" s="902"/>
      <c r="G19" s="903"/>
      <c r="H19" s="984" t="s">
        <v>472</v>
      </c>
      <c r="I19" s="985"/>
      <c r="J19" s="906" t="s">
        <v>22</v>
      </c>
      <c r="K19" s="908"/>
      <c r="L19" s="264" t="s">
        <v>473</v>
      </c>
    </row>
    <row r="20" spans="1:12" ht="54.75" customHeight="1" x14ac:dyDescent="0.25">
      <c r="A20" s="263">
        <v>2</v>
      </c>
      <c r="B20" s="264" t="s">
        <v>292</v>
      </c>
      <c r="C20" s="901"/>
      <c r="D20" s="902"/>
      <c r="E20" s="902"/>
      <c r="F20" s="902"/>
      <c r="G20" s="903"/>
      <c r="H20" s="984"/>
      <c r="I20" s="985"/>
      <c r="J20" s="906"/>
      <c r="K20" s="908"/>
      <c r="L20" s="264"/>
    </row>
    <row r="21" spans="1:12" ht="34.35" customHeight="1" x14ac:dyDescent="0.25">
      <c r="A21" s="263">
        <v>3</v>
      </c>
      <c r="B21" s="264" t="s">
        <v>292</v>
      </c>
      <c r="C21" s="901"/>
      <c r="D21" s="902"/>
      <c r="E21" s="902"/>
      <c r="F21" s="902"/>
      <c r="G21" s="903"/>
      <c r="H21" s="901"/>
      <c r="I21" s="903"/>
      <c r="J21" s="906"/>
      <c r="K21" s="908"/>
      <c r="L21" s="264"/>
    </row>
    <row r="22" spans="1:12" ht="25.5" customHeight="1" x14ac:dyDescent="0.25">
      <c r="A22" s="268" t="s">
        <v>366</v>
      </c>
      <c r="B22" s="898" t="s">
        <v>379</v>
      </c>
      <c r="C22" s="899"/>
      <c r="D22" s="899"/>
      <c r="E22" s="899"/>
      <c r="F22" s="899"/>
      <c r="G22" s="899"/>
      <c r="H22" s="899"/>
      <c r="I22" s="899"/>
      <c r="J22" s="899"/>
      <c r="K22" s="900"/>
      <c r="L22" s="268" t="s">
        <v>380</v>
      </c>
    </row>
    <row r="23" spans="1:12" ht="47.25" customHeight="1" x14ac:dyDescent="0.25">
      <c r="A23" s="263">
        <v>1</v>
      </c>
      <c r="B23" s="901" t="s">
        <v>474</v>
      </c>
      <c r="C23" s="902"/>
      <c r="D23" s="902"/>
      <c r="E23" s="902"/>
      <c r="F23" s="902"/>
      <c r="G23" s="902"/>
      <c r="H23" s="902"/>
      <c r="I23" s="902"/>
      <c r="J23" s="902"/>
      <c r="K23" s="903"/>
      <c r="L23" s="264" t="s">
        <v>22</v>
      </c>
    </row>
    <row r="24" spans="1:12" ht="15.75" customHeight="1" x14ac:dyDescent="0.25">
      <c r="A24" s="898" t="s">
        <v>382</v>
      </c>
      <c r="B24" s="899"/>
      <c r="C24" s="899"/>
      <c r="D24" s="899"/>
      <c r="E24" s="899"/>
      <c r="F24" s="919"/>
      <c r="G24" s="919"/>
      <c r="H24" s="899"/>
      <c r="I24" s="919"/>
      <c r="J24" s="919"/>
      <c r="K24" s="919"/>
      <c r="L24" s="986"/>
    </row>
    <row r="25" spans="1:12" ht="26.25" customHeight="1" x14ac:dyDescent="0.25">
      <c r="A25" s="898" t="s">
        <v>383</v>
      </c>
      <c r="B25" s="899"/>
      <c r="C25" s="900"/>
      <c r="D25" s="901">
        <v>6</v>
      </c>
      <c r="E25" s="902"/>
      <c r="F25" s="896" t="s">
        <v>384</v>
      </c>
      <c r="G25" s="896"/>
      <c r="H25" s="276">
        <v>2024</v>
      </c>
      <c r="I25" s="896" t="s">
        <v>385</v>
      </c>
      <c r="J25" s="896"/>
      <c r="K25" s="987" t="s">
        <v>473</v>
      </c>
      <c r="L25" s="987"/>
    </row>
    <row r="26" spans="1:12" ht="26.25" customHeight="1" x14ac:dyDescent="0.25">
      <c r="A26" s="898" t="s">
        <v>387</v>
      </c>
      <c r="B26" s="899"/>
      <c r="C26" s="900"/>
      <c r="D26" s="901" t="s">
        <v>475</v>
      </c>
      <c r="E26" s="902"/>
      <c r="F26" s="895"/>
      <c r="G26" s="895"/>
      <c r="H26" s="902"/>
      <c r="I26" s="895"/>
      <c r="J26" s="895"/>
      <c r="K26" s="895"/>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B112" zoomScale="70" zoomScaleNormal="70" workbookViewId="0">
      <selection activeCell="H116" sqref="H116:I116"/>
    </sheetView>
  </sheetViews>
  <sheetFormatPr baseColWidth="10" defaultColWidth="10.85546875" defaultRowHeight="14.25" x14ac:dyDescent="0.25"/>
  <cols>
    <col min="1" max="1" width="49.7109375" style="66" customWidth="1"/>
    <col min="2" max="2" width="25.28515625" style="66" customWidth="1"/>
    <col min="3" max="3" width="27.42578125" style="66" customWidth="1"/>
    <col min="4" max="4" width="25.140625" style="66" customWidth="1"/>
    <col min="5" max="5" width="71.5703125" style="66" customWidth="1"/>
    <col min="6" max="6" width="39.5703125" style="66" customWidth="1"/>
    <col min="7" max="7" width="62.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2" customFormat="1" ht="32.25" customHeight="1" thickBot="1" x14ac:dyDescent="0.3">
      <c r="A1" s="830"/>
      <c r="B1" s="809" t="s">
        <v>182</v>
      </c>
      <c r="C1" s="810"/>
      <c r="D1" s="810"/>
      <c r="E1" s="810"/>
      <c r="F1" s="810"/>
      <c r="G1" s="810"/>
      <c r="H1" s="810"/>
      <c r="I1" s="810"/>
      <c r="J1" s="810"/>
      <c r="K1" s="810"/>
      <c r="L1" s="811"/>
      <c r="M1" s="806" t="s">
        <v>183</v>
      </c>
      <c r="N1" s="807"/>
      <c r="O1" s="808"/>
    </row>
    <row r="2" spans="1:15" s="142" customFormat="1" ht="30.75" customHeight="1" thickBot="1" x14ac:dyDescent="0.3">
      <c r="A2" s="831"/>
      <c r="B2" s="812" t="s">
        <v>184</v>
      </c>
      <c r="C2" s="813"/>
      <c r="D2" s="813"/>
      <c r="E2" s="813"/>
      <c r="F2" s="813"/>
      <c r="G2" s="813"/>
      <c r="H2" s="813"/>
      <c r="I2" s="813"/>
      <c r="J2" s="813"/>
      <c r="K2" s="813"/>
      <c r="L2" s="814"/>
      <c r="M2" s="806" t="s">
        <v>185</v>
      </c>
      <c r="N2" s="807"/>
      <c r="O2" s="808"/>
    </row>
    <row r="3" spans="1:15" s="142" customFormat="1" ht="24" customHeight="1" thickBot="1" x14ac:dyDescent="0.3">
      <c r="A3" s="831"/>
      <c r="B3" s="812" t="s">
        <v>186</v>
      </c>
      <c r="C3" s="813"/>
      <c r="D3" s="813"/>
      <c r="E3" s="813"/>
      <c r="F3" s="813"/>
      <c r="G3" s="813"/>
      <c r="H3" s="813"/>
      <c r="I3" s="813"/>
      <c r="J3" s="813"/>
      <c r="K3" s="813"/>
      <c r="L3" s="814"/>
      <c r="M3" s="806" t="s">
        <v>187</v>
      </c>
      <c r="N3" s="807"/>
      <c r="O3" s="808"/>
    </row>
    <row r="4" spans="1:15" s="142" customFormat="1" ht="21.75" customHeight="1" thickBot="1" x14ac:dyDescent="0.3">
      <c r="A4" s="832"/>
      <c r="B4" s="815" t="s">
        <v>188</v>
      </c>
      <c r="C4" s="816"/>
      <c r="D4" s="816"/>
      <c r="E4" s="816"/>
      <c r="F4" s="816"/>
      <c r="G4" s="816"/>
      <c r="H4" s="816"/>
      <c r="I4" s="816"/>
      <c r="J4" s="816"/>
      <c r="K4" s="816"/>
      <c r="L4" s="817"/>
      <c r="M4" s="806" t="s">
        <v>189</v>
      </c>
      <c r="N4" s="807"/>
      <c r="O4" s="808"/>
    </row>
    <row r="5" spans="1:15" s="142" customFormat="1" ht="21.75" customHeight="1" thickBot="1" x14ac:dyDescent="0.3">
      <c r="A5" s="143"/>
      <c r="B5" s="144"/>
      <c r="C5" s="144"/>
      <c r="D5" s="144"/>
      <c r="E5" s="144"/>
      <c r="F5" s="144"/>
      <c r="G5" s="144"/>
      <c r="H5" s="144"/>
      <c r="I5" s="144"/>
      <c r="J5" s="144"/>
      <c r="K5" s="144"/>
      <c r="L5" s="144"/>
      <c r="M5" s="145"/>
      <c r="N5" s="145"/>
      <c r="O5" s="145"/>
    </row>
    <row r="6" spans="1:15" s="142" customFormat="1" ht="42.75" customHeight="1" thickBot="1" x14ac:dyDescent="0.3">
      <c r="A6" s="117" t="s">
        <v>190</v>
      </c>
      <c r="B6" s="843" t="s">
        <v>191</v>
      </c>
      <c r="C6" s="844"/>
      <c r="D6" s="844"/>
      <c r="E6" s="844"/>
      <c r="F6" s="844"/>
      <c r="G6" s="844"/>
      <c r="H6" s="844"/>
      <c r="I6" s="844"/>
      <c r="J6" s="844"/>
      <c r="K6" s="845"/>
      <c r="L6" s="242" t="s">
        <v>192</v>
      </c>
      <c r="M6" s="482">
        <v>2024110010310</v>
      </c>
      <c r="N6" s="483"/>
      <c r="O6" s="484"/>
    </row>
    <row r="7" spans="1:15" s="142" customFormat="1" ht="13.5" customHeight="1" thickBot="1" x14ac:dyDescent="0.3">
      <c r="A7" s="143"/>
      <c r="B7" s="144"/>
      <c r="C7" s="144"/>
      <c r="D7" s="144"/>
      <c r="E7" s="144"/>
      <c r="F7" s="144"/>
      <c r="G7" s="144"/>
      <c r="H7" s="144"/>
      <c r="I7" s="144"/>
      <c r="J7" s="144"/>
      <c r="K7" s="144"/>
      <c r="L7" s="144"/>
      <c r="M7" s="145"/>
      <c r="N7" s="145"/>
      <c r="O7" s="145"/>
    </row>
    <row r="8" spans="1:15" s="142" customFormat="1" ht="21.75" customHeight="1" thickBot="1" x14ac:dyDescent="0.3">
      <c r="A8" s="834" t="s">
        <v>193</v>
      </c>
      <c r="B8" s="242" t="s">
        <v>194</v>
      </c>
      <c r="C8" s="201"/>
      <c r="D8" s="242" t="s">
        <v>195</v>
      </c>
      <c r="E8" s="202"/>
      <c r="F8" s="242" t="s">
        <v>196</v>
      </c>
      <c r="G8" s="202"/>
      <c r="H8" s="242" t="s">
        <v>197</v>
      </c>
      <c r="I8" s="203"/>
      <c r="J8" s="794" t="s">
        <v>198</v>
      </c>
      <c r="K8" s="833"/>
      <c r="L8" s="241" t="s">
        <v>199</v>
      </c>
      <c r="M8" s="791"/>
      <c r="N8" s="791"/>
      <c r="O8" s="791"/>
    </row>
    <row r="9" spans="1:15" s="142" customFormat="1" ht="21.75" customHeight="1" thickBot="1" x14ac:dyDescent="0.3">
      <c r="A9" s="834"/>
      <c r="B9" s="243" t="s">
        <v>200</v>
      </c>
      <c r="C9" s="204"/>
      <c r="D9" s="242" t="s">
        <v>201</v>
      </c>
      <c r="E9" s="205"/>
      <c r="F9" s="242" t="s">
        <v>202</v>
      </c>
      <c r="G9" s="205"/>
      <c r="H9" s="242" t="s">
        <v>203</v>
      </c>
      <c r="I9" s="542"/>
      <c r="J9" s="794"/>
      <c r="K9" s="833"/>
      <c r="L9" s="241" t="s">
        <v>204</v>
      </c>
      <c r="M9" s="791"/>
      <c r="N9" s="791"/>
      <c r="O9" s="791"/>
    </row>
    <row r="10" spans="1:15" s="142" customFormat="1" ht="21.75" customHeight="1" x14ac:dyDescent="0.25">
      <c r="A10" s="834"/>
      <c r="B10" s="242" t="s">
        <v>205</v>
      </c>
      <c r="C10" s="201"/>
      <c r="D10" s="242" t="s">
        <v>206</v>
      </c>
      <c r="E10" s="204"/>
      <c r="F10" s="242" t="s">
        <v>207</v>
      </c>
      <c r="G10" s="205"/>
      <c r="H10" s="242" t="s">
        <v>208</v>
      </c>
      <c r="I10" s="203" t="s">
        <v>209</v>
      </c>
      <c r="J10" s="794"/>
      <c r="K10" s="833"/>
      <c r="L10" s="241" t="s">
        <v>210</v>
      </c>
      <c r="M10" s="791" t="s">
        <v>209</v>
      </c>
      <c r="N10" s="791"/>
      <c r="O10" s="791"/>
    </row>
    <row r="11" spans="1:15" s="142" customFormat="1" ht="21.75" customHeight="1" x14ac:dyDescent="0.25">
      <c r="A11" s="143"/>
      <c r="B11" s="144"/>
      <c r="C11" s="144"/>
      <c r="D11" s="144"/>
      <c r="E11" s="144"/>
      <c r="F11" s="144"/>
      <c r="G11" s="144"/>
      <c r="H11" s="144"/>
      <c r="I11" s="144"/>
      <c r="J11" s="144"/>
      <c r="K11" s="144"/>
      <c r="L11" s="144"/>
      <c r="M11" s="145"/>
      <c r="N11" s="145"/>
      <c r="O11" s="145"/>
    </row>
    <row r="12" spans="1:15" ht="15" customHeight="1" thickBot="1" x14ac:dyDescent="0.3">
      <c r="A12" s="71"/>
      <c r="B12" s="72"/>
      <c r="C12" s="72"/>
      <c r="D12" s="74"/>
      <c r="E12" s="73"/>
      <c r="F12" s="73"/>
      <c r="G12" s="322"/>
      <c r="H12" s="322"/>
      <c r="I12" s="75"/>
      <c r="J12" s="75"/>
      <c r="K12" s="72"/>
      <c r="L12" s="72"/>
      <c r="M12" s="72"/>
      <c r="N12" s="72"/>
      <c r="O12" s="72"/>
    </row>
    <row r="13" spans="1:15" ht="15" customHeight="1" x14ac:dyDescent="0.25">
      <c r="A13" s="840" t="s">
        <v>211</v>
      </c>
      <c r="B13" s="818" t="s">
        <v>476</v>
      </c>
      <c r="C13" s="819"/>
      <c r="D13" s="819"/>
      <c r="E13" s="819"/>
      <c r="F13" s="819"/>
      <c r="G13" s="819"/>
      <c r="H13" s="819"/>
      <c r="I13" s="819"/>
      <c r="J13" s="819"/>
      <c r="K13" s="819"/>
      <c r="L13" s="819"/>
      <c r="M13" s="819"/>
      <c r="N13" s="819"/>
      <c r="O13" s="820"/>
    </row>
    <row r="14" spans="1:15" ht="15" customHeight="1" x14ac:dyDescent="0.25">
      <c r="A14" s="841"/>
      <c r="B14" s="821"/>
      <c r="C14" s="822"/>
      <c r="D14" s="822"/>
      <c r="E14" s="822"/>
      <c r="F14" s="822"/>
      <c r="G14" s="822"/>
      <c r="H14" s="822"/>
      <c r="I14" s="822"/>
      <c r="J14" s="822"/>
      <c r="K14" s="822"/>
      <c r="L14" s="822"/>
      <c r="M14" s="822"/>
      <c r="N14" s="822"/>
      <c r="O14" s="823"/>
    </row>
    <row r="15" spans="1:15" ht="15" customHeight="1" thickBot="1" x14ac:dyDescent="0.3">
      <c r="A15" s="842"/>
      <c r="B15" s="824"/>
      <c r="C15" s="825"/>
      <c r="D15" s="825"/>
      <c r="E15" s="825"/>
      <c r="F15" s="825"/>
      <c r="G15" s="825"/>
      <c r="H15" s="825"/>
      <c r="I15" s="825"/>
      <c r="J15" s="825"/>
      <c r="K15" s="825"/>
      <c r="L15" s="825"/>
      <c r="M15" s="825"/>
      <c r="N15" s="825"/>
      <c r="O15" s="826"/>
    </row>
    <row r="16" spans="1:15" ht="9" customHeight="1" thickBot="1" x14ac:dyDescent="0.3">
      <c r="A16" s="76"/>
      <c r="B16" s="141"/>
      <c r="C16" s="77"/>
      <c r="D16" s="77"/>
      <c r="E16" s="77"/>
      <c r="F16" s="77"/>
      <c r="G16" s="78"/>
      <c r="H16" s="78"/>
      <c r="I16" s="78"/>
      <c r="J16" s="78"/>
      <c r="K16" s="78"/>
      <c r="L16" s="79"/>
      <c r="M16" s="79"/>
      <c r="N16" s="79"/>
      <c r="O16" s="79"/>
    </row>
    <row r="17" spans="1:15" s="80" customFormat="1" ht="37.5" customHeight="1" thickBot="1" x14ac:dyDescent="0.3">
      <c r="A17" s="117" t="s">
        <v>213</v>
      </c>
      <c r="B17" s="829" t="s">
        <v>477</v>
      </c>
      <c r="C17" s="829"/>
      <c r="D17" s="829"/>
      <c r="E17" s="829"/>
      <c r="F17" s="829"/>
      <c r="G17" s="834" t="s">
        <v>215</v>
      </c>
      <c r="H17" s="834"/>
      <c r="I17" s="827" t="s">
        <v>478</v>
      </c>
      <c r="J17" s="827"/>
      <c r="K17" s="827"/>
      <c r="L17" s="827"/>
      <c r="M17" s="827"/>
      <c r="N17" s="827"/>
      <c r="O17" s="82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89" t="s">
        <v>217</v>
      </c>
      <c r="B19" s="836" t="s">
        <v>218</v>
      </c>
      <c r="C19" s="837"/>
      <c r="D19" s="837"/>
      <c r="E19" s="838"/>
      <c r="F19" s="290" t="s">
        <v>219</v>
      </c>
      <c r="G19" s="835" t="s">
        <v>479</v>
      </c>
      <c r="H19" s="835"/>
      <c r="I19" s="835"/>
      <c r="J19" s="117" t="s">
        <v>221</v>
      </c>
      <c r="K19" s="829" t="s">
        <v>395</v>
      </c>
      <c r="L19" s="829"/>
      <c r="M19" s="829"/>
      <c r="N19" s="829"/>
      <c r="O19" s="829"/>
    </row>
    <row r="20" spans="1:15" ht="9" customHeight="1" x14ac:dyDescent="0.25">
      <c r="A20" s="70"/>
      <c r="B20" s="67"/>
      <c r="C20" s="839"/>
      <c r="D20" s="839"/>
      <c r="E20" s="839"/>
      <c r="F20" s="839"/>
      <c r="G20" s="839"/>
      <c r="H20" s="839"/>
      <c r="I20" s="839"/>
      <c r="J20" s="839"/>
      <c r="K20" s="839"/>
      <c r="L20" s="839"/>
      <c r="M20" s="839"/>
      <c r="N20" s="839"/>
      <c r="O20" s="839"/>
    </row>
    <row r="22" spans="1:15" ht="16.5" customHeight="1" thickBot="1" x14ac:dyDescent="0.3">
      <c r="A22" s="139"/>
      <c r="B22" s="140"/>
      <c r="C22" s="140"/>
      <c r="D22" s="140"/>
      <c r="E22" s="140"/>
      <c r="F22" s="140"/>
      <c r="G22" s="140"/>
      <c r="H22" s="140"/>
      <c r="I22" s="140"/>
      <c r="J22" s="140"/>
      <c r="K22" s="140"/>
      <c r="L22" s="140"/>
      <c r="M22" s="140"/>
      <c r="N22" s="140"/>
      <c r="O22" s="140"/>
    </row>
    <row r="23" spans="1:15" ht="32.1" customHeight="1" thickBot="1" x14ac:dyDescent="0.3">
      <c r="A23" s="792" t="s">
        <v>223</v>
      </c>
      <c r="B23" s="793"/>
      <c r="C23" s="793"/>
      <c r="D23" s="793"/>
      <c r="E23" s="793"/>
      <c r="F23" s="793"/>
      <c r="G23" s="793"/>
      <c r="H23" s="793"/>
      <c r="I23" s="793"/>
      <c r="J23" s="793"/>
      <c r="K23" s="793"/>
      <c r="L23" s="793"/>
      <c r="M23" s="793"/>
      <c r="N23" s="793"/>
      <c r="O23" s="794"/>
    </row>
    <row r="24" spans="1:15" ht="32.1" customHeight="1" thickBot="1" x14ac:dyDescent="0.3">
      <c r="A24" s="792" t="s">
        <v>224</v>
      </c>
      <c r="B24" s="793"/>
      <c r="C24" s="793"/>
      <c r="D24" s="793"/>
      <c r="E24" s="793"/>
      <c r="F24" s="793"/>
      <c r="G24" s="793"/>
      <c r="H24" s="793"/>
      <c r="I24" s="793"/>
      <c r="J24" s="793"/>
      <c r="K24" s="793"/>
      <c r="L24" s="793"/>
      <c r="M24" s="793"/>
      <c r="N24" s="793"/>
      <c r="O24" s="79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208</v>
      </c>
      <c r="N25" s="82" t="s">
        <v>225</v>
      </c>
      <c r="O25" s="82" t="s">
        <v>226</v>
      </c>
    </row>
    <row r="26" spans="1:15" ht="32.1" customHeight="1" x14ac:dyDescent="0.25">
      <c r="A26" s="85" t="s">
        <v>227</v>
      </c>
      <c r="B26" s="86">
        <v>79660270</v>
      </c>
      <c r="C26" s="86">
        <v>184463730</v>
      </c>
      <c r="D26" s="86"/>
      <c r="E26" s="86"/>
      <c r="F26" s="86"/>
      <c r="G26" s="86"/>
      <c r="H26" s="83"/>
      <c r="I26" s="86">
        <v>15941484</v>
      </c>
      <c r="J26" s="86">
        <v>15941484</v>
      </c>
      <c r="K26" s="83"/>
      <c r="L26" s="83"/>
      <c r="M26" s="83"/>
      <c r="N26" s="468">
        <f>SUM(B26:M26)</f>
        <v>296006968</v>
      </c>
      <c r="O26" s="84"/>
    </row>
    <row r="27" spans="1:15" ht="32.1" customHeight="1" x14ac:dyDescent="0.25">
      <c r="A27" s="85" t="s">
        <v>228</v>
      </c>
      <c r="B27" s="86">
        <v>79660270</v>
      </c>
      <c r="C27" s="86">
        <v>184463261</v>
      </c>
      <c r="D27" s="86"/>
      <c r="E27" s="86">
        <v>-1956470</v>
      </c>
      <c r="F27" s="86"/>
      <c r="G27" s="86"/>
      <c r="H27" s="86"/>
      <c r="I27" s="86"/>
      <c r="J27" s="86"/>
      <c r="K27" s="86">
        <v>33839907</v>
      </c>
      <c r="L27" s="86"/>
      <c r="M27" s="86"/>
      <c r="N27" s="86">
        <f t="shared" ref="N27:N31" si="0">SUM(B27:M27)</f>
        <v>296006968</v>
      </c>
      <c r="O27" s="116">
        <f>+(B27+C27+D27+E27+F27+G27+H27+I27+J27+K27+L27+M27)/N26</f>
        <v>1</v>
      </c>
    </row>
    <row r="28" spans="1:15" ht="32.1" customHeight="1" x14ac:dyDescent="0.25">
      <c r="A28" s="85" t="s">
        <v>229</v>
      </c>
      <c r="B28" s="86"/>
      <c r="C28" s="86"/>
      <c r="D28" s="86">
        <v>19057594</v>
      </c>
      <c r="E28" s="86">
        <v>29347059</v>
      </c>
      <c r="F28" s="86">
        <v>29347059</v>
      </c>
      <c r="G28" s="86">
        <v>29347059</v>
      </c>
      <c r="H28" s="86">
        <v>29347059</v>
      </c>
      <c r="I28" s="86">
        <v>29347059</v>
      </c>
      <c r="J28" s="86">
        <v>29347059</v>
      </c>
      <c r="K28" s="86">
        <v>29347059</v>
      </c>
      <c r="L28" s="86">
        <v>29347059</v>
      </c>
      <c r="M28" s="86">
        <v>42172901</v>
      </c>
      <c r="N28" s="86">
        <f t="shared" si="0"/>
        <v>296006967</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51" t="s">
        <v>233</v>
      </c>
      <c r="B35" s="852"/>
      <c r="C35" s="852"/>
      <c r="D35" s="852"/>
      <c r="E35" s="852"/>
      <c r="F35" s="852"/>
      <c r="G35" s="852"/>
      <c r="H35" s="852"/>
      <c r="I35" s="853"/>
      <c r="J35" s="95"/>
    </row>
    <row r="36" spans="1:10" ht="50.25" customHeight="1" thickBot="1" x14ac:dyDescent="0.3">
      <c r="A36" s="102" t="s">
        <v>234</v>
      </c>
      <c r="B36" s="854" t="str">
        <f>+B13</f>
        <v>Desarrollar 1 metodología para caracterizar los liderazgos de las mujeres en los territorios</v>
      </c>
      <c r="C36" s="855"/>
      <c r="D36" s="855"/>
      <c r="E36" s="855"/>
      <c r="F36" s="855"/>
      <c r="G36" s="855"/>
      <c r="H36" s="855"/>
      <c r="I36" s="856"/>
      <c r="J36" s="93"/>
    </row>
    <row r="37" spans="1:10" ht="18.75" customHeight="1" thickBot="1" x14ac:dyDescent="0.3">
      <c r="A37" s="868" t="s">
        <v>235</v>
      </c>
      <c r="B37" s="147">
        <v>2024</v>
      </c>
      <c r="C37" s="147">
        <v>2025</v>
      </c>
      <c r="D37" s="147">
        <v>2026</v>
      </c>
      <c r="E37" s="147">
        <v>2027</v>
      </c>
      <c r="F37" s="147" t="s">
        <v>236</v>
      </c>
      <c r="G37" s="1029" t="s">
        <v>237</v>
      </c>
      <c r="H37" s="870" t="s">
        <v>33</v>
      </c>
      <c r="I37" s="870"/>
      <c r="J37" s="93"/>
    </row>
    <row r="38" spans="1:10" ht="50.25" customHeight="1" thickBot="1" x14ac:dyDescent="0.3">
      <c r="A38" s="869"/>
      <c r="B38" s="389">
        <v>1</v>
      </c>
      <c r="C38" s="389">
        <v>1</v>
      </c>
      <c r="D38" s="389">
        <v>1</v>
      </c>
      <c r="E38" s="389">
        <v>1</v>
      </c>
      <c r="F38" s="390">
        <v>1</v>
      </c>
      <c r="G38" s="1029"/>
      <c r="H38" s="870"/>
      <c r="I38" s="870"/>
      <c r="J38" s="93"/>
    </row>
    <row r="39" spans="1:10" ht="52.5" customHeight="1" thickBot="1" x14ac:dyDescent="0.3">
      <c r="A39" s="103" t="s">
        <v>238</v>
      </c>
      <c r="B39" s="1027">
        <v>0.09</v>
      </c>
      <c r="C39" s="1028"/>
      <c r="D39" s="863" t="s">
        <v>239</v>
      </c>
      <c r="E39" s="864"/>
      <c r="F39" s="864"/>
      <c r="G39" s="864"/>
      <c r="H39" s="864"/>
      <c r="I39" s="865"/>
    </row>
    <row r="40" spans="1:10" s="94" customFormat="1" ht="48" customHeight="1" thickBot="1" x14ac:dyDescent="0.3">
      <c r="A40" s="868" t="s">
        <v>240</v>
      </c>
      <c r="B40" s="103" t="s">
        <v>241</v>
      </c>
      <c r="C40" s="102" t="s">
        <v>242</v>
      </c>
      <c r="D40" s="849" t="s">
        <v>243</v>
      </c>
      <c r="E40" s="850"/>
      <c r="F40" s="849" t="s">
        <v>244</v>
      </c>
      <c r="G40" s="850"/>
      <c r="H40" s="104" t="s">
        <v>245</v>
      </c>
      <c r="I40" s="106" t="s">
        <v>246</v>
      </c>
    </row>
    <row r="41" spans="1:10" ht="120.75" customHeight="1" thickBot="1" x14ac:dyDescent="0.3">
      <c r="A41" s="869"/>
      <c r="B41" s="552">
        <v>0.05</v>
      </c>
      <c r="C41" s="152">
        <v>0.05</v>
      </c>
      <c r="D41" s="871" t="s">
        <v>480</v>
      </c>
      <c r="E41" s="872"/>
      <c r="F41" s="871" t="s">
        <v>480</v>
      </c>
      <c r="G41" s="872"/>
      <c r="H41" s="553" t="s">
        <v>398</v>
      </c>
      <c r="I41" s="554" t="s">
        <v>481</v>
      </c>
    </row>
    <row r="42" spans="1:10" s="94" customFormat="1" ht="54" customHeight="1" thickBot="1" x14ac:dyDescent="0.3">
      <c r="A42" s="868" t="s">
        <v>250</v>
      </c>
      <c r="B42" s="105" t="s">
        <v>241</v>
      </c>
      <c r="C42" s="104" t="s">
        <v>242</v>
      </c>
      <c r="D42" s="849" t="s">
        <v>243</v>
      </c>
      <c r="E42" s="850"/>
      <c r="F42" s="849" t="s">
        <v>244</v>
      </c>
      <c r="G42" s="850"/>
      <c r="H42" s="104" t="s">
        <v>245</v>
      </c>
      <c r="I42" s="106" t="s">
        <v>246</v>
      </c>
    </row>
    <row r="43" spans="1:10" ht="383.25" customHeight="1" thickBot="1" x14ac:dyDescent="0.3">
      <c r="A43" s="869"/>
      <c r="B43" s="555">
        <v>0.1</v>
      </c>
      <c r="C43" s="556">
        <v>0.1</v>
      </c>
      <c r="D43" s="871" t="s">
        <v>482</v>
      </c>
      <c r="E43" s="872"/>
      <c r="F43" s="871" t="s">
        <v>483</v>
      </c>
      <c r="G43" s="872"/>
      <c r="H43" s="553" t="s">
        <v>256</v>
      </c>
      <c r="I43" s="554" t="s">
        <v>481</v>
      </c>
    </row>
    <row r="44" spans="1:10" s="94" customFormat="1" ht="35.1" customHeight="1" thickBot="1" x14ac:dyDescent="0.3">
      <c r="A44" s="868" t="s">
        <v>253</v>
      </c>
      <c r="B44" s="105" t="s">
        <v>241</v>
      </c>
      <c r="C44" s="104" t="s">
        <v>242</v>
      </c>
      <c r="D44" s="849" t="s">
        <v>243</v>
      </c>
      <c r="E44" s="850"/>
      <c r="F44" s="849" t="s">
        <v>244</v>
      </c>
      <c r="G44" s="850"/>
      <c r="H44" s="104" t="s">
        <v>245</v>
      </c>
      <c r="I44" s="106" t="s">
        <v>246</v>
      </c>
    </row>
    <row r="45" spans="1:10" ht="217.5" customHeight="1" thickBot="1" x14ac:dyDescent="0.3">
      <c r="A45" s="869"/>
      <c r="B45" s="397">
        <v>0.2</v>
      </c>
      <c r="C45" s="99">
        <v>0.2</v>
      </c>
      <c r="D45" s="866" t="s">
        <v>484</v>
      </c>
      <c r="E45" s="867"/>
      <c r="F45" s="1024" t="s">
        <v>485</v>
      </c>
      <c r="G45" s="1026"/>
      <c r="H45" s="96"/>
      <c r="I45" s="238" t="s">
        <v>481</v>
      </c>
    </row>
    <row r="46" spans="1:10" s="94" customFormat="1" ht="35.1" customHeight="1" thickBot="1" x14ac:dyDescent="0.3">
      <c r="A46" s="868" t="s">
        <v>257</v>
      </c>
      <c r="B46" s="105" t="s">
        <v>241</v>
      </c>
      <c r="C46" s="105" t="s">
        <v>242</v>
      </c>
      <c r="D46" s="849" t="s">
        <v>243</v>
      </c>
      <c r="E46" s="850"/>
      <c r="F46" s="849" t="s">
        <v>244</v>
      </c>
      <c r="G46" s="850"/>
      <c r="H46" s="104" t="s">
        <v>245</v>
      </c>
      <c r="I46" s="104" t="s">
        <v>246</v>
      </c>
    </row>
    <row r="47" spans="1:10" s="557" customFormat="1" ht="408.75" customHeight="1" thickBot="1" x14ac:dyDescent="0.3">
      <c r="A47" s="869"/>
      <c r="B47" s="555">
        <v>0.3</v>
      </c>
      <c r="C47" s="556">
        <v>0.3</v>
      </c>
      <c r="D47" s="871" t="s">
        <v>486</v>
      </c>
      <c r="E47" s="872"/>
      <c r="F47" s="871" t="s">
        <v>487</v>
      </c>
      <c r="G47" s="872"/>
      <c r="H47" s="558"/>
      <c r="I47" s="554" t="s">
        <v>488</v>
      </c>
    </row>
    <row r="48" spans="1:10" s="94" customFormat="1" ht="35.1" customHeight="1" thickBot="1" x14ac:dyDescent="0.3">
      <c r="A48" s="868" t="s">
        <v>261</v>
      </c>
      <c r="B48" s="105" t="s">
        <v>241</v>
      </c>
      <c r="C48" s="104" t="s">
        <v>242</v>
      </c>
      <c r="D48" s="849" t="s">
        <v>243</v>
      </c>
      <c r="E48" s="850"/>
      <c r="F48" s="849" t="s">
        <v>244</v>
      </c>
      <c r="G48" s="850"/>
      <c r="H48" s="104" t="s">
        <v>245</v>
      </c>
      <c r="I48" s="106" t="s">
        <v>246</v>
      </c>
    </row>
    <row r="49" spans="1:9" ht="302.25" customHeight="1" thickBot="1" x14ac:dyDescent="0.3">
      <c r="A49" s="869"/>
      <c r="B49" s="397">
        <v>0.4</v>
      </c>
      <c r="C49" s="99">
        <v>0.4</v>
      </c>
      <c r="D49" s="1024" t="s">
        <v>489</v>
      </c>
      <c r="E49" s="1025"/>
      <c r="F49" s="1024" t="s">
        <v>490</v>
      </c>
      <c r="G49" s="1026"/>
      <c r="H49" s="96"/>
      <c r="I49" s="507" t="s">
        <v>491</v>
      </c>
    </row>
    <row r="50" spans="1:9" s="94" customFormat="1" ht="35.1" customHeight="1" thickBot="1" x14ac:dyDescent="0.3">
      <c r="A50" s="868" t="s">
        <v>264</v>
      </c>
      <c r="B50" s="105" t="s">
        <v>241</v>
      </c>
      <c r="C50" s="104" t="s">
        <v>242</v>
      </c>
      <c r="D50" s="849" t="s">
        <v>243</v>
      </c>
      <c r="E50" s="850"/>
      <c r="F50" s="849" t="s">
        <v>244</v>
      </c>
      <c r="G50" s="850"/>
      <c r="H50" s="104" t="s">
        <v>245</v>
      </c>
      <c r="I50" s="106" t="s">
        <v>246</v>
      </c>
    </row>
    <row r="51" spans="1:9" ht="409.5" customHeight="1" thickBot="1" x14ac:dyDescent="0.3">
      <c r="A51" s="869"/>
      <c r="B51" s="397">
        <v>0.5</v>
      </c>
      <c r="C51" s="101">
        <v>0.5</v>
      </c>
      <c r="D51" s="871" t="s">
        <v>492</v>
      </c>
      <c r="E51" s="1021"/>
      <c r="F51" s="871" t="s">
        <v>493</v>
      </c>
      <c r="G51" s="872"/>
      <c r="H51" s="96"/>
      <c r="I51" s="510" t="s">
        <v>494</v>
      </c>
    </row>
    <row r="52" spans="1:9" ht="44.25" customHeight="1" thickBot="1" x14ac:dyDescent="0.3">
      <c r="A52" s="868" t="s">
        <v>267</v>
      </c>
      <c r="B52" s="104" t="s">
        <v>241</v>
      </c>
      <c r="C52" s="102" t="s">
        <v>242</v>
      </c>
      <c r="D52" s="849" t="s">
        <v>243</v>
      </c>
      <c r="E52" s="850"/>
      <c r="F52" s="849" t="s">
        <v>244</v>
      </c>
      <c r="G52" s="850"/>
      <c r="H52" s="104" t="s">
        <v>245</v>
      </c>
      <c r="I52" s="106" t="s">
        <v>246</v>
      </c>
    </row>
    <row r="53" spans="1:9" ht="308.25" customHeight="1" thickBot="1" x14ac:dyDescent="0.3">
      <c r="A53" s="869"/>
      <c r="B53" s="397">
        <v>0.6</v>
      </c>
      <c r="C53" s="537">
        <v>0.6</v>
      </c>
      <c r="D53" s="969" t="s">
        <v>495</v>
      </c>
      <c r="E53" s="1022"/>
      <c r="F53" s="969" t="s">
        <v>496</v>
      </c>
      <c r="G53" s="1023"/>
      <c r="H53" s="567"/>
      <c r="I53" s="574" t="s">
        <v>497</v>
      </c>
    </row>
    <row r="54" spans="1:9" ht="63.75" customHeight="1" thickBot="1" x14ac:dyDescent="0.3">
      <c r="A54" s="868" t="s">
        <v>271</v>
      </c>
      <c r="B54" s="104" t="s">
        <v>241</v>
      </c>
      <c r="C54" s="102" t="s">
        <v>242</v>
      </c>
      <c r="D54" s="849" t="s">
        <v>243</v>
      </c>
      <c r="E54" s="850"/>
      <c r="F54" s="849" t="s">
        <v>244</v>
      </c>
      <c r="G54" s="850"/>
      <c r="H54" s="104" t="s">
        <v>245</v>
      </c>
      <c r="I54" s="575" t="s">
        <v>246</v>
      </c>
    </row>
    <row r="55" spans="1:9" ht="330" customHeight="1" thickBot="1" x14ac:dyDescent="0.3">
      <c r="A55" s="869"/>
      <c r="B55" s="397">
        <v>0.7</v>
      </c>
      <c r="C55" s="101">
        <v>0.7</v>
      </c>
      <c r="D55" s="958" t="s">
        <v>498</v>
      </c>
      <c r="E55" s="1019"/>
      <c r="F55" s="958" t="s">
        <v>499</v>
      </c>
      <c r="G55" s="1020"/>
      <c r="H55" s="559"/>
      <c r="I55" s="577" t="s">
        <v>500</v>
      </c>
    </row>
    <row r="56" spans="1:9" ht="35.1" customHeight="1" thickBot="1" x14ac:dyDescent="0.3">
      <c r="A56" s="868" t="s">
        <v>274</v>
      </c>
      <c r="B56" s="104" t="s">
        <v>241</v>
      </c>
      <c r="C56" s="102" t="s">
        <v>242</v>
      </c>
      <c r="D56" s="849" t="s">
        <v>243</v>
      </c>
      <c r="E56" s="850"/>
      <c r="F56" s="849" t="s">
        <v>244</v>
      </c>
      <c r="G56" s="850"/>
      <c r="H56" s="104" t="s">
        <v>245</v>
      </c>
      <c r="I56" s="576" t="s">
        <v>246</v>
      </c>
    </row>
    <row r="57" spans="1:9" ht="393" customHeight="1" x14ac:dyDescent="0.25">
      <c r="A57" s="869"/>
      <c r="B57" s="398">
        <v>0.8</v>
      </c>
      <c r="C57" s="398">
        <v>0.8</v>
      </c>
      <c r="D57" s="958" t="s">
        <v>501</v>
      </c>
      <c r="E57" s="1019"/>
      <c r="F57" s="958" t="s">
        <v>502</v>
      </c>
      <c r="G57" s="1019"/>
      <c r="H57" s="96"/>
      <c r="I57" s="409" t="s">
        <v>503</v>
      </c>
    </row>
    <row r="58" spans="1:9" ht="35.1" customHeight="1" x14ac:dyDescent="0.25">
      <c r="A58" s="868" t="s">
        <v>278</v>
      </c>
      <c r="B58" s="103" t="s">
        <v>241</v>
      </c>
      <c r="C58" s="596" t="s">
        <v>242</v>
      </c>
      <c r="D58" s="849" t="s">
        <v>243</v>
      </c>
      <c r="E58" s="850"/>
      <c r="F58" s="849" t="s">
        <v>244</v>
      </c>
      <c r="G58" s="850"/>
      <c r="H58" s="104" t="s">
        <v>245</v>
      </c>
      <c r="I58" s="106" t="s">
        <v>246</v>
      </c>
    </row>
    <row r="59" spans="1:9" ht="409.5" customHeight="1" x14ac:dyDescent="0.25">
      <c r="A59" s="869"/>
      <c r="B59" s="397">
        <v>0.9</v>
      </c>
      <c r="C59" s="597">
        <v>0.9</v>
      </c>
      <c r="D59" s="1015" t="s">
        <v>504</v>
      </c>
      <c r="E59" s="1016"/>
      <c r="F59" s="1017" t="s">
        <v>505</v>
      </c>
      <c r="G59" s="1018"/>
      <c r="H59" s="96"/>
      <c r="I59" s="510" t="s">
        <v>506</v>
      </c>
    </row>
    <row r="60" spans="1:9" ht="35.1" customHeight="1" x14ac:dyDescent="0.25">
      <c r="A60" s="868" t="s">
        <v>281</v>
      </c>
      <c r="B60" s="104" t="s">
        <v>241</v>
      </c>
      <c r="C60" s="102" t="s">
        <v>242</v>
      </c>
      <c r="D60" s="849" t="s">
        <v>243</v>
      </c>
      <c r="E60" s="850"/>
      <c r="F60" s="849" t="s">
        <v>244</v>
      </c>
      <c r="G60" s="850"/>
      <c r="H60" s="104" t="s">
        <v>245</v>
      </c>
      <c r="I60" s="106" t="s">
        <v>246</v>
      </c>
    </row>
    <row r="61" spans="1:9" ht="408.75" customHeight="1" thickBot="1" x14ac:dyDescent="0.3">
      <c r="A61" s="869"/>
      <c r="B61" s="397">
        <v>0.95</v>
      </c>
      <c r="C61" s="101">
        <v>0.95</v>
      </c>
      <c r="D61" s="861" t="s">
        <v>507</v>
      </c>
      <c r="E61" s="955"/>
      <c r="F61" s="956" t="s">
        <v>508</v>
      </c>
      <c r="G61" s="956"/>
      <c r="H61" s="96"/>
      <c r="I61" s="409" t="s">
        <v>509</v>
      </c>
    </row>
    <row r="62" spans="1:9" ht="35.1" customHeight="1" x14ac:dyDescent="0.25">
      <c r="A62" s="868" t="s">
        <v>284</v>
      </c>
      <c r="B62" s="104" t="s">
        <v>241</v>
      </c>
      <c r="C62" s="102" t="s">
        <v>242</v>
      </c>
      <c r="D62" s="849" t="s">
        <v>243</v>
      </c>
      <c r="E62" s="850"/>
      <c r="F62" s="849" t="s">
        <v>244</v>
      </c>
      <c r="G62" s="850"/>
      <c r="H62" s="104" t="s">
        <v>245</v>
      </c>
      <c r="I62" s="106" t="s">
        <v>246</v>
      </c>
    </row>
    <row r="63" spans="1:9" ht="409.5" customHeight="1" x14ac:dyDescent="0.25">
      <c r="A63" s="869"/>
      <c r="B63" s="398">
        <v>1</v>
      </c>
      <c r="C63" s="101">
        <v>1</v>
      </c>
      <c r="D63" s="1014" t="s">
        <v>1599</v>
      </c>
      <c r="E63" s="955"/>
      <c r="F63" s="956" t="s">
        <v>508</v>
      </c>
      <c r="G63" s="956"/>
      <c r="H63" s="96"/>
      <c r="I63" s="409" t="s">
        <v>509</v>
      </c>
    </row>
    <row r="66" spans="1:9" s="93" customFormat="1" ht="30" customHeight="1" x14ac:dyDescent="0.25">
      <c r="A66" s="66"/>
      <c r="B66" s="66"/>
      <c r="C66" s="66"/>
      <c r="D66" s="66"/>
      <c r="E66" s="66"/>
      <c r="F66" s="66"/>
      <c r="G66" s="66"/>
      <c r="H66" s="66"/>
      <c r="I66" s="66"/>
    </row>
    <row r="67" spans="1:9" ht="34.5" customHeight="1" x14ac:dyDescent="0.25">
      <c r="A67" s="795" t="s">
        <v>287</v>
      </c>
      <c r="B67" s="795"/>
      <c r="C67" s="795"/>
      <c r="D67" s="795"/>
      <c r="E67" s="795"/>
      <c r="F67" s="795"/>
      <c r="G67" s="795"/>
      <c r="H67" s="795"/>
      <c r="I67" s="795"/>
    </row>
    <row r="68" spans="1:9" ht="54" customHeight="1" x14ac:dyDescent="0.25">
      <c r="A68" s="107" t="s">
        <v>288</v>
      </c>
      <c r="B68" s="796" t="s">
        <v>510</v>
      </c>
      <c r="C68" s="797"/>
      <c r="D68" s="796" t="s">
        <v>511</v>
      </c>
      <c r="E68" s="797"/>
      <c r="F68" s="796" t="s">
        <v>512</v>
      </c>
      <c r="G68" s="797"/>
      <c r="H68" s="796" t="s">
        <v>513</v>
      </c>
      <c r="I68" s="797"/>
    </row>
    <row r="69" spans="1:9" ht="40.5" customHeight="1" x14ac:dyDescent="0.25">
      <c r="A69" s="107" t="s">
        <v>293</v>
      </c>
      <c r="B69" s="1012">
        <v>2.2499999999999999E-2</v>
      </c>
      <c r="C69" s="1013"/>
      <c r="D69" s="1012">
        <v>2.7E-2</v>
      </c>
      <c r="E69" s="1013"/>
      <c r="F69" s="1012">
        <v>2.7E-2</v>
      </c>
      <c r="G69" s="1013"/>
      <c r="H69" s="1012">
        <v>1.35E-2</v>
      </c>
      <c r="I69" s="1013"/>
    </row>
    <row r="70" spans="1:9" ht="30" customHeight="1" x14ac:dyDescent="0.25">
      <c r="A70" s="764" t="s">
        <v>194</v>
      </c>
      <c r="B70" s="155" t="s">
        <v>99</v>
      </c>
      <c r="C70" s="155" t="s">
        <v>242</v>
      </c>
      <c r="D70" s="155" t="s">
        <v>99</v>
      </c>
      <c r="E70" s="155" t="s">
        <v>242</v>
      </c>
      <c r="F70" s="155" t="s">
        <v>99</v>
      </c>
      <c r="G70" s="155" t="s">
        <v>242</v>
      </c>
      <c r="H70" s="155" t="s">
        <v>99</v>
      </c>
      <c r="I70" s="155" t="s">
        <v>242</v>
      </c>
    </row>
    <row r="71" spans="1:9" ht="30" customHeight="1" x14ac:dyDescent="0.25">
      <c r="A71" s="765"/>
      <c r="B71" s="109">
        <v>0</v>
      </c>
      <c r="C71" s="109">
        <v>0</v>
      </c>
      <c r="D71" s="109">
        <v>0</v>
      </c>
      <c r="E71" s="109">
        <v>0</v>
      </c>
      <c r="F71" s="115">
        <v>0</v>
      </c>
      <c r="G71" s="109">
        <v>0</v>
      </c>
      <c r="H71" s="115">
        <v>0</v>
      </c>
      <c r="I71" s="109">
        <v>0</v>
      </c>
    </row>
    <row r="72" spans="1:9" ht="80.25" customHeight="1" x14ac:dyDescent="0.25">
      <c r="A72" s="107" t="s">
        <v>294</v>
      </c>
      <c r="B72" s="1009" t="s">
        <v>514</v>
      </c>
      <c r="C72" s="1010"/>
      <c r="D72" s="1009" t="s">
        <v>514</v>
      </c>
      <c r="E72" s="1010"/>
      <c r="F72" s="1009" t="s">
        <v>514</v>
      </c>
      <c r="G72" s="1010"/>
      <c r="H72" s="1009" t="s">
        <v>514</v>
      </c>
      <c r="I72" s="1010"/>
    </row>
    <row r="73" spans="1:9" ht="80.25" customHeight="1" x14ac:dyDescent="0.25">
      <c r="A73" s="107" t="s">
        <v>298</v>
      </c>
      <c r="B73" s="1011" t="s">
        <v>515</v>
      </c>
      <c r="C73" s="782"/>
      <c r="D73" s="1011" t="s">
        <v>515</v>
      </c>
      <c r="E73" s="782"/>
      <c r="F73" s="1003" t="s">
        <v>515</v>
      </c>
      <c r="G73" s="1004"/>
      <c r="H73" s="1003" t="s">
        <v>515</v>
      </c>
      <c r="I73" s="1004"/>
    </row>
    <row r="74" spans="1:9" ht="30.75" customHeight="1" x14ac:dyDescent="0.25">
      <c r="A74" s="764" t="s">
        <v>195</v>
      </c>
      <c r="B74" s="155" t="s">
        <v>99</v>
      </c>
      <c r="C74" s="155" t="s">
        <v>242</v>
      </c>
      <c r="D74" s="155" t="s">
        <v>99</v>
      </c>
      <c r="E74" s="155" t="s">
        <v>242</v>
      </c>
      <c r="F74" s="155" t="s">
        <v>99</v>
      </c>
      <c r="G74" s="155" t="s">
        <v>242</v>
      </c>
      <c r="H74" s="155" t="s">
        <v>99</v>
      </c>
      <c r="I74" s="155" t="s">
        <v>242</v>
      </c>
    </row>
    <row r="75" spans="1:9" ht="30.75" customHeight="1" x14ac:dyDescent="0.25">
      <c r="A75" s="765"/>
      <c r="B75" s="109">
        <v>0.1</v>
      </c>
      <c r="C75" s="110">
        <v>0.1</v>
      </c>
      <c r="D75" s="109">
        <v>0.1</v>
      </c>
      <c r="E75" s="110">
        <v>0.1</v>
      </c>
      <c r="F75" s="109">
        <v>0.1</v>
      </c>
      <c r="G75" s="111">
        <v>0.1</v>
      </c>
      <c r="H75" s="115">
        <v>0.1</v>
      </c>
      <c r="I75" s="471">
        <v>0.01</v>
      </c>
    </row>
    <row r="76" spans="1:9" ht="176.25" customHeight="1" x14ac:dyDescent="0.25">
      <c r="A76" s="107" t="s">
        <v>294</v>
      </c>
      <c r="B76" s="883" t="s">
        <v>516</v>
      </c>
      <c r="C76" s="884"/>
      <c r="D76" s="1007" t="s">
        <v>517</v>
      </c>
      <c r="E76" s="1008"/>
      <c r="F76" s="1005" t="s">
        <v>518</v>
      </c>
      <c r="G76" s="1006"/>
      <c r="H76" s="1005" t="s">
        <v>519</v>
      </c>
      <c r="I76" s="1006"/>
    </row>
    <row r="77" spans="1:9" ht="78.75" customHeight="1" x14ac:dyDescent="0.25">
      <c r="A77" s="107" t="s">
        <v>298</v>
      </c>
      <c r="B77" s="779" t="s">
        <v>520</v>
      </c>
      <c r="C77" s="780"/>
      <c r="D77" s="779" t="s">
        <v>520</v>
      </c>
      <c r="E77" s="780"/>
      <c r="F77" s="779" t="s">
        <v>520</v>
      </c>
      <c r="G77" s="780"/>
      <c r="H77" s="779"/>
      <c r="I77" s="780"/>
    </row>
    <row r="78" spans="1:9" ht="39" customHeight="1" x14ac:dyDescent="0.25">
      <c r="A78" s="764" t="s">
        <v>196</v>
      </c>
      <c r="B78" s="155" t="s">
        <v>99</v>
      </c>
      <c r="C78" s="155" t="s">
        <v>242</v>
      </c>
      <c r="D78" s="155" t="s">
        <v>99</v>
      </c>
      <c r="E78" s="155" t="s">
        <v>242</v>
      </c>
      <c r="F78" s="155" t="s">
        <v>99</v>
      </c>
      <c r="G78" s="155" t="s">
        <v>242</v>
      </c>
      <c r="H78" s="155" t="s">
        <v>99</v>
      </c>
      <c r="I78" s="155" t="s">
        <v>242</v>
      </c>
    </row>
    <row r="79" spans="1:9" ht="30.75" customHeight="1" x14ac:dyDescent="0.25">
      <c r="A79" s="765"/>
      <c r="B79" s="109">
        <v>0.1</v>
      </c>
      <c r="C79" s="110">
        <v>0.1</v>
      </c>
      <c r="D79" s="109">
        <v>0.1</v>
      </c>
      <c r="E79" s="110">
        <v>0.1</v>
      </c>
      <c r="F79" s="109">
        <v>0.1</v>
      </c>
      <c r="G79" s="111">
        <v>0.1</v>
      </c>
      <c r="H79" s="115">
        <v>0.1</v>
      </c>
      <c r="I79" s="111">
        <v>0.1</v>
      </c>
    </row>
    <row r="80" spans="1:9" ht="144.75" customHeight="1" x14ac:dyDescent="0.25">
      <c r="A80" s="107" t="s">
        <v>294</v>
      </c>
      <c r="B80" s="1001" t="s">
        <v>521</v>
      </c>
      <c r="C80" s="1002"/>
      <c r="D80" s="1001" t="s">
        <v>522</v>
      </c>
      <c r="E80" s="1002"/>
      <c r="F80" s="789" t="s">
        <v>523</v>
      </c>
      <c r="G80" s="790"/>
      <c r="H80" s="1003" t="s">
        <v>524</v>
      </c>
      <c r="I80" s="1004"/>
    </row>
    <row r="81" spans="1:9" ht="80.25" customHeight="1" x14ac:dyDescent="0.25">
      <c r="A81" s="107" t="s">
        <v>298</v>
      </c>
      <c r="B81" s="779" t="s">
        <v>525</v>
      </c>
      <c r="C81" s="780"/>
      <c r="D81" s="779" t="s">
        <v>525</v>
      </c>
      <c r="E81" s="780"/>
      <c r="F81" s="779" t="s">
        <v>525</v>
      </c>
      <c r="G81" s="780"/>
      <c r="H81" s="779" t="s">
        <v>525</v>
      </c>
      <c r="I81" s="780"/>
    </row>
    <row r="82" spans="1:9" ht="30.75" customHeight="1" x14ac:dyDescent="0.25">
      <c r="A82" s="764" t="s">
        <v>197</v>
      </c>
      <c r="B82" s="155" t="s">
        <v>99</v>
      </c>
      <c r="C82" s="155" t="s">
        <v>242</v>
      </c>
      <c r="D82" s="155" t="s">
        <v>99</v>
      </c>
      <c r="E82" s="155" t="s">
        <v>242</v>
      </c>
      <c r="F82" s="155" t="s">
        <v>99</v>
      </c>
      <c r="G82" s="155" t="s">
        <v>242</v>
      </c>
      <c r="H82" s="155" t="s">
        <v>99</v>
      </c>
      <c r="I82" s="155" t="s">
        <v>242</v>
      </c>
    </row>
    <row r="83" spans="1:9" ht="30.75" customHeight="1" x14ac:dyDescent="0.25">
      <c r="A83" s="765"/>
      <c r="B83" s="109">
        <v>0.1</v>
      </c>
      <c r="C83" s="109">
        <v>0.1</v>
      </c>
      <c r="D83" s="109">
        <v>0.1</v>
      </c>
      <c r="E83" s="109">
        <v>0.1</v>
      </c>
      <c r="F83" s="109">
        <v>0.1</v>
      </c>
      <c r="G83" s="109">
        <v>0.1</v>
      </c>
      <c r="H83" s="115">
        <v>0.1</v>
      </c>
      <c r="I83" s="109">
        <v>0.1</v>
      </c>
    </row>
    <row r="84" spans="1:9" ht="147" customHeight="1" x14ac:dyDescent="0.25">
      <c r="A84" s="107" t="s">
        <v>294</v>
      </c>
      <c r="B84" s="1001" t="s">
        <v>526</v>
      </c>
      <c r="C84" s="1002"/>
      <c r="D84" s="1001" t="s">
        <v>527</v>
      </c>
      <c r="E84" s="1002"/>
      <c r="F84" s="789" t="s">
        <v>528</v>
      </c>
      <c r="G84" s="790"/>
      <c r="H84" s="1003" t="s">
        <v>529</v>
      </c>
      <c r="I84" s="1004"/>
    </row>
    <row r="85" spans="1:9" ht="80.25" customHeight="1" x14ac:dyDescent="0.25">
      <c r="A85" s="107" t="s">
        <v>298</v>
      </c>
      <c r="B85" s="779" t="s">
        <v>530</v>
      </c>
      <c r="C85" s="780"/>
      <c r="D85" s="779" t="s">
        <v>531</v>
      </c>
      <c r="E85" s="780"/>
      <c r="F85" s="779" t="s">
        <v>531</v>
      </c>
      <c r="G85" s="780"/>
      <c r="H85" s="779" t="s">
        <v>531</v>
      </c>
      <c r="I85" s="780"/>
    </row>
    <row r="86" spans="1:9" ht="30" customHeight="1" x14ac:dyDescent="0.25">
      <c r="A86" s="764" t="s">
        <v>200</v>
      </c>
      <c r="B86" s="155" t="s">
        <v>99</v>
      </c>
      <c r="C86" s="155" t="s">
        <v>242</v>
      </c>
      <c r="D86" s="155" t="s">
        <v>99</v>
      </c>
      <c r="E86" s="155" t="s">
        <v>242</v>
      </c>
      <c r="F86" s="155" t="s">
        <v>99</v>
      </c>
      <c r="G86" s="155" t="s">
        <v>242</v>
      </c>
      <c r="H86" s="155" t="s">
        <v>99</v>
      </c>
      <c r="I86" s="155" t="s">
        <v>242</v>
      </c>
    </row>
    <row r="87" spans="1:9" ht="30" customHeight="1" x14ac:dyDescent="0.25">
      <c r="A87" s="765"/>
      <c r="B87" s="109">
        <v>0.1</v>
      </c>
      <c r="C87" s="109">
        <v>0.1</v>
      </c>
      <c r="D87" s="109">
        <v>0.1</v>
      </c>
      <c r="E87" s="109">
        <v>0.1</v>
      </c>
      <c r="F87" s="109">
        <v>0.1</v>
      </c>
      <c r="G87" s="109">
        <v>0.1</v>
      </c>
      <c r="H87" s="115">
        <v>0.1</v>
      </c>
      <c r="I87" s="109">
        <v>0.1</v>
      </c>
    </row>
    <row r="88" spans="1:9" ht="155.25" customHeight="1" x14ac:dyDescent="0.25">
      <c r="A88" s="107" t="s">
        <v>294</v>
      </c>
      <c r="B88" s="997" t="s">
        <v>532</v>
      </c>
      <c r="C88" s="998"/>
      <c r="D88" s="997" t="s">
        <v>533</v>
      </c>
      <c r="E88" s="998"/>
      <c r="F88" s="999" t="s">
        <v>534</v>
      </c>
      <c r="G88" s="1000"/>
      <c r="H88" s="997" t="s">
        <v>535</v>
      </c>
      <c r="I88" s="998"/>
    </row>
    <row r="89" spans="1:9" ht="80.25" customHeight="1" x14ac:dyDescent="0.25">
      <c r="A89" s="107" t="s">
        <v>298</v>
      </c>
      <c r="B89" s="779" t="s">
        <v>536</v>
      </c>
      <c r="C89" s="780"/>
      <c r="D89" s="779" t="s">
        <v>536</v>
      </c>
      <c r="E89" s="780"/>
      <c r="F89" s="779" t="s">
        <v>536</v>
      </c>
      <c r="G89" s="780"/>
      <c r="H89" s="779" t="s">
        <v>536</v>
      </c>
      <c r="I89" s="780"/>
    </row>
    <row r="90" spans="1:9" ht="29.25" customHeight="1" x14ac:dyDescent="0.25">
      <c r="A90" s="764" t="s">
        <v>201</v>
      </c>
      <c r="B90" s="155" t="s">
        <v>99</v>
      </c>
      <c r="C90" s="155" t="s">
        <v>242</v>
      </c>
      <c r="D90" s="155" t="s">
        <v>99</v>
      </c>
      <c r="E90" s="155" t="s">
        <v>242</v>
      </c>
      <c r="F90" s="155" t="s">
        <v>99</v>
      </c>
      <c r="G90" s="155" t="s">
        <v>242</v>
      </c>
      <c r="H90" s="155" t="s">
        <v>99</v>
      </c>
      <c r="I90" s="155" t="s">
        <v>242</v>
      </c>
    </row>
    <row r="91" spans="1:9" ht="29.25" customHeight="1" x14ac:dyDescent="0.25">
      <c r="A91" s="765"/>
      <c r="B91" s="109">
        <v>0.1</v>
      </c>
      <c r="C91" s="110">
        <v>0.1</v>
      </c>
      <c r="D91" s="109">
        <v>0.1</v>
      </c>
      <c r="E91" s="110">
        <v>0.1</v>
      </c>
      <c r="F91" s="109">
        <v>0.1</v>
      </c>
      <c r="G91" s="111">
        <v>0.1</v>
      </c>
      <c r="H91" s="115">
        <v>0.1</v>
      </c>
      <c r="I91" s="111">
        <v>0.1</v>
      </c>
    </row>
    <row r="92" spans="1:9" ht="198.75" customHeight="1" x14ac:dyDescent="0.25">
      <c r="A92" s="107" t="s">
        <v>294</v>
      </c>
      <c r="B92" s="995" t="s">
        <v>537</v>
      </c>
      <c r="C92" s="995"/>
      <c r="D92" s="995" t="s">
        <v>538</v>
      </c>
      <c r="E92" s="995"/>
      <c r="F92" s="995" t="s">
        <v>539</v>
      </c>
      <c r="G92" s="996"/>
      <c r="H92" s="995" t="s">
        <v>540</v>
      </c>
      <c r="I92" s="995"/>
    </row>
    <row r="93" spans="1:9" ht="80.25" customHeight="1" x14ac:dyDescent="0.25">
      <c r="A93" s="107" t="s">
        <v>298</v>
      </c>
      <c r="B93" s="779" t="s">
        <v>541</v>
      </c>
      <c r="C93" s="780"/>
      <c r="D93" s="779" t="s">
        <v>541</v>
      </c>
      <c r="E93" s="780"/>
      <c r="F93" s="779" t="s">
        <v>541</v>
      </c>
      <c r="G93" s="780"/>
      <c r="H93" s="779" t="s">
        <v>541</v>
      </c>
      <c r="I93" s="780"/>
    </row>
    <row r="94" spans="1:9" ht="24.95" customHeight="1" x14ac:dyDescent="0.25">
      <c r="A94" s="764" t="s">
        <v>202</v>
      </c>
      <c r="B94" s="155" t="s">
        <v>99</v>
      </c>
      <c r="C94" s="155" t="s">
        <v>242</v>
      </c>
      <c r="D94" s="155" t="s">
        <v>99</v>
      </c>
      <c r="E94" s="155" t="s">
        <v>242</v>
      </c>
      <c r="F94" s="155" t="s">
        <v>99</v>
      </c>
      <c r="G94" s="155" t="s">
        <v>242</v>
      </c>
      <c r="H94" s="155" t="s">
        <v>99</v>
      </c>
      <c r="I94" s="155" t="s">
        <v>242</v>
      </c>
    </row>
    <row r="95" spans="1:9" ht="24.95" customHeight="1" x14ac:dyDescent="0.25">
      <c r="A95" s="765"/>
      <c r="B95" s="109">
        <v>0.1</v>
      </c>
      <c r="C95" s="110">
        <v>0.1</v>
      </c>
      <c r="D95" s="109">
        <v>0.1</v>
      </c>
      <c r="E95" s="110">
        <v>0.1</v>
      </c>
      <c r="F95" s="109">
        <v>0.1</v>
      </c>
      <c r="G95" s="111">
        <v>0.1</v>
      </c>
      <c r="H95" s="115">
        <v>0.1</v>
      </c>
      <c r="I95" s="111">
        <v>0.1</v>
      </c>
    </row>
    <row r="96" spans="1:9" ht="166.5" customHeight="1" x14ac:dyDescent="0.25">
      <c r="A96" s="107" t="s">
        <v>294</v>
      </c>
      <c r="B96" s="938" t="s">
        <v>542</v>
      </c>
      <c r="C96" s="994"/>
      <c r="D96" s="938" t="s">
        <v>543</v>
      </c>
      <c r="E96" s="938"/>
      <c r="F96" s="938" t="s">
        <v>544</v>
      </c>
      <c r="G96" s="938"/>
      <c r="H96" s="938" t="s">
        <v>545</v>
      </c>
      <c r="I96" s="938"/>
    </row>
    <row r="97" spans="1:9" ht="80.25" customHeight="1" x14ac:dyDescent="0.25">
      <c r="A97" s="416" t="s">
        <v>298</v>
      </c>
      <c r="B97" s="779" t="s">
        <v>546</v>
      </c>
      <c r="C97" s="780"/>
      <c r="D97" s="779" t="s">
        <v>546</v>
      </c>
      <c r="E97" s="780"/>
      <c r="F97" s="779" t="s">
        <v>546</v>
      </c>
      <c r="G97" s="780"/>
      <c r="H97" s="779" t="s">
        <v>546</v>
      </c>
      <c r="I97" s="780"/>
    </row>
    <row r="98" spans="1:9" ht="24.95" customHeight="1" x14ac:dyDescent="0.25">
      <c r="A98" s="764" t="s">
        <v>203</v>
      </c>
      <c r="B98" s="155" t="s">
        <v>99</v>
      </c>
      <c r="C98" s="155" t="s">
        <v>242</v>
      </c>
      <c r="D98" s="155" t="s">
        <v>99</v>
      </c>
      <c r="E98" s="155" t="s">
        <v>242</v>
      </c>
      <c r="F98" s="155" t="s">
        <v>99</v>
      </c>
      <c r="G98" s="155" t="s">
        <v>242</v>
      </c>
      <c r="H98" s="155" t="s">
        <v>99</v>
      </c>
      <c r="I98" s="155" t="s">
        <v>242</v>
      </c>
    </row>
    <row r="99" spans="1:9" ht="24.95" customHeight="1" x14ac:dyDescent="0.25">
      <c r="A99" s="765"/>
      <c r="B99" s="109">
        <v>0.1</v>
      </c>
      <c r="C99" s="110">
        <v>0.1</v>
      </c>
      <c r="D99" s="109">
        <v>0.1</v>
      </c>
      <c r="E99" s="110">
        <v>0.1</v>
      </c>
      <c r="F99" s="109">
        <v>0.1</v>
      </c>
      <c r="G99" s="111">
        <v>0.1</v>
      </c>
      <c r="H99" s="115">
        <v>0.1</v>
      </c>
      <c r="I99" s="111">
        <v>0.1</v>
      </c>
    </row>
    <row r="100" spans="1:9" ht="292.5" customHeight="1" x14ac:dyDescent="0.25">
      <c r="A100" s="107" t="s">
        <v>294</v>
      </c>
      <c r="B100" s="993" t="s">
        <v>547</v>
      </c>
      <c r="C100" s="993"/>
      <c r="D100" s="993" t="s">
        <v>548</v>
      </c>
      <c r="E100" s="993"/>
      <c r="F100" s="993" t="s">
        <v>549</v>
      </c>
      <c r="G100" s="993"/>
      <c r="H100" s="993" t="s">
        <v>550</v>
      </c>
      <c r="I100" s="993"/>
    </row>
    <row r="101" spans="1:9" ht="80.25" customHeight="1" x14ac:dyDescent="0.25">
      <c r="A101" s="107" t="s">
        <v>298</v>
      </c>
      <c r="B101" s="779" t="s">
        <v>551</v>
      </c>
      <c r="C101" s="780"/>
      <c r="D101" s="779" t="s">
        <v>551</v>
      </c>
      <c r="E101" s="780"/>
      <c r="F101" s="779" t="s">
        <v>551</v>
      </c>
      <c r="G101" s="780"/>
      <c r="H101" s="779" t="s">
        <v>551</v>
      </c>
      <c r="I101" s="780"/>
    </row>
    <row r="102" spans="1:9" ht="24.95" customHeight="1" x14ac:dyDescent="0.25">
      <c r="A102" s="764" t="s">
        <v>205</v>
      </c>
      <c r="B102" s="155" t="s">
        <v>99</v>
      </c>
      <c r="C102" s="155" t="s">
        <v>242</v>
      </c>
      <c r="D102" s="155" t="s">
        <v>99</v>
      </c>
      <c r="E102" s="155" t="s">
        <v>242</v>
      </c>
      <c r="F102" s="155" t="s">
        <v>99</v>
      </c>
      <c r="G102" s="155" t="s">
        <v>242</v>
      </c>
      <c r="H102" s="155" t="s">
        <v>99</v>
      </c>
      <c r="I102" s="155" t="s">
        <v>242</v>
      </c>
    </row>
    <row r="103" spans="1:9" ht="24.95" customHeight="1" x14ac:dyDescent="0.25">
      <c r="A103" s="765"/>
      <c r="B103" s="109">
        <v>0.1</v>
      </c>
      <c r="C103" s="109">
        <v>0.1</v>
      </c>
      <c r="D103" s="109">
        <v>0.1</v>
      </c>
      <c r="E103" s="109">
        <v>0.1</v>
      </c>
      <c r="F103" s="109">
        <v>0.1</v>
      </c>
      <c r="G103" s="109">
        <v>0.1</v>
      </c>
      <c r="H103" s="115">
        <v>0.1</v>
      </c>
      <c r="I103" s="109">
        <v>0.1</v>
      </c>
    </row>
    <row r="104" spans="1:9" ht="150" customHeight="1" x14ac:dyDescent="0.25">
      <c r="A104" s="107" t="s">
        <v>294</v>
      </c>
      <c r="B104" s="935" t="s">
        <v>552</v>
      </c>
      <c r="C104" s="935"/>
      <c r="D104" s="935" t="s">
        <v>553</v>
      </c>
      <c r="E104" s="935"/>
      <c r="F104" s="935" t="s">
        <v>554</v>
      </c>
      <c r="G104" s="935"/>
      <c r="H104" s="935" t="s">
        <v>555</v>
      </c>
      <c r="I104" s="935"/>
    </row>
    <row r="105" spans="1:9" ht="80.25" customHeight="1" x14ac:dyDescent="0.25">
      <c r="A105" s="107" t="s">
        <v>298</v>
      </c>
      <c r="B105" s="779" t="s">
        <v>556</v>
      </c>
      <c r="C105" s="780"/>
      <c r="D105" s="779" t="s">
        <v>556</v>
      </c>
      <c r="E105" s="780"/>
      <c r="F105" s="779" t="s">
        <v>556</v>
      </c>
      <c r="G105" s="780"/>
      <c r="H105" s="779" t="s">
        <v>556</v>
      </c>
      <c r="I105" s="780"/>
    </row>
    <row r="106" spans="1:9" ht="24.95" customHeight="1" x14ac:dyDescent="0.25">
      <c r="A106" s="764" t="s">
        <v>206</v>
      </c>
      <c r="B106" s="155" t="s">
        <v>99</v>
      </c>
      <c r="C106" s="155" t="s">
        <v>242</v>
      </c>
      <c r="D106" s="155" t="s">
        <v>99</v>
      </c>
      <c r="E106" s="155" t="s">
        <v>242</v>
      </c>
      <c r="F106" s="155" t="s">
        <v>99</v>
      </c>
      <c r="G106" s="155" t="s">
        <v>242</v>
      </c>
      <c r="H106" s="155" t="s">
        <v>99</v>
      </c>
      <c r="I106" s="155" t="s">
        <v>242</v>
      </c>
    </row>
    <row r="107" spans="1:9" ht="24.95" customHeight="1" x14ac:dyDescent="0.25">
      <c r="A107" s="765"/>
      <c r="B107" s="109">
        <v>0.1</v>
      </c>
      <c r="C107" s="109">
        <v>0.1</v>
      </c>
      <c r="D107" s="109">
        <v>0.1</v>
      </c>
      <c r="E107" s="109">
        <v>0.1</v>
      </c>
      <c r="F107" s="109">
        <v>0.1</v>
      </c>
      <c r="G107" s="109">
        <v>0.1</v>
      </c>
      <c r="H107" s="115">
        <v>0.1</v>
      </c>
      <c r="I107" s="109">
        <v>0.1</v>
      </c>
    </row>
    <row r="108" spans="1:9" ht="184.5" customHeight="1" x14ac:dyDescent="0.2">
      <c r="A108" s="107" t="s">
        <v>294</v>
      </c>
      <c r="B108" s="992" t="s">
        <v>557</v>
      </c>
      <c r="C108" s="992"/>
      <c r="D108" s="990" t="s">
        <v>558</v>
      </c>
      <c r="E108" s="991"/>
      <c r="F108" s="990" t="s">
        <v>559</v>
      </c>
      <c r="G108" s="991"/>
      <c r="H108" s="935" t="s">
        <v>560</v>
      </c>
      <c r="I108" s="935"/>
    </row>
    <row r="109" spans="1:9" ht="80.25" customHeight="1" x14ac:dyDescent="0.25">
      <c r="A109" s="107" t="s">
        <v>298</v>
      </c>
      <c r="B109" s="779" t="s">
        <v>561</v>
      </c>
      <c r="C109" s="780"/>
      <c r="D109" s="779" t="s">
        <v>561</v>
      </c>
      <c r="E109" s="780"/>
      <c r="F109" s="779" t="s">
        <v>561</v>
      </c>
      <c r="G109" s="780"/>
      <c r="H109" s="779" t="s">
        <v>561</v>
      </c>
      <c r="I109" s="780"/>
    </row>
    <row r="110" spans="1:9" ht="24.95" customHeight="1" x14ac:dyDescent="0.25">
      <c r="A110" s="764" t="s">
        <v>207</v>
      </c>
      <c r="B110" s="155" t="s">
        <v>99</v>
      </c>
      <c r="C110" s="155" t="s">
        <v>242</v>
      </c>
      <c r="D110" s="155" t="s">
        <v>99</v>
      </c>
      <c r="E110" s="155" t="s">
        <v>242</v>
      </c>
      <c r="F110" s="155" t="s">
        <v>99</v>
      </c>
      <c r="G110" s="155" t="s">
        <v>242</v>
      </c>
      <c r="H110" s="155" t="s">
        <v>99</v>
      </c>
      <c r="I110" s="155" t="s">
        <v>242</v>
      </c>
    </row>
    <row r="111" spans="1:9" ht="24.95" customHeight="1" x14ac:dyDescent="0.25">
      <c r="A111" s="765"/>
      <c r="B111" s="109">
        <v>0.05</v>
      </c>
      <c r="C111" s="109">
        <v>0.05</v>
      </c>
      <c r="D111" s="109">
        <v>0.05</v>
      </c>
      <c r="E111" s="109">
        <v>0.05</v>
      </c>
      <c r="F111" s="109">
        <v>0.05</v>
      </c>
      <c r="G111" s="109">
        <v>0.05</v>
      </c>
      <c r="H111" s="115">
        <v>0.05</v>
      </c>
      <c r="I111" s="109">
        <v>0.05</v>
      </c>
    </row>
    <row r="112" spans="1:9" ht="122.25" customHeight="1" x14ac:dyDescent="0.2">
      <c r="A112" s="107" t="s">
        <v>294</v>
      </c>
      <c r="B112" s="935" t="s">
        <v>562</v>
      </c>
      <c r="C112" s="935"/>
      <c r="D112" s="935" t="s">
        <v>563</v>
      </c>
      <c r="E112" s="935"/>
      <c r="F112" s="990" t="s">
        <v>564</v>
      </c>
      <c r="G112" s="991"/>
      <c r="H112" s="935" t="s">
        <v>565</v>
      </c>
      <c r="I112" s="935"/>
    </row>
    <row r="113" spans="1:9" ht="80.25" customHeight="1" x14ac:dyDescent="0.25">
      <c r="A113" s="107" t="s">
        <v>298</v>
      </c>
      <c r="B113" s="779" t="s">
        <v>566</v>
      </c>
      <c r="C113" s="780"/>
      <c r="D113" s="779" t="s">
        <v>566</v>
      </c>
      <c r="E113" s="780"/>
      <c r="F113" s="779" t="s">
        <v>566</v>
      </c>
      <c r="G113" s="780"/>
      <c r="H113" s="779" t="s">
        <v>566</v>
      </c>
      <c r="I113" s="780"/>
    </row>
    <row r="114" spans="1:9" ht="24.95" customHeight="1" x14ac:dyDescent="0.25">
      <c r="A114" s="764" t="s">
        <v>208</v>
      </c>
      <c r="B114" s="155" t="s">
        <v>99</v>
      </c>
      <c r="C114" s="155" t="s">
        <v>242</v>
      </c>
      <c r="D114" s="155" t="s">
        <v>99</v>
      </c>
      <c r="E114" s="155" t="s">
        <v>242</v>
      </c>
      <c r="F114" s="155" t="s">
        <v>99</v>
      </c>
      <c r="G114" s="155" t="s">
        <v>242</v>
      </c>
      <c r="H114" s="155" t="s">
        <v>99</v>
      </c>
      <c r="I114" s="155" t="s">
        <v>242</v>
      </c>
    </row>
    <row r="115" spans="1:9" ht="24.95" customHeight="1" x14ac:dyDescent="0.25">
      <c r="A115" s="765"/>
      <c r="B115" s="109">
        <v>0.05</v>
      </c>
      <c r="C115" s="109">
        <v>0.05</v>
      </c>
      <c r="D115" s="109">
        <v>0.05</v>
      </c>
      <c r="E115" s="109">
        <v>0.05</v>
      </c>
      <c r="F115" s="109">
        <v>0.05</v>
      </c>
      <c r="G115" s="109">
        <v>0.05</v>
      </c>
      <c r="H115" s="115">
        <v>0.05</v>
      </c>
      <c r="I115" s="115">
        <v>0.14000000000000001</v>
      </c>
    </row>
    <row r="116" spans="1:9" ht="144" customHeight="1" x14ac:dyDescent="0.25">
      <c r="A116" s="107" t="s">
        <v>294</v>
      </c>
      <c r="B116" s="988" t="s">
        <v>567</v>
      </c>
      <c r="C116" s="988"/>
      <c r="D116" s="989" t="s">
        <v>568</v>
      </c>
      <c r="E116" s="989"/>
      <c r="F116" s="989" t="s">
        <v>569</v>
      </c>
      <c r="G116" s="989"/>
      <c r="H116" s="935" t="s">
        <v>570</v>
      </c>
      <c r="I116" s="935"/>
    </row>
    <row r="117" spans="1:9" ht="80.25" customHeight="1" x14ac:dyDescent="0.25">
      <c r="A117" s="107" t="s">
        <v>298</v>
      </c>
      <c r="B117" s="779" t="s">
        <v>571</v>
      </c>
      <c r="C117" s="780"/>
      <c r="D117" s="779" t="s">
        <v>571</v>
      </c>
      <c r="E117" s="780"/>
      <c r="F117" s="779" t="s">
        <v>571</v>
      </c>
      <c r="G117" s="780"/>
      <c r="H117" s="779" t="s">
        <v>571</v>
      </c>
      <c r="I117" s="780"/>
    </row>
    <row r="118" spans="1:9" ht="16.5" x14ac:dyDescent="0.25">
      <c r="A118" s="108" t="s">
        <v>344</v>
      </c>
      <c r="B118" s="379">
        <f t="shared" ref="B118:I118" si="1">(B71+B75+B79+B83+B87+B91+B95+B99+B103+B107+B111+B115)</f>
        <v>1</v>
      </c>
      <c r="C118" s="379">
        <f t="shared" si="1"/>
        <v>1</v>
      </c>
      <c r="D118" s="379">
        <f t="shared" si="1"/>
        <v>1</v>
      </c>
      <c r="E118" s="379">
        <f t="shared" si="1"/>
        <v>1</v>
      </c>
      <c r="F118" s="379">
        <f t="shared" si="1"/>
        <v>1</v>
      </c>
      <c r="G118" s="379">
        <f t="shared" si="1"/>
        <v>1</v>
      </c>
      <c r="H118" s="379">
        <f t="shared" si="1"/>
        <v>1</v>
      </c>
      <c r="I118" s="686">
        <f t="shared" si="1"/>
        <v>1</v>
      </c>
    </row>
    <row r="122" spans="1:9" ht="28.5" x14ac:dyDescent="0.25">
      <c r="A122" s="354" t="s">
        <v>345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7:C77" r:id="rId1" display="https://secretariadistritald-my.sharepoint.com/:w:/g/personal/territorializacion2021_sdmujer_gov_co/EVi-guJRhxRNjhs5sauVYrsBB6yNK1nOCDFKeybjrHsw7w?e=lCQ6Y6" xr:uid="{60A643D6-C9FF-4691-A6BF-E87964788355}"/>
    <hyperlink ref="D77:E77" r:id="rId2" display="https://secretariadistritald-my.sharepoint.com/:w:/g/personal/territorializacion2021_sdmujer_gov_co/EVi-guJRhxRNjhs5sauVYrsBB6yNK1nOCDFKeybjrHsw7w?e=lCQ6Y6" xr:uid="{305DC986-D7C1-4F52-B3DD-FE4AEA272D2E}"/>
    <hyperlink ref="F77:G77" r:id="rId3" display="https://secretariadistritald-my.sharepoint.com/:w:/g/personal/territorializacion2021_sdmujer_gov_co/EVi-guJRhxRNjhs5sauVYrsBB6yNK1nOCDFKeybjrHsw7w?e=lCQ6Y6" xr:uid="{B61CC71B-D19E-4E2A-B397-B69483BBCBEF}"/>
    <hyperlink ref="B81:C81" r:id="rId4" display="https://secretariadistritald-my.sharepoint.com/:w:/g/personal/territorializacion2021_sdmujer_gov_co/EY_qA41LfIBBrIzfNYylhYYBsD0lt3C1MsjRTOXR9hAjog?e=028f5u" xr:uid="{B4945AE3-3294-4C54-BA79-CDB3B5C58330}"/>
    <hyperlink ref="D81:E81" r:id="rId5" display="https://secretariadistritald-my.sharepoint.com/:w:/g/personal/territorializacion2021_sdmujer_gov_co/EY_qA41LfIBBrIzfNYylhYYBsD0lt3C1MsjRTOXR9hAjog?e=028f5u" xr:uid="{011FED5A-EC82-4847-B0E4-7C362B73ED7E}"/>
    <hyperlink ref="F81:G81" r:id="rId6" display="https://secretariadistritald-my.sharepoint.com/:w:/g/personal/territorializacion2021_sdmujer_gov_co/EY_qA41LfIBBrIzfNYylhYYBsD0lt3C1MsjRTOXR9hAjog?e=028f5u" xr:uid="{4C0B3C28-2CB8-4150-9DF0-5E8739FE8B34}"/>
    <hyperlink ref="H81:I81" r:id="rId7" display="https://secretariadistritald-my.sharepoint.com/:w:/g/personal/territorializacion2021_sdmujer_gov_co/EY_qA41LfIBBrIzfNYylhYYBsD0lt3C1MsjRTOXR9hAjog?e=028f5u" xr:uid="{834748BB-4464-4228-87D2-5E2FB27B1E7E}"/>
    <hyperlink ref="B85:C85" r:id="rId8" display="https://secretariadistritald-my.sharepoint.com/:w:/g/personal/territorializacion2021_sdmujer_gov_co/EXITdX3G4P1JiRCIRij3B6sBG5UFGwrjyNM3tf-1xxjyvg?e=uSmhEb" xr:uid="{D8D94353-0B1B-4E18-90B7-21777DC8D264}"/>
    <hyperlink ref="D85:E85" r:id="rId9" display="https://secretariadistritald-my.sharepoint.com/:w:/g/personal/territorializacion2021_sdmujer_gov_co/EXITdX3G4P1JiRCIRij3B6sBG5UFGwrjyNM3tf-1xxjyvg?e=suvrXO" xr:uid="{9F9D0702-283E-4D2E-9D3A-0FBA5E42B12B}"/>
    <hyperlink ref="F85:G85" r:id="rId10" display="https://secretariadistritald-my.sharepoint.com/:w:/g/personal/territorializacion2021_sdmujer_gov_co/EXITdX3G4P1JiRCIRij3B6sBG5UFGwrjyNM3tf-1xxjyvg?e=suvrXO" xr:uid="{5B0A9E3F-B535-41E9-9239-4951DEB0AB44}"/>
    <hyperlink ref="H85:I85" r:id="rId11" display="https://secretariadistritald-my.sharepoint.com/:w:/g/personal/territorializacion2021_sdmujer_gov_co/EXITdX3G4P1JiRCIRij3B6sBG5UFGwrjyNM3tf-1xxjyvg?e=suvrXO" xr:uid="{DC35076A-9756-442B-85D1-3E6F26EA6816}"/>
    <hyperlink ref="B89:C89" r:id="rId12" display="https://secretariadistritald-my.sharepoint.com/:w:/g/personal/territorializacion2021_sdmujer_gov_co/EU-SrDwvDO1KusFNCiaWrSQBydrCed7R0rJiiwrNmUPvrw?e=Oagt2K" xr:uid="{E3839270-ACCD-4EB1-B048-50E7ABD5FB4B}"/>
    <hyperlink ref="D89:E89" r:id="rId13" display="https://secretariadistritald-my.sharepoint.com/:w:/g/personal/territorializacion2021_sdmujer_gov_co/EU-SrDwvDO1KusFNCiaWrSQBydrCed7R0rJiiwrNmUPvrw?e=Oagt2K" xr:uid="{1792A338-D90A-49E0-9650-E5DEB77177AD}"/>
    <hyperlink ref="F89:G89" r:id="rId14" display="https://secretariadistritald-my.sharepoint.com/:w:/g/personal/territorializacion2021_sdmujer_gov_co/EU-SrDwvDO1KusFNCiaWrSQBydrCed7R0rJiiwrNmUPvrw?e=Oagt2K" xr:uid="{546F3BCE-BA25-40C0-BF96-DFF212938DFD}"/>
    <hyperlink ref="H89:I89" r:id="rId15" display="https://secretariadistritald-my.sharepoint.com/:w:/g/personal/territorializacion2021_sdmujer_gov_co/EU-SrDwvDO1KusFNCiaWrSQBydrCed7R0rJiiwrNmUPvrw?e=Oagt2K" xr:uid="{6DEE7598-123C-4A8A-8142-ED34980E18C2}"/>
    <hyperlink ref="B93:C93" r:id="rId16" display="https://secretariadistritald-my.sharepoint.com/:w:/g/personal/territorializacion2021_sdmujer_gov_co/EYbRVht1eE9OhsjhejusxIsBBYw0zuE5rdJoCdFzBTtMiA?e=BTo15U" xr:uid="{D197E134-3730-4614-8905-5A2508CF64BC}"/>
    <hyperlink ref="D93:E93" r:id="rId17" display="https://secretariadistritald-my.sharepoint.com/:w:/g/personal/territorializacion2021_sdmujer_gov_co/EYbRVht1eE9OhsjhejusxIsBBYw0zuE5rdJoCdFzBTtMiA?e=BTo15U" xr:uid="{CC34DCB9-5261-483D-B118-67A7350D8A49}"/>
    <hyperlink ref="F93:G93" r:id="rId18" display="https://secretariadistritald-my.sharepoint.com/:w:/g/personal/territorializacion2021_sdmujer_gov_co/EYbRVht1eE9OhsjhejusxIsBBYw0zuE5rdJoCdFzBTtMiA?e=BTo15U" xr:uid="{A6A7AE8D-5729-483D-8649-FA25985C5E29}"/>
    <hyperlink ref="H93:I93" r:id="rId19" display="https://secretariadistritald-my.sharepoint.com/:w:/g/personal/territorializacion2021_sdmujer_gov_co/EYbRVht1eE9OhsjhejusxIsBBYw0zuE5rdJoCdFzBTtMiA?e=BTo15U" xr:uid="{D51CF641-F284-44DC-B973-25DBE73E77D3}"/>
    <hyperlink ref="B97:C97" r:id="rId20" display="https://secretariadistritald-my.sharepoint.com/:w:/g/personal/territorializacion2021_sdmujer_gov_co/ES4Ne-czDw9CsNTEVCpciswB8xJcRVimCrXFJ1xh9rPfNQ?e=3kPFPW" xr:uid="{ECFE44A9-BD79-4AFA-94F7-453BE430736A}"/>
    <hyperlink ref="D97:E97" r:id="rId21" display="https://secretariadistritald-my.sharepoint.com/:w:/g/personal/territorializacion2021_sdmujer_gov_co/ES4Ne-czDw9CsNTEVCpciswB8xJcRVimCrXFJ1xh9rPfNQ?e=3kPFPW" xr:uid="{08F14047-45CB-463D-B3B1-AAFD06DA4380}"/>
    <hyperlink ref="F97:G97" r:id="rId22" display="https://secretariadistritald-my.sharepoint.com/:w:/g/personal/territorializacion2021_sdmujer_gov_co/ES4Ne-czDw9CsNTEVCpciswB8xJcRVimCrXFJ1xh9rPfNQ?e=3kPFPW" xr:uid="{13885B59-6F33-4FCD-AEEC-44089C617189}"/>
    <hyperlink ref="H97:I97" r:id="rId23" display="https://secretariadistritald-my.sharepoint.com/:w:/g/personal/territorializacion2021_sdmujer_gov_co/ES4Ne-czDw9CsNTEVCpciswB8xJcRVimCrXFJ1xh9rPfNQ?e=3kPFPW" xr:uid="{99727328-0D7B-4837-AD8E-B6229B8C2653}"/>
    <hyperlink ref="H101:I101" r:id="rId24" display="https://secretariadistritald-my.sharepoint.com/:w:/g/personal/territorializacion2021_sdmujer_gov_co/EZ7PTQ5LfB1GjVZ26IonhrwBEYBkev7MYxl8HbFxGKEyug?e=7ISGth" xr:uid="{162CE8A8-5058-444B-BD78-853186378949}"/>
    <hyperlink ref="F101:G101" r:id="rId25" display="https://secretariadistritald-my.sharepoint.com/:w:/g/personal/territorializacion2021_sdmujer_gov_co/EZ7PTQ5LfB1GjVZ26IonhrwBEYBkev7MYxl8HbFxGKEyug?e=7ISGth" xr:uid="{D19E7214-BB0B-47B3-AD3A-943989832E43}"/>
    <hyperlink ref="D101:E101" r:id="rId26" display="https://secretariadistritald-my.sharepoint.com/:w:/g/personal/territorializacion2021_sdmujer_gov_co/EZ7PTQ5LfB1GjVZ26IonhrwBEYBkev7MYxl8HbFxGKEyug?e=7ISGth" xr:uid="{85D2BC81-50A1-46AC-B21D-3B6F8D255E27}"/>
    <hyperlink ref="B101:C101" r:id="rId27" display="https://secretariadistritald-my.sharepoint.com/:w:/g/personal/territorializacion2021_sdmujer_gov_co/EZ7PTQ5LfB1GjVZ26IonhrwBEYBkev7MYxl8HbFxGKEyug?e=7ISGth" xr:uid="{411BC117-65BA-4190-82AB-2D6535CAC425}"/>
    <hyperlink ref="H105:I105" r:id="rId28" display="https://secretariadistritald-my.sharepoint.com/:w:/g/personal/territorializacion2021_sdmujer_gov_co/EU2lGTscdH1GrCC8Jk98GCIBUstRfJVXUTXkG47aaX-d5w?e=UcAXrn" xr:uid="{5FD97B79-0B2F-4E4E-8C14-79E6A2D25494}"/>
    <hyperlink ref="F105:G105" r:id="rId29" display="https://secretariadistritald-my.sharepoint.com/:w:/g/personal/territorializacion2021_sdmujer_gov_co/EU2lGTscdH1GrCC8Jk98GCIBUstRfJVXUTXkG47aaX-d5w?e=UcAXrn" xr:uid="{9CBAE7E6-8F51-4A93-B9BD-0A87A61BADF5}"/>
    <hyperlink ref="D105:E105" r:id="rId30" display="https://secretariadistritald-my.sharepoint.com/:w:/g/personal/territorializacion2021_sdmujer_gov_co/EU2lGTscdH1GrCC8Jk98GCIBUstRfJVXUTXkG47aaX-d5w?e=UcAXrn" xr:uid="{B5A204CB-68CD-4F93-B3E7-ADDCC10C51D1}"/>
    <hyperlink ref="B105:C105" r:id="rId31" display="https://secretariadistritald-my.sharepoint.com/:w:/g/personal/territorializacion2021_sdmujer_gov_co/EU2lGTscdH1GrCC8Jk98GCIBUstRfJVXUTXkG47aaX-d5w?e=UcAXrn" xr:uid="{8EB61A61-BC24-4057-8860-B73C0267340A}"/>
    <hyperlink ref="H109:I109" r:id="rId32" display="https://secretariadistritald-my.sharepoint.com/:w:/g/personal/territorializacion2021_sdmujer_gov_co/EWE75iDc4PRGuxCq1Yvfe-cBDt8rUobMRz-B_w2rDKcusQ?e=G0rOZM" xr:uid="{87B39B5C-5E67-4931-8016-802F8F68EEC3}"/>
    <hyperlink ref="F109:G109" r:id="rId33" display="https://secretariadistritald-my.sharepoint.com/:w:/g/personal/territorializacion2021_sdmujer_gov_co/EWE75iDc4PRGuxCq1Yvfe-cBDt8rUobMRz-B_w2rDKcusQ?e=G0rOZM" xr:uid="{5C628AED-3471-45EE-9C2F-A44A85955026}"/>
    <hyperlink ref="B109:C109" r:id="rId34" display="https://secretariadistritald-my.sharepoint.com/:w:/g/personal/territorializacion2021_sdmujer_gov_co/EWE75iDc4PRGuxCq1Yvfe-cBDt8rUobMRz-B_w2rDKcusQ?e=G0rOZM" xr:uid="{2055EE28-244C-4BA9-9F07-87B6DE72CFA4}"/>
    <hyperlink ref="D109:E109" r:id="rId35" display="https://secretariadistritald-my.sharepoint.com/:w:/g/personal/territorializacion2021_sdmujer_gov_co/EWE75iDc4PRGuxCq1Yvfe-cBDt8rUobMRz-B_w2rDKcusQ?e=G0rOZM" xr:uid="{D21E715C-2D4D-42D4-B010-47D901171920}"/>
    <hyperlink ref="B113:C113" r:id="rId36" display="https://secretariadistritald-my.sharepoint.com/:w:/g/personal/territorializacion2021_sdmujer_gov_co/IQA5-2yK8nCAS7SNB3_B2QgMATm4HrpftLmvAO8GbkqXuWY?e=hNeDVf" xr:uid="{2D32C117-8DB0-498C-B48F-20157146E611}"/>
    <hyperlink ref="D113:E113" r:id="rId37" display="https://secretariadistritald-my.sharepoint.com/:w:/g/personal/territorializacion2021_sdmujer_gov_co/IQA5-2yK8nCAS7SNB3_B2QgMATm4HrpftLmvAO8GbkqXuWY?e=hNeDVf" xr:uid="{3A2F17EF-D89C-4887-A38C-EB8677758FE9}"/>
    <hyperlink ref="F113:G113" r:id="rId38" display="https://secretariadistritald-my.sharepoint.com/:w:/g/personal/territorializacion2021_sdmujer_gov_co/IQA5-2yK8nCAS7SNB3_B2QgMATm4HrpftLmvAO8GbkqXuWY?e=hNeDVf" xr:uid="{7C6F911A-7023-4064-95D8-A10385963C9B}"/>
    <hyperlink ref="H113:I113" r:id="rId39" display="https://secretariadistritald-my.sharepoint.com/:w:/g/personal/territorializacion2021_sdmujer_gov_co/IQA5-2yK8nCAS7SNB3_B2QgMATm4HrpftLmvAO8GbkqXuWY?e=hNeDVf" xr:uid="{B97F7A75-CFF5-4F7C-989C-8E79B866CDC7}"/>
    <hyperlink ref="B117:C117" r:id="rId40" display="https://secretariadistritald-my.sharepoint.com/:w:/g/personal/territorializacion2021_sdmujer_gov_co/IQCdwG63LaIeTYj8APvriQu4AVilBgf24qJBZd9Pm_SAImQ?e=aq6775" xr:uid="{3DC9726F-A250-4EDB-AC69-3E44FBA87E3F}"/>
    <hyperlink ref="D117:E117" r:id="rId41" display="https://secretariadistritald-my.sharepoint.com/:w:/g/personal/territorializacion2021_sdmujer_gov_co/IQCdwG63LaIeTYj8APvriQu4AVilBgf24qJBZd9Pm_SAImQ?e=aq6775" xr:uid="{A3BECFD7-C6D0-4AA4-82E1-21F687BA34FD}"/>
    <hyperlink ref="F117:G117" r:id="rId42" display="https://secretariadistritald-my.sharepoint.com/:w:/g/personal/territorializacion2021_sdmujer_gov_co/IQCdwG63LaIeTYj8APvriQu4AVilBgf24qJBZd9Pm_SAImQ?e=aq6775" xr:uid="{F087EEC1-03D6-4C01-91AF-3E56A8BA308C}"/>
    <hyperlink ref="H117:I117" r:id="rId43" display="https://secretariadistritald-my.sharepoint.com/:w:/g/personal/territorializacion2021_sdmujer_gov_co/IQCdwG63LaIeTYj8APvriQu4AVilBgf24qJBZd9Pm_SAImQ?e=aq6775" xr:uid="{247F3F99-D87C-4848-AAE5-7B30671B3252}"/>
  </hyperlinks>
  <pageMargins left="0.25" right="0.25" top="0.75" bottom="0.75" header="0.3" footer="0.3"/>
  <pageSetup scale="10" orientation="landscape" r:id="rId44"/>
  <drawing r:id="rId45"/>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zoomScale="120" zoomScaleNormal="120" workbookViewId="0">
      <selection activeCell="B29" sqref="B29"/>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972"/>
      <c r="B1" s="973"/>
      <c r="C1" s="973"/>
      <c r="D1" s="973"/>
      <c r="E1" s="974"/>
      <c r="F1" s="927" t="s">
        <v>346</v>
      </c>
      <c r="G1" s="928"/>
      <c r="H1" s="928"/>
      <c r="I1" s="928"/>
      <c r="J1" s="928"/>
      <c r="K1" s="928"/>
      <c r="L1" s="261"/>
    </row>
    <row r="2" spans="1:12" ht="18.75" customHeight="1" x14ac:dyDescent="0.25">
      <c r="A2" s="975"/>
      <c r="B2" s="976"/>
      <c r="C2" s="976"/>
      <c r="D2" s="976"/>
      <c r="E2" s="977"/>
      <c r="F2" s="929"/>
      <c r="G2" s="930"/>
      <c r="H2" s="930"/>
      <c r="I2" s="930"/>
      <c r="J2" s="930"/>
      <c r="K2" s="930"/>
      <c r="L2" s="261"/>
    </row>
    <row r="3" spans="1:12" ht="18.75" customHeight="1" x14ac:dyDescent="0.25">
      <c r="A3" s="975"/>
      <c r="B3" s="976"/>
      <c r="C3" s="976"/>
      <c r="D3" s="976"/>
      <c r="E3" s="977"/>
      <c r="F3" s="927" t="s">
        <v>347</v>
      </c>
      <c r="G3" s="928"/>
      <c r="H3" s="928"/>
      <c r="I3" s="928"/>
      <c r="J3" s="928"/>
      <c r="K3" s="928"/>
      <c r="L3" s="261"/>
    </row>
    <row r="4" spans="1:12" ht="18.75" customHeight="1" x14ac:dyDescent="0.25">
      <c r="A4" s="978"/>
      <c r="B4" s="979"/>
      <c r="C4" s="979"/>
      <c r="D4" s="979"/>
      <c r="E4" s="980"/>
      <c r="F4" s="929"/>
      <c r="G4" s="930"/>
      <c r="H4" s="930"/>
      <c r="I4" s="930"/>
      <c r="J4" s="930"/>
      <c r="K4" s="930"/>
      <c r="L4" s="261"/>
    </row>
    <row r="5" spans="1:12" ht="15.75" customHeight="1" x14ac:dyDescent="0.25">
      <c r="A5" s="898" t="s">
        <v>348</v>
      </c>
      <c r="B5" s="899"/>
      <c r="C5" s="899"/>
      <c r="D5" s="899"/>
      <c r="E5" s="899"/>
      <c r="F5" s="899"/>
      <c r="G5" s="899"/>
      <c r="H5" s="899"/>
      <c r="I5" s="899"/>
      <c r="J5" s="899"/>
      <c r="K5" s="899"/>
      <c r="L5" s="911"/>
    </row>
    <row r="6" spans="1:12" ht="23.25" customHeight="1" x14ac:dyDescent="0.25">
      <c r="A6" s="898" t="s">
        <v>349</v>
      </c>
      <c r="B6" s="899"/>
      <c r="C6" s="900"/>
      <c r="D6" s="901" t="s">
        <v>12</v>
      </c>
      <c r="E6" s="902"/>
      <c r="F6" s="902"/>
      <c r="G6" s="902"/>
      <c r="H6" s="903"/>
      <c r="I6" s="898" t="s">
        <v>350</v>
      </c>
      <c r="J6" s="900"/>
      <c r="K6" s="901" t="s">
        <v>37</v>
      </c>
      <c r="L6" s="903"/>
    </row>
    <row r="7" spans="1:12" ht="17.850000000000001" customHeight="1" x14ac:dyDescent="0.25">
      <c r="A7" s="898" t="s">
        <v>351</v>
      </c>
      <c r="B7" s="899"/>
      <c r="C7" s="900"/>
      <c r="D7" s="901" t="s">
        <v>26</v>
      </c>
      <c r="E7" s="902"/>
      <c r="F7" s="902"/>
      <c r="G7" s="902"/>
      <c r="H7" s="903"/>
      <c r="I7" s="898" t="s">
        <v>98</v>
      </c>
      <c r="J7" s="900"/>
      <c r="K7" s="901" t="s">
        <v>15</v>
      </c>
      <c r="L7" s="903"/>
    </row>
    <row r="8" spans="1:12" ht="35.85" customHeight="1" x14ac:dyDescent="0.25">
      <c r="A8" s="898" t="s">
        <v>352</v>
      </c>
      <c r="B8" s="899"/>
      <c r="C8" s="900"/>
      <c r="D8" s="901" t="s">
        <v>66</v>
      </c>
      <c r="E8" s="902"/>
      <c r="F8" s="902"/>
      <c r="G8" s="902"/>
      <c r="H8" s="903"/>
      <c r="I8" s="898" t="s">
        <v>353</v>
      </c>
      <c r="J8" s="900"/>
      <c r="K8" s="901" t="s">
        <v>75</v>
      </c>
      <c r="L8" s="903"/>
    </row>
    <row r="9" spans="1:12" ht="15.75" customHeight="1" x14ac:dyDescent="0.25">
      <c r="A9" s="918" t="s">
        <v>354</v>
      </c>
      <c r="B9" s="919"/>
      <c r="C9" s="919"/>
      <c r="D9" s="919"/>
      <c r="E9" s="899"/>
      <c r="F9" s="899"/>
      <c r="G9" s="899"/>
      <c r="H9" s="899"/>
      <c r="I9" s="899"/>
      <c r="J9" s="899"/>
      <c r="K9" s="899"/>
      <c r="L9" s="911"/>
    </row>
    <row r="10" spans="1:12" ht="35.25" customHeight="1" x14ac:dyDescent="0.25">
      <c r="A10" s="896" t="s">
        <v>355</v>
      </c>
      <c r="B10" s="896"/>
      <c r="C10" s="896"/>
      <c r="D10" s="896"/>
      <c r="E10" s="897" t="str">
        <f>+ACTIVIDAD_3!B36</f>
        <v>Desarrollar 1 metodología para caracterizar los liderazgos de las mujeres en los territorios</v>
      </c>
      <c r="F10" s="897"/>
      <c r="G10" s="897"/>
      <c r="H10" s="897"/>
      <c r="I10" s="897"/>
      <c r="J10" s="897"/>
      <c r="K10" s="897"/>
      <c r="L10" s="897"/>
    </row>
    <row r="11" spans="1:12" ht="34.5" customHeight="1" x14ac:dyDescent="0.25">
      <c r="A11" s="909" t="s">
        <v>356</v>
      </c>
      <c r="B11" s="910"/>
      <c r="C11" s="910"/>
      <c r="D11" s="911"/>
      <c r="E11" s="904" t="str">
        <f>+ACTIVIDAD_3!I17</f>
        <v>Metodología para caracterizar los liderazgos de las mujeres en los territorios desarrollada</v>
      </c>
      <c r="F11" s="897"/>
      <c r="G11" s="897"/>
      <c r="H11" s="897"/>
      <c r="I11" s="897"/>
      <c r="J11" s="897"/>
      <c r="K11" s="897"/>
      <c r="L11" s="905"/>
    </row>
    <row r="12" spans="1:12" ht="47.25" customHeight="1" x14ac:dyDescent="0.25">
      <c r="A12" s="898" t="s">
        <v>357</v>
      </c>
      <c r="B12" s="899"/>
      <c r="C12" s="899"/>
      <c r="D12" s="900"/>
      <c r="E12" s="920" t="s">
        <v>572</v>
      </c>
      <c r="F12" s="921"/>
      <c r="G12" s="921"/>
      <c r="H12" s="921"/>
      <c r="I12" s="921"/>
      <c r="J12" s="921"/>
      <c r="K12" s="921"/>
      <c r="L12" s="922"/>
    </row>
    <row r="13" spans="1:12" ht="28.5" customHeight="1" x14ac:dyDescent="0.25">
      <c r="A13" s="898" t="s">
        <v>359</v>
      </c>
      <c r="B13" s="899"/>
      <c r="C13" s="900"/>
      <c r="D13" s="901"/>
      <c r="E13" s="902"/>
      <c r="F13" s="902"/>
      <c r="G13" s="902"/>
      <c r="H13" s="903"/>
      <c r="I13" s="898" t="s">
        <v>360</v>
      </c>
      <c r="J13" s="900"/>
      <c r="K13" s="901" t="s">
        <v>49</v>
      </c>
      <c r="L13" s="903"/>
    </row>
    <row r="14" spans="1:12" ht="15.75" customHeight="1" x14ac:dyDescent="0.25">
      <c r="A14" s="898" t="s">
        <v>361</v>
      </c>
      <c r="B14" s="899"/>
      <c r="C14" s="899"/>
      <c r="D14" s="899"/>
      <c r="E14" s="899"/>
      <c r="F14" s="899"/>
      <c r="G14" s="899"/>
      <c r="H14" s="899"/>
      <c r="I14" s="899"/>
      <c r="J14" s="899"/>
      <c r="K14" s="899"/>
      <c r="L14" s="911"/>
    </row>
    <row r="15" spans="1:12" ht="25.5" customHeight="1" x14ac:dyDescent="0.25">
      <c r="A15" s="898" t="s">
        <v>362</v>
      </c>
      <c r="B15" s="899"/>
      <c r="C15" s="900"/>
      <c r="D15" s="901" t="s">
        <v>19</v>
      </c>
      <c r="E15" s="902"/>
      <c r="F15" s="902"/>
      <c r="G15" s="902"/>
      <c r="H15" s="903"/>
      <c r="I15" s="898" t="s">
        <v>363</v>
      </c>
      <c r="J15" s="900"/>
      <c r="K15" s="901" t="s">
        <v>20</v>
      </c>
      <c r="L15" s="903"/>
    </row>
    <row r="16" spans="1:12" ht="25.5" customHeight="1" x14ac:dyDescent="0.25">
      <c r="A16" s="898" t="s">
        <v>364</v>
      </c>
      <c r="B16" s="899"/>
      <c r="C16" s="900"/>
      <c r="D16" s="1030">
        <v>1</v>
      </c>
      <c r="E16" s="1031"/>
      <c r="F16" s="1031"/>
      <c r="G16" s="1031"/>
      <c r="H16" s="1032"/>
      <c r="I16" s="898" t="s">
        <v>237</v>
      </c>
      <c r="J16" s="900"/>
      <c r="K16" s="901" t="s">
        <v>33</v>
      </c>
      <c r="L16" s="903"/>
    </row>
    <row r="17" spans="1:12" ht="27.6" customHeight="1" x14ac:dyDescent="0.25">
      <c r="A17" s="898" t="s">
        <v>365</v>
      </c>
      <c r="B17" s="899"/>
      <c r="C17" s="900"/>
      <c r="D17" s="901"/>
      <c r="E17" s="902"/>
      <c r="F17" s="902"/>
      <c r="G17" s="902"/>
      <c r="H17" s="903"/>
      <c r="I17" s="906"/>
      <c r="J17" s="907"/>
      <c r="K17" s="907"/>
      <c r="L17" s="908"/>
    </row>
    <row r="18" spans="1:12" ht="12" customHeight="1" x14ac:dyDescent="0.25">
      <c r="A18" s="268" t="s">
        <v>366</v>
      </c>
      <c r="B18" s="268" t="s">
        <v>367</v>
      </c>
      <c r="C18" s="898" t="s">
        <v>368</v>
      </c>
      <c r="D18" s="899"/>
      <c r="E18" s="899"/>
      <c r="F18" s="899"/>
      <c r="G18" s="900"/>
      <c r="H18" s="898" t="s">
        <v>369</v>
      </c>
      <c r="I18" s="900"/>
      <c r="J18" s="898" t="s">
        <v>370</v>
      </c>
      <c r="K18" s="900"/>
      <c r="L18" s="268" t="s">
        <v>371</v>
      </c>
    </row>
    <row r="19" spans="1:12" ht="89.25" customHeight="1" x14ac:dyDescent="0.25">
      <c r="A19" s="263">
        <v>1</v>
      </c>
      <c r="B19" s="264" t="s">
        <v>292</v>
      </c>
      <c r="C19" s="901" t="s">
        <v>573</v>
      </c>
      <c r="D19" s="902"/>
      <c r="E19" s="902"/>
      <c r="F19" s="902"/>
      <c r="G19" s="903"/>
      <c r="H19" s="984" t="s">
        <v>574</v>
      </c>
      <c r="I19" s="985"/>
      <c r="J19" s="906" t="s">
        <v>22</v>
      </c>
      <c r="K19" s="908"/>
      <c r="L19" s="264" t="s">
        <v>575</v>
      </c>
    </row>
    <row r="20" spans="1:12" ht="54.75" customHeight="1" x14ac:dyDescent="0.25">
      <c r="A20" s="263">
        <v>2</v>
      </c>
      <c r="B20" s="264" t="s">
        <v>292</v>
      </c>
      <c r="C20" s="901"/>
      <c r="D20" s="902"/>
      <c r="E20" s="902"/>
      <c r="F20" s="902"/>
      <c r="G20" s="903"/>
      <c r="H20" s="984"/>
      <c r="I20" s="985"/>
      <c r="J20" s="906"/>
      <c r="K20" s="908"/>
      <c r="L20" s="264"/>
    </row>
    <row r="21" spans="1:12" ht="34.35" customHeight="1" x14ac:dyDescent="0.25">
      <c r="A21" s="263">
        <v>3</v>
      </c>
      <c r="B21" s="264" t="s">
        <v>292</v>
      </c>
      <c r="C21" s="901"/>
      <c r="D21" s="902"/>
      <c r="E21" s="902"/>
      <c r="F21" s="902"/>
      <c r="G21" s="903"/>
      <c r="H21" s="901"/>
      <c r="I21" s="903"/>
      <c r="J21" s="906"/>
      <c r="K21" s="908"/>
      <c r="L21" s="264"/>
    </row>
    <row r="22" spans="1:12" ht="25.5" customHeight="1" x14ac:dyDescent="0.25">
      <c r="A22" s="268" t="s">
        <v>366</v>
      </c>
      <c r="B22" s="898" t="s">
        <v>379</v>
      </c>
      <c r="C22" s="899"/>
      <c r="D22" s="899"/>
      <c r="E22" s="899"/>
      <c r="F22" s="899"/>
      <c r="G22" s="899"/>
      <c r="H22" s="899"/>
      <c r="I22" s="899"/>
      <c r="J22" s="899"/>
      <c r="K22" s="900"/>
      <c r="L22" s="268" t="s">
        <v>380</v>
      </c>
    </row>
    <row r="23" spans="1:12" ht="28.35" customHeight="1" x14ac:dyDescent="0.25">
      <c r="A23" s="263">
        <v>1</v>
      </c>
      <c r="B23" s="901" t="s">
        <v>576</v>
      </c>
      <c r="C23" s="902"/>
      <c r="D23" s="902"/>
      <c r="E23" s="902"/>
      <c r="F23" s="902"/>
      <c r="G23" s="902"/>
      <c r="H23" s="902"/>
      <c r="I23" s="902"/>
      <c r="J23" s="902"/>
      <c r="K23" s="903"/>
      <c r="L23" s="264" t="s">
        <v>22</v>
      </c>
    </row>
    <row r="24" spans="1:12" ht="15.75" customHeight="1" x14ac:dyDescent="0.25">
      <c r="A24" s="898" t="s">
        <v>382</v>
      </c>
      <c r="B24" s="899"/>
      <c r="C24" s="899"/>
      <c r="D24" s="899"/>
      <c r="E24" s="899"/>
      <c r="F24" s="919"/>
      <c r="G24" s="919"/>
      <c r="H24" s="899"/>
      <c r="I24" s="919"/>
      <c r="J24" s="919"/>
      <c r="K24" s="919"/>
      <c r="L24" s="986"/>
    </row>
    <row r="25" spans="1:12" ht="26.25" customHeight="1" x14ac:dyDescent="0.25">
      <c r="A25" s="898" t="s">
        <v>383</v>
      </c>
      <c r="B25" s="899"/>
      <c r="C25" s="900"/>
      <c r="D25" s="901">
        <v>1</v>
      </c>
      <c r="E25" s="902"/>
      <c r="F25" s="896" t="s">
        <v>384</v>
      </c>
      <c r="G25" s="896"/>
      <c r="H25" s="276">
        <v>2024</v>
      </c>
      <c r="I25" s="896" t="s">
        <v>385</v>
      </c>
      <c r="J25" s="896"/>
      <c r="K25" s="987" t="s">
        <v>575</v>
      </c>
      <c r="L25" s="987"/>
    </row>
    <row r="26" spans="1:12" ht="26.25" customHeight="1" x14ac:dyDescent="0.25">
      <c r="A26" s="898" t="s">
        <v>387</v>
      </c>
      <c r="B26" s="899"/>
      <c r="C26" s="900"/>
      <c r="D26" s="901" t="s">
        <v>577</v>
      </c>
      <c r="E26" s="902"/>
      <c r="F26" s="895"/>
      <c r="G26" s="895"/>
      <c r="H26" s="902"/>
      <c r="I26" s="895"/>
      <c r="J26" s="895"/>
      <c r="K26" s="895"/>
      <c r="L26" s="912"/>
    </row>
    <row r="27" spans="1:12" ht="45.75" customHeight="1" x14ac:dyDescent="0.25">
      <c r="A27" s="898" t="s">
        <v>389</v>
      </c>
      <c r="B27" s="899"/>
      <c r="C27" s="900"/>
      <c r="D27" s="906"/>
      <c r="E27" s="907"/>
      <c r="F27" s="907"/>
      <c r="G27" s="907"/>
      <c r="H27" s="907"/>
      <c r="I27" s="907"/>
      <c r="J27" s="907"/>
      <c r="K27" s="907"/>
      <c r="L27" s="908"/>
    </row>
    <row r="28" spans="1:12" ht="17.850000000000001" customHeight="1" x14ac:dyDescent="0.25">
      <c r="A28" s="898" t="s">
        <v>390</v>
      </c>
      <c r="B28" s="899"/>
      <c r="C28" s="900"/>
      <c r="D28" s="901"/>
      <c r="E28" s="902"/>
      <c r="F28" s="902"/>
      <c r="G28" s="902"/>
      <c r="H28" s="902"/>
      <c r="I28" s="902"/>
      <c r="J28" s="902"/>
      <c r="K28" s="902"/>
      <c r="L28" s="903"/>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CE291C15-2DCE-48C9-81F5-96FA2E6DAF03}"/>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ACTIVIDAD_6</vt:lpstr>
      <vt:lpstr>Hoja de vida A6</vt:lpstr>
      <vt:lpstr>Hoja de vida A7</vt:lpstr>
      <vt:lpstr>ACTIVIDAD_7</vt:lpstr>
      <vt:lpstr>ACTIVIDAD_8</vt:lpstr>
      <vt:lpstr>Hoja de vida A8</vt:lpstr>
      <vt:lpstr>META_PDD_106</vt:lpstr>
      <vt:lpstr>Hoja de vida_MetaPDD 106</vt:lpstr>
      <vt:lpstr>Hoja de vida_MetaPDD 108</vt:lpstr>
      <vt:lpstr>Hoja de vida_MetaPDD 107</vt:lpstr>
      <vt:lpstr>META_PDD_107</vt:lpstr>
      <vt:lpstr>META_PDD_108</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Yenny Johana Daza Rojas</cp:lastModifiedBy>
  <cp:revision/>
  <dcterms:created xsi:type="dcterms:W3CDTF">2016-04-29T15:11:54Z</dcterms:created>
  <dcterms:modified xsi:type="dcterms:W3CDTF">2026-01-21T20:16:46Z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