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forero\Documents\"/>
    </mc:Choice>
  </mc:AlternateContent>
  <xr:revisionPtr revIDLastSave="0" documentId="8_{23307DC1-A1A2-4AB6-9962-D552CDC73328}" xr6:coauthVersionLast="47" xr6:coauthVersionMax="47" xr10:uidLastSave="{00000000-0000-0000-0000-000000000000}"/>
  <bookViews>
    <workbookView xWindow="-108" yWindow="-108" windowWidth="23256" windowHeight="12456" tabRatio="628" activeTab="4"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26" i="51" l="1"/>
  <c r="K25" i="51"/>
  <c r="K26" i="50"/>
  <c r="K25" i="50"/>
  <c r="K26" i="49"/>
  <c r="K25" i="49"/>
  <c r="K26" i="20"/>
  <c r="K25" i="20"/>
  <c r="J26" i="51" l="1"/>
  <c r="J25" i="51"/>
  <c r="J26" i="50"/>
  <c r="J25" i="50"/>
  <c r="J26" i="49"/>
  <c r="J25" i="49"/>
  <c r="J26" i="20"/>
  <c r="J25" i="20"/>
  <c r="H26" i="51" l="1"/>
  <c r="I26" i="51"/>
  <c r="I26" i="49"/>
  <c r="I25" i="49"/>
  <c r="C43" i="52"/>
  <c r="I25" i="51" l="1"/>
  <c r="I26" i="50"/>
  <c r="I25" i="50"/>
  <c r="I26" i="20"/>
  <c r="I25" i="20" l="1"/>
  <c r="C116" i="20"/>
  <c r="E116" i="20"/>
  <c r="H26" i="50"/>
  <c r="H25" i="51"/>
  <c r="H25" i="50"/>
  <c r="H26" i="49"/>
  <c r="H25" i="49"/>
  <c r="C41" i="52" l="1"/>
  <c r="I56" i="52" l="1"/>
  <c r="C39" i="52"/>
  <c r="G26" i="51"/>
  <c r="N26" i="51" s="1"/>
  <c r="G25" i="51"/>
  <c r="G26" i="50"/>
  <c r="G25" i="50"/>
  <c r="N25" i="50" s="1"/>
  <c r="O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E20" i="49" s="1"/>
  <c r="C29" i="20"/>
  <c r="D29" i="20" s="1"/>
  <c r="E29" i="20" s="1"/>
  <c r="N29" i="20" s="1"/>
  <c r="O29" i="20" s="1"/>
  <c r="N27" i="20"/>
  <c r="C26" i="20"/>
  <c r="C25" i="20"/>
  <c r="N24" i="20"/>
  <c r="E29" i="51"/>
  <c r="N29" i="51"/>
  <c r="O29" i="51"/>
  <c r="D25" i="51"/>
  <c r="E29" i="49"/>
  <c r="N29" i="49"/>
  <c r="O29" i="49" s="1"/>
  <c r="D25" i="49"/>
  <c r="N25" i="51"/>
  <c r="E25" i="49"/>
  <c r="N25" i="49"/>
  <c r="C51" i="52"/>
  <c r="B51" i="52"/>
  <c r="C49" i="52"/>
  <c r="B49" i="52"/>
  <c r="B47" i="52"/>
  <c r="B45" i="52"/>
  <c r="B43" i="52"/>
  <c r="B41" i="52"/>
  <c r="B39" i="52"/>
  <c r="B37" i="52"/>
  <c r="B35" i="52"/>
  <c r="C33" i="52"/>
  <c r="B33" i="52"/>
  <c r="C31" i="52"/>
  <c r="B31" i="52"/>
  <c r="B29" i="52"/>
  <c r="B52" i="52"/>
  <c r="C29" i="52"/>
  <c r="C51" i="38"/>
  <c r="C49" i="38"/>
  <c r="F26" i="38"/>
  <c r="I116" i="50"/>
  <c r="H116" i="50"/>
  <c r="G116" i="50"/>
  <c r="F116" i="50"/>
  <c r="E116" i="50"/>
  <c r="D116" i="50"/>
  <c r="C116" i="50"/>
  <c r="C116" i="49"/>
  <c r="E116" i="49"/>
  <c r="B116" i="50"/>
  <c r="B116" i="49"/>
  <c r="B34" i="50"/>
  <c r="B116" i="20"/>
  <c r="I116" i="51"/>
  <c r="H116" i="51"/>
  <c r="G116" i="51"/>
  <c r="F116" i="51"/>
  <c r="E116" i="51"/>
  <c r="D116" i="51"/>
  <c r="C116" i="51"/>
  <c r="B116" i="51"/>
  <c r="B62" i="51"/>
  <c r="B34" i="51"/>
  <c r="I116" i="49"/>
  <c r="H116" i="49"/>
  <c r="G116" i="49"/>
  <c r="F116" i="49"/>
  <c r="D116" i="49"/>
  <c r="B34" i="49"/>
  <c r="B62" i="20"/>
  <c r="B52" i="38"/>
  <c r="B34" i="20"/>
  <c r="D116" i="20"/>
  <c r="F116" i="20"/>
  <c r="G116" i="20"/>
  <c r="H116" i="20"/>
  <c r="I116" i="20"/>
  <c r="O25" i="51" l="1"/>
  <c r="O25" i="49"/>
  <c r="D26" i="20"/>
  <c r="E26" i="20" s="1"/>
  <c r="E25" i="20"/>
  <c r="F25" i="20" s="1"/>
  <c r="D25" i="20"/>
  <c r="F26" i="20"/>
  <c r="G26" i="20" s="1"/>
  <c r="H25" i="20" l="1"/>
  <c r="H26" i="20"/>
  <c r="G25" i="20"/>
  <c r="N26" i="20"/>
  <c r="N25" i="20" l="1"/>
  <c r="O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<sst xmlns="http://schemas.openxmlformats.org/spreadsheetml/2006/main" count="2434" uniqueCount="583">
  <si>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</si>
  <si>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</si>
  <si>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</si>
  <si>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</si>
  <si>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</si>
  <si>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</si>
  <si>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</si>
  <si>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</si>
  <si>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</si>
  <si>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</si>
  <si>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</si>
  <si>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</si>
  <si>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</si>
  <si>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</si>
  <si>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</si>
  <si>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</si>
  <si>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</si>
  <si>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</si>
  <si>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</si>
  <si>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</si>
  <si>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</si>
  <si>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</si>
  <si>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</si>
  <si>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</si>
  <si>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</si>
  <si>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</si>
  <si>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</si>
  <si>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</si>
  <si>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</si>
  <si>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</si>
  <si>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</si>
  <si>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</si>
  <si>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</si>
  <si>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</si>
  <si>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</si>
  <si>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</si>
  <si>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</si>
  <si>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</si>
  <si>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</si>
  <si>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</si>
  <si>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</si>
  <si>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</si>
  <si>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</si>
  <si>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</si>
  <si>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</si>
  <si>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</si>
  <si>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</si>
  <si>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</si>
  <si>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</si>
  <si>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</si>
  <si>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</si>
  <si>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</si>
  <si>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</si>
  <si>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</si>
  <si>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</si>
  <si>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</si>
  <si>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</si>
  <si>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</si>
  <si>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</si>
  <si>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</si>
  <si>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</si>
  <si>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</si>
  <si>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</si>
  <si>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</si>
  <si>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</si>
  <si>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</si>
  <si>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</si>
  <si>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</si>
  <si>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</si>
  <si>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</si>
  <si>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</si>
  <si>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</si>
  <si>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</si>
  <si>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</si>
  <si>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</si>
  <si>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</si>
  <si>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</si>
  <si>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</si>
  <si>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</si>
  <si>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</si>
  <si>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</si>
  <si>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</si>
  <si>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</si>
  <si>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</si>
  <si>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</si>
  <si>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</si>
  <si>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</si>
  <si>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</si>
  <si>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</si>
  <si>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</si>
  <si>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</si>
  <si>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</si>
  <si>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</si>
  <si>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</si>
  <si>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</si>
  <si>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</si>
  <si>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</si>
  <si>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</si>
  <si>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</si>
  <si>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</si>
  <si>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</si>
  <si>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</si>
  <si>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</si>
  <si>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</si>
  <si>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</si>
  <si>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</si>
  <si>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</si>
  <si>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</si>
  <si>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</si>
  <si>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</si>
  <si>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</si>
  <si>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</si>
  <si>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</si>
  <si>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</si>
  <si>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</si>
  <si>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</si>
  <si>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</si>
  <si>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</si>
  <si>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</si>
  <si>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</si>
  <si>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</si>
  <si>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</si>
  <si>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</si>
  <si>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</si>
  <si>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</si>
  <si>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</si>
  <si>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</si>
  <si>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</si>
  <si>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</si>
  <si>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</si>
  <si>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</si>
  <si>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</si>
  <si>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</si>
  <si>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</si>
  <si>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</si>
  <si>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</si>
  <si>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</si>
  <si>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</si>
  <si>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</si>
  <si>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</si>
  <si>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</si>
  <si>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</si>
  <si>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</si>
  <si>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</si>
  <si>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</si>
  <si>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</si>
  <si>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</si>
  <si>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</si>
  <si>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</si>
  <si>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</si>
  <si>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</si>
  <si>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</si>
  <si>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</si>
  <si>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</si>
  <si>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</si>
  <si>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</si>
  <si>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</si>
  <si>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</si>
  <si>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</si>
  <si>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</si>
  <si>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</si>
  <si>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</si>
  <si>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</si>
  <si>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</si>
  <si>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</si>
  <si>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</si>
  <si>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</si>
  <si>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</si>
  <si>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</si>
  <si>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</si>
  <si>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</si>
  <si>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</si>
  <si>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</si>
  <si>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</si>
  <si>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</si>
  <si>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</si>
  <si>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</si>
  <si>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</si>
  <si>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</si>
  <si>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</si>
  <si>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</si>
  <si>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</si>
  <si>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</si>
  <si>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</si>
  <si>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</si>
  <si>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</si>
  <si>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</si>
  <si>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</si>
  <si>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</si>
  <si>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</si>
  <si>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</si>
  <si>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</si>
  <si>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</si>
  <si>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</si>
  <si>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</si>
  <si>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</si>
  <si>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</si>
  <si>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</si>
  <si>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</si>
  <si>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</si>
  <si>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</si>
  <si>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</si>
  <si>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</si>
  <si>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</si>
  <si>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</si>
  <si>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</si>
  <si>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</si>
  <si>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</si>
  <si>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</si>
  <si>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</si>
  <si>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</si>
  <si>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</si>
  <si>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</si>
  <si>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</si>
  <si>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</si>
  <si>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</si>
  <si>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</si>
  <si>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</si>
  <si>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</si>
  <si>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</si>
  <si>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</si>
  <si>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</si>
  <si>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</si>
  <si>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</si>
  <si>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</si>
  <si>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</si>
  <si>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</si>
  <si>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</si>
  <si>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</si>
  <si>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</si>
  <si>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</si>
  <si>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</si>
  <si>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</si>
  <si>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</si>
  <si>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</si>
  <si>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</si>
  <si>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</si>
  <si>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</si>
  <si>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</si>
  <si>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</si>
  <si>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</si>
  <si>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</si>
  <si>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</si>
  <si>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</si>
  <si>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</si>
  <si>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</si>
  <si>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</si>
  <si>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</si>
  <si>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</si>
  <si>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</si>
  <si>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</si>
  <si>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</si>
  <si>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</si>
  <si>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</si>
  <si>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</si>
  <si>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</si>
  <si>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</si>
  <si>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</si>
  <si>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</si>
  <si>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</si>
  <si>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</si>
  <si>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</si>
  <si>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</si>
  <si>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</si>
  <si>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</si>
  <si>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</si>
  <si>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</si>
  <si>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</si>
  <si>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</si>
  <si>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</si>
  <si>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</si>
  <si>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</si>
  <si>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</si>
  <si>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</si>
  <si>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</si>
  <si>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</si>
  <si>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</si>
  <si>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</si>
  <si>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</si>
  <si>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</si>
  <si>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</si>
  <si>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</si>
  <si>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</si>
  <si>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</si>
  <si>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</si>
  <si>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</si>
  <si>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</si>
  <si>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</si>
  <si>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</si>
  <si>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</si>
  <si>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</si>
  <si>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</si>
  <si>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</si>
  <si>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</si>
  <si>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</si>
  <si>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</si>
  <si>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</si>
  <si>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</si>
  <si>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</si>
  <si>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</si>
  <si>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</si>
  <si>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</si>
  <si>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</si>
  <si>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</si>
  <si>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</si>
  <si>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</si>
  <si>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</si>
  <si>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</si>
  <si>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</si>
  <si>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</si>
  <si>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</si>
  <si>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</si>
  <si>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</si>
  <si>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</si>
  <si>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</si>
  <si>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</si>
  <si>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</si>
  <si>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</si>
  <si>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</si>
  <si>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</si>
  <si>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</si>
  <si>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</si>
  <si>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</si>
  <si>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</si>
  <si>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</si>
  <si>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</si>
  <si>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</si>
  <si>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</si>
  <si>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</si>
  <si>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</si>
  <si>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</si>
  <si>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</si>
  <si>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</si>
  <si>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</si>
  <si>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</si>
  <si>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</si>
  <si>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</si>
  <si>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</si>
  <si>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</si>
  <si>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</si>
  <si>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</si>
  <si>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</si>
  <si>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</si>
  <si>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</si>
  <si>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</si>
  <si>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</si>
  <si>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</si>
  <si>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</si>
  <si>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</si>
  <si>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</si>
  <si>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</si>
  <si>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</si>
  <si>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</si>
  <si>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</si>
  <si>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</si>
  <si>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</si>
  <si>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</si>
  <si>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</si>
  <si>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</si>
  <si>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</si>
  <si>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</si>
  <si>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</si>
  <si>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</si>
  <si>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</si>
  <si>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</si>
  <si>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</si>
  <si>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</si>
  <si>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</si>
  <si>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</si>
  <si>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</si>
  <si>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</si>
  <si>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</si>
  <si>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</si>
  <si>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</si>
  <si>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</si>
  <si>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</si>
  <si>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</si>
  <si>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</si>
  <si>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</si>
  <si>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</si>
  <si>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</si>
  <si>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</si>
  <si>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</si>
  <si>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</si>
  <si>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</si>
  <si>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</si>
  <si>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</si>
  <si>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</si>
  <si>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</si>
  <si>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</si>
  <si>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</si>
  <si>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</si>
  <si>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</si>
  <si>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</si>
  <si>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</si>
  <si>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</si>
  <si>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</si>
  <si>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</si>
  <si>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</si>
  <si>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</si>
  <si>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</si>
  <si>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</si>
  <si>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</si>
  <si>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</si>
  <si>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</si>
  <si>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</si>
  <si>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</si>
  <si>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</si>
  <si>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</si>
  <si>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</si>
  <si>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</si>
  <si>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</si>
  <si>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</si>
  <si>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</si>
  <si>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</si>
  <si>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</si>
  <si>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</si>
  <si>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</si>
  <si>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</si>
  <si>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</si>
  <si>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</si>
  <si>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</si>
  <si>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</si>
  <si>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</si>
  <si>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</si>
  <si>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</si>
  <si>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</si>
  <si>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</si>
  <si>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</si>
  <si>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</si>
  <si>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 xml:space="preserve">OFICINA ASESORA DE PLANEACIÓN </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</si>
  <si>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</si>
  <si>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https://secretariadistritald-my.sharepoint.com/:f:/g/personal/kforero_sdmujer_gov_co/ErtzwyPxfxZMt2M4v_oPKnMBgo9m_5r5V5j0XGrLIQsv5w?e=cqhDCQ</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</si>
  <si>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</si>
  <si>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</si>
  <si>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https://secretariadistritald-my.sharepoint.com/:f:/g/personal/kforero_sdmujer_gov_co/EqyiSC-OnMJOlHRgZ4rX_doB5Mq_R3yBqS3NrqI1L88UAw?e=fe0yZb</t>
  </si>
  <si>
    <t>https://secretariadistritald-my.sharepoint.com/:f:/g/personal/kforero_sdmujer_gov_co/EtQiMaSa3nxMjdC9mydaS-EBX9uzT4M7twV_-wh6bqYQ6Q?e=j9la46</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</si>
  <si>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</si>
  <si>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</si>
  <si>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</si>
  <si>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</si>
  <si>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</si>
  <si>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</si>
  <si>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</si>
  <si>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</si>
  <si>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</si>
  <si>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</si>
  <si>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</si>
  <si>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</si>
  <si>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</si>
  <si>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</si>
  <si>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</si>
  <si>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</si>
  <si>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</si>
  <si>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</si>
  <si>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</si>
  <si>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</si>
  <si>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</si>
  <si>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</si>
  <si>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</si>
  <si>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</si>
  <si>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</si>
  <si>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</si>
  <si>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https://secretariadistritald-my.sharepoint.com/:f:/g/personal/kforero_sdmujer_gov_co/EvfsxKth4U5MhoJF9Kq3tO4BdFuJ-QYjeNvUI77B-lekig?e=qQZocj</t>
  </si>
  <si>
    <t>https://secretariadistritald-my.sharepoint.com/:f:/g/personal/kforero_sdmujer_gov_co/EvTcAtfdlBxMsX79bk0qHFYB52qnec65m5KrkYw6e1EbDQ?e=H4yeky</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</si>
  <si>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</si>
  <si>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</si>
  <si>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</si>
  <si>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</si>
  <si>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</si>
  <si>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agosto los equipos de la Dirección de Enfoque Diferencial realizaron: 
1.	Seguimiento a participantes del curso virtual disponible en la plataforma de la secretaria de la mujer TEJIENDO REDES COMUNIDAD y para el mes de Agosto se certificaron: 19 personas del curso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certificaron 2 personas en el mes de agosto, fortaleciendo sus conocimientos y competencias en el abordaje de temas relacionados con la prevención y atención de violencias contra la niñez y la adolescencia. 
3.	Se realizó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</si>
  <si>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</si>
  <si>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2025-2. En el mes de Agosto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 1 Escuelas Amarte presencial con 16 mujeres rurales, abordando temáticas de gestión emocional, liderazgo inspirador, tipos y herramientas de comunicación asertiva, resolución de conflictos e identificación de violencias basadas en género. 
2.	En el mes de Agosto se realizaron dos sesiones de UN semillero de empoderamiento dirigido a 21 mujeres con Discapacidad visual y auditiva,  en donde a través de creación de vestuario con material reciclable y espacios de dialogo se ha fortalecido el empoderamiento en donde los temas abordados fueron la comunicación no sexista y eliminación de estereotipos asociados a la discapacidad. Estos espacios tuvieron lugar en la Universidad Nacional de Colombia.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5 Niñas hijas de Casa Refugio FEZ  (ii) 17 mujeres en ASP casa Nuevo Porvenir SDIS (iii) y (iv) adolescentes rurales de Sumapaz 12 participantes. 
4.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</si>
  <si>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(i) Se realizó el 22 de julio Comité entre la Sdmujer y el SENA para dar inicio formal al convenio interadministrativo de colaboración entre SENA . SdM, en el espacio se adelantó la socialización del convenio y las metas, (ii) Se adelantó una reunión entre la SDMujer y la Fundación Educamás para avanzar en la consolidación de una ruta formativa para mujeres en sus diferencias y diversidades como parte del proceso de elaboración del memorando de entendimiento entre la SDMujer y la Fundación. (iii) Se realizó el envío del documento de memorando de entendimiento para revisiones internas en la SDMujer y se adelantó una reunión para revisar acuerdos con la Fundación CIRCOAP. (iv)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</si>
  <si>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En el periodo acumulado de Enero a Agosto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cincuenta y seis (58)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cuatro (4)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agosto se realizan acciones afirmativas para el fortalecimiento de capacidades emocionales y el empoderamiento de las mujeres, así: 
(i)	Se llevaron a cabo 22 Jornadas Significativas con 369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(iv)	Se realizaron cuarenta y cuatro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El día 10 de agosto Se realizó acompañamiento para la presentación de las pruebas Saber 11 ICFES a las mujeres patrocinadas, con el objetivo de posibilitar el adecuado ingreso y ubicación de las ciudadanas beneficiarias del proceso. (ii) SENA: Se han realizado 3 cursos con CAMPESENA: Curso Aceites esenciales 12 mujeres rurales USME - Curso Manipulación de alimentos CON 8 mujeres víctimas de Sumapaz y Curso Patronaje de ropa exterior con 17 mujeres rurales chapinero.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</si>
  <si>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 xml:space="preserve">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t>
  </si>
  <si>
    <t>2025-4. Con el objetivo de acompañar y liderar la Mesa Distrital de Cuidado Menstrual Distrital, durante el mes de agosto se desarrolla el plan de acción acordado, articulando las acciones programadas como Jornadas Distritales y Recorridos por la Dignidad Menstrual así: 
1.	MDCM: Se adelanto la séptima mesa MDCM en casa de todas, donde asisten las entidades de IDIPRON, SDIS,SDMUJER,SDS en el marco del acuerdo 883.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en el marco del acuerdo 883, en territorio con SDIS Y IDIPRON
2. RECORRIDOS: Se realizó un recorrido en la localidad de Rafael Uribe, en el que se abordaron 9 mujeres, 4 de ellas en habitabilidad de calle, 3 vendedoras ambulantes y 2 mujeres en riesgo de habitar calle. En el recorrido, se da inicio en sectores de la calle 31 Sur #14-05, cerca de la IPS Compensar, Barrio Gustavo Restrepo En la ribera del canal  Albina (calle 31 Sur #13H-09), (calle 31 Sur #13-23), Sector Subdirección Local y Olaya Cerca del jardín infantil Travesuras de Colores, En el barrio Olaya (calle 22 Sur #15-26), Finalmente, en el Parque Metropolitano Olaya Herrera  (calle 26 Sur #20- 54)</t>
  </si>
  <si>
    <t xml:space="preserve">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 </t>
  </si>
  <si>
    <t>Con el objetivo de Implementar 1 Estrategia Distrital de Cuidado Menstrual, con enfoque diferencial, en el mes de Agosto se avanzó en:
1. 2025-4. Acompañar y liderar la Mesa Distrital de Cuidado Menstrual Distrital, desarrollando el plan de acción acordado, articulando las acciones programadas como Jornadas Distritales y Recorridos por la Dignidad Menstrual así: (i) MDCM: En agosto, se adelantó la séptima mesa MDCM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2. 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3. 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</si>
  <si>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acumulado de enero a agosto, para dar cumplimiento a la actividad de implementación de  estrategia de cuidado menstrual con enfoque diferencial:  
•	Se han realizado siete mesas MDCM con las entidades que hacen parte del acuerdo 883 ( SDIS, IDIPRON, SdMujer y SDS)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33 Espacios de Educación Menstrual para el Autoconocimiento y Autocuidado – EMAA, en los que han participado 897 mujeres en total como momentos de reflexión, pedagogía y aclaración de inquietudes relacionadas con el autocuidado menstrual.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</si>
  <si>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 xml:space="preserve">2025-7. Con el objetivo de avanzar en Realizar Asistencia Técnica para la incorporación del enfoque diferencial a los sectores de la Administración Distrital, en el mes de Agosto se realizan dos espacios de Asistencia Técnica: 
(i) con el sector Hábitat: se coordinó y participó en el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De igual forma, se hicieron aportes para la inclusión del enfoque poblacional – diferencial en la propuesta del curso sobre transversalización de enfoques en el trabajo territorial, dirigido a equipos sociales de la CVP que desarrollan procesos comunitarios y se construyó la metodología de la primera sesión sobre Ciudades seguras. Con la participación de 20 personas: 8 profesionales de arquitectura 3 profesionales contratistas de la caja de vivienda popular y 9 personas de la comunidad de Bilbao. 
(ii) Con el Sector Gestión Pública: asistencia técnica al equipo de cuidadores de la confianza de la Secretaría General del sector de Gestión Pública que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6 profesionales en la asistencia técnica, 2 contratistas y 4 funcionarios/as de carrera administrativa, que hacen parte del equipo de cuidadores de la confianza; este equipo tiene como prioridad dar pautas de atención a quienes están de cara a la ciudadanía.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</si>
  <si>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t>
  </si>
  <si>
    <t xml:space="preserve">2025-9. En Agosto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así: (i) CIOM Usme 9 contratistas eflexionar sobre qué es el prejuicio, sus impactos en las relaciones humanas y cómo incide en la forma en que atendemos a la ciudadanía. Posteriormente, se definió el concepto de prejuicio, su origen evolutivo y sus implicaciones en el ejercicio profesional, destacando la importancia de nutrir el conocimiento en enfoque diferencial, orientaciones sexuales e identidades de género para evitar relacionamientos empobrecidos y discriminatorios. (ii) Casa LGBTI Sebastián Romero 10 participantes: fortalecer la participación social y el ejercicio de derechos de las personas LGBTI de Bogotá, mediante espacios de socialización de rutas institucionales, intercambio solidario y reconocimiento de la diversidad, promoviendo el acceso a servicios del estado y la apropiación de la ciudadanía. (iii) Plataforma Virtual Google Meet con 24 funcionarios de IDT: nfoque de género y enfoque diferencial, explicando su importancia más allá del uso del lenguaje inclusivo.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</si>
  <si>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1.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2.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 </t>
  </si>
  <si>
    <t>Con el objetivo de Implementar 1 estrategia de asistencia técnica dirigidas a los Sectores de la Administración Distrital y al Sector Privado, para la incorporación del enfoque diferencial en los servicios, programas y estrategias dirigidas a mujeres, en el mes de Agosto se avanza así: 
1.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(iii)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</si>
  <si>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 xml:space="preserve">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2.	Realización del evento de EMPODERAMIENTO DE LAS MUJERES CON DISCAPACIDAD A TRAVÉS DE LA MODA: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El 20 de agosto se realiza Mural Mujeres con Discapacidad: En el marco de los procesos conmemorativos se participó en el desarrollo del Mural como acto de reivindicación social y política de las mujeres con discapacidad.
4.	27 de agosto: Se realizó la primera sesión del encuentro diferencial con mujeres mayores programado en la Manzana del Cuidado de Manitas. En el espacio se trabajó a partir del collage en la construcción de poemas posicionando y visibilizando las voces de las mujeres mayores con relación al papel del cuidado en sus vidas. Este proceso se adelantó en articulación con la Dirección de Sistema del Cuidado y con Paola Sierra, artista independiente, quien desarrolla la metodología como parte de su investigación “Antimanual para envejecer”. En el encuentro participaron 25 mujeres mayores.  
5.	Desarrollo de la Bici Rodada lésbica y bisexual el 31 de agosto de 2025 de 8 am a 12 medio día, con recorrido desde el parque de los hippies al planetario. En el cual se tuvo la participación de 22 mujeres LBTQ. Con el apoyo de 17 profesionales del IDRD, Gobierno y SDM. Bici rodada Lésbica y bisexual, en el que se promueve la apropiación del espacio público por parte de mujeres LB, en donde se potencia la autonomía de las mujeres reforzando sus habilidades para el despinche de las bicicletas y la seguridad vial. Con esto se garantiza el derecho al goce y disfrute del espacio público y espacio de ocio y recreación, como acción de PPLGBTI. Esta se desarrolló el 31 de agosto de 8 am a 12m desde el parque de los hippies al planetario.  </t>
  </si>
  <si>
    <t xml:space="preserve">2025-12. Para avanzar en sistematizar guías metodológicas para el abordaje a los diferentes pueblos y comunidades con los que trabaja la DED, en agosto:se realiza la solicitud Diligenciamiento de metodologías: Propuesta de plan de trabajo para sistematizar las metodologías que propone la referente para mujeres trans se brinda información sobre el diligenciamiento de las fichas se conversa sobre el proceso de sistematización. </t>
  </si>
  <si>
    <t>https://secretariadistritald-my.sharepoint.com/:f:/g/personal/kforero_sdmujer_gov_co/EnuCgqZdNy9IvdxfSItiZtgBQNfy5Rv6cqwj7grwnL8snw?e=Ec3kwb</t>
  </si>
  <si>
    <t>https://secretariadistritald-my.sharepoint.com/:f:/g/personal/kforero_sdmujer_gov_co/Evcxz8JYj-lNne0gpu0VtYwBm7fHon9xGqyXeGu8SPX8jw?e=mPr67L</t>
  </si>
  <si>
    <t>https://secretariadistritald-my.sharepoint.com/:f:/g/personal/kforero_sdmujer_gov_co/EqyiSC-OnMJOlHRgZ4rX_doB5Mq_R3yBqS3NrqI1L88UAw?e=ebwUUk</t>
  </si>
  <si>
    <t>https://secretariadistritald-my.sharepoint.com/:f:/g/personal/kforero_sdmujer_gov_co/EpSFBbhEvrlKsVG5MlGdoDQBKyhypvsk9MxDvxtN5ZtiHw?e=XkcSHm</t>
  </si>
  <si>
    <t>https://secretariadistritald-my.sharepoint.com/:f:/g/personal/kforero_sdmujer_gov_co/EoxieAG0BPRMpRN4iaV0busBngHNpzVCe9D8M3ecSK6uFw?e=rMkfgu</t>
  </si>
  <si>
    <t>https://secretariadistritald-my.sharepoint.com/:f:/g/personal/kforero_sdmujer_gov_co/EpCLJ3iuEH9KpH4a3HmyK7AB_W4iNJ6e3z-GEdh2HFLpew?e=mZRTC9</t>
  </si>
  <si>
    <t>https://secretariadistritald-my.sharepoint.com/:f:/g/personal/kforero_sdmujer_gov_co/ErnmzyVcGDhFpNjpOOOjL5YBlh2BNVsnIhrikwu6IMEWLA?e=M9AZqB</t>
  </si>
  <si>
    <t>https://secretariadistritald-my.sharepoint.com/:f:/g/personal/kforero_sdmujer_gov_co/EokKVjH_DuNOsSUYg9GGhwwBxKxjKoTHZB2lR84R6l8vww?e=MNA9QT</t>
  </si>
  <si>
    <t>https://secretariadistritald-my.sharepoint.com/:f:/g/personal/kforero_sdmujer_gov_co/EnWBuEvRSwNOhqamJ-y0QMwBICtRxtCjpUhpz3uyYFEU1A?e=CszchK</t>
  </si>
  <si>
    <t>https://secretariadistritald-my.sharepoint.com/:f:/g/personal/kforero_sdmujer_gov_co/Elt9-3efoF1AsSM9_WTw-O4BNo3WPeSKpevGCuHy1sPUBw?e=G0HpO9</t>
  </si>
  <si>
    <t>https://secretariadistritald-my.sharepoint.com/:f:/g/personal/kforero_sdmujer_gov_co/Ej1hA_8PSS9HpF7rr5CGNOEB3GvKZoDi_h9RC0rPT3lV4w?e=bnUN4u</t>
  </si>
  <si>
    <t>https://secretariadistritald-my.sharepoint.com/:f:/g/personal/kforero_sdmujer_gov_co/Egfdn3R_FKNJhZmMDfsK_jUBOeGSim9gBdu9OsVapxYlPg?e=Io6Tc9</t>
  </si>
  <si>
    <t>https://secretariadistritald-my.sharepoint.com/:f:/g/personal/kforero_sdmujer_gov_co/EkpTPWeoQVZIhJTs46S1iBsB4TVioAV8LAspkRZiiZWfYg?e=CYcEQF</t>
  </si>
  <si>
    <t>Para el mes de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AGOSTO,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AGOSTO: 
1.	Asistencia Técnica para la incorporación del enfoque diferencial a los sectores de la Administración Distrital: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5.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</si>
  <si>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Para el periodo de ENERO a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AGOSTO, avanzando en la realización de Asistencia Técnica para la incorporación del enfoque diferencial a los sectores de la Administración Distrital así:  
1.	Se realizaron 14 jornadas de Asistencia Técnica para tres sectores del Distrito, en donde participaron 153 profesionales.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continua con los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</si>
  <si>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https://secretariadistritald-my.sharepoint.com/:f:/g/personal/kforero_sdmujer_gov_co/Elt9-3efoF1AsSM9_WTw-O4BNo3WPeSKpevGCuHy1sPUBw?e=8gY2vr</t>
  </si>
  <si>
    <t>En Agosto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agosto los equipos de la Dirección de Enfoque Diferencial avanzaron así: •	Certificación de 19 personas del curso virtual TEJIENDO REDES COMUNIDAD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1 Escuelas Amarte presencial con 16 mujeres rurales, abordando temáticas de gestión emocional, liderazgo inspirador, resolución de conflictos e identificación de violencias basadas en género.•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Se llevaron a cabo 4 jornadas significativas, con 34 mujeres participantes, en donde se abordaron temas sobre el empoderamiento de niñas y adolescentes, prevención de violencias, rutas de atención, comunicación no sexista, roles de género •	Se realizan 3 Espacios de Conexión Emocional, con 124 mujeres en sus diferencias y diversidades,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el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
4. Con el objetivo de Implementar 1 Estrategia Distrital de Cuidado Menstrual, con enfoque diferencial, en el mes de agosto con se avanzó en: MDCM: En agosto: (i) Se adelantó la séptima mesa MDCM  en casa de todas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(iii)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(iv)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</si>
  <si>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de enero a agosto,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agosto: 
1.	Formación en Herramientas para el Empoderamiento y las Capacidades PsicoEmocionales: (i)	Se certificaron cincuenta y seis (58) personas del curso Observo, Identifico y Protejo, fortaleciendo sus conocimientos y competencias en temas de  prevención y atención de violencias contra la niñez y la adolescencia. (ii)	Se certificaron treinta y nueve 39 personas del curso virtual disponible en la plataforma de la secretaria de la mujer TEJIENDO REDES COMUNIDAD  (iii)	Se realizan cuatro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agosto se realizan acciones afirmativas para el fortalecimiento de capacidades emocionales y el empoderamiento de las mujeres, así:  (i)	Se llevaron a cabo 22 Jornadas Significativas con 335 participantes,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realizadas así: 3 escuelas con 63 mujeres en ASP, 2 escuelas con 79 jóvenes SENA Salitre, 1 escuela con 40 mujeres con discapacidad y una escuela con 24 mujeres mayores y una escuela con 16  mujeres rurales  (iv)	Se realizaron cuarenta y siete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agosto, para dar cumplimiento a la actividad de implementación de  estrategia de cuidado menstrual con enfoque diferencial: Se han realizado siete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Localidad Rafael Uribe 4 hc 3 en rhc y 2 vendedoras ambulantes •	Se han realizado 33 Espacios de Educación Menstrual para el Autoconocimiento y Autocuidado – EMAA, en los que han participado 897 mujeres en total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</si>
  <si>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https://secretariadistritald-my.sharepoint.com/:f:/g/personal/kforero_sdmujer_gov_co/EqyiSC-OnMJOlHRgZ4rX_doB5Mq_R3yBqS3NrqI1L88UAw?e=DQC4ye</t>
  </si>
  <si>
    <t>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</si>
  <si>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agosto,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</si>
  <si>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1.	ICFES: Durante el mes de Agosto se realizó  acompañamiento el día de la presentación de las pruebas Saber 11 ICFES con mujeres en sus diferencias y diversidades con el objetivo de posibilitar el adecuado ingreso y ubicación de las ciudadanas beneficiarias del proceso. 
2.	SENA: Durante el mes de agosto se avanzó en la definición de acuerdos para la solicitud de asignación de los cursos por cada dependencia ofertados por el SENA. Así mismo, se dio inicio a las conversaciones con el equipo del talento humano para la realización de procesos de fortalecimiento con los y las colaboradoras del SENA.
3.	ACADEMIA ATENEA: consolidación de acuerdos de trabajo con Academia Atenea orientados a consolidar y fortalecer la ruta para una educación flexible e inclusiva que se lidera desde el componente.
4.	Fundación EDUCAMÁS: construcción del documento de memorando de entendimiento entre la Secretaría Distrital de la Mujer y la Fundación EDUCAMAS. El documento fue remitido para revisiones de acuerdo con las indicaciones de la directora
5.	Fundación CIRCOAP: realización de ajustes del documento de memorando de entendimiento con la Fundación CIRCOAP. Así mismo, se llevó a cabo el taller de fortalecimiento de capacidades a las ciudadanas participantes del proceso ICFES 2025.</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</si>
  <si>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1.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</si>
  <si>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2025-4. Con el objetivo de acompañar y liderar la Mesa Distrital de Cuidado Menstrual Distrital, durante el mes de SEPTIEMBRE se desarrolla el plan de acción acordado, articulando las acciones programadas como Jornadas Distritales y Recorridos por la Dignidad Menstrual así: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t>
  </si>
  <si>
    <t>https://secretariadistritald-my.sharepoint.com/:f:/g/personal/kforero_sdmujer_gov_co/Es-cVspa_7xInH_MQ0-i-3wB1a174O-BhUJj1ZHFnGJVaw?e=lq9G4U</t>
  </si>
  <si>
    <t>https://secretariadistritald-my.sharepoint.com/:f:/g/personal/kforero_sdmujer_gov_co/EqyiSC-OnMJOlHRgZ4rX_doB5Mq_R3yBqS3NrqI1L88UAw?e=LeqAje</t>
  </si>
  <si>
    <t>https://secretariadistritald-my.sharepoint.com/:f:/g/personal/kforero_sdmujer_gov_co/EojqYMCWR9ZPq53t3FvJsx0BkRCFGpEb62lmwoShCDqiCQ?e=iy43W5</t>
  </si>
  <si>
    <t>Con el fin de implementar 3 estrategias que contribuyan al reconocimiento y garantía de los derechos de las mujeres en sus diferencias y diversidades durante AGOSTO se avanza en:  
1.	Implementar la Estrategia de Formación en herramientas para el empoderamiento y capacidades emocionales en el mes de AGOSTO los equipos de la Dirección de Enfoque Diferencial avanzaron así: 
•	Certificación de 19 personas del curso virtual TEJIENDO REDES COMUNIDAD disponible en la plataforma de la secretaria de la mujer desde el mes de julio.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Una Escuela AMARTE presencial con 16 mujeres rurales, abordando temáticas de gestión emocional, liderazgo inspirador, resolución de conflictos e identificación de violencias basadas en género. 
•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(i) ICFES: Durante el mes de Agosto se realizó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</si>
  <si>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Con el fin de implementar 3 estrategias que contribuyan al reconocimiento y garantía de los derechos de las mujeres en sus diferencias y diversidades durante SEPTIEMBRE se avanza en:  
1.Implementar la Estrategia de Formación en herramientas para el empoderamiento y capacidades emocionales en el mes de SEPTIEMBRE los equipos de la Dirección de Enfoque Diferencial avanzaron así: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2.En el mes de Septiembre para avanzar en implementar la Estrategia  de acciones afirmativas para el fortalecimiento de capacidades emocionales y el empoderamiento de las mujeres, se avanza así: 
•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</si>
  <si>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2025-2. En el mes de Septiembre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2.	En el mes de septiembre se realizaron dos sesiones de UN semillero de empoderamiento dirigido a 18 niñas y adolescentes del grado 505 del Instituto Técnico Industrial Piloto Sede B en donde se han abordado temas relacionados con el empoderamiento corporal. 
3.	Se llevaron a cabo 9 jornadas significativas, con 153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Estos espacios se desarrollaron así: (i) 11 niñas y 3 adolescentes para un total de 14 participantes estudiantes grado 502. Instituto Técnico Industrial Piloto. (ii) Participaron 21 niñas y 1 adolescente para un total de 22 estudiantes grado 503. Instituto Técnico Industrial Piloto. (iii) Participaron 11 niñas y 3 adolescentes para un total de 14 estudiantes grado 504. Instituto Técnico Industrial Piloto. (iv) Participaron 17 niñas y 2 adolescentes para un total de 19 participantes, estudiantes grado 501. Instituto Técnico Industrial Piloto. (v) Jornada Significativa de Empoderamiento Estudio Web Cam, en donde participaron 25 mujeres jóvenes. (vi) 14 niñas Estudiantes grado 403. Instituto Técnico Industrial Piloto. (vii) 14 niñas estudiantes grado 401. Instituto Técnico Industrial Piloto. (viii) 14 niñas Estudiantes grado 301. Instituto Técnico Industrial Piloto. (ix) 17 niñas estudiantes, grado 302. Instituto Técnico Industrial Piloto 
4.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con 12 Mujeres Rurales en Biblioteca pública vereda la unión localidad  Sumapaz, rural  (ii) ECE con 18 Mujeres migrantes, Centro Intégrate CAD 30; localidad Teusaquillo, urbano (iii) ECE con 26 Mujeres jóvenes: evento conmemoración conducta suicida   Universidad Sergio Arboleda , localidad chapinero , urbano (iv) ECE con 15 Mujeres ASP ,Casa de Todas, localidad Teusaquillo , (v) ECE con 31 Mujeres Mayores  Casa de la sabiduría Andares localidad , Kennedy, (vi) ECE con 10 Mujeres en ASP con Cáncer, Casa de Todas, localidad Teusaquillo , urbano  (vii) ECE con 20 Mujeres  jóvenes   Universidad Colegio Mayor de Cundinamarca  localidad santa fe, urbano  (viii) ECE con 10 Mujeres en ASP Trans Av. Caracas #20-15- El Olimpo, localidad Sante fe , urbano (ix) ECE con 23 Mujeres LBT Casa LGBTI Edward Hernández ,localidad kennedy ,urbano.</t>
  </si>
  <si>
    <t>En el periodo acumulado de Enero a Septiembre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2025-2.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(ii)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DED.(iii) Fundación CIRCOAP: Envío final del documento de memorando de entendimiento con la Fundación CIRCOAP para avanzar en la aprobación final y firma del mismo (iv) POLITECNICO GRAN COLOMBIANO: Se realizó el envío del primer borrador del memorando de entendimiento con el Politécnico Grancolombiano. Se envió para revisión de las lideresas de los componentes de la DED y la representante del Politécnico.</t>
  </si>
  <si>
    <t>2025-5.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t>
  </si>
  <si>
    <t xml:space="preserve">2025-6.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</si>
  <si>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https://secretariadistritald-my.sharepoint.com/:f:/g/personal/kforero_sdmujer_gov_co/Emt8OUQOVQ9NplZl1jLuotwBojuhT_cDeN5fyeEg4CQmPA?e=XRNNu8</t>
  </si>
  <si>
    <t>https://secretariadistritald-my.sharepoint.com/:f:/g/personal/kforero_sdmujer_gov_co/EiTcu5Ce1BVKhpA3xmi-h34BX2iKCmrNUctCL0UJ6JU8-A?e=ZZPBPp</t>
  </si>
  <si>
    <t>https://secretariadistritald-my.sharepoint.com/:f:/g/personal/kforero_sdmujer_gov_co/EhTSA0BP1MJHnz6-1V6vM7wB31RrvPLWYEH-AMsnNmQRkw?e=f2wQLO</t>
  </si>
  <si>
    <t>2025-9. En septiembre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La socialización estuvo a cargo de la Directora de la Dirección de Enfoque Diferencial, quien presentó los logros alcanzados y los procesos de articulación que buscan fortalecer la participación y el reconocimiento de las mujeres raizales en Bogotá.</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</si>
  <si>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1.	TALLERES: Se inicio un nuevo grupo  de taller de acercamiento a la lengua de señas y formación en conceptos básicos para la atención a mujeres con discapacidad auditiva dirigido a  15 contratistas abogados estrategia URI - 
2.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</si>
  <si>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https://secretariadistritald-my.sharepoint.com/:f:/g/personal/kforero_sdmujer_gov_co/En47pXsdZS9Oq-dh2wC12akBClwVK0bxq1I69l3HOtrd1w?e=fgVqr6</t>
  </si>
  <si>
    <t>https://secretariadistritald-my.sharepoint.com/:f:/g/personal/kforero_sdmujer_gov_co/EpDxB1GKL_lCvYNX8125zMwBSLKJZNXMGHgDl0zVxsOTMA?e=4AVxoh</t>
  </si>
  <si>
    <t>https://secretariadistritald-my.sharepoint.com/:f:/g/personal/kforero_sdmujer_gov_co/EqDbxK0a9-5CloqofQX3o70ByonM8b8ZivxcJZKaoywicw?e=HiDHyz</t>
  </si>
  <si>
    <t>https://secretariadistritald-my.sharepoint.com/:f:/g/personal/kforero_sdmujer_gov_co/Elt9-3efoF1AsSM9_WTw-O4BNo3WPeSKpevGCuHy1sPUBw?e=FeLm9G</t>
  </si>
  <si>
    <t>2025-7. Con el objetivo de avanzar en Realizar Asistencia Técnica para la incorporación del enfoque diferencial a los sectores de la Administración Distrital, en el mes de septiembre se realizan dos espacios de Asistencia Técnica: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asimismo se brindó información sobre el desarrollo de esta conmemoración y se construyeron acuerdos sobre la convocatoria de mujeres en sus diferencias y diversidad a este evento. Se acompañó la conmemoración que permitió visibilizar los hallazgos del estudio sobre salud mental de las mujeres en Bogotá y como la conducta suicida afecta de manera particular y diferenciada a mujeres que hacen parte de algunos grupos poblacionales, de igual modo, se difundieron los resultados del estudio a través de las redes sociales de la SDMujer y en la página web de la entidad.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t>
  </si>
  <si>
    <t>Con el objetivo de Implementar 1 estrategia de asistencia técnica dirigidas a los Sectores de la Administración Distrital y al Sector Privado, para la incorporación del enfoque diferencial en los servicios, programas y estrategias dirigidas a mujeres, en el mes de Septiembre se avanza así: 
1.	Se realizan cuatro espacios de Asistencia Técnica con la participación de profesionales contratistas en cuatro sectores del Distrito así: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3.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</si>
  <si>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En el periodo acumulado de enero a septiembre,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	HACIENDA: Con el sector Hacienda se llevó a cabo un taller sobre antirracismo, con la participación de 5 contratistas del equipo de comunicaciones de la Lotería de Bogotá.
•	GESTIÓN PÚBLICA:. Una AT con  20 profesionales de equipos de albergues de la Consejería Distrital de Paz, Víctimas y Reconciliación.
•	GESTIÓN PÚBLICA: Una AT con 8 contratistas del equipo psicosocial que atiende población víctimas en albergues de la consejería distrital para la paz, víctimas y la reconciliación.
•	GESTIÓN PÚBLICA: tres (3) asistencias técnicas dirigidas a los equipos psicosociales de los Centros de Encuentro de la Oficina Consejería Distrital de Paz, Víctimas y Reconciliación - Participaron en total 50 profesionales de la OCDPVR.
•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</si>
  <si>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En el periodo acumulado de enero a Agosto, se avanzó en la ejecución de actividades para dar cumplimiento a la meta de 1 Asistencia Técnica para la incorporación del enfoque diferencial a los sectores de la Administración Distrital así:
1.	Se realizaron 14 jornadas de Asistencia Técnica para 4 cuatro sectores del Distrito (Hacienda – Movilidad – Gestión Pública – Habitad), en donde participaron 138 profesionales así: 
(i)	HACIENDA: cinco sesiones con el Equipo de comunicaciones de la Lotería de Bogotá 10 contratistas.
(ii)	HACIENDA: Con el sector Hacienda se llevó a cabo un  taller sobre antirracismo, con la participación de 5 contratistas del equipo de comunicaciones de la Lotería de Bogotá.
(iii)	GESTIÓN PÚBLICA:. Una AT con  20 profesionales de equipos de albergues de la Consejería Distrital de Paz, Víctimas y Reconciliación.
(iv)	GESTIÓN PÚBLICA: Una AT con 8 contratistas del equipo psicosocial que atiende población víctimas en albergues de la consejería distrital para la paz, víctimas y la reconciliación.
(v)	GESTIÓN PÚBLICA: tres (3) asistencias técnicas dirigidas a los equipos psicosociales de los Centros de Encuentro de la Oficina Consejería Distrital de Paz, Víctimas y Reconciliación - Participaron en total 50 profesionales de la OCDPVR.
(vi)	GESTIÓN PÚBLICA: Una AT con 6 profesionales (2 contratistas + 4 planta)  funcionarios que hacen parte del equipo de cuidadores de la confianza de la secretaria general; este equipo tiene como prioridad dar pautas de atención a quienes están de cara a la ciudadanía
(vii)	MOVILIDAD: Una AT con 19 contratistas del equipo Territorio de Transmilenio Taller sobre Enfoque poblacional - diferencial: Marco normativo y avances en el Distrito Capital
(viii)	HABITAD: Una AT con 20 personas: 8 profesionales de arquitectura 3 profesionales contratistas de la caja de vivienda popular y 9 personas de la comunidad de Bilbao.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</si>
  <si>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</si>
  <si>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 xml:space="preserve">2025-12.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 </t>
  </si>
  <si>
    <t>Yurieth Paola Rojas Mayorga</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</si>
  <si>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t>
  </si>
  <si>
    <t>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2.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4.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5.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6.	Se adelantó la primera parte del encuentro diferencial con 15 mujeres mayores en Chapinero. En el espacio se trabajó sobre el cuerpo y el deseo en la vejez y se construyeron insumos para el Fanzine “antimanual para envejecer” de la artista Paola Sierra
7.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</si>
  <si>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Para el mes de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SEPTIEMBRE, se avanzó en la realización de Asistencia Técnica para la incorporación del enfoque diferencial a los sectores de la Administración Distrital así: 
1.	Con el objetivo de Implementar 1 estrategia de asistencia técnica dirigidas a los Sectores de la Administración Distrital y al Sector Privado, para la incorporación del enfoque diferencial en los servicios, programas y estrategias dirigidas a mujeres, en el mes de SEPTIEMBRE: 
2.	Asistencia Técnica para la incorporación del enfoque diferencial a los sectores de la Administración Distrital:  Se realizan cuatro espacios de Asistencia Técnica con la participación de 18 profesionales contratistas en cuatro sectores del Distrito así: (i) Sector Salud: se realizó reunión de la mesa interna de salud mental, informe de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aportes para incorporar el enfoque poblacional-diferencial en los mensajes de señalética que se instalará en el barrio Bilbao de Suba y apoyó 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gestores de los grupos étnicos en la Subdirección de la Juventud de la SDIS2.
3.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4.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5.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t>
  </si>
  <si>
    <t>Para el periodo de ENERO a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SEPTIEMBRE, avanzando en la realización de Asistencia Técnica para la incorporación del enfoque diferencial a los sectores de la Administración Distrital así:  
1.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HACIENDA: Con el sector Hacienda se llevó a cabo un taller sobre antirracismo, con la participación de 5 contratistas del equipo de comunicaciones de la Lotería de Bogotá.•	GESTIÓN PÚBLICA:. Una AT con  20 profesionales de equipos de albergues de la Consejería Distrital de Paz, Víctimas y Reconciliación.•	GESTIÓN PÚBLICA: Una AT con 8 contratistas del equipo psicosocial que atiende población víctimas en albergues de la consejería distrital para la paz, víctimas y la reconciliación.•	GESTIÓN PÚBLICA: tres (3) asistencias técnicas dirigidas a los equipos psicosociales de los Centros de Encuentro de la Oficina Consejería Distrital de Paz, Víctimas y Reconciliación - Participaron en total 50 profesionales de la OCDPVR.•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	Se adelantó la primera parte del encuentro diferencial con 15 mujeres mayores en Chapinero. En el espacio se trabajó sobre el cuerpo y el deseo en la vejez y se construyeron insumos para el Fanzine “antimanual para envejecer” de la artista Paola Sierra
•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</si>
  <si>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https://secretariadistritald-my.sharepoint.com/:f:/g/personal/kforero_sdmujer_gov_co/EokKVjH_DuNOsSUYg9GGhwwBxKxjKoTHZB2lR84R6l8vww?e=2qRxMZ</t>
  </si>
  <si>
    <t>https://secretariadistritald-my.sharepoint.com/:f:/g/personal/kforero_sdmujer_gov_co/EqyiSC-OnMJOlHRgZ4rX_doB5Mq_R3yBqS3NrqI1L88UAw?e=jRXF5M</t>
  </si>
  <si>
    <t xml:space="preserve">Con el objetivo de Implementar 1 Estrategia Distrital de Cuidado Menstrual, con enfoque diferencial, en el mes de septiembre se avanzó en: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</si>
  <si>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En el periodo acumulado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</si>
  <si>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En Septiembre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septiembre los equipos de la Dirección de Enfoque Diferencial avanzaron así: Con el fin de implementar 3 estrategias que contribuyan al reconocimiento y garantía de los derechos de las mujeres en sus diferencias y diversidades durante SEPTIEMBRE se avanza en: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	En el mes de Septiembre para avanzar en implementar la Estrategia  de acciones afirmativas para el fortalecimiento de capacidades emocionales y el empoderamiento de las mujeres, se avanza así: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Educación Menstrual: •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</si>
  <si>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septiembre los equipos de la Dirección de Enfoque Diferencial realizaron: 
1. Seguimiento a las participantes del curso Observo, Identifico y Protejo, identificando que en septiembre se certificaron 2 personas en el mes de septiembre, fortaleciendo sus conocimientos y competencias en el abordaje de temas relacionados con la prevención y atención de violencias contra la niñez y la adolescencia. 
2.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</si>
  <si>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Octubre los equipos de la Dirección de Enfoque Diferencial realizaron: 
1. Seguimiento a las participantes del curso Observo, Identifico y Protejo, identificando que en Octubre se certificaron 22 personas, fortaleciendo sus conocimientos y competencias en el abordaje de temas relacionados con la prevención y atención de violencias contra la niñez y la adolescencia. 
2. Se realiza Una (1) Jornada de transferencia de conocimientos al Equipo de profesionales psicosociales de COMPENSAR proyecto SDE en temas de socialización, conocimientos y herramientas del componente de Gestión y Fortalecimiento de Capacidades Psicoemocionales con 31 personas participantes.
3.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así: (i) 8 octubre: Ciudad Niñez: 67 participantes (ii) 14 octubre: Centros Amar: 40 participantes (iii) 15 octubre: Centros Amar: 43 participantes (iii) 16 octubre: Centros Amar: 47 participantes. </t>
  </si>
  <si>
    <t xml:space="preserve">2025-4. Con el objetivo de acompañar y liderar la Mesa Distrital de Cuidado Menstrual Distrital, durante el mes de octubre se desarrolla el plan de acción acordado, articulando las acciones programadas como Jornadas Distritales y Recorridos por la Dignidad Menstrual así: 
1.	MDCM: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Tunjuelito. Se da inicio en la subdirección local de Tunjuelito. Durante el abordaje se brinda la información con relación al autocuidado y autoconocimiento menstrual, identificar el color de los flujos y con ello signos de alarma, además de mencionar la importancia de realizar la citología, partes del útero y la vulva. SDIS hace la entrega de los insumos menstruales y de aseo, además de un refrigerio. Se realizó atención a 5 mujeres de las cuales: 3 eran ciudadanas habitantes de calle y 2 en riesgo de habitar calle </t>
  </si>
  <si>
    <t xml:space="preserve">2025-6. En el mes de octubre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 </t>
  </si>
  <si>
    <t>2025-5.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así: 
(i) Casa indígena: En el espacio participaron 12 mujeres indígenas del pueblo NAZA víctimas del conflicto armado (ii) Hogar Bakata feria  de servicios: En el espacio participaron 5 mujeres en habitabilidad en calle (iii) Hogar Bakata Puente Aranda En el espacio participaron 10 mujeres en habitabilidad de calle. (iv) Se realizó un taller de cuidado menstrual con mujeres del ICBF de la Asociación Lacitos de Amor y Crecer y crear,  En el espacio participaron 21 mujeres en sus diferencias y diversidades. (v) Se acompaño con espacio EMAA al festival de personas migrantes que se encuentran en Bogotá  En el espacio participaron 70 mujeres migrantes  (vi) Hogar Nuevo Porvenir En el espacio participaron 30 mujeres en habitabilidad de calle en sus diferencias y diversidades.</t>
  </si>
  <si>
    <t>Con el objetivo de Implementar 1 Estrategia Distrital de Cuidado Menstrual, con enfoque diferencial, en el mes de octubre se avanzó en: 
1.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Se realizó un recorrido en la localidad de Tunjuelito. Se da inicio en la subdirección local de Tunjuelito, realizando atención a 5 mujeres de las cuales: 3 eran ciudadanas habitantes de calle y 2 en riesgo de habitar calle
3.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4.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</si>
  <si>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acumulado de enero a octubre, para dar cumplimiento a la actividad de implementación de  estrategia de cuidado menstrual con enfoque diferencial:  
•	Se han realizado nueve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	Se han realizado 44 Espacios de Educación Menstrual para el Autoconocimiento y Autocuidado – EMAA, en los que han participado 1135 mujeres en sus diferencias y diversidades, en estos momentos de reflexión, pedagogía y aclaración de inquietudes relacionadas con el autocuidado menstrual.
•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</si>
  <si>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2025-7. Con el objetivo de avanzar en Realizar Asistencia Técnica para la incorporación del enfoque diferencial a los sectores de la Administración Distrital, en el mes de octubre se realizan dos espacios de Asistencia Técnica: 
(i)	Sector Hábitat: se apoyó el diseño metodológico y realización de la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dicho espacio tuco como objetivo reflexionar acerca de las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</si>
  <si>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1.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2.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3.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t>
  </si>
  <si>
    <t xml:space="preserve">2025-8.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1.	Lineamiento para atención diferencial con enfoque étnico palenquero, dirigido a sectores de la Administración Distrital (Kuagro Mona ri Palenge andi Bakata): se avanza en afianzar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tales recomendaciones se encuentran en revisión y ajuste por parte de la referente de mujeres palenqueras.
2.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otra para socializar al equipo los avances de las herramientas de los apartados 1, 2 y 4 que irán en la caja de herramientas. Se colocaron las normas Apa en las metodologías de los semilleros de empoderamiento, se elaboró texto introductorio a estas metodologías y la directora de la DED envío correo al Politécnico Grancolombiano quienes diagramarán esta herramienta, para definnir los términos de la articulación.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3.	Sistematización Caja de herramientas Estrategias de Dirección de Enfoque Diferencial: se realizó la caracterización de la Guía Pedagógica EDUCACIÓN MENSTRUAL PARA EL AUTOCUIDADO Y EL AUTOCONOCIMIENTO – EMAA, la cual se encuentra en revisión y retroalimentación por parte de la Directora de la Dirección de Enfoque Diferencial, para la caracterización de la herramienta se tuvieron en consideración las variables: Nombre de la herramienta - Tipo de herramienta - Estado actual - Objetivo de la herramienta - Grupo o sector al cual está dirigida la herramienta - Estructura de la herramienta - Pertinencia y utilidad de la herramienta - Conceptos básicos que aporta y Observaciones. </t>
  </si>
  <si>
    <t>2025-9. En octubre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Tranversalización del enfoque de género y diferencial</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</si>
  <si>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1.	TALLERES: Se dio por terminado el ultimo taller de acercamiento a la lengua de señas y formación en conceptos básicos para la atención a mujeres con discapacidad auditiva dirigido a  15 contratistas abogados estrategia URI 
2.	 SERVICIOS DE INTERPRETACIÓN LENGUA DE SEÑAS: En octubre se realizaron 18 servicios de interpretación de lengua de señas, brindando a poyo a la SdMujer + DED- Equipo Estrategias Enfoque Diferencial -– Oficina de Comunicaciones, , CIOM SUBA .</t>
  </si>
  <si>
    <t>2025-11. En octubre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realizo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seguido por las palabras de apertura de las directivas Laura Tami y Elizabeth Castillo, quienes resaltaron la importancia de las acciones afirmativas para la garantía de derechos de las mujeres lesbianas y bisexuales, finalmente se proyectó el documental “Amores y resistencias: Memorias de mujeres lesbianas y bisexuales en Bogotá”, que dio paso a un diálogo con las asistentes sobre sus impresiones.(iv)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con el fin de visibilizar, salvaguardar y dialogar sobre esta manifestación del pueblo palenquero, destacando su valor cultural, espiritual y comunitario, promoviendo el reconocimiento de la diversidad afrocolombiana dentro del contexto urbano de Bogotá.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 Este evento será un proceso que se realizará en 3 momentos durante el mes de octubre. Con la participación de 90 mujeres.</t>
  </si>
  <si>
    <t xml:space="preserve">2025-12. Para avanzar en sistematizar guías metodológicas para el abordaje a los diferentes pueblos y comunidades con los que trabaja la DED, en octubre se realiza  la formulación del plan de trabajo de sistematización de las metodologías y proyecto para su desarrollo 2026. Adicionalmente se hace una verificación del proceso de información y  diligenciamiento de las fichas de sistematización,realizando ajustes. </t>
  </si>
  <si>
    <t>En el periodo acumulado de enero a octubre,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Primer Encuentro intergeneracional con jóvenes  muiscas 
(ii)	Segundo encuentro intergeneracional con mujeres privadas de la libertad en la Carcél Distrital  
(iii)	Como parte del Fiestón Lesbiarte se realizó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y  finalmente se proyectó el documental “Amores y resistencias: Memorias de mujeres lesbianas y bisexuales en Bogotá”, que dio paso a un diálogo con las asistentes sobre sus impresiones.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(viii)	Dos eventos con mujeres con discapacidad EMPODERAMIENTO DE LAS MUJERES CON DISCAPACIDAD A TRAVÉS DE LA MODA. Desfile de modas en Gran San y cierre con conversatorio Politécnico Gran Colombiano. 
(ix)	Conmemoración de mujeres negras y Afrocolombianas Día Distrital de las Mujeres Negras y Afrocolombianas. 
(x)	Apertura al Fiestón Lesbiarte con la realización de una toma cultural en articulación con SDIS así como la articulación con el proyecto tejidos urbanos para la realización de mural itinerante en rechazo a las violencias. 
(xi)	EMPODERAMIENTO DE LAS MUJERES CON DISCAPACIDAD A TRAVÉS DE LA MODA: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Desfile de modas Universidad Nacional y Mural callejero. 
(xii)	Dos encuentros  encuentros diferenciales con 25 mujeres mayores donde se abordó el derecho a la participación y la importancia de posicionar la voz de las mujeres mayores. 
(xiii)	Se adelantó la primera parte del encuentro diferencial con 15 mujeres mayores en Chapinero. En el espacio se trabajó sobre el cuerpo y el deseo en la vejez y se construyeron insumos para el Fanzine “antimanual para envejecer” de la artista Paola Sierra</t>
  </si>
  <si>
    <t>https://secretariadistritald-my.sharepoint.com/:f:/g/personal/kforero_sdmujer_gov_co/EgL3jcun3d1Fi5lTcuxsTmkBgRfC7GC4-cIyEtFatZ4Vyw?e=ovpcO8</t>
  </si>
  <si>
    <t>https://secretariadistritald-my.sharepoint.com/:f:/g/personal/kforero_sdmujer_gov_co/EqyiSC-OnMJOlHRgZ4rX_doB5Mq_R3yBqS3NrqI1L88UAw?e=mtKc0z</t>
  </si>
  <si>
    <t>https://secretariadistritald-my.sharepoint.com/:f:/g/personal/kforero_sdmujer_gov_co/Eq_8hyIFJolNhuE7xttqn4UBaMpqQ-s9ymn0QVsZF5wuDw?e=qIz6g2</t>
  </si>
  <si>
    <t>https://secretariadistritald-my.sharepoint.com/:f:/g/personal/kforero_sdmujer_gov_co/EqzVBzUMDf9FoO42SF6IiN4BH9kJHsa_Bsptc6aShZMuGA?e=cIZVAY</t>
  </si>
  <si>
    <t>https://secretariadistritald-my.sharepoint.com/:f:/g/personal/kforero_sdmujer_gov_co/Ej_UQbixhFhNlwp5JUv145gBFIwU_7iii3bTGuKsQ-hCWg?e=hQJxPp</t>
  </si>
  <si>
    <t>https://secretariadistritald-my.sharepoint.com/:f:/g/personal/kforero_sdmujer_gov_co/EpZBntL77-NGsMxmOoMHUpUBCuFAHNtTEX1he_cIVrg_WA?e=zHVFZc</t>
  </si>
  <si>
    <t>https://secretariadistritald-my.sharepoint.com/:f:/g/personal/kforero_sdmujer_gov_co/Egy-5_c25IdJhFf3Bynqrv8B5vwCR0puNrnZN6dvq7lb9g?e=Nu9eNs</t>
  </si>
  <si>
    <t>https://secretariadistritald-my.sharepoint.com/:f:/g/personal/kforero_sdmujer_gov_co/EifO98kh63ZEjH2EMGoR9tABewu8afD24HTxbMhqe_UM8w?e=2SmKCj</t>
  </si>
  <si>
    <t>https://secretariadistritald-my.sharepoint.com/:f:/g/personal/kforero_sdmujer_gov_co/EjIqfdmc8zZGhOvO1u1ZmHwBFdOniYjcc_B84AlMbxGTHQ?e=4jeFNd</t>
  </si>
  <si>
    <t>https://secretariadistritald-my.sharepoint.com/:f:/g/personal/kforero_sdmujer_gov_co/Elt9-3efoF1AsSM9_WTw-O4BNo3WPeSKpevGCuHy1sPUBw?e=cc7Cat</t>
  </si>
  <si>
    <t>https://secretariadistritald-my.sharepoint.com/:f:/g/personal/kforero_sdmujer_gov_co/Egfdn3R_FKNJhZmMDfsK_jUBOeGSim9gBdu9OsVapxYlPg?e=dw1E9R</t>
  </si>
  <si>
    <t>https://secretariadistritald-my.sharepoint.com/:f:/g/personal/kforero_sdmujer_gov_co/EnI_VU-brtBCkBeknlR5nhABi-frof8fGhsO2TQj0a94Mg?e=fFsvzL</t>
  </si>
  <si>
    <t>En el periodo de enero a septiembre,  para dar cumplimiento a la meta plan de Desarrollar 4 estrategias de empoderamiento para promover capacidades, liderazgos, participación, incidencia política y transformación de imaginarios culturales, que reproducen los estereotipos de En el periodo de enero a septiembre,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septiembre: 
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</si>
  <si>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2025-2. En el mes de Octubre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En el mes de octubre se realizaron tres sesiones de UN semillero de empoderamiento dirigido a 8 mujeres con discapacidad visual del Centro de Rehabilitación para el Adulto Ciego CRAC
2.	Se llevaron a cabo 6 jornadas significativas, con 59 mujeres participantes, en donde se abordaron temas sobre el empoderamiento. Estos espacios se desarrollaron así: (i) Una J.S. con 14 niñas estudiantes grado 402. Instituto Técnico Industrial Piloto. (ii) Una J.S. con 14 niñas estudiantes grado 403. Instituto Técnico Industrial Piloto. (iii) Una J.S. con 12 niñas estudiantes grado 404. Instituto Técnico Industrial Piloto. (iv) Una J.S. con 3 niñas hijas de mujeres que se encuentran en Casa Refugio FEZ. Estudiantes grado 404. (v) Una J.S. con 9 jóvenes estudiantes de la Universidad Colegio Mayor de Cundinamarca. (vi) Una J.S. con 7 jóvenes estudiantes de la Universidad Colegio Mayor de Cundinamarca. 
3.	Se realizan 11 Espacios de Conexión Emocional, con la participación de 215 mujeres, así: (i y ii)  dos ECE con 17 mujeres privadas de la libertad (iii y iv) Dos (2) ECE con 54 mujeres mayores: (v) ECE con 11 Mujeres Indígenas Víctimas del conflicto:. (vi y vii) Dos ECE con 46 Jóvenes: En articulación con el SENA de la sede salitre (viii) ECE con 14 mujeres en ASP en el que se abordó: 1.  Manejo y reconocimiento de emociones, 2. Tips de autocuidado para mujeres que realizan ASP, 3. Importancia de las redes de apoyo. (ix, x y xi) Tres ECE con 73 mujeres Migrantes : en el marco del mes de la salud mental, con el propósito de generar un encuentro seguro y reflexivo que promoviera el bienestar integral, el autocuidado y la gestión emocional. 
4. Adicionalmente, en el mes de octubre se desarrollaron dos encuentros intergeneracionales así: (i) 22 Octubre un encuentro Intergeneracional con 22 Mujeres Indígenas Muisca de Bosa (ii) 23 de Octubre un encuentro Intergeneracional con la participación de 5 personas Privadas de la Libertad.</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</si>
  <si>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El equipo adelantó la descarga y el envío de los resultados a cada ciudadana vía correo electrónico.
2.	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la primera sesión del curso de repostería con 14 mujeres campesinas y rurales – víctimas del conflicto de la localidad de Sumapáz en el marco del programa CampeSENA. Este curso se desarrollará en tres sesiones, las otras dos se desarrollarán en el mes de noviembre.
3. AGENCIA ATENEA: reunión de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seguimiento para promover la inscripción de las mujeres. Con relación a los avances en la firma del memorando de entendimiento, el 07 de octubre se realizó una reunión interna para revisar ajustes solicitados en el documento y, finalmente se enviaron los ajustes al documento
7. POLITECNICO GRAN COLOMBIANO: se realizaron reuniones con el equipo de Politécnico Grancolombiano para la planeación del encuentro de cierre del componente de educación flexible e inclusiva.</t>
  </si>
  <si>
    <t>Con el fin de implementar 3 estrategias que contribuyan al reconocimiento y garantía de los derechos de las mujeres en sus diferencias y diversidades durante OCTUBRE se avanza en: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(ii) Se llevaron a cabo 6 jornadas significativas, con 59 mujeres participantes,. (iii) Se realizan 11 Espacios de Conexión Emocional, con la participación de 215 mujeres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se realiza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se realizó la difusión de la convocatoria de la Fundación Educamás para vincular a mujeres jóvenes a un laboratorio formativo en alfabetización digital con énfasis en orientación vocacional. Se realiza seguimiento para promover la inscripción de las mujeres. Con relación a los avances en la firma del memorando de entendimiento, finalmente se enviaron los ajustes al documento el 27 de octubre. 7. POLITECNICO GRAN COLOMBIANO: se realizaron reuniones con el equipo de Politécnico Grancolombiano para la planeación del encuentro de cierre del componente de educación flexible e inclusiva.</t>
  </si>
  <si>
    <t>En el periodo acumulado de Enero a Octubre de 2025, con el fin de implementar 3 estrategias que contribuyan al reconocimiento y garantía de los derechos de las mujeres en sus diferencias y diversidades, se avanza en: 
2025-1. Formación en Herramientas para el Empoderamiento y las Capacidades Psico Emocionales: (i) Se certificaron ochenta y dos (82)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2025-2. De enero a octubre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dos encuentros intergeneracionales así: (i) 22 Octubre un encuentro Intergeneracional con 22 Mujeres Indígenas Muisca de Bosa (ii) 23 de Octubre un encuentro Intergeneracional con la participación de 5 personas Privadas de la Libertad.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t>
  </si>
  <si>
    <t>Con el objetivo de Implementar 1 estrategia de asistencia técnica dirigidas a los Sectores de la Administración Distrital y al Sector Privado, para la incorporación del enfoque diferencial en los servicios, programas y estrategias dirigidas a mujeres, en el mes de octubre se avanza así: 
1.	Se realizan cuatro espacios de Asistencia Técnica con la participación de profesionales contratistas en cuatro sectores del Distrito así: (i) Sector Hábitat: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
2.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(i) Lineamiento para atención diferencial con enfoque étnico palenquero, dirigido a sectores de la Administración Distrital (Kuagro Mona ri Palenge andi Bakata): se avanza en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las recomendaciones se encuentran en revisión y ajuste (ii)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socializar los avances de las herramientas de los apartados 1, 2 y 4 que irán en la caja de herramientas., se elaboró texto introductorio a estas metodologías Y envío correo al Politécnico Grancolombiano quienes diagramarán esta herramienta.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(iii) Sistematización Caja de herramientas Estrategias de Dirección de Enfoque Diferencial: se realizó la caracterización de la Guía Pedagógica EDUCACIÓN MENSTRUAL PARA EL AUTOCUIDADO Y EL AUTOCONOCIMIENTO – EMAA,.
3.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Transversalización del enfoque de género y diferencial.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t>
  </si>
  <si>
    <t>En el periodo acumulado de enero a octubre, se avanzó en la ejecución de actividades para dar cumplimiento a la meta de 1 Asistencia Técnica para la incorporación del enfoque diferencial a los sectores de la Administración Distrital así: 1. Se realizaron 18  jornadas de Asistencia Técnica para 5 seis sectores del Distrito (Hacienda – Movilidad – Gestión Pública – Hábitat – Integración Social), en donde participaron 119 profesionales así: SECTOR HACIENDA Se han realizado 6 AT con la participación de 6 profesionales así: (i, ii, iii) 6 profesionales del equipo de comunicaciones de la Lotería de Bogotá participan de 3 Jornadas de recomendaciones acerca de cómo representar y visibilizar adecuadamente a las mujeres en sus diferencias y diversidad en los medios de comunicación de las entidades. (iv) 5 profesionales del equipo de comunicaciones de la Lotería de Bogotá, asiste al Panel con referentes de mujeres palenqueras, raizales y jóvenes: ¿Quiénes son las mujeres del grupo poblacional?, recomendaciones para visibilizar a las mujeres de este grupo poblacional en la comunicación y socialización de cómo quieren ser representadas (v) 5 profesionales del equipo de comunicaciones de la Lotería de Bogotá, asisten al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(vi) 5 profesionales del equipo de comunicaciones de la Lotería de Bogotá asiste al Taller sobre antirracismo en la comunicación.  SECTOR GESTIÓN PÚBLICA: Se han realizado 6 AT con la participación de 32 profesionales, así: (i,ii,iii;iv) 18 profesionales de equipos psicosociales de los Centros de Encuentro de la Oficina Consejería Distrital de Paz, Víctimas y Reconciliación -OCDPVR  y 20 profesionales de equipos de albergues de la Consejería Distrital de Paz, Víctimas y Reconciliación, participan en las cuatro sesiones:  Huellas del Conflicto Armado: Mujeres indígenas y sus afectaciones, (v y vi) 8 profesionales contratistas de los equipos psicosociales de albergues que atienden población víctima del conflicto armado; puntualmente, de la Oficina Consejería Distrital de Paz, Víctimas y Reconciliación – OCDPVR y 6 profesionales del equipo de equipo de cuidadores de la confianza de la Secretaría General; este equipo tiene como prioridad dar pautas de atención a quienes están de cara a la ciudadanía, participan en dos sesiones de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así: (i) 3 personas de la Caja de Vivienda Popular; 2 personas de la comunidad del barrio Bilbao; 7 estudiantes de arquitectura y 8 profesionales en arquitectura del Colectivo de Estudiantes de la Sociedad Colombiana de Arquitectos, participan del Taller: Recomendaciones para la incorporación de los enfoques de género y población - diferencial en la señalética - Suba Bilbao.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(ii) 15 profesionales de los equipos territoriales de la Caja de Vivienda Popular, asisten a la primera sesión curso de Transversalización de enfoques para el trabajo territorial: tema Ciudades seguras, donde se abordó el tema de ciudades seguras incorporando elementos del enfoque poblacional – diferencial.	(iii) 16 personas integrantes de los equipos territoriales de la Caja de Vivienda Popular asisten a la Tercera sesión curso de Transversalización de enfoques para el trabajo territorial: tema Lenguaje incluyente, comunicación no sexista y libre de discriminaciones. SECTOR DE INTEGRACIÓN SOCIAL: Se realizan 2 AT con la participación de 11 profesionales, así: (i) una lideresa y 3 gestores de los grupos étnicos de las Casas de Juventud de la Subdirección de Juventud de la SDIS. Recomendaciones para la atención a mujeres indígenas víctimas del conflicto armado, el cual tuvo como objetivo reconocer quiénes son los pueblos indígenas que habitan en Bogotá,. (ii) 7 profesionales de la Estrategia Intercultural Étnica de la Subdirección de Vejez de la Secretaría Distrital de Integración Social -SDIS; dicho equipo está en el nivel central pero tienen a su cargo equipos de profesionales en territorio que atienden población vulnerable. Recomendaciones para la atención a mujeres indígenas víctimas del conflicto armado,.
2. Se realizaron 29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</si>
  <si>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En Octubre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se realizaron cuatro espacios de formación a profesionales de la Secretaría Distrital de Integración social que realizan atenciones a niños, niñas y adolescentes, así como a población víctima de violencias y migrantes..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En donde se abordaron temas relacionados con el empoderamiento femenino, (ii) Se llevaron a cabo 6 jornadas significativas, con 59 mujeres participantes, en donde se abordaron temas sobre el empoderamiento de niñas y adolescentes, (iii) Se realizan 11 Espacios de Conexión Emocional, con la participación de 215 mujeres, en donde se reflexiona sobre el impacto de la discriminación en la salud mental y fortalecer estrategias de autocuidado emocional,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fue recibida la base de resultados de las mujeres que presentaron las pruebas Saber 11 Calendario A. y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la Dirección de Derechos y Diseño de Políticas realizó una reunión con las dependencias de la entidad y la Universidad Distrital Francisco José de Caldas para revisar el documento del convenio marco. 5. UNAD: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  realizó llamadas de seguimiento para promover la inscripción de las mujeres. Con relación a los avances en la firma del memorando de entendimiento, el 07 de octubre y, finalmente se enviaron los ajustes al documento el 27 de octubre. 7. POLITECNICO GRAN COLOMBIANO: se realizaron reuniones con el equipo de Politécnico Grancolombiano para la planeación del encuentro de cierre del componente de educación flexible e inclusiva.
4. Con el objetivo de Implementar 1 Estrategia Distrital de Cuidado Menstrual, con enfoque diferencial, en el mes de octubre se avanzó en: (i) Se realiza la Novena mesa en casa de todas en la localidad de Teusaquillo, En la mesa hace presencia las delegadas de personería distrital. (ii) Se realizó un recorrido en la localidad de Tunjuelito. Se da inicio en la subdirección local de Tunjuelito, realizando atención a 5 mujeres de las cuales: 3 eran ciudadanas habitantes de calle y 2 en riesgo de habitar calle (iii)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(iv)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</si>
  <si>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de enero a octubre, para dar cumplimiento a la meta plan de Desarrollar 4 estrategias de empoderamiento para promover capacidades, liderazgos, participación, incidencia política y transformación de imaginarios culturales, que reproducen los estereotipos de En el periodo de enero a octubre,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octubre:
1.	 Formación en Herramientas para el Empoderamiento y las Capacidades Psico Emocionales: (i) Se certificaron ochenta y dos (82) personas del curso Observo, Identifico y Protejo, fortaleciendo sus conocimientos y competencias.  (ii) Se certificaron veinte 39 personas del curso virtual disponible en la plataforma de la secretaria de la mujer TEJIENDO REDES COMUNIDAD.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brindando un espacio de formación para adquirir conceptos, conocimientos y herramientas de empoderamiento, gestión emocional, educación menstrual y enfoque diferencial,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	De enero a octubre se realizan acciones afirmativas para el fortalecimiento de capacidades emocionales y el empoderamiento de las mujeres, así:  (i)Se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a través de la moda,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(v)Se desarrollaron dos encuentros intergeneracionales así: (i) 22 Octubre un encuentro Intergeneracional con 22 Mujeres Indígenas Muisca de Bosa (ii) 23 de Octubre un encuentro Intergeneracional con la participación de 5 personas Privadas de la Libertad.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ASP., con una asistencia de 21 mujeres.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4.	cuidado menstrual con enfoque diferencial:  (i) Se han realizado nueve mesas MDCM con las entidades que hacen parte del acuerdo 883 ( SDIS, IDIPRON, SdMujer y SDS) (ii) Se realizaron tres  jornadas por la dignidad menstrual atendiendo a 129 mujeres en circuitos de atención interinstitucional en los que las mujeres son recibidas por la SDIS, IDIPRON, SdMujer y SDS,  . (iii)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(iv) Se han realizado 44 Espacios de Educación Menstrual para el Autoconocimiento y Autocuidado – EMAA, en los que han participado 1135 mujeres en sus diferencias y diversidades. (v)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</si>
  <si>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Para el mes de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octubre, se avanzó en la realización de Asistencia Técnica para la incorporación del enfoque diferencial a los sectores de la Administración Distrital así: 
1.	Se realizan cuatro espacios de Asistencia Técnica con la participación de profesionales contratistas en cuatro sectores del Distrito así: (i) Sector Hábitat: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Con la participación de 7 contratistas.
2.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3.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
4.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realizó en octubre la celebración de los 10 años del festival con la participación de 92 mujeres en un coctel y  show de comedia lésbica, Se inauguró la feria de emprendimientos LB fortaleciendo los procesos de formación y acompañamiento brindados desde la academia financiera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t>
  </si>
  <si>
    <t xml:space="preserve">
Para el periodo de ENERO a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acumulado de enero a octubre, avanzando en la realización de Asistencia Técnica para la incorporación del enfoque diferencial a los sectores de la Administración Distrital así:  
1.	Se avanzó en la ejecución de actividades para dar cumplimiento a la meta de 1 Asistencia Técnica para la incorporación del enfoque diferencial a los sectores de la Administración Distrital así: 1. Se realizaron 18  jornadas de Asistencia Técnica para 5 cinco sectores del Distrito (Hacienda – Movilidad – Gestión Pública – Hábitat – Integración Social), en donde participaron 119 profesionales así: SECTOR HACIENDA Se han realizado 6 AT con la participación de 6 profesionales SECTOR GESTIÓN PÚBLICA: Se han realizado 6 AT con la participación de 32 profesionales.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SECTOR DE INTEGRACIÓN SOCIAL: Se realizan 2 AT con la participación de 11 profesionales. 
2.	Se realizaron 29 espacios para la transversalización del enfoque diferencial, en dónde se realizaron presentaciones, exposiciones y precisiones sobre el enfoque diferencial y de derechos humanos.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octubre se han realizado 21 eventos conmemorativos, encuentros diferenciales, encuentros intergeneracionales  y actividades para la transformación de imaginarios, estereotipos racistas y de discriminación, dirigidos a la ciudadanía y a las mujeres en sus diferencias y diversidades, como acción afirmativa para visibilizar y exaltar el aporte de los grupos poblacionales excluidos e invisibilizados del tejido social y cultural de Bogotá, así: 4 eventos con mujeres con discapacidad + 7 eventos con mujeres LBT  + 2 eventos de conmemoración con mujeres indígenas + conmemoración mujeres Afro y negras + conmemoración mujeres palenqueras + conmemoración mujeres raizales + dos encuentros intergeneracionales con mujeres jóvenes y adultas + 4 encuentros diferenciales con mayoras + un evento con mujeres en 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</si>
</sst>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0.0000"/>
    <numFmt numFmtId="175" formatCode="_-* #,##0_-;\-* #,##0_-;_-* &quot;-&quot;??_-;_-@_-"/>
  </numFmts>
  <fonts count="70"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Arial"/>
      <family val="2"/>
    </font>
    <font>
      <sz val="11"/>
      <color rgb="FFC00000"/>
      <name val="Arial"/>
      <family val="2"/>
    </font>
    <font>
      <sz val="11"/>
      <color theme="6" tint="-0.249977111117893"/>
      <name val="Arial"/>
      <family val="2"/>
    </font>
    <font>
      <sz val="11"/>
      <color rgb="FFFF0000"/>
      <name val="Arial"/>
      <family val="2"/>
    </font>
    <font>
      <sz val="10"/>
      <color theme="1"/>
      <name val="Arial"/>
      <family val="2"/>
    </font>
    <font>
      <sz val="13"/>
      <color theme="1"/>
      <name val="Calibri Light"/>
      <family val="2"/>
    </font>
    <font>
      <sz val="12"/>
      <color theme="1"/>
      <name val="Calibri Light"/>
      <family val="2"/>
    </font>
    <font>
      <sz val="11"/>
      <color theme="1"/>
      <name val="Calibri Light"/>
      <family val="2"/>
    </font>
    <font>
      <sz val="11"/>
      <color theme="6" tint="-0.249977111117893"/>
      <name val="Calibri Light"/>
      <family val="2"/>
    </font>
    <font>
      <sz val="11"/>
      <color rgb="FFC00000"/>
      <name val="Calibri Light"/>
      <family val="2"/>
    </font>
    <font>
      <sz val="11"/>
      <name val="Calibri Light"/>
      <family val="2"/>
    </font>
    <font>
      <sz val="12"/>
      <color theme="1"/>
      <name val="Calibri"/>
      <family val="2"/>
    </font>
    <font>
      <sz val="10"/>
      <color theme="1"/>
      <name val="Calibri Light"/>
      <family val="2"/>
    </font>
    <font>
      <sz val="9"/>
      <color rgb="FF000000"/>
      <name val="Tahoma"/>
      <family val="2"/>
    </font>
  </fonts>
  <fills count="17">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
      <patternFill patternType="solid">
        <fgColor theme="6"/>
        <bgColor indexed="64"/>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3" fillId="0" borderId="1"/>
    <xf numFmtId="164" fontId="3" fillId="0" borderId="1" applyFont="0" applyFill="0" applyBorder="0" applyAlignment="0" applyProtection="0"/>
    <xf numFmtId="44" fontId="44" fillId="0" borderId="0" applyFont="0" applyFill="0" applyBorder="0" applyAlignment="0" applyProtection="0"/>
    <xf numFmtId="41" fontId="49" fillId="0" borderId="0" applyFont="0" applyFill="0" applyBorder="0" applyAlignment="0" applyProtection="0"/>
    <xf numFmtId="0" fontId="19" fillId="0" borderId="0" applyNumberFormat="0" applyFill="0" applyBorder="0" applyAlignment="0" applyProtection="0"/>
  </cellStyleXfs>
  <cellXfs count="863">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8" fontId="14" fillId="0" borderId="22" xfId="5" applyNumberFormat="1" applyFont="1" applyBorder="1" applyAlignment="1">
      <alignment vertical="center"/>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8" fontId="14" fillId="0" borderId="48" xfId="5" applyNumberFormat="1" applyFont="1" applyBorder="1" applyAlignment="1">
      <alignment vertical="center"/>
    </xf>
    <xf numFmtId="168"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4" fillId="0" borderId="40" xfId="5" applyNumberFormat="1" applyFont="1" applyBorder="1" applyAlignment="1">
      <alignment vertical="center"/>
    </xf>
    <xf numFmtId="168"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2"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4" fillId="0" borderId="22" xfId="22" applyNumberFormat="1" applyFont="1" applyBorder="1" applyAlignment="1">
      <alignment vertical="center"/>
    </xf>
    <xf numFmtId="0" fontId="8" fillId="0" borderId="1" xfId="3" applyFont="1" applyAlignment="1">
      <alignment horizontal="center" vertical="center" wrapText="1"/>
    </xf>
    <xf numFmtId="0" fontId="46" fillId="0" borderId="22" xfId="19" applyFont="1" applyBorder="1" applyAlignment="1">
      <alignment horizontal="justify" vertical="center" wrapText="1"/>
    </xf>
    <xf numFmtId="173" fontId="2" fillId="0" borderId="22" xfId="22"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39" fillId="0" borderId="26" xfId="0" applyNumberFormat="1" applyFont="1" applyBorder="1" applyAlignment="1">
      <alignment horizontal="center" vertical="center"/>
    </xf>
    <xf numFmtId="14" fontId="39" fillId="0" borderId="26" xfId="0" applyNumberFormat="1" applyFont="1" applyBorder="1" applyAlignment="1">
      <alignment vertical="center"/>
    </xf>
    <xf numFmtId="15" fontId="39"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0" fillId="12" borderId="7" xfId="0" applyFont="1" applyFill="1" applyBorder="1" applyAlignment="1">
      <alignment vertical="center" wrapText="1"/>
    </xf>
    <xf numFmtId="14" fontId="39" fillId="0" borderId="7" xfId="0" applyNumberFormat="1" applyFont="1" applyBorder="1" applyAlignment="1">
      <alignment horizontal="center" vertical="center"/>
    </xf>
    <xf numFmtId="14" fontId="39" fillId="0" borderId="7" xfId="0" applyNumberFormat="1" applyFont="1" applyBorder="1" applyAlignment="1">
      <alignment vertical="center"/>
    </xf>
    <xf numFmtId="15" fontId="39"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39" fillId="0" borderId="19" xfId="0" applyFont="1" applyBorder="1" applyAlignment="1">
      <alignment vertical="center" wrapText="1"/>
    </xf>
    <xf numFmtId="0" fontId="39" fillId="0" borderId="19" xfId="0" applyFont="1" applyBorder="1" applyAlignment="1">
      <alignment horizontal="center" wrapText="1"/>
    </xf>
    <xf numFmtId="0" fontId="12" fillId="0" borderId="19" xfId="0" applyFont="1" applyBorder="1" applyAlignment="1">
      <alignment horizontal="left" vertical="center" wrapText="1"/>
    </xf>
    <xf numFmtId="0" fontId="13" fillId="0" borderId="8" xfId="0" applyFont="1" applyBorder="1" applyAlignment="1">
      <alignment vertical="center" wrapText="1"/>
    </xf>
    <xf numFmtId="0" fontId="51" fillId="0" borderId="1" xfId="0" applyFont="1" applyBorder="1" applyAlignment="1">
      <alignment horizontal="center" vertical="center"/>
    </xf>
    <xf numFmtId="0" fontId="48" fillId="0" borderId="1" xfId="0" applyFont="1" applyBorder="1" applyAlignment="1">
      <alignment horizontal="center" vertical="center" wrapText="1"/>
    </xf>
    <xf numFmtId="0" fontId="47"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7" fillId="13" borderId="8" xfId="0" applyFont="1" applyFill="1" applyBorder="1" applyAlignment="1">
      <alignment vertical="center"/>
    </xf>
    <xf numFmtId="0" fontId="47"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7" fillId="0" borderId="1" xfId="0" applyFont="1" applyBorder="1"/>
    <xf numFmtId="0" fontId="47" fillId="0" borderId="1" xfId="0" applyFont="1" applyBorder="1" applyAlignment="1">
      <alignment vertical="center"/>
    </xf>
    <xf numFmtId="0" fontId="53" fillId="0" borderId="1" xfId="0" applyFont="1" applyBorder="1" applyAlignment="1">
      <alignment vertical="center"/>
    </xf>
    <xf numFmtId="0" fontId="32" fillId="12" borderId="28" xfId="0" applyFont="1" applyFill="1" applyBorder="1" applyAlignment="1">
      <alignment horizontal="center" vertical="center" wrapText="1"/>
    </xf>
    <xf numFmtId="0" fontId="48" fillId="0" borderId="1" xfId="0" applyFont="1" applyBorder="1" applyAlignment="1">
      <alignment vertical="center"/>
    </xf>
    <xf numFmtId="173" fontId="47" fillId="0" borderId="1" xfId="0" applyNumberFormat="1" applyFont="1" applyBorder="1" applyAlignment="1">
      <alignment vertical="center"/>
    </xf>
    <xf numFmtId="0" fontId="52" fillId="0" borderId="19" xfId="0" applyFont="1" applyBorder="1" applyAlignment="1">
      <alignment horizontal="center" vertical="center"/>
    </xf>
    <xf numFmtId="1" fontId="45" fillId="0" borderId="19" xfId="0" applyNumberFormat="1" applyFont="1" applyBorder="1" applyAlignment="1">
      <alignment horizontal="center" vertical="center"/>
    </xf>
    <xf numFmtId="1" fontId="52"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7" fillId="0" borderId="1" xfId="0" applyFont="1" applyBorder="1" applyAlignment="1">
      <alignment horizontal="center" vertical="center" wrapText="1"/>
    </xf>
    <xf numFmtId="173" fontId="47" fillId="0" borderId="1" xfId="0" applyNumberFormat="1" applyFont="1" applyBorder="1" applyAlignment="1">
      <alignment horizontal="center" vertical="center" wrapText="1"/>
    </xf>
    <xf numFmtId="2" fontId="45" fillId="13" borderId="20" xfId="0" applyNumberFormat="1" applyFont="1" applyFill="1" applyBorder="1" applyAlignment="1">
      <alignment horizontal="center" vertical="center"/>
    </xf>
    <xf numFmtId="0" fontId="45" fillId="0" borderId="19" xfId="0" applyFont="1" applyBorder="1" applyAlignment="1">
      <alignment horizontal="center" vertical="center"/>
    </xf>
    <xf numFmtId="0" fontId="45" fillId="0" borderId="28" xfId="0" applyFont="1" applyBorder="1" applyAlignment="1">
      <alignment horizontal="center" vertical="center"/>
    </xf>
    <xf numFmtId="172" fontId="47"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2"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7" fillId="0" borderId="22" xfId="0" applyNumberFormat="1" applyFont="1" applyBorder="1" applyAlignment="1">
      <alignment vertical="center"/>
    </xf>
    <xf numFmtId="0" fontId="47" fillId="0" borderId="22" xfId="0" applyFont="1" applyBorder="1" applyAlignment="1">
      <alignment vertical="center"/>
    </xf>
    <xf numFmtId="0" fontId="47" fillId="0" borderId="9" xfId="0" applyFont="1" applyBorder="1" applyAlignment="1">
      <alignment vertical="center"/>
    </xf>
    <xf numFmtId="3" fontId="47" fillId="0" borderId="9" xfId="0" applyNumberFormat="1" applyFont="1" applyBorder="1" applyAlignment="1">
      <alignment vertical="center"/>
    </xf>
    <xf numFmtId="0" fontId="47" fillId="0" borderId="10" xfId="0" applyFont="1" applyBorder="1" applyAlignment="1">
      <alignment vertical="center"/>
    </xf>
    <xf numFmtId="9" fontId="47" fillId="0" borderId="24" xfId="0" applyNumberFormat="1" applyFont="1" applyBorder="1" applyAlignment="1">
      <alignment vertical="center"/>
    </xf>
    <xf numFmtId="0" fontId="47" fillId="0" borderId="24" xfId="0" applyFont="1" applyBorder="1" applyAlignment="1">
      <alignment vertical="center"/>
    </xf>
    <xf numFmtId="3" fontId="47" fillId="0" borderId="13" xfId="0" applyNumberFormat="1" applyFont="1" applyBorder="1" applyAlignment="1">
      <alignment vertical="center"/>
    </xf>
    <xf numFmtId="0" fontId="47" fillId="0" borderId="13" xfId="0" applyFont="1" applyBorder="1" applyAlignment="1">
      <alignment vertical="center"/>
    </xf>
    <xf numFmtId="9" fontId="47"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3" fontId="47" fillId="0" borderId="48" xfId="0" applyNumberFormat="1" applyFont="1" applyBorder="1" applyAlignment="1">
      <alignment vertical="center"/>
    </xf>
    <xf numFmtId="0" fontId="39"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70" fontId="14" fillId="0" borderId="52" xfId="1" applyNumberFormat="1" applyFont="1" applyBorder="1" applyAlignment="1">
      <alignment horizontal="center" vertical="center" wrapText="1"/>
    </xf>
    <xf numFmtId="170" fontId="14" fillId="0" borderId="51" xfId="1" applyNumberFormat="1" applyFont="1" applyBorder="1" applyAlignment="1">
      <alignment horizontal="center" vertical="center" wrapText="1"/>
    </xf>
    <xf numFmtId="170"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7"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4"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7" fillId="0" borderId="94" xfId="0" applyNumberFormat="1" applyFont="1" applyBorder="1" applyAlignment="1">
      <alignment horizontal="center" vertical="center"/>
    </xf>
    <xf numFmtId="0" fontId="47" fillId="0" borderId="94" xfId="0" applyFont="1" applyBorder="1" applyAlignment="1">
      <alignment vertical="center"/>
    </xf>
    <xf numFmtId="168" fontId="14" fillId="0" borderId="57" xfId="5" applyNumberFormat="1" applyFont="1" applyBorder="1" applyAlignment="1">
      <alignment horizontal="center" vertical="center"/>
    </xf>
    <xf numFmtId="168"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7" fillId="0" borderId="96" xfId="0" applyFont="1" applyBorder="1" applyAlignment="1">
      <alignment vertical="center"/>
    </xf>
    <xf numFmtId="0" fontId="47" fillId="0" borderId="41" xfId="0" applyFont="1" applyBorder="1" applyAlignment="1">
      <alignment vertical="center"/>
    </xf>
    <xf numFmtId="168" fontId="14" fillId="0" borderId="40" xfId="5" applyNumberFormat="1" applyFont="1" applyBorder="1" applyAlignment="1">
      <alignment horizontal="center" vertical="center"/>
    </xf>
    <xf numFmtId="0" fontId="55" fillId="0" borderId="22" xfId="0" applyFont="1" applyBorder="1" applyAlignment="1">
      <alignment wrapText="1"/>
    </xf>
    <xf numFmtId="0" fontId="55" fillId="0" borderId="1" xfId="0" applyFont="1" applyBorder="1" applyAlignment="1">
      <alignment wrapText="1"/>
    </xf>
    <xf numFmtId="3" fontId="47" fillId="0" borderId="1" xfId="0" applyNumberFormat="1" applyFont="1" applyBorder="1" applyAlignment="1">
      <alignment horizontal="center" vertical="center"/>
    </xf>
    <xf numFmtId="168" fontId="14" fillId="0" borderId="1" xfId="5" applyNumberFormat="1" applyFont="1" applyBorder="1" applyAlignment="1">
      <alignment horizontal="center" vertical="center"/>
    </xf>
    <xf numFmtId="0" fontId="14" fillId="0" borderId="22" xfId="3" applyFont="1" applyBorder="1"/>
    <xf numFmtId="0" fontId="14" fillId="0" borderId="22" xfId="3" applyFont="1" applyBorder="1" applyAlignment="1">
      <alignment vertical="center"/>
    </xf>
    <xf numFmtId="43" fontId="41" fillId="5" borderId="34" xfId="18" applyFont="1" applyFill="1" applyBorder="1" applyAlignment="1">
      <alignment horizontal="center" vertical="center" wrapText="1"/>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3" fontId="47" fillId="0" borderId="57" xfId="0" applyNumberFormat="1" applyFont="1" applyBorder="1" applyAlignment="1">
      <alignment horizontal="center" vertical="center"/>
    </xf>
    <xf numFmtId="43" fontId="41" fillId="4" borderId="22" xfId="18" applyFont="1" applyFill="1" applyBorder="1" applyAlignment="1">
      <alignment vertical="center" wrapText="1"/>
    </xf>
    <xf numFmtId="14" fontId="39" fillId="0" borderId="26" xfId="2" applyNumberFormat="1" applyFont="1" applyBorder="1" applyAlignment="1">
      <alignment horizontal="center" vertical="center" wrapText="1"/>
    </xf>
    <xf numFmtId="0" fontId="14" fillId="0" borderId="1" xfId="3" applyFont="1" applyAlignment="1">
      <alignment vertical="center" wrapText="1"/>
    </xf>
    <xf numFmtId="0" fontId="47" fillId="0" borderId="1" xfId="0" applyFont="1" applyBorder="1" applyAlignment="1">
      <alignment vertical="center" wrapText="1"/>
    </xf>
    <xf numFmtId="0" fontId="0" fillId="0" borderId="0" xfId="0" applyAlignment="1">
      <alignment wrapText="1"/>
    </xf>
    <xf numFmtId="0" fontId="19" fillId="0" borderId="7" xfId="24" applyBorder="1" applyAlignment="1">
      <alignment horizontal="center" vertical="center" wrapText="1"/>
    </xf>
    <xf numFmtId="175" fontId="1" fillId="4" borderId="22" xfId="18" applyNumberFormat="1" applyFont="1" applyFill="1" applyBorder="1" applyAlignment="1">
      <alignment vertical="center" wrapText="1"/>
    </xf>
    <xf numFmtId="175" fontId="14" fillId="4" borderId="22" xfId="18" applyNumberFormat="1" applyFont="1" applyFill="1" applyBorder="1" applyAlignment="1">
      <alignment vertical="center" wrapText="1"/>
    </xf>
    <xf numFmtId="15" fontId="39" fillId="0" borderId="26" xfId="2" applyNumberFormat="1" applyFont="1" applyBorder="1" applyAlignment="1">
      <alignment vertical="center" wrapText="1"/>
    </xf>
    <xf numFmtId="10" fontId="14" fillId="0" borderId="28" xfId="3" applyNumberFormat="1" applyFont="1" applyBorder="1" applyAlignment="1">
      <alignment horizontal="center" vertical="center"/>
    </xf>
    <xf numFmtId="0" fontId="7" fillId="0" borderId="5" xfId="3" applyFont="1" applyBorder="1" applyAlignment="1">
      <alignment horizontal="left" vertical="center"/>
    </xf>
    <xf numFmtId="0" fontId="7" fillId="0" borderId="26" xfId="3" applyFont="1" applyBorder="1" applyAlignment="1">
      <alignment vertical="center"/>
    </xf>
    <xf numFmtId="174" fontId="29" fillId="0" borderId="22" xfId="3" applyNumberFormat="1" applyFont="1" applyBorder="1" applyAlignment="1">
      <alignment horizontal="center" vertical="center"/>
    </xf>
    <xf numFmtId="15" fontId="39" fillId="0" borderId="26" xfId="2" applyNumberFormat="1" applyFont="1" applyBorder="1" applyAlignment="1">
      <alignment horizontal="center" vertical="center" wrapText="1"/>
    </xf>
    <xf numFmtId="15" fontId="39" fillId="0" borderId="19" xfId="0" applyNumberFormat="1" applyFont="1" applyBorder="1" applyAlignment="1">
      <alignment horizontal="center" vertical="center" wrapText="1"/>
    </xf>
    <xf numFmtId="15" fontId="13" fillId="0" borderId="26" xfId="2" applyNumberFormat="1" applyFont="1" applyBorder="1" applyAlignment="1">
      <alignment horizontal="center" vertical="center" wrapText="1"/>
    </xf>
    <xf numFmtId="0" fontId="14" fillId="0" borderId="26" xfId="3" applyFont="1" applyBorder="1" applyAlignment="1">
      <alignment horizontal="left" vertical="top" wrapText="1"/>
    </xf>
    <xf numFmtId="0" fontId="14" fillId="0" borderId="19" xfId="3" applyFont="1" applyBorder="1" applyAlignment="1">
      <alignment horizontal="left" vertical="top" wrapText="1"/>
    </xf>
    <xf numFmtId="0" fontId="14" fillId="0" borderId="1" xfId="3" applyFont="1" applyAlignment="1">
      <alignment horizontal="left" vertical="top"/>
    </xf>
    <xf numFmtId="0" fontId="14" fillId="0" borderId="26" xfId="3" applyFont="1" applyBorder="1" applyAlignment="1">
      <alignment horizontal="left" vertical="top"/>
    </xf>
    <xf numFmtId="0" fontId="14" fillId="0" borderId="26" xfId="3" applyFont="1" applyBorder="1" applyAlignment="1">
      <alignment vertical="top"/>
    </xf>
    <xf numFmtId="0" fontId="14" fillId="0" borderId="19" xfId="3" applyFont="1" applyBorder="1" applyAlignment="1">
      <alignment vertical="top" wrapText="1"/>
    </xf>
    <xf numFmtId="0" fontId="14" fillId="0" borderId="26" xfId="3" applyFont="1" applyBorder="1" applyAlignment="1">
      <alignment vertical="top" wrapText="1"/>
    </xf>
    <xf numFmtId="43" fontId="41" fillId="5" borderId="35" xfId="18" applyFont="1" applyFill="1" applyBorder="1" applyAlignment="1">
      <alignment horizontal="center" vertical="center" wrapText="1"/>
    </xf>
    <xf numFmtId="0" fontId="11" fillId="0" borderId="48" xfId="0" applyFont="1" applyBorder="1" applyAlignment="1">
      <alignment wrapText="1"/>
    </xf>
    <xf numFmtId="15" fontId="39" fillId="0" borderId="19" xfId="0" applyNumberFormat="1" applyFont="1" applyBorder="1" applyAlignment="1">
      <alignment horizontal="center" wrapText="1"/>
    </xf>
    <xf numFmtId="168" fontId="14" fillId="0" borderId="57" xfId="5" applyNumberFormat="1" applyFont="1" applyBorder="1" applyAlignment="1">
      <alignment vertical="center"/>
    </xf>
    <xf numFmtId="168" fontId="14" fillId="0" borderId="25" xfId="5" applyNumberFormat="1" applyFont="1" applyBorder="1" applyAlignment="1">
      <alignment vertical="center"/>
    </xf>
    <xf numFmtId="43" fontId="41" fillId="5" borderId="36" xfId="18" applyFont="1" applyFill="1" applyBorder="1" applyAlignment="1">
      <alignment horizontal="center" vertical="center" wrapText="1"/>
    </xf>
    <xf numFmtId="4" fontId="0" fillId="0" borderId="22" xfId="0" applyNumberFormat="1" applyBorder="1" applyAlignment="1">
      <alignment horizontal="right" vertical="center" wrapText="1"/>
    </xf>
    <xf numFmtId="15" fontId="13" fillId="0" borderId="26" xfId="2" applyNumberFormat="1" applyFont="1" applyBorder="1" applyAlignment="1">
      <alignment horizontal="center" wrapText="1"/>
    </xf>
    <xf numFmtId="3" fontId="14" fillId="0" borderId="1" xfId="3" applyNumberFormat="1" applyFont="1"/>
    <xf numFmtId="4" fontId="14" fillId="0" borderId="1" xfId="3" applyNumberFormat="1" applyFont="1"/>
    <xf numFmtId="14" fontId="39" fillId="0" borderId="26" xfId="2" applyNumberFormat="1" applyFont="1" applyBorder="1" applyAlignment="1">
      <alignment horizontal="center" wrapText="1"/>
    </xf>
    <xf numFmtId="15" fontId="39" fillId="0" borderId="26" xfId="0" applyNumberFormat="1" applyFont="1" applyBorder="1" applyAlignment="1">
      <alignment horizontal="center" vertical="center"/>
    </xf>
    <xf numFmtId="15" fontId="39" fillId="0" borderId="19" xfId="0" applyNumberFormat="1" applyFont="1" applyBorder="1" applyAlignment="1">
      <alignment horizontal="center" vertical="center"/>
    </xf>
    <xf numFmtId="15" fontId="13" fillId="0" borderId="26" xfId="0" applyNumberFormat="1" applyFont="1" applyBorder="1" applyAlignment="1">
      <alignment horizontal="center" vertical="center"/>
    </xf>
    <xf numFmtId="0" fontId="19" fillId="0" borderId="26" xfId="24" applyBorder="1" applyAlignment="1">
      <alignment horizontal="center" vertical="center" wrapText="1"/>
    </xf>
    <xf numFmtId="174" fontId="14" fillId="0" borderId="8" xfId="3" applyNumberFormat="1" applyFont="1" applyBorder="1" applyAlignment="1">
      <alignment horizontal="center" vertical="center" wrapText="1"/>
    </xf>
    <xf numFmtId="0" fontId="14" fillId="0" borderId="28" xfId="3" applyFont="1" applyBorder="1" applyAlignment="1">
      <alignment horizontal="center" vertical="center" wrapText="1"/>
    </xf>
    <xf numFmtId="0" fontId="11" fillId="13" borderId="35" xfId="0" applyFont="1" applyFill="1" applyBorder="1" applyAlignment="1">
      <alignment wrapText="1"/>
    </xf>
    <xf numFmtId="168" fontId="14" fillId="0" borderId="52" xfId="5" applyNumberFormat="1" applyFont="1" applyBorder="1" applyAlignment="1">
      <alignment vertical="center"/>
    </xf>
    <xf numFmtId="168" fontId="14" fillId="0" borderId="51" xfId="5" applyNumberFormat="1" applyFont="1" applyBorder="1" applyAlignment="1">
      <alignment vertical="center"/>
    </xf>
    <xf numFmtId="168" fontId="14" fillId="0" borderId="92" xfId="5" applyNumberFormat="1" applyFont="1" applyBorder="1" applyAlignment="1">
      <alignment vertical="center"/>
    </xf>
    <xf numFmtId="0" fontId="63" fillId="0" borderId="26" xfId="3" applyFont="1" applyBorder="1" applyAlignment="1">
      <alignment vertical="top" wrapText="1"/>
    </xf>
    <xf numFmtId="0" fontId="63" fillId="0" borderId="19" xfId="3" applyFont="1" applyBorder="1" applyAlignment="1">
      <alignment vertical="top" wrapText="1"/>
    </xf>
    <xf numFmtId="0" fontId="63" fillId="0" borderId="26" xfId="3" applyFont="1" applyBorder="1" applyAlignment="1">
      <alignment vertical="top"/>
    </xf>
    <xf numFmtId="15" fontId="39" fillId="0" borderId="19" xfId="0" applyNumberFormat="1" applyFont="1" applyBorder="1" applyAlignment="1">
      <alignment vertical="center" wrapText="1"/>
    </xf>
    <xf numFmtId="0" fontId="32" fillId="3" borderId="22" xfId="3" applyFont="1" applyFill="1" applyBorder="1" applyAlignment="1">
      <alignment horizontal="center" vertical="center" wrapText="1"/>
    </xf>
    <xf numFmtId="10" fontId="32" fillId="5" borderId="22" xfId="3" applyNumberFormat="1" applyFont="1" applyFill="1" applyBorder="1" applyAlignment="1">
      <alignment horizontal="center" vertical="center" wrapText="1"/>
    </xf>
    <xf numFmtId="9" fontId="32" fillId="5" borderId="22" xfId="3" applyNumberFormat="1" applyFont="1" applyFill="1" applyBorder="1" applyAlignment="1">
      <alignment horizontal="center" vertical="center" wrapText="1"/>
    </xf>
    <xf numFmtId="9" fontId="32" fillId="5" borderId="22" xfId="0" applyNumberFormat="1" applyFont="1" applyFill="1" applyBorder="1" applyAlignment="1">
      <alignment horizontal="center" wrapText="1"/>
    </xf>
    <xf numFmtId="10" fontId="32" fillId="5" borderId="22" xfId="0" applyNumberFormat="1" applyFont="1" applyFill="1" applyBorder="1" applyAlignment="1">
      <alignment horizontal="center" vertical="center" wrapText="1"/>
    </xf>
    <xf numFmtId="9" fontId="32" fillId="9" borderId="22" xfId="0" applyNumberFormat="1" applyFont="1" applyFill="1" applyBorder="1" applyAlignment="1">
      <alignment horizontal="center" vertical="center" wrapText="1"/>
    </xf>
    <xf numFmtId="15" fontId="13" fillId="0" borderId="26" xfId="2" applyNumberFormat="1" applyFont="1" applyBorder="1" applyAlignment="1">
      <alignment vertical="center" wrapText="1"/>
    </xf>
    <xf numFmtId="3" fontId="47" fillId="16" borderId="9" xfId="0" applyNumberFormat="1" applyFont="1" applyFill="1" applyBorder="1" applyAlignment="1">
      <alignment vertical="center"/>
    </xf>
    <xf numFmtId="3" fontId="47" fillId="16" borderId="22" xfId="0" applyNumberFormat="1" applyFont="1" applyFill="1" applyBorder="1" applyAlignment="1">
      <alignment vertical="center"/>
    </xf>
    <xf numFmtId="3" fontId="47" fillId="16" borderId="48" xfId="0" applyNumberFormat="1" applyFont="1" applyFill="1" applyBorder="1" applyAlignment="1">
      <alignment vertical="center"/>
    </xf>
    <xf numFmtId="3" fontId="59" fillId="0" borderId="9" xfId="0" applyNumberFormat="1" applyFont="1" applyBorder="1" applyAlignment="1">
      <alignment vertical="center"/>
    </xf>
    <xf numFmtId="4" fontId="14" fillId="4" borderId="1" xfId="3" applyNumberFormat="1" applyFont="1" applyFill="1" applyAlignment="1">
      <alignment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9" fillId="0" borderId="23" xfId="24" applyBorder="1" applyAlignment="1">
      <alignment horizontal="center" vertical="center" wrapText="1"/>
    </xf>
    <xf numFmtId="0" fontId="33" fillId="0" borderId="25" xfId="3" applyFont="1" applyBorder="1" applyAlignment="1">
      <alignment horizontal="center" vertical="center" wrapText="1"/>
    </xf>
    <xf numFmtId="0" fontId="63" fillId="0" borderId="23" xfId="3" applyFont="1" applyBorder="1" applyAlignment="1">
      <alignment horizontal="left" vertical="top" wrapText="1"/>
    </xf>
    <xf numFmtId="0" fontId="65" fillId="0" borderId="25" xfId="3" applyFont="1" applyBorder="1" applyAlignment="1">
      <alignment horizontal="left" vertical="top"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63" fillId="0" borderId="25" xfId="3" applyFont="1" applyBorder="1" applyAlignment="1">
      <alignment horizontal="left" vertical="top" wrapText="1"/>
    </xf>
    <xf numFmtId="0" fontId="63" fillId="2" borderId="23" xfId="0" applyFont="1" applyFill="1" applyBorder="1" applyAlignment="1">
      <alignment horizontal="left" vertical="top" wrapText="1"/>
    </xf>
    <xf numFmtId="0" fontId="63" fillId="2" borderId="25" xfId="0" applyFont="1" applyFill="1" applyBorder="1" applyAlignment="1">
      <alignment horizontal="left" vertical="top" wrapText="1"/>
    </xf>
    <xf numFmtId="0" fontId="33" fillId="0" borderId="23" xfId="3" applyFont="1" applyBorder="1" applyAlignment="1">
      <alignment horizontal="center" vertical="center" wrapText="1"/>
    </xf>
    <xf numFmtId="0" fontId="63" fillId="0" borderId="5" xfId="3" applyFont="1" applyBorder="1" applyAlignment="1">
      <alignment vertical="top" wrapText="1"/>
    </xf>
    <xf numFmtId="0" fontId="63" fillId="0" borderId="7" xfId="3" applyFont="1" applyBorder="1" applyAlignment="1">
      <alignment vertical="top"/>
    </xf>
    <xf numFmtId="0" fontId="20"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19" fillId="0" borderId="22" xfId="24" applyBorder="1" applyAlignment="1">
      <alignment horizontal="center" vertical="center"/>
    </xf>
    <xf numFmtId="0" fontId="20" fillId="0" borderId="22" xfId="0" applyFont="1" applyBorder="1" applyAlignment="1">
      <alignment horizontal="center" vertical="center"/>
    </xf>
    <xf numFmtId="0" fontId="63" fillId="0" borderId="22" xfId="24" applyFont="1" applyBorder="1" applyAlignment="1">
      <alignment horizontal="left" vertical="top" wrapText="1"/>
    </xf>
    <xf numFmtId="0" fontId="61" fillId="0" borderId="22" xfId="0" applyFont="1" applyBorder="1" applyAlignment="1">
      <alignment horizontal="left" vertical="top"/>
    </xf>
    <xf numFmtId="0" fontId="63" fillId="0" borderId="23" xfId="24" applyFont="1" applyBorder="1" applyAlignment="1">
      <alignment horizontal="left" vertical="top" wrapText="1"/>
    </xf>
    <xf numFmtId="0" fontId="63" fillId="0" borderId="25" xfId="24" applyFont="1" applyBorder="1" applyAlignment="1">
      <alignment horizontal="left" vertical="top"/>
    </xf>
    <xf numFmtId="0" fontId="54" fillId="0" borderId="25" xfId="3" applyFont="1" applyBorder="1" applyAlignment="1">
      <alignment horizontal="center" vertical="center" wrapText="1"/>
    </xf>
    <xf numFmtId="0" fontId="62" fillId="0" borderId="5" xfId="3" applyFont="1" applyBorder="1" applyAlignment="1">
      <alignment horizontal="left" vertical="top" wrapText="1"/>
    </xf>
    <xf numFmtId="0" fontId="62" fillId="0" borderId="7" xfId="3" applyFont="1" applyBorder="1" applyAlignment="1">
      <alignment horizontal="left" vertical="top"/>
    </xf>
    <xf numFmtId="0" fontId="63" fillId="0" borderId="22" xfId="3" applyFont="1" applyBorder="1" applyAlignment="1">
      <alignment vertical="top" wrapText="1"/>
    </xf>
    <xf numFmtId="0" fontId="63" fillId="0" borderId="22" xfId="3" applyFont="1" applyBorder="1" applyAlignment="1">
      <alignment vertical="top"/>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wrapText="1"/>
    </xf>
    <xf numFmtId="170" fontId="32" fillId="5" borderId="23" xfId="3" applyNumberFormat="1" applyFont="1" applyFill="1" applyBorder="1" applyAlignment="1">
      <alignment horizontal="center" vertical="center"/>
    </xf>
    <xf numFmtId="170" fontId="32" fillId="5" borderId="25" xfId="3" applyNumberFormat="1" applyFont="1" applyFill="1" applyBorder="1" applyAlignment="1">
      <alignment horizontal="center" vertical="center"/>
    </xf>
    <xf numFmtId="0" fontId="63" fillId="0" borderId="23" xfId="3" applyFont="1" applyBorder="1" applyAlignment="1">
      <alignment vertical="top" wrapText="1"/>
    </xf>
    <xf numFmtId="0" fontId="63" fillId="0" borderId="25" xfId="3" applyFont="1" applyBorder="1" applyAlignment="1">
      <alignment vertical="top"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20" fillId="0" borderId="22" xfId="3"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63" fillId="0" borderId="7" xfId="3" applyFont="1" applyBorder="1" applyAlignment="1">
      <alignment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63" fillId="0" borderId="6" xfId="3" applyFont="1" applyBorder="1" applyAlignment="1">
      <alignment vertical="top"/>
    </xf>
    <xf numFmtId="0" fontId="63" fillId="0" borderId="22" xfId="0" applyFont="1" applyBorder="1" applyAlignment="1">
      <alignment horizontal="left" vertical="top" wrapText="1"/>
    </xf>
    <xf numFmtId="0" fontId="63" fillId="0" borderId="22" xfId="0" applyFont="1" applyBorder="1" applyAlignment="1">
      <alignment horizontal="left" vertical="top"/>
    </xf>
    <xf numFmtId="0" fontId="20" fillId="0" borderId="6" xfId="3" applyFont="1" applyBorder="1" applyAlignment="1">
      <alignment horizontal="center" vertical="center"/>
    </xf>
    <xf numFmtId="0" fontId="19" fillId="0" borderId="23" xfId="24" applyBorder="1" applyAlignment="1">
      <alignment horizontal="center" vertical="center"/>
    </xf>
    <xf numFmtId="0" fontId="66" fillId="0" borderId="23" xfId="3" applyFont="1" applyBorder="1" applyAlignment="1">
      <alignment vertical="top" wrapText="1"/>
    </xf>
    <xf numFmtId="0" fontId="65" fillId="0" borderId="25" xfId="3" applyFont="1" applyBorder="1" applyAlignment="1">
      <alignment vertical="top" wrapText="1"/>
    </xf>
    <xf numFmtId="0" fontId="66" fillId="0" borderId="25" xfId="3" applyFont="1" applyBorder="1" applyAlignment="1">
      <alignment vertical="top" wrapText="1"/>
    </xf>
    <xf numFmtId="43" fontId="20" fillId="0" borderId="22" xfId="18" applyFont="1" applyBorder="1" applyAlignment="1">
      <alignment horizontal="center"/>
    </xf>
    <xf numFmtId="0" fontId="64" fillId="0" borderId="25" xfId="3" applyFont="1" applyBorder="1" applyAlignment="1">
      <alignment horizontal="left" vertical="top" wrapText="1"/>
    </xf>
    <xf numFmtId="0" fontId="20" fillId="0" borderId="22" xfId="0" applyFont="1" applyBorder="1" applyAlignment="1">
      <alignment horizontal="center"/>
    </xf>
    <xf numFmtId="0" fontId="63" fillId="0" borderId="23" xfId="0" applyFont="1" applyBorder="1" applyAlignment="1">
      <alignment horizontal="left" vertical="top" wrapText="1"/>
    </xf>
    <xf numFmtId="0" fontId="63" fillId="0" borderId="25" xfId="0" applyFont="1" applyBorder="1" applyAlignment="1">
      <alignment horizontal="left" vertical="top"/>
    </xf>
    <xf numFmtId="0" fontId="67" fillId="0" borderId="22" xfId="0" applyFont="1" applyBorder="1" applyAlignment="1">
      <alignment horizontal="left" vertical="top" wrapText="1"/>
    </xf>
    <xf numFmtId="0" fontId="67" fillId="0" borderId="22" xfId="0" applyFont="1" applyBorder="1" applyAlignment="1">
      <alignment horizontal="left" vertical="top"/>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14" fillId="0" borderId="5" xfId="3" applyFont="1" applyBorder="1" applyAlignment="1">
      <alignment horizontal="left" vertical="top" wrapText="1"/>
    </xf>
    <xf numFmtId="0" fontId="14" fillId="0" borderId="7" xfId="3" applyFont="1" applyBorder="1" applyAlignment="1">
      <alignment horizontal="left" vertical="top" wrapText="1"/>
    </xf>
    <xf numFmtId="0" fontId="14" fillId="0" borderId="7" xfId="3" applyFont="1" applyBorder="1" applyAlignment="1">
      <alignment horizontal="left" vertical="top"/>
    </xf>
    <xf numFmtId="0" fontId="56" fillId="0" borderId="5" xfId="3" applyFont="1" applyBorder="1" applyAlignment="1">
      <alignment horizontal="left" vertical="top" wrapText="1"/>
    </xf>
    <xf numFmtId="0" fontId="56" fillId="0" borderId="6" xfId="3" applyFont="1" applyBorder="1" applyAlignment="1">
      <alignment horizontal="left" vertical="top"/>
    </xf>
    <xf numFmtId="0" fontId="56" fillId="0" borderId="7" xfId="3" applyFont="1" applyBorder="1" applyAlignment="1">
      <alignment horizontal="left" vertical="top"/>
    </xf>
    <xf numFmtId="0" fontId="20" fillId="0" borderId="5" xfId="3" applyFont="1" applyBorder="1" applyAlignment="1">
      <alignment horizontal="left" vertical="top" wrapText="1"/>
    </xf>
    <xf numFmtId="0" fontId="20" fillId="0" borderId="6" xfId="3" applyFont="1" applyBorder="1" applyAlignment="1">
      <alignment horizontal="left" vertical="top"/>
    </xf>
    <xf numFmtId="0" fontId="20" fillId="0" borderId="7" xfId="3" applyFont="1" applyBorder="1" applyAlignment="1">
      <alignment horizontal="left" vertical="top"/>
    </xf>
    <xf numFmtId="0" fontId="14" fillId="0" borderId="23" xfId="3" applyFont="1" applyBorder="1" applyAlignment="1">
      <alignment vertical="top" wrapText="1"/>
    </xf>
    <xf numFmtId="0" fontId="14" fillId="0" borderId="25" xfId="3" applyFont="1" applyBorder="1" applyAlignment="1">
      <alignment vertical="top" wrapText="1"/>
    </xf>
    <xf numFmtId="0" fontId="57" fillId="0" borderId="25" xfId="3" applyFont="1" applyBorder="1" applyAlignment="1">
      <alignment vertical="top" wrapText="1"/>
    </xf>
    <xf numFmtId="0" fontId="14" fillId="2" borderId="23" xfId="0" applyFont="1" applyFill="1" applyBorder="1" applyAlignment="1">
      <alignment vertical="top" wrapText="1"/>
    </xf>
    <xf numFmtId="0" fontId="14" fillId="2" borderId="25" xfId="0" applyFont="1" applyFill="1" applyBorder="1" applyAlignment="1">
      <alignment vertical="top" wrapText="1"/>
    </xf>
    <xf numFmtId="0" fontId="12" fillId="0" borderId="23" xfId="3" applyFont="1" applyBorder="1" applyAlignment="1">
      <alignment vertical="top" wrapText="1"/>
    </xf>
    <xf numFmtId="0" fontId="14" fillId="0" borderId="22" xfId="3" applyFont="1" applyBorder="1" applyAlignment="1">
      <alignment horizontal="left" vertical="top" wrapText="1"/>
    </xf>
    <xf numFmtId="0" fontId="14" fillId="0" borderId="22" xfId="3" applyFont="1" applyBorder="1" applyAlignment="1">
      <alignment horizontal="left" vertical="top"/>
    </xf>
    <xf numFmtId="0" fontId="14" fillId="0" borderId="22" xfId="0" applyFont="1" applyBorder="1" applyAlignment="1">
      <alignment horizontal="left" vertical="top" wrapText="1"/>
    </xf>
    <xf numFmtId="0" fontId="14" fillId="0" borderId="22" xfId="0" applyFont="1" applyBorder="1" applyAlignment="1">
      <alignment horizontal="left" vertical="top"/>
    </xf>
    <xf numFmtId="0" fontId="56" fillId="0" borderId="22" xfId="0" applyFont="1" applyBorder="1" applyAlignment="1">
      <alignment horizontal="left" vertical="top" wrapText="1"/>
    </xf>
    <xf numFmtId="0" fontId="56" fillId="0" borderId="22" xfId="0" applyFont="1" applyBorder="1" applyAlignment="1">
      <alignment horizontal="left" vertical="top"/>
    </xf>
    <xf numFmtId="0" fontId="20" fillId="0" borderId="22" xfId="0" applyFont="1" applyBorder="1" applyAlignment="1">
      <alignment horizontal="left" vertical="top" wrapText="1"/>
    </xf>
    <xf numFmtId="0" fontId="20" fillId="0" borderId="22" xfId="0" applyFont="1" applyBorder="1" applyAlignment="1">
      <alignment horizontal="left" vertical="top"/>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5" fillId="0" borderId="88" xfId="0" applyFont="1" applyBorder="1" applyAlignment="1">
      <alignment horizontal="left" vertical="center" wrapText="1"/>
    </xf>
    <xf numFmtId="0" fontId="35"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0" fillId="13" borderId="5" xfId="0" applyNumberFormat="1" applyFont="1" applyFill="1" applyBorder="1" applyAlignment="1">
      <alignment horizontal="center" vertical="center"/>
    </xf>
    <xf numFmtId="1" fontId="50" fillId="13" borderId="6" xfId="0" applyNumberFormat="1" applyFont="1" applyFill="1" applyBorder="1" applyAlignment="1">
      <alignment horizontal="center" vertical="center"/>
    </xf>
    <xf numFmtId="1" fontId="50"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9" fontId="52" fillId="13" borderId="5" xfId="0" applyNumberFormat="1" applyFont="1" applyFill="1" applyBorder="1" applyAlignment="1">
      <alignment horizontal="center" vertical="center"/>
    </xf>
    <xf numFmtId="9" fontId="52" fillId="13" borderId="76" xfId="0" applyNumberFormat="1" applyFont="1" applyFill="1" applyBorder="1" applyAlignment="1">
      <alignment horizontal="center" vertical="center"/>
    </xf>
    <xf numFmtId="0" fontId="52" fillId="0" borderId="88" xfId="0" applyFont="1" applyBorder="1" applyAlignment="1">
      <alignment horizontal="left" vertical="center"/>
    </xf>
    <xf numFmtId="0" fontId="52" fillId="0" borderId="6" xfId="0" applyFont="1" applyBorder="1" applyAlignment="1">
      <alignment horizontal="left" vertical="center"/>
    </xf>
    <xf numFmtId="0" fontId="52"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2" fillId="12" borderId="5" xfId="0" applyFont="1" applyFill="1" applyBorder="1" applyAlignment="1">
      <alignment horizontal="center" vertical="center"/>
    </xf>
    <xf numFmtId="0" fontId="52" fillId="12" borderId="6" xfId="0" applyFont="1" applyFill="1" applyBorder="1" applyAlignment="1">
      <alignment horizontal="center" vertical="center"/>
    </xf>
    <xf numFmtId="0" fontId="52" fillId="12" borderId="76" xfId="0" applyFont="1" applyFill="1" applyBorder="1" applyAlignment="1">
      <alignment horizontal="center" vertical="center"/>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29" xfId="0" applyFont="1" applyBorder="1" applyAlignment="1">
      <alignment horizontal="center" vertical="center"/>
    </xf>
    <xf numFmtId="0" fontId="52" fillId="0" borderId="28" xfId="0" applyFont="1" applyBorder="1" applyAlignment="1">
      <alignment horizontal="center" vertical="center"/>
    </xf>
    <xf numFmtId="0" fontId="52" fillId="0" borderId="2" xfId="0" applyFont="1" applyBorder="1" applyAlignment="1">
      <alignment horizontal="center" vertical="center"/>
    </xf>
    <xf numFmtId="0" fontId="52" fillId="0" borderId="17" xfId="0" applyFont="1" applyBorder="1" applyAlignment="1">
      <alignment horizontal="center" vertical="center"/>
    </xf>
    <xf numFmtId="0" fontId="52" fillId="0" borderId="11" xfId="0" applyFont="1" applyBorder="1" applyAlignment="1">
      <alignment horizontal="center" vertical="center"/>
    </xf>
    <xf numFmtId="0" fontId="52" fillId="0" borderId="19" xfId="0" applyFont="1" applyBorder="1" applyAlignment="1">
      <alignment horizontal="center" vertical="center"/>
    </xf>
    <xf numFmtId="0" fontId="32" fillId="12" borderId="90" xfId="0" applyFont="1" applyFill="1" applyBorder="1" applyAlignment="1">
      <alignment horizontal="center" vertical="center" wrapText="1"/>
    </xf>
    <xf numFmtId="0" fontId="14" fillId="0" borderId="5" xfId="3" applyFont="1" applyBorder="1" applyAlignment="1">
      <alignment vertical="top" wrapText="1"/>
    </xf>
    <xf numFmtId="0" fontId="14" fillId="0" borderId="7" xfId="3" applyFont="1" applyBorder="1" applyAlignment="1">
      <alignment vertical="top"/>
    </xf>
    <xf numFmtId="0" fontId="14" fillId="0" borderId="6" xfId="3" applyFont="1" applyBorder="1" applyAlignment="1">
      <alignment horizontal="left" vertical="top" wrapText="1"/>
    </xf>
    <xf numFmtId="0" fontId="14" fillId="0" borderId="6" xfId="3" applyFont="1" applyBorder="1" applyAlignment="1">
      <alignment horizontal="left" vertical="top"/>
    </xf>
    <xf numFmtId="0" fontId="45" fillId="0" borderId="5" xfId="0" applyFont="1" applyBorder="1" applyAlignment="1">
      <alignment horizontal="center" vertical="center"/>
    </xf>
    <xf numFmtId="0" fontId="45" fillId="0" borderId="76" xfId="0" applyFont="1" applyBorder="1" applyAlignment="1">
      <alignment horizontal="center" vertical="center"/>
    </xf>
    <xf numFmtId="0" fontId="45" fillId="0" borderId="88" xfId="0" applyFont="1" applyBorder="1" applyAlignment="1">
      <alignment horizontal="center" vertical="center"/>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0" fontId="58" fillId="2" borderId="23" xfId="0" applyFont="1" applyFill="1" applyBorder="1" applyAlignment="1">
      <alignment vertical="top" wrapText="1"/>
    </xf>
    <xf numFmtId="0" fontId="58" fillId="2" borderId="25" xfId="0" applyFont="1" applyFill="1" applyBorder="1" applyAlignment="1">
      <alignment vertical="top" wrapText="1"/>
    </xf>
    <xf numFmtId="0" fontId="12" fillId="0" borderId="25" xfId="3" applyFont="1" applyBorder="1" applyAlignment="1">
      <alignment vertical="top" wrapText="1"/>
    </xf>
    <xf numFmtId="0" fontId="20" fillId="0" borderId="22" xfId="0" applyFont="1" applyBorder="1" applyAlignment="1">
      <alignment vertical="top" wrapText="1"/>
    </xf>
    <xf numFmtId="0" fontId="20" fillId="0" borderId="22" xfId="0" applyFont="1" applyBorder="1" applyAlignment="1">
      <alignment horizontal="center" wrapText="1"/>
    </xf>
    <xf numFmtId="43" fontId="45" fillId="0" borderId="23" xfId="0" applyNumberFormat="1" applyFont="1" applyBorder="1" applyAlignment="1">
      <alignment horizontal="center"/>
    </xf>
    <xf numFmtId="43" fontId="45" fillId="0" borderId="25" xfId="0" applyNumberFormat="1" applyFont="1" applyBorder="1" applyAlignment="1">
      <alignment horizontal="center"/>
    </xf>
    <xf numFmtId="0" fontId="45" fillId="0" borderId="23" xfId="0" applyFont="1" applyBorder="1" applyAlignment="1">
      <alignment horizontal="center" vertical="center"/>
    </xf>
    <xf numFmtId="0" fontId="45" fillId="0" borderId="86" xfId="0" applyFont="1" applyBorder="1" applyAlignment="1">
      <alignment horizontal="center" vertical="center"/>
    </xf>
    <xf numFmtId="0" fontId="45" fillId="0" borderId="91" xfId="0" applyFont="1" applyBorder="1" applyAlignment="1">
      <alignment horizontal="center" vertical="center"/>
    </xf>
    <xf numFmtId="0" fontId="59" fillId="0" borderId="7" xfId="3" applyFont="1" applyBorder="1" applyAlignment="1">
      <alignment horizontal="left" vertical="top" wrapText="1"/>
    </xf>
    <xf numFmtId="0" fontId="56" fillId="0" borderId="7" xfId="3" applyFont="1" applyBorder="1" applyAlignment="1">
      <alignment horizontal="left" vertical="top"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58" fillId="0" borderId="25" xfId="3" applyFont="1" applyBorder="1" applyAlignment="1">
      <alignment horizontal="left" vertical="top" wrapText="1"/>
    </xf>
    <xf numFmtId="0" fontId="45" fillId="0" borderId="23" xfId="3" applyFont="1" applyBorder="1" applyAlignment="1">
      <alignment horizontal="center" vertical="top" wrapText="1"/>
    </xf>
    <xf numFmtId="0" fontId="20" fillId="0" borderId="25" xfId="3" applyFont="1" applyBorder="1" applyAlignment="1">
      <alignment horizontal="center"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54" fillId="0" borderId="25" xfId="3" applyFont="1" applyBorder="1" applyAlignment="1">
      <alignment horizontal="left" vertical="center" wrapText="1"/>
    </xf>
    <xf numFmtId="0" fontId="14" fillId="0" borderId="23" xfId="24" applyFont="1" applyBorder="1" applyAlignment="1">
      <alignment vertical="top" wrapText="1"/>
    </xf>
    <xf numFmtId="0" fontId="54" fillId="0" borderId="25" xfId="3" applyFont="1" applyBorder="1" applyAlignment="1">
      <alignment vertical="top" wrapText="1"/>
    </xf>
    <xf numFmtId="0" fontId="20" fillId="0" borderId="25" xfId="3" applyFont="1" applyBorder="1" applyAlignment="1">
      <alignment vertical="top" wrapText="1"/>
    </xf>
    <xf numFmtId="0" fontId="31" fillId="0" borderId="25" xfId="3" applyFont="1" applyBorder="1" applyAlignment="1">
      <alignment horizontal="left" vertical="center" wrapText="1"/>
    </xf>
    <xf numFmtId="0" fontId="20" fillId="0" borderId="23" xfId="0" applyFont="1" applyBorder="1" applyAlignment="1">
      <alignment horizontal="center"/>
    </xf>
    <xf numFmtId="0" fontId="20" fillId="0" borderId="25" xfId="0" applyFont="1" applyBorder="1" applyAlignment="1">
      <alignment horizont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68" fillId="0" borderId="5" xfId="3" applyFont="1" applyBorder="1" applyAlignment="1">
      <alignment horizontal="left" vertical="top" wrapText="1"/>
    </xf>
    <xf numFmtId="0" fontId="68" fillId="0" borderId="7" xfId="3" applyFont="1" applyBorder="1" applyAlignment="1">
      <alignment horizontal="left" vertical="top"/>
    </xf>
    <xf numFmtId="0" fontId="29" fillId="0" borderId="32"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47" fillId="0" borderId="29" xfId="0" applyFont="1" applyBorder="1" applyAlignment="1">
      <alignment horizontal="center" vertical="center"/>
    </xf>
    <xf numFmtId="0" fontId="47" fillId="0" borderId="27" xfId="0" applyFont="1" applyBorder="1" applyAlignment="1">
      <alignment horizontal="center" vertical="center"/>
    </xf>
    <xf numFmtId="0" fontId="47" fillId="0" borderId="85" xfId="0" applyFont="1" applyBorder="1" applyAlignment="1">
      <alignment horizontal="center" vertical="center"/>
    </xf>
    <xf numFmtId="0" fontId="14" fillId="0" borderId="6" xfId="3" applyFont="1" applyBorder="1" applyAlignment="1">
      <alignment vertical="top" wrapText="1"/>
    </xf>
    <xf numFmtId="0" fontId="60" fillId="0" borderId="5" xfId="3" applyFont="1" applyBorder="1" applyAlignment="1">
      <alignment horizontal="left" vertical="top" wrapText="1"/>
    </xf>
    <xf numFmtId="0" fontId="60" fillId="0" borderId="7" xfId="3" applyFont="1" applyBorder="1" applyAlignment="1">
      <alignment horizontal="left" vertical="top" wrapText="1"/>
    </xf>
    <xf numFmtId="0" fontId="13" fillId="0" borderId="67" xfId="0" applyFont="1" applyBorder="1" applyAlignment="1">
      <alignment vertical="center" wrapText="1"/>
    </xf>
    <xf numFmtId="0" fontId="13" fillId="0" borderId="40" xfId="0" applyFont="1" applyBorder="1" applyAlignment="1">
      <alignment vertical="center" wrapText="1"/>
    </xf>
    <xf numFmtId="0" fontId="13" fillId="0" borderId="65"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47" fillId="0" borderId="22" xfId="0" applyFont="1" applyBorder="1" applyAlignment="1">
      <alignment horizontal="center" vertical="center"/>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97" xfId="0" applyFont="1" applyBorder="1" applyAlignment="1">
      <alignment horizontal="center" vertical="center" wrapText="1"/>
    </xf>
    <xf numFmtId="0" fontId="47" fillId="0" borderId="33" xfId="0" applyFont="1" applyBorder="1" applyAlignment="1">
      <alignment horizontal="center" vertical="center"/>
    </xf>
    <xf numFmtId="0" fontId="47" fillId="0" borderId="48" xfId="0" applyFont="1" applyBorder="1" applyAlignment="1">
      <alignment horizontal="center" vertical="center"/>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1" xfId="0" applyFont="1" applyBorder="1" applyAlignment="1">
      <alignment horizontal="center" vertical="center" wrapText="1"/>
    </xf>
    <xf numFmtId="0" fontId="47" fillId="0" borderId="92" xfId="0" applyFont="1" applyBorder="1" applyAlignment="1">
      <alignment horizontal="center" vertical="center"/>
    </xf>
    <xf numFmtId="0" fontId="47" fillId="0" borderId="49" xfId="0"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26"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0" borderId="1" xfId="19" applyFont="1" applyAlignment="1">
      <alignment horizontal="center" vertical="center" wrapText="1"/>
    </xf>
    <xf numFmtId="0" fontId="4"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63" fillId="0" borderId="5" xfId="3" applyFont="1" applyBorder="1" applyAlignment="1">
      <alignment horizontal="left" vertical="top" wrapText="1"/>
    </xf>
    <xf numFmtId="0" fontId="63" fillId="0" borderId="7" xfId="3" applyFont="1" applyBorder="1" applyAlignment="1">
      <alignment horizontal="left" vertical="top"/>
    </xf>
    <xf numFmtId="0" fontId="14" fillId="0" borderId="22" xfId="0" applyFont="1" applyBorder="1" applyAlignment="1">
      <alignment vertical="top" wrapText="1"/>
    </xf>
    <xf numFmtId="0" fontId="60" fillId="0" borderId="7" xfId="3" applyFont="1" applyBorder="1" applyAlignment="1">
      <alignment horizontal="left" vertical="top"/>
    </xf>
    <xf numFmtId="0" fontId="60" fillId="0" borderId="5" xfId="0" applyFont="1" applyBorder="1" applyAlignment="1">
      <alignment horizontal="left" vertical="top" wrapText="1"/>
    </xf>
    <xf numFmtId="0" fontId="60" fillId="0" borderId="7" xfId="0" applyFont="1" applyBorder="1" applyAlignment="1">
      <alignment horizontal="left" vertical="top"/>
    </xf>
    <xf numFmtId="0" fontId="60" fillId="0" borderId="5" xfId="3" applyFont="1" applyBorder="1" applyAlignment="1">
      <alignment vertical="top" wrapText="1"/>
    </xf>
    <xf numFmtId="0" fontId="60" fillId="0" borderId="7" xfId="3" applyFont="1" applyBorder="1" applyAlignment="1">
      <alignment vertical="top"/>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rtzwyPxfxZMt2M4v_oPKnMBgo9m_5r5V5j0XGrLIQsv5w?e=cqhDCQ" TargetMode="External"/><Relationship Id="rId26" Type="http://schemas.openxmlformats.org/officeDocument/2006/relationships/hyperlink" Target="https://secretariadistritald-my.sharepoint.com/:f:/g/personal/kforero_sdmujer_gov_co/EqyiSC-OnMJOlHRgZ4rX_doB5Mq_R3yBqS3NrqI1L88UAw?e=LeqAje" TargetMode="External"/><Relationship Id="rId3" Type="http://schemas.openxmlformats.org/officeDocument/2006/relationships/hyperlink" Target="https://secretariadistritald-my.sharepoint.com/:f:/g/personal/kforero_sdmujer_gov_co/Ej7pAUHgvcVEo-KktJ3ekAsBMn3dXaCugBxtD9_1BQqcKA?e=CTUi7V" TargetMode="External"/><Relationship Id="rId21" Type="http://schemas.openxmlformats.org/officeDocument/2006/relationships/hyperlink" Target="https://secretariadistritald-my.sharepoint.com/:f:/g/personal/kforero_sdmujer_gov_co/EnuCgqZdNy9IvdxfSItiZtgBQNfy5Rv6cqwj7grwnL8snw?e=Ec3kwb" TargetMode="External"/><Relationship Id="rId34" Type="http://schemas.openxmlformats.org/officeDocument/2006/relationships/comments" Target="../comments1.xm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j7WY-danDtMvduyzuIGLAIBvcF1RCBAnQSRe1iLBikOtg?e=tvS7wf" TargetMode="External"/><Relationship Id="rId25" Type="http://schemas.openxmlformats.org/officeDocument/2006/relationships/hyperlink" Target="https://secretariadistritald-my.sharepoint.com/:f:/g/personal/kforero_sdmujer_gov_co/Es-cVspa_7xInH_MQ0-i-3wB1a174O-BhUJj1ZHFnGJVaw?e=lq9G4U" TargetMode="External"/><Relationship Id="rId33" Type="http://schemas.openxmlformats.org/officeDocument/2006/relationships/vmlDrawing" Target="../drawings/vmlDrawing1.vm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tQiMaSa3nxMjdC9mydaS-EBX9uzT4M7twV_-wh6bqYQ6Q?e=j9la46" TargetMode="External"/><Relationship Id="rId29" Type="http://schemas.openxmlformats.org/officeDocument/2006/relationships/hyperlink" Target="https://secretariadistritald-my.sharepoint.com/:f:/g/personal/kforero_sdmujer_gov_co/EqyiSC-OnMJOlHRgZ4rX_doB5Mq_R3yBqS3NrqI1L88UAw?e=mtKc0z" TargetMode="Externa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hyperlink" Target="https://secretariadistritald-my.sharepoint.com/:f:/g/personal/kforero_sdmujer_gov_co/EpSFBbhEvrlKsVG5MlGdoDQBKyhypvsk9MxDvxtN5ZtiHw?e=XkcSHm" TargetMode="External"/><Relationship Id="rId32" Type="http://schemas.openxmlformats.org/officeDocument/2006/relationships/drawing" Target="../drawings/drawing1.xm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hyperlink" Target="https://secretariadistritald-my.sharepoint.com/:f:/g/personal/kforero_sdmujer_gov_co/EqyiSC-OnMJOlHRgZ4rX_doB5Mq_R3yBqS3NrqI1L88UAw?e=ebwUUk" TargetMode="External"/><Relationship Id="rId28" Type="http://schemas.openxmlformats.org/officeDocument/2006/relationships/hyperlink" Target="https://secretariadistritald-my.sharepoint.com/:f:/g/personal/kforero_sdmujer_gov_co/EgL3jcun3d1Fi5lTcuxsTmkBgRfC7GC4-cIyEtFatZ4Vyw?e=ovpcO8" TargetMode="Externa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qyiSC-OnMJOlHRgZ4rX_doB5Mq_R3yBqS3NrqI1L88UAw?e=fe0yZb" TargetMode="External"/><Relationship Id="rId31" Type="http://schemas.openxmlformats.org/officeDocument/2006/relationships/printerSettings" Target="../printerSettings/printerSettings1.bin"/><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hyperlink" Target="https://secretariadistritald-my.sharepoint.com/:f:/g/personal/kforero_sdmujer_gov_co/Evcxz8JYj-lNne0gpu0VtYwBm7fHon9xGqyXeGu8SPX8jw?e=mPr67L" TargetMode="External"/><Relationship Id="rId27" Type="http://schemas.openxmlformats.org/officeDocument/2006/relationships/hyperlink" Target="https://secretariadistritald-my.sharepoint.com/:f:/g/personal/kforero_sdmujer_gov_co/EojqYMCWR9ZPq53t3FvJsx0BkRCFGpEb62lmwoShCDqiCQ?e=iy43W5" TargetMode="External"/><Relationship Id="rId30" Type="http://schemas.openxmlformats.org/officeDocument/2006/relationships/hyperlink" Target="https://secretariadistritald-my.sharepoint.com/:f:/g/personal/kforero_sdmujer_gov_co/Eq_8hyIFJolNhuE7xttqn4UBaMpqQ-s9ymn0QVsZF5wuDw?e=qIz6g2" TargetMode="External"/><Relationship Id="rId8" Type="http://schemas.openxmlformats.org/officeDocument/2006/relationships/hyperlink" Target="https://secretariadistritald-my.sharepoint.com/:f:/g/personal/kforero_sdmujer_gov_co/Ej7pAUHgvcVEo-KktJ3ekAsBMn3dXaCugBxtD9_1BQqcKA?e=yVZ2Ca"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26" Type="http://schemas.openxmlformats.org/officeDocument/2006/relationships/hyperlink" Target="https://secretariadistritald-my.sharepoint.com/:f:/g/personal/kforero_sdmujer_gov_co/EqzVBzUMDf9FoO42SF6IiN4BH9kJHsa_Bsptc6aShZMuGA?e=cIZVAY" TargetMode="External"/><Relationship Id="rId3" Type="http://schemas.openxmlformats.org/officeDocument/2006/relationships/hyperlink" Target="https://secretariadistritald-my.sharepoint.com/:f:/g/personal/kforero_sdmujer_gov_co/EuGfzC3hoJhFu2ggqhGyGKcBNJns-3XhmeAC7mJ3mLNlog?e=1EOcVH" TargetMode="External"/><Relationship Id="rId21" Type="http://schemas.openxmlformats.org/officeDocument/2006/relationships/hyperlink" Target="https://secretariadistritald-my.sharepoint.com/:f:/g/personal/kforero_sdmujer_gov_co/EpCLJ3iuEH9KpH4a3HmyK7AB_W4iNJ6e3z-GEdh2HFLpew?e=mZRTC9"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5" Type="http://schemas.openxmlformats.org/officeDocument/2006/relationships/hyperlink" Target="https://secretariadistritald-my.sharepoint.com/:f:/g/personal/kforero_sdmujer_gov_co/EhTSA0BP1MJHnz6-1V6vM7wB31RrvPLWYEH-AMsnNmQRkw?e=f2wQLO" TargetMode="Externa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hyperlink" Target="https://secretariadistritald-my.sharepoint.com/:f:/g/personal/kforero_sdmujer_gov_co/EoxieAG0BPRMpRN4iaV0busBngHNpzVCe9D8M3ecSK6uFw?e=rMkfgu" TargetMode="External"/><Relationship Id="rId29" Type="http://schemas.openxmlformats.org/officeDocument/2006/relationships/drawing" Target="../drawings/drawing2.xm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24" Type="http://schemas.openxmlformats.org/officeDocument/2006/relationships/hyperlink" Target="https://secretariadistritald-my.sharepoint.com/:f:/g/personal/kforero_sdmujer_gov_co/EiTcu5Ce1BVKhpA3xmi-h34BX2iKCmrNUctCL0UJ6JU8-A?e=ZZPBPp" TargetMode="Externa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23" Type="http://schemas.openxmlformats.org/officeDocument/2006/relationships/hyperlink" Target="https://secretariadistritald-my.sharepoint.com/:f:/g/personal/kforero_sdmujer_gov_co/Emt8OUQOVQ9NplZl1jLuotwBojuhT_cDeN5fyeEg4CQmPA?e=XRNNu8" TargetMode="External"/><Relationship Id="rId28" Type="http://schemas.openxmlformats.org/officeDocument/2006/relationships/hyperlink" Target="https://secretariadistritald-my.sharepoint.com/:f:/g/personal/kforero_sdmujer_gov_co/EpZBntL77-NGsMxmOoMHUpUBCuFAHNtTEX1he_cIVrg_WA?e=zHVFZc" TargetMode="Externa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31" Type="http://schemas.openxmlformats.org/officeDocument/2006/relationships/comments" Target="../comments2.xm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hyperlink" Target="https://secretariadistritald-my.sharepoint.com/:f:/g/personal/kforero_sdmujer_gov_co/ErnmzyVcGDhFpNjpOOOjL5YBlh2BNVsnIhrikwu6IMEWLA?e=M9AZqB" TargetMode="External"/><Relationship Id="rId27" Type="http://schemas.openxmlformats.org/officeDocument/2006/relationships/hyperlink" Target="https://secretariadistritald-my.sharepoint.com/:f:/g/personal/kforero_sdmujer_gov_co/Ej_UQbixhFhNlwp5JUv145gBFIwU_7iii3bTGuKsQ-hCWg?e=hQJxPp" TargetMode="External"/><Relationship Id="rId30"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9" Type="http://schemas.openxmlformats.org/officeDocument/2006/relationships/hyperlink" Target="https://secretariadistritald-my.sharepoint.com/:f:/g/personal/kforero_sdmujer_gov_co/Elt9-3efoF1AsSM9_WTw-O4BNo3WPeSKpevGCuHy1sPUBw?e=cc7Cat"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34" Type="http://schemas.openxmlformats.org/officeDocument/2006/relationships/hyperlink" Target="https://secretariadistritald-my.sharepoint.com/:f:/g/personal/kforero_sdmujer_gov_co/EqDbxK0a9-5CloqofQX3o70ByonM8b8ZivxcJZKaoywicw?e=HiDHyz"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33" Type="http://schemas.openxmlformats.org/officeDocument/2006/relationships/hyperlink" Target="https://secretariadistritald-my.sharepoint.com/:f:/g/personal/kforero_sdmujer_gov_co/EpDxB1GKL_lCvYNX8125zMwBSLKJZNXMGHgDl0zVxsOTMA?e=4AVxoh" TargetMode="External"/><Relationship Id="rId38" Type="http://schemas.openxmlformats.org/officeDocument/2006/relationships/hyperlink" Target="https://secretariadistritald-my.sharepoint.com/:f:/g/personal/kforero_sdmujer_gov_co/EjIqfdmc8zZGhOvO1u1ZmHwBFdOniYjcc_B84AlMbxGTHQ?e=4jeFNd"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29" Type="http://schemas.openxmlformats.org/officeDocument/2006/relationships/hyperlink" Target="https://secretariadistritald-my.sharepoint.com/:f:/g/personal/kforero_sdmujer_gov_co/EnWBuEvRSwNOhqamJ-y0QMwBICtRxtCjpUhpz3uyYFEU1A?e=CszchK"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32" Type="http://schemas.openxmlformats.org/officeDocument/2006/relationships/hyperlink" Target="https://secretariadistritald-my.sharepoint.com/:f:/g/personal/kforero_sdmujer_gov_co/En47pXsdZS9Oq-dh2wC12akBClwVK0bxq1I69l3HOtrd1w?e=fgVqr6" TargetMode="External"/><Relationship Id="rId37" Type="http://schemas.openxmlformats.org/officeDocument/2006/relationships/hyperlink" Target="https://secretariadistritald-my.sharepoint.com/:f:/g/personal/kforero_sdmujer_gov_co/EifO98kh63ZEjH2EMGoR9tABewu8afD24HTxbMhqe_UM8w?e=2SmKCj" TargetMode="External"/><Relationship Id="rId40" Type="http://schemas.openxmlformats.org/officeDocument/2006/relationships/drawing" Target="../drawings/drawing3.xm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hyperlink" Target="https://secretariadistritald-my.sharepoint.com/:f:/g/personal/kforero_sdmujer_gov_co/EokKVjH_DuNOsSUYg9GGhwwBxKxjKoTHZB2lR84R6l8vww?e=MNA9QT" TargetMode="External"/><Relationship Id="rId36" Type="http://schemas.openxmlformats.org/officeDocument/2006/relationships/hyperlink" Target="https://secretariadistritald-my.sharepoint.com/:f:/g/personal/kforero_sdmujer_gov_co/Egy-5_c25IdJhFf3Bynqrv8B5vwCR0puNrnZN6dvq7lb9g?e=Nu9eNs"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31" Type="http://schemas.openxmlformats.org/officeDocument/2006/relationships/hyperlink" Target="https://secretariadistritald-my.sharepoint.com/:f:/g/personal/kforero_sdmujer_gov_co/Ej1hA_8PSS9HpF7rr5CGNOEB3GvKZoDi_h9RC0rPT3lV4w?e=bnUN4u"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 Id="rId30" Type="http://schemas.openxmlformats.org/officeDocument/2006/relationships/hyperlink" Target="https://secretariadistritald-my.sharepoint.com/:f:/g/personal/kforero_sdmujer_gov_co/Elt9-3efoF1AsSM9_WTw-O4BNo3WPeSKpevGCuHy1sPUBw?e=G0HpO9" TargetMode="External"/><Relationship Id="rId35" Type="http://schemas.openxmlformats.org/officeDocument/2006/relationships/hyperlink" Target="https://secretariadistritald-my.sharepoint.com/:f:/g/personal/kforero_sdmujer_gov_co/Elt9-3efoF1AsSM9_WTw-O4BNo3WPeSKpevGCuHy1sPUBw?e=FeLm9G" TargetMode="External"/><Relationship Id="rId8" Type="http://schemas.openxmlformats.org/officeDocument/2006/relationships/hyperlink" Target="https://secretariadistritald-my.sharepoint.com/:f:/g/personal/kforero_sdmujer_gov_co/Eo5d0eURIO5Blp6q3Sk94FMBJhVkXkLAhkVX7ATqNyDZaA?e=6nb5PI" TargetMode="External"/><Relationship Id="rId3" Type="http://schemas.openxmlformats.org/officeDocument/2006/relationships/hyperlink" Target="https://secretariadistritald-my.sharepoint.com/:f:/g/personal/kforero_sdmujer_gov_co/EnTuEg0Ug3pFl1WzrEPa2J0Bk2YmT4mHhUAllNBXv2ROUQ?e=fFKsz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18" Type="http://schemas.openxmlformats.org/officeDocument/2006/relationships/printerSettings" Target="../printerSettings/printerSettings2.bin"/><Relationship Id="rId3" Type="http://schemas.openxmlformats.org/officeDocument/2006/relationships/hyperlink" Target="https://secretariadistritald-my.sharepoint.com/:f:/g/personal/kforero_sdmujer_gov_co/Eu8MU_5Qi_pGrDFbxqh3K2gBHZ6T7NpRSQWN8dGOFWjtNQ?e=PUYS4K" TargetMode="External"/><Relationship Id="rId21" Type="http://schemas.openxmlformats.org/officeDocument/2006/relationships/comments" Target="../comments3.xm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hyperlink" Target="https://secretariadistritald-my.sharepoint.com/:f:/g/personal/kforero_sdmujer_gov_co/EnI_VU-brtBCkBeknlR5nhABi-frof8fGhsO2TQj0a94Mg?e=fFsvzL" TargetMode="Externa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hyperlink" Target="https://secretariadistritald-my.sharepoint.com/:f:/g/personal/kforero_sdmujer_gov_co/Egfdn3R_FKNJhZmMDfsK_jUBOeGSim9gBdu9OsVapxYlPg?e=dw1E9R" TargetMode="External"/><Relationship Id="rId20" Type="http://schemas.openxmlformats.org/officeDocument/2006/relationships/vmlDrawing" Target="../drawings/vmlDrawing3.vm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hyperlink" Target="https://secretariadistritald-my.sharepoint.com/:f:/g/personal/kforero_sdmujer_gov_co/EkpTPWeoQVZIhJTs46S1iBsB4TVioAV8LAspkRZiiZWfYg?e=CYcEQF" TargetMode="External"/><Relationship Id="rId10" Type="http://schemas.openxmlformats.org/officeDocument/2006/relationships/hyperlink" Target="https://secretariadistritald-my.sharepoint.com/:f:/g/personal/kforero_sdmujer_gov_co/EkpTPWeoQVZIhJTs46S1iBsB4TVioAV8LAspkRZiiZWfYg?e=bfOw01" TargetMode="External"/><Relationship Id="rId19" Type="http://schemas.openxmlformats.org/officeDocument/2006/relationships/drawing" Target="../drawings/drawing4.xm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hyperlink" Target="https://secretariadistritald-my.sharepoint.com/:f:/g/personal/kforero_sdmujer_gov_co/Egfdn3R_FKNJhZmMDfsK_jUBOeGSim9gBdu9OsVapxYlPg?e=Io6Tc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kKVjH_DuNOsSUYg9GGhwwBxKxjKoTHZB2lR84R6l8vww?e=2qRxMZ" TargetMode="External"/><Relationship Id="rId13" Type="http://schemas.openxmlformats.org/officeDocument/2006/relationships/comments" Target="../comments4.x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hyperlink" Target="https://secretariadistritald-my.sharepoint.com/:f:/g/personal/kforero_sdmujer_gov_co/Elt9-3efoF1AsSM9_WTw-O4BNo3WPeSKpevGCuHy1sPUBw?e=8gY2vr" TargetMode="External"/><Relationship Id="rId12" Type="http://schemas.openxmlformats.org/officeDocument/2006/relationships/vmlDrawing" Target="../drawings/vmlDrawing4.v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11" Type="http://schemas.openxmlformats.org/officeDocument/2006/relationships/drawing" Target="../drawings/drawing5.xml"/><Relationship Id="rId5" Type="http://schemas.openxmlformats.org/officeDocument/2006/relationships/hyperlink" Target="https://secretariadistritald-my.sharepoint.com/:f:/g/personal/kforero_sdmujer_gov_co/EnTuEg0Ug3pFl1WzrEPa2J0Bk2YmT4mHhUAllNBXv2ROUQ?e=vdOLm5" TargetMode="External"/><Relationship Id="rId10" Type="http://schemas.openxmlformats.org/officeDocument/2006/relationships/printerSettings" Target="../printerSettings/printerSettings3.bin"/><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hyperlink" Target="https://secretariadistritald-my.sharepoint.com/:f:/g/personal/kforero_sdmujer_gov_co/EokKVjH_DuNOsSUYg9GGhwwBxKxjKoTHZB2lR84R6l8vww?e=2qRxM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qyiSC-OnMJOlHRgZ4rX_doB5Mq_R3yBqS3NrqI1L88UAw?e=DQC4ye" TargetMode="Externa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12" Type="http://schemas.openxmlformats.org/officeDocument/2006/relationships/comments" Target="../comments5.xm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11" Type="http://schemas.openxmlformats.org/officeDocument/2006/relationships/vmlDrawing" Target="../drawings/vmlDrawing5.vml"/><Relationship Id="rId5" Type="http://schemas.openxmlformats.org/officeDocument/2006/relationships/hyperlink" Target="https://secretariadistritald-my.sharepoint.com/:f:/g/personal/kforero_sdmujer_gov_co/EqyiSC-OnMJOlHRgZ4rX_doB5Mq_R3yBqS3NrqI1L88UAw?e=ea6oya" TargetMode="External"/><Relationship Id="rId10" Type="http://schemas.openxmlformats.org/officeDocument/2006/relationships/hyperlink" Target="https://secretariadistritald-my.sharepoint.com/:f:/g/personal/kforero_sdmujer_gov_co/EqyiSC-OnMJOlHRgZ4rX_doB5Mq_R3yBqS3NrqI1L88UAw?e=jRXF5M" TargetMode="Externa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hyperlink" Target="https://secretariadistritald-my.sharepoint.com/:f:/g/personal/kforero_sdmujer_gov_co/EqyiSC-OnMJOlHRgZ4rX_doB5Mq_R3yBqS3NrqI1L88UAw?e=jRXF5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E56" zoomScale="55" zoomScaleNormal="55" workbookViewId="0">
      <selection activeCell="F59" sqref="F59:G59"/>
    </sheetView>
  </sheetViews>
  <sheetFormatPr baseColWidth="10" defaultColWidth="64.109375" defaultRowHeight="13.8" x14ac:dyDescent="0.3"/>
  <cols>
    <col min="1" max="1" width="64.109375" style="1"/>
    <col min="2" max="2" width="71.88671875" style="1" customWidth="1"/>
    <col min="3" max="3" width="64.109375" style="1"/>
    <col min="4" max="4" width="10.33203125" style="1" customWidth="1"/>
    <col min="5" max="5" width="195.33203125" style="1" customWidth="1"/>
    <col min="6" max="6" width="212" style="1" customWidth="1"/>
    <col min="7" max="7" width="131.88671875" style="1" hidden="1" customWidth="1"/>
    <col min="8" max="8" width="64.109375" style="1"/>
    <col min="9" max="9" width="80.88671875" style="1" customWidth="1"/>
    <col min="10" max="16384" width="64.109375" style="1"/>
  </cols>
  <sheetData>
    <row r="1" spans="1:15" s="80" customFormat="1" ht="22.35" customHeight="1" thickBot="1" x14ac:dyDescent="0.35">
      <c r="A1" s="459"/>
      <c r="B1" s="440" t="s">
        <v>44</v>
      </c>
      <c r="C1" s="441"/>
      <c r="D1" s="441"/>
      <c r="E1" s="441"/>
      <c r="F1" s="441"/>
      <c r="G1" s="441"/>
      <c r="H1" s="441"/>
      <c r="I1" s="441"/>
      <c r="J1" s="441"/>
      <c r="K1" s="441"/>
      <c r="L1" s="442"/>
      <c r="M1" s="437" t="s">
        <v>160</v>
      </c>
      <c r="N1" s="438"/>
      <c r="O1" s="439"/>
    </row>
    <row r="2" spans="1:15" s="80" customFormat="1" ht="18" customHeight="1" thickBot="1" x14ac:dyDescent="0.35">
      <c r="A2" s="460"/>
      <c r="B2" s="443" t="s">
        <v>45</v>
      </c>
      <c r="C2" s="444"/>
      <c r="D2" s="444"/>
      <c r="E2" s="444"/>
      <c r="F2" s="444"/>
      <c r="G2" s="444"/>
      <c r="H2" s="444"/>
      <c r="I2" s="444"/>
      <c r="J2" s="444"/>
      <c r="K2" s="444"/>
      <c r="L2" s="445"/>
      <c r="M2" s="437" t="s">
        <v>161</v>
      </c>
      <c r="N2" s="438"/>
      <c r="O2" s="439"/>
    </row>
    <row r="3" spans="1:15" s="80" customFormat="1" ht="20.100000000000001" customHeight="1" thickBot="1" x14ac:dyDescent="0.35">
      <c r="A3" s="460"/>
      <c r="B3" s="443" t="s">
        <v>0</v>
      </c>
      <c r="C3" s="444"/>
      <c r="D3" s="444"/>
      <c r="E3" s="444"/>
      <c r="F3" s="444"/>
      <c r="G3" s="444"/>
      <c r="H3" s="444"/>
      <c r="I3" s="444"/>
      <c r="J3" s="444"/>
      <c r="K3" s="444"/>
      <c r="L3" s="445"/>
      <c r="M3" s="437" t="s">
        <v>162</v>
      </c>
      <c r="N3" s="438"/>
      <c r="O3" s="439"/>
    </row>
    <row r="4" spans="1:15" s="80" customFormat="1" ht="21.75" customHeight="1" thickBot="1" x14ac:dyDescent="0.35">
      <c r="A4" s="461"/>
      <c r="B4" s="446" t="s">
        <v>46</v>
      </c>
      <c r="C4" s="447"/>
      <c r="D4" s="447"/>
      <c r="E4" s="447"/>
      <c r="F4" s="447"/>
      <c r="G4" s="447"/>
      <c r="H4" s="447"/>
      <c r="I4" s="447"/>
      <c r="J4" s="447"/>
      <c r="K4" s="447"/>
      <c r="L4" s="448"/>
      <c r="M4" s="437" t="s">
        <v>163</v>
      </c>
      <c r="N4" s="438"/>
      <c r="O4" s="439"/>
    </row>
    <row r="5" spans="1:15" s="80" customFormat="1" ht="16.350000000000001" customHeight="1" thickBot="1" x14ac:dyDescent="0.35">
      <c r="A5" s="81"/>
      <c r="B5" s="82"/>
      <c r="C5" s="82"/>
      <c r="D5" s="82"/>
      <c r="E5" s="82"/>
      <c r="F5" s="82"/>
      <c r="G5" s="82"/>
      <c r="H5" s="82"/>
      <c r="I5" s="82"/>
      <c r="J5" s="82"/>
      <c r="K5" s="82"/>
      <c r="L5" s="82"/>
      <c r="M5" s="83"/>
      <c r="N5" s="83"/>
      <c r="O5" s="83"/>
    </row>
    <row r="6" spans="1:15" ht="40.35" customHeight="1" thickBot="1" x14ac:dyDescent="0.35">
      <c r="A6" s="50" t="s">
        <v>48</v>
      </c>
      <c r="B6" s="471" t="s">
        <v>170</v>
      </c>
      <c r="C6" s="472"/>
      <c r="D6" s="472"/>
      <c r="E6" s="472"/>
      <c r="F6" s="472"/>
      <c r="G6" s="472"/>
      <c r="H6" s="472"/>
      <c r="I6" s="472"/>
      <c r="J6" s="472"/>
      <c r="K6" s="473"/>
      <c r="L6" s="159" t="s">
        <v>49</v>
      </c>
      <c r="M6" s="474"/>
      <c r="N6" s="475"/>
      <c r="O6" s="476"/>
    </row>
    <row r="7" spans="1:15" s="80" customFormat="1" ht="18" customHeight="1" thickBot="1" x14ac:dyDescent="0.35">
      <c r="A7" s="81"/>
      <c r="B7" s="82"/>
      <c r="C7" s="82"/>
      <c r="D7" s="82"/>
      <c r="E7" s="82"/>
      <c r="F7" s="82"/>
      <c r="G7" s="82"/>
      <c r="H7" s="82"/>
      <c r="I7" s="82"/>
      <c r="J7" s="82"/>
      <c r="K7" s="82"/>
      <c r="L7" s="82"/>
      <c r="M7" s="83"/>
      <c r="N7" s="83"/>
      <c r="O7" s="83"/>
    </row>
    <row r="8" spans="1:15" s="80" customFormat="1" ht="21.75" customHeight="1" thickBot="1" x14ac:dyDescent="0.35">
      <c r="A8" s="470" t="s">
        <v>2</v>
      </c>
      <c r="B8" s="159" t="s">
        <v>50</v>
      </c>
      <c r="C8" s="218">
        <v>45688</v>
      </c>
      <c r="D8" s="159" t="s">
        <v>51</v>
      </c>
      <c r="E8" s="218">
        <v>45716</v>
      </c>
      <c r="F8" s="159" t="s">
        <v>52</v>
      </c>
      <c r="G8" s="218">
        <v>45747</v>
      </c>
      <c r="H8" s="159" t="s">
        <v>53</v>
      </c>
      <c r="I8" s="220">
        <v>45777</v>
      </c>
      <c r="J8" s="426" t="s">
        <v>3</v>
      </c>
      <c r="K8" s="462"/>
      <c r="L8" s="158" t="s">
        <v>54</v>
      </c>
      <c r="M8" s="423"/>
      <c r="N8" s="423"/>
      <c r="O8" s="423"/>
    </row>
    <row r="9" spans="1:15" s="80" customFormat="1" ht="21.75" customHeight="1" thickBot="1" x14ac:dyDescent="0.35">
      <c r="A9" s="470"/>
      <c r="B9" s="160" t="s">
        <v>55</v>
      </c>
      <c r="C9" s="331">
        <v>45808</v>
      </c>
      <c r="D9" s="159" t="s">
        <v>56</v>
      </c>
      <c r="E9" s="343">
        <v>45838</v>
      </c>
      <c r="F9" s="159" t="s">
        <v>57</v>
      </c>
      <c r="G9" s="343">
        <v>45869</v>
      </c>
      <c r="H9" s="159" t="s">
        <v>58</v>
      </c>
      <c r="I9" s="220">
        <v>45900</v>
      </c>
      <c r="J9" s="426"/>
      <c r="K9" s="462"/>
      <c r="L9" s="158" t="s">
        <v>59</v>
      </c>
      <c r="M9" s="423"/>
      <c r="N9" s="423"/>
      <c r="O9" s="423"/>
    </row>
    <row r="10" spans="1:15" s="80" customFormat="1" ht="21.75" customHeight="1" thickBot="1" x14ac:dyDescent="0.35">
      <c r="A10" s="470"/>
      <c r="B10" s="159" t="s">
        <v>60</v>
      </c>
      <c r="C10" s="364">
        <v>45930</v>
      </c>
      <c r="D10" s="159" t="s">
        <v>61</v>
      </c>
      <c r="E10" s="343">
        <v>45961</v>
      </c>
      <c r="F10" s="159" t="s">
        <v>62</v>
      </c>
      <c r="G10" s="130"/>
      <c r="H10" s="159" t="s">
        <v>63</v>
      </c>
      <c r="I10" s="128"/>
      <c r="J10" s="426"/>
      <c r="K10" s="462"/>
      <c r="L10" s="158" t="s">
        <v>64</v>
      </c>
      <c r="M10" s="423" t="s">
        <v>171</v>
      </c>
      <c r="N10" s="423"/>
      <c r="O10" s="423"/>
    </row>
    <row r="11" spans="1:15" ht="15" customHeight="1" thickBot="1" x14ac:dyDescent="0.35">
      <c r="A11" s="6"/>
      <c r="B11" s="7"/>
      <c r="C11" s="7"/>
      <c r="D11" s="9"/>
      <c r="E11" s="8"/>
      <c r="F11" s="8"/>
      <c r="G11" s="211"/>
      <c r="H11" s="211"/>
      <c r="I11" s="10"/>
      <c r="J11" s="10"/>
      <c r="K11" s="7"/>
      <c r="L11" s="7"/>
      <c r="M11" s="7"/>
      <c r="N11" s="7"/>
      <c r="O11" s="7"/>
    </row>
    <row r="12" spans="1:15" ht="15" customHeight="1" x14ac:dyDescent="0.3">
      <c r="A12" s="467" t="s">
        <v>65</v>
      </c>
      <c r="B12" s="449" t="s">
        <v>172</v>
      </c>
      <c r="C12" s="450"/>
      <c r="D12" s="450"/>
      <c r="E12" s="450"/>
      <c r="F12" s="450"/>
      <c r="G12" s="450"/>
      <c r="H12" s="450"/>
      <c r="I12" s="450"/>
      <c r="J12" s="450"/>
      <c r="K12" s="450"/>
      <c r="L12" s="450"/>
      <c r="M12" s="450"/>
      <c r="N12" s="450"/>
      <c r="O12" s="451"/>
    </row>
    <row r="13" spans="1:15" ht="15" customHeight="1" x14ac:dyDescent="0.3">
      <c r="A13" s="468"/>
      <c r="B13" s="452"/>
      <c r="C13" s="453"/>
      <c r="D13" s="453"/>
      <c r="E13" s="453"/>
      <c r="F13" s="453"/>
      <c r="G13" s="453"/>
      <c r="H13" s="453"/>
      <c r="I13" s="453"/>
      <c r="J13" s="453"/>
      <c r="K13" s="453"/>
      <c r="L13" s="453"/>
      <c r="M13" s="453"/>
      <c r="N13" s="453"/>
      <c r="O13" s="454"/>
    </row>
    <row r="14" spans="1:15" ht="15" customHeight="1" thickBot="1" x14ac:dyDescent="0.35">
      <c r="A14" s="469"/>
      <c r="B14" s="455"/>
      <c r="C14" s="456"/>
      <c r="D14" s="456"/>
      <c r="E14" s="456"/>
      <c r="F14" s="456"/>
      <c r="G14" s="456"/>
      <c r="H14" s="456"/>
      <c r="I14" s="456"/>
      <c r="J14" s="456"/>
      <c r="K14" s="456"/>
      <c r="L14" s="456"/>
      <c r="M14" s="456"/>
      <c r="N14" s="456"/>
      <c r="O14" s="457"/>
    </row>
    <row r="15" spans="1:15" ht="9" customHeight="1" thickBot="1" x14ac:dyDescent="0.35">
      <c r="A15" s="14"/>
      <c r="B15" s="276"/>
      <c r="C15" s="277"/>
      <c r="D15" s="277"/>
      <c r="E15" s="277"/>
      <c r="F15" s="277"/>
      <c r="G15" s="2"/>
      <c r="H15" s="2"/>
      <c r="I15" s="2"/>
      <c r="J15" s="2"/>
      <c r="K15" s="2"/>
      <c r="L15" s="278"/>
      <c r="M15" s="278"/>
      <c r="N15" s="278"/>
      <c r="O15" s="278"/>
    </row>
    <row r="16" spans="1:15" s="18" customFormat="1" ht="37.5" customHeight="1" thickBot="1" x14ac:dyDescent="0.35">
      <c r="A16" s="50" t="s">
        <v>4</v>
      </c>
      <c r="B16" s="458" t="s">
        <v>173</v>
      </c>
      <c r="C16" s="458"/>
      <c r="D16" s="458"/>
      <c r="E16" s="458"/>
      <c r="F16" s="458"/>
      <c r="G16" s="463" t="s">
        <v>5</v>
      </c>
      <c r="H16" s="463"/>
      <c r="I16" s="458" t="s">
        <v>176</v>
      </c>
      <c r="J16" s="458"/>
      <c r="K16" s="458"/>
      <c r="L16" s="458"/>
      <c r="M16" s="458"/>
      <c r="N16" s="458"/>
      <c r="O16" s="458"/>
    </row>
    <row r="17" spans="1:15" ht="9" customHeight="1" x14ac:dyDescent="0.3">
      <c r="A17" s="14"/>
      <c r="B17" s="2"/>
      <c r="C17" s="277"/>
      <c r="D17" s="277"/>
      <c r="E17" s="277"/>
      <c r="F17" s="277"/>
      <c r="G17" s="2"/>
      <c r="H17" s="2"/>
      <c r="I17" s="2"/>
      <c r="J17" s="2"/>
      <c r="K17" s="2"/>
      <c r="L17" s="278"/>
      <c r="M17" s="278"/>
      <c r="N17" s="278"/>
      <c r="O17" s="278"/>
    </row>
    <row r="18" spans="1:15" ht="56.25" customHeight="1" x14ac:dyDescent="0.3">
      <c r="A18" s="50" t="s">
        <v>6</v>
      </c>
      <c r="B18" s="465" t="s">
        <v>175</v>
      </c>
      <c r="C18" s="465"/>
      <c r="D18" s="465"/>
      <c r="E18" s="465"/>
      <c r="F18" s="50" t="s">
        <v>7</v>
      </c>
      <c r="G18" s="464" t="s">
        <v>177</v>
      </c>
      <c r="H18" s="464"/>
      <c r="I18" s="464"/>
      <c r="J18" s="50" t="s">
        <v>8</v>
      </c>
      <c r="K18" s="458" t="s">
        <v>178</v>
      </c>
      <c r="L18" s="458"/>
      <c r="M18" s="458"/>
      <c r="N18" s="458"/>
      <c r="O18" s="458"/>
    </row>
    <row r="19" spans="1:15" ht="9" customHeight="1" x14ac:dyDescent="0.3">
      <c r="A19" s="5"/>
      <c r="B19" s="2"/>
      <c r="C19" s="466"/>
      <c r="D19" s="466"/>
      <c r="E19" s="466"/>
      <c r="F19" s="466"/>
      <c r="G19" s="466"/>
      <c r="H19" s="466"/>
      <c r="I19" s="466"/>
      <c r="J19" s="466"/>
      <c r="K19" s="466"/>
      <c r="L19" s="466"/>
      <c r="M19" s="466"/>
      <c r="N19" s="466"/>
      <c r="O19" s="466"/>
    </row>
    <row r="20" spans="1:15" ht="16.5" customHeight="1" thickBot="1" x14ac:dyDescent="0.35">
      <c r="A20" s="77"/>
      <c r="B20" s="78"/>
      <c r="C20" s="78"/>
      <c r="D20" s="78"/>
      <c r="E20" s="78"/>
      <c r="F20" s="78"/>
      <c r="G20" s="78"/>
      <c r="H20" s="78"/>
      <c r="I20" s="78"/>
      <c r="J20" s="78"/>
      <c r="K20" s="78"/>
      <c r="L20" s="78"/>
      <c r="M20" s="78"/>
      <c r="N20" s="78"/>
      <c r="O20" s="78"/>
    </row>
    <row r="21" spans="1:15" ht="32.1" customHeight="1" thickBot="1" x14ac:dyDescent="0.35">
      <c r="A21" s="424" t="s">
        <v>9</v>
      </c>
      <c r="B21" s="425"/>
      <c r="C21" s="425"/>
      <c r="D21" s="425"/>
      <c r="E21" s="425"/>
      <c r="F21" s="425"/>
      <c r="G21" s="425"/>
      <c r="H21" s="425"/>
      <c r="I21" s="425"/>
      <c r="J21" s="425"/>
      <c r="K21" s="425"/>
      <c r="L21" s="425"/>
      <c r="M21" s="425"/>
      <c r="N21" s="425"/>
      <c r="O21" s="426"/>
    </row>
    <row r="22" spans="1:15" ht="32.1" customHeight="1" thickBot="1" x14ac:dyDescent="0.35">
      <c r="A22" s="424" t="s">
        <v>66</v>
      </c>
      <c r="B22" s="425"/>
      <c r="C22" s="425"/>
      <c r="D22" s="425"/>
      <c r="E22" s="425"/>
      <c r="F22" s="425"/>
      <c r="G22" s="425"/>
      <c r="H22" s="425"/>
      <c r="I22" s="425"/>
      <c r="J22" s="425"/>
      <c r="K22" s="425"/>
      <c r="L22" s="425"/>
      <c r="M22" s="425"/>
      <c r="N22" s="425"/>
      <c r="O22" s="426"/>
    </row>
    <row r="23" spans="1:15" ht="32.1"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1" customHeight="1" x14ac:dyDescent="0.3">
      <c r="A24" s="21" t="s">
        <v>10</v>
      </c>
      <c r="B24" s="279">
        <v>551182000</v>
      </c>
      <c r="C24" s="280"/>
      <c r="D24" s="279">
        <v>500000</v>
      </c>
      <c r="E24" s="279">
        <v>60057000</v>
      </c>
      <c r="F24" s="279">
        <v>53733000</v>
      </c>
      <c r="G24" s="280"/>
      <c r="H24" s="282"/>
      <c r="I24" s="281"/>
      <c r="J24" s="281"/>
      <c r="K24" s="281"/>
      <c r="L24" s="281"/>
      <c r="M24" s="281"/>
      <c r="N24" s="385">
        <f>SUM(B24:M24)</f>
        <v>665472000</v>
      </c>
      <c r="O24" s="283"/>
    </row>
    <row r="25" spans="1:15" ht="32.1" customHeight="1" x14ac:dyDescent="0.3">
      <c r="A25" s="21" t="s">
        <v>11</v>
      </c>
      <c r="B25" s="279">
        <v>144275000</v>
      </c>
      <c r="C25" s="279">
        <f>276875000-B25</f>
        <v>132600000</v>
      </c>
      <c r="D25" s="279">
        <f>424212500-B25-C25</f>
        <v>147337500</v>
      </c>
      <c r="E25" s="279">
        <f>423770500-B25-C25-D25</f>
        <v>-442000</v>
      </c>
      <c r="F25" s="279">
        <f>467720055-B25-C25-D25-E25</f>
        <v>43949555</v>
      </c>
      <c r="G25" s="279">
        <f>467720055-B25-C25-D25-E25-F25</f>
        <v>0</v>
      </c>
      <c r="H25" s="279">
        <f>493097358-B25-C25-D25-E25-F25-G25</f>
        <v>25377303</v>
      </c>
      <c r="I25" s="279">
        <f>580079394-B25-C25-D25-E25-F25-G25-H25</f>
        <v>86982036</v>
      </c>
      <c r="J25" s="279">
        <f>603692274-B25-C25-D25-E25-F25-G25-H25-I25</f>
        <v>23612880</v>
      </c>
      <c r="K25" s="279">
        <f>623599714-B25-C25-D25-E25-G25-F25-H25-I25-J25</f>
        <v>19907440</v>
      </c>
      <c r="L25" s="280"/>
      <c r="M25" s="280"/>
      <c r="N25" s="386">
        <f>SUM(B25:M25)</f>
        <v>623599714</v>
      </c>
      <c r="O25" s="284">
        <f>N25/N24</f>
        <v>0.93707881623869971</v>
      </c>
    </row>
    <row r="26" spans="1:15" ht="32.1" customHeight="1" x14ac:dyDescent="0.3">
      <c r="A26" s="21" t="s">
        <v>12</v>
      </c>
      <c r="B26" s="280"/>
      <c r="C26" s="279">
        <f>1200600</f>
        <v>1200600</v>
      </c>
      <c r="D26" s="279">
        <f>24333433-B26-C26</f>
        <v>23132833</v>
      </c>
      <c r="E26" s="279">
        <f>52896433-B26-C26-D26</f>
        <v>28563000</v>
      </c>
      <c r="F26" s="279">
        <f>105047433-B26-C26-D26-E26</f>
        <v>52151000</v>
      </c>
      <c r="G26" s="279">
        <f>149118433-B26-C26-D26-E26-F26</f>
        <v>44071000</v>
      </c>
      <c r="H26" s="279">
        <f>222451735-B26-C26-D26-E26-F26-G26</f>
        <v>73333302</v>
      </c>
      <c r="I26" s="279">
        <f>266522735-B26-C26-D26-E26-F26-G26-H26</f>
        <v>44071000</v>
      </c>
      <c r="J26" s="279">
        <f>309458735-B26-C26-D26-E26-F26-G26-H26-I26</f>
        <v>42936000</v>
      </c>
      <c r="K26" s="279">
        <f>390468456-B26-C26-D26-E26-F26-G26-H26-I26-J26</f>
        <v>81009721</v>
      </c>
      <c r="L26" s="280"/>
      <c r="M26" s="280"/>
      <c r="N26" s="386">
        <f>SUM(B26:M26)</f>
        <v>390468456</v>
      </c>
      <c r="O26" s="285"/>
    </row>
    <row r="27" spans="1:15" ht="32.1" customHeight="1" x14ac:dyDescent="0.3">
      <c r="A27" s="21" t="s">
        <v>69</v>
      </c>
      <c r="B27" s="280"/>
      <c r="C27" s="279">
        <v>51787841</v>
      </c>
      <c r="D27" s="279">
        <v>750000</v>
      </c>
      <c r="E27" s="280"/>
      <c r="F27" s="280"/>
      <c r="G27" s="280"/>
      <c r="H27" s="280"/>
      <c r="I27" s="280"/>
      <c r="J27" s="280"/>
      <c r="K27" s="280"/>
      <c r="L27" s="280"/>
      <c r="M27" s="280"/>
      <c r="N27" s="279">
        <f>SUM(B27:M27)</f>
        <v>52537841</v>
      </c>
      <c r="O27" s="285"/>
    </row>
    <row r="28" spans="1:15" ht="32.1" customHeight="1" x14ac:dyDescent="0.3">
      <c r="A28" s="21" t="s">
        <v>70</v>
      </c>
      <c r="B28" s="280"/>
      <c r="C28" s="280"/>
      <c r="D28" s="280"/>
      <c r="E28" s="280"/>
      <c r="F28" s="280"/>
      <c r="G28" s="280"/>
      <c r="H28" s="280"/>
      <c r="I28" s="280"/>
      <c r="J28" s="280"/>
      <c r="K28" s="280"/>
      <c r="L28" s="280"/>
      <c r="M28" s="280"/>
      <c r="N28" s="280"/>
      <c r="O28" s="285"/>
    </row>
    <row r="29" spans="1:15" ht="32.1" customHeight="1" thickBot="1" x14ac:dyDescent="0.35">
      <c r="A29" s="23" t="s">
        <v>13</v>
      </c>
      <c r="B29" s="286">
        <v>21146913</v>
      </c>
      <c r="C29" s="286">
        <f>22365595-B29</f>
        <v>1218682</v>
      </c>
      <c r="D29" s="286">
        <f>22365595-B29-C29</f>
        <v>0</v>
      </c>
      <c r="E29" s="286">
        <f>52537841-B29-C29-D29</f>
        <v>30172246</v>
      </c>
      <c r="F29" s="287">
        <v>0</v>
      </c>
      <c r="G29" s="287">
        <v>0</v>
      </c>
      <c r="H29" s="287">
        <v>0</v>
      </c>
      <c r="I29" s="287">
        <v>0</v>
      </c>
      <c r="J29" s="287"/>
      <c r="K29" s="287"/>
      <c r="L29" s="287"/>
      <c r="M29" s="287"/>
      <c r="N29" s="286">
        <f>SUM(B29:M29)</f>
        <v>52537841</v>
      </c>
      <c r="O29" s="288">
        <f>N29/N27</f>
        <v>1</v>
      </c>
    </row>
    <row r="30" spans="1:15" s="25" customFormat="1" ht="16.5" customHeight="1" x14ac:dyDescent="0.25"/>
    <row r="31" spans="1:15" s="25" customFormat="1" ht="17.25" customHeight="1" x14ac:dyDescent="0.25"/>
    <row r="32" spans="1:15" ht="5.25" customHeight="1" thickBot="1" x14ac:dyDescent="0.35"/>
    <row r="33" spans="1:13" ht="48" customHeight="1" thickBot="1" x14ac:dyDescent="0.35">
      <c r="A33" s="479" t="s">
        <v>71</v>
      </c>
      <c r="B33" s="480"/>
      <c r="C33" s="480"/>
      <c r="D33" s="480"/>
      <c r="E33" s="480"/>
      <c r="F33" s="480"/>
      <c r="G33" s="480"/>
      <c r="H33" s="480"/>
      <c r="I33" s="481"/>
      <c r="J33" s="29"/>
    </row>
    <row r="34" spans="1:13" ht="50.25" customHeight="1" thickBot="1" x14ac:dyDescent="0.35">
      <c r="A34" s="37" t="s">
        <v>72</v>
      </c>
      <c r="B34" s="482" t="str">
        <f>+B12</f>
        <v>Implementar 3 estrategias que contribuyan al reconocimiento y garantía de los  derechos de las mujeres en sus diferencias y diversidad</v>
      </c>
      <c r="C34" s="483"/>
      <c r="D34" s="483"/>
      <c r="E34" s="483"/>
      <c r="F34" s="483"/>
      <c r="G34" s="483"/>
      <c r="H34" s="483"/>
      <c r="I34" s="484"/>
      <c r="J34" s="27"/>
      <c r="M34" s="196"/>
    </row>
    <row r="35" spans="1:13" ht="26.1" customHeight="1" thickBot="1" x14ac:dyDescent="0.35">
      <c r="A35" s="491" t="s">
        <v>14</v>
      </c>
      <c r="B35" s="86">
        <v>2024</v>
      </c>
      <c r="C35" s="86">
        <v>2025</v>
      </c>
      <c r="D35" s="86">
        <v>2026</v>
      </c>
      <c r="E35" s="86">
        <v>2027</v>
      </c>
      <c r="F35" s="86" t="s">
        <v>73</v>
      </c>
      <c r="G35" s="493" t="s">
        <v>15</v>
      </c>
      <c r="H35" s="493"/>
      <c r="I35" s="493"/>
      <c r="J35" s="27"/>
      <c r="M35" s="196"/>
    </row>
    <row r="36" spans="1:13" ht="96" customHeight="1" thickBot="1" x14ac:dyDescent="0.35">
      <c r="A36" s="492"/>
      <c r="B36" s="289">
        <v>3</v>
      </c>
      <c r="C36" s="289">
        <v>3</v>
      </c>
      <c r="D36" s="289"/>
      <c r="E36" s="289"/>
      <c r="F36" s="183">
        <v>3</v>
      </c>
      <c r="G36" s="493"/>
      <c r="H36" s="493"/>
      <c r="I36" s="493"/>
      <c r="J36" s="27"/>
      <c r="M36" s="197"/>
    </row>
    <row r="37" spans="1:13" ht="52.5" customHeight="1" thickBot="1" x14ac:dyDescent="0.35">
      <c r="A37" s="38" t="s">
        <v>16</v>
      </c>
      <c r="B37" s="485">
        <v>0.3</v>
      </c>
      <c r="C37" s="486"/>
      <c r="D37" s="488" t="s">
        <v>74</v>
      </c>
      <c r="E37" s="489"/>
      <c r="F37" s="489"/>
      <c r="G37" s="489"/>
      <c r="H37" s="489"/>
      <c r="I37" s="490"/>
    </row>
    <row r="38" spans="1:13" s="28" customFormat="1" ht="48" customHeight="1" thickBot="1" x14ac:dyDescent="0.35">
      <c r="A38" s="491" t="s">
        <v>75</v>
      </c>
      <c r="B38" s="38" t="s">
        <v>76</v>
      </c>
      <c r="C38" s="37" t="s">
        <v>27</v>
      </c>
      <c r="D38" s="477" t="s">
        <v>28</v>
      </c>
      <c r="E38" s="478"/>
      <c r="F38" s="477" t="s">
        <v>29</v>
      </c>
      <c r="G38" s="478"/>
      <c r="H38" s="39" t="s">
        <v>30</v>
      </c>
      <c r="I38" s="41" t="s">
        <v>31</v>
      </c>
      <c r="M38" s="198"/>
    </row>
    <row r="39" spans="1:13" ht="276" customHeight="1" thickBot="1" x14ac:dyDescent="0.35">
      <c r="A39" s="492"/>
      <c r="B39" s="290">
        <v>3</v>
      </c>
      <c r="C39" s="32">
        <v>3</v>
      </c>
      <c r="D39" s="408" t="s">
        <v>179</v>
      </c>
      <c r="E39" s="487"/>
      <c r="F39" s="408" t="s">
        <v>180</v>
      </c>
      <c r="G39" s="487"/>
      <c r="H39" s="374" t="s">
        <v>181</v>
      </c>
      <c r="I39" s="375" t="s">
        <v>182</v>
      </c>
      <c r="M39" s="196"/>
    </row>
    <row r="40" spans="1:13" s="28" customFormat="1" ht="54" customHeight="1" thickBot="1" x14ac:dyDescent="0.35">
      <c r="A40" s="491" t="s">
        <v>77</v>
      </c>
      <c r="B40" s="40" t="s">
        <v>76</v>
      </c>
      <c r="C40" s="39" t="s">
        <v>27</v>
      </c>
      <c r="D40" s="477" t="s">
        <v>28</v>
      </c>
      <c r="E40" s="478"/>
      <c r="F40" s="477" t="s">
        <v>29</v>
      </c>
      <c r="G40" s="478"/>
      <c r="H40" s="39" t="s">
        <v>30</v>
      </c>
      <c r="I40" s="41" t="s">
        <v>31</v>
      </c>
    </row>
    <row r="41" spans="1:13" ht="391.35" customHeight="1" thickBot="1" x14ac:dyDescent="0.35">
      <c r="A41" s="492"/>
      <c r="B41" s="290">
        <v>3</v>
      </c>
      <c r="C41" s="32">
        <v>3</v>
      </c>
      <c r="D41" s="408" t="s">
        <v>183</v>
      </c>
      <c r="E41" s="487"/>
      <c r="F41" s="408" t="s">
        <v>184</v>
      </c>
      <c r="G41" s="487"/>
      <c r="H41" s="374" t="s">
        <v>185</v>
      </c>
      <c r="I41" s="375" t="s">
        <v>186</v>
      </c>
    </row>
    <row r="42" spans="1:13" s="28" customFormat="1" ht="45" customHeight="1" thickBot="1" x14ac:dyDescent="0.35">
      <c r="A42" s="491" t="s">
        <v>78</v>
      </c>
      <c r="B42" s="40" t="s">
        <v>76</v>
      </c>
      <c r="C42" s="39" t="s">
        <v>27</v>
      </c>
      <c r="D42" s="477" t="s">
        <v>28</v>
      </c>
      <c r="E42" s="478"/>
      <c r="F42" s="477" t="s">
        <v>29</v>
      </c>
      <c r="G42" s="478"/>
      <c r="H42" s="39" t="s">
        <v>30</v>
      </c>
      <c r="I42" s="41" t="s">
        <v>31</v>
      </c>
    </row>
    <row r="43" spans="1:13" ht="408" customHeight="1" thickBot="1" x14ac:dyDescent="0.35">
      <c r="A43" s="492"/>
      <c r="B43" s="290">
        <v>3</v>
      </c>
      <c r="C43" s="32">
        <v>3</v>
      </c>
      <c r="D43" s="408" t="s">
        <v>187</v>
      </c>
      <c r="E43" s="487"/>
      <c r="F43" s="408" t="s">
        <v>188</v>
      </c>
      <c r="G43" s="487"/>
      <c r="H43" s="376" t="s">
        <v>189</v>
      </c>
      <c r="I43" s="375" t="s">
        <v>182</v>
      </c>
    </row>
    <row r="44" spans="1:13" s="28" customFormat="1" ht="44.25" customHeight="1" thickBot="1" x14ac:dyDescent="0.35">
      <c r="A44" s="491" t="s">
        <v>79</v>
      </c>
      <c r="B44" s="40" t="s">
        <v>76</v>
      </c>
      <c r="C44" s="40" t="s">
        <v>27</v>
      </c>
      <c r="D44" s="477" t="s">
        <v>28</v>
      </c>
      <c r="E44" s="478"/>
      <c r="F44" s="477" t="s">
        <v>29</v>
      </c>
      <c r="G44" s="478"/>
      <c r="H44" s="39" t="s">
        <v>30</v>
      </c>
      <c r="I44" s="41" t="s">
        <v>31</v>
      </c>
    </row>
    <row r="45" spans="1:13" ht="409.35" customHeight="1" thickBot="1" x14ac:dyDescent="0.35">
      <c r="A45" s="492"/>
      <c r="B45" s="290">
        <v>3</v>
      </c>
      <c r="C45" s="32">
        <v>3</v>
      </c>
      <c r="D45" s="408" t="s">
        <v>211</v>
      </c>
      <c r="E45" s="487"/>
      <c r="F45" s="408" t="s">
        <v>357</v>
      </c>
      <c r="G45" s="487"/>
      <c r="H45" s="374" t="s">
        <v>185</v>
      </c>
      <c r="I45" s="375" t="s">
        <v>186</v>
      </c>
    </row>
    <row r="46" spans="1:13" s="28" customFormat="1" ht="47.25" customHeight="1" thickBot="1" x14ac:dyDescent="0.35">
      <c r="A46" s="491" t="s">
        <v>80</v>
      </c>
      <c r="B46" s="40" t="s">
        <v>76</v>
      </c>
      <c r="C46" s="39" t="s">
        <v>27</v>
      </c>
      <c r="D46" s="477" t="s">
        <v>28</v>
      </c>
      <c r="E46" s="478"/>
      <c r="F46" s="477" t="s">
        <v>29</v>
      </c>
      <c r="G46" s="478"/>
      <c r="H46" s="39" t="s">
        <v>30</v>
      </c>
      <c r="I46" s="41" t="s">
        <v>31</v>
      </c>
    </row>
    <row r="47" spans="1:13" ht="409.5" customHeight="1" thickBot="1" x14ac:dyDescent="0.35">
      <c r="A47" s="492"/>
      <c r="B47" s="290">
        <v>3</v>
      </c>
      <c r="C47" s="32">
        <v>3</v>
      </c>
      <c r="D47" s="408" t="s">
        <v>365</v>
      </c>
      <c r="E47" s="409"/>
      <c r="F47" s="408" t="s">
        <v>366</v>
      </c>
      <c r="G47" s="409"/>
      <c r="H47" s="374" t="s">
        <v>185</v>
      </c>
      <c r="I47" s="375" t="s">
        <v>186</v>
      </c>
    </row>
    <row r="48" spans="1:13" s="28" customFormat="1" ht="52.5" customHeight="1" thickBot="1" x14ac:dyDescent="0.35">
      <c r="A48" s="491" t="s">
        <v>81</v>
      </c>
      <c r="B48" s="40" t="s">
        <v>76</v>
      </c>
      <c r="C48" s="39" t="s">
        <v>27</v>
      </c>
      <c r="D48" s="477" t="s">
        <v>28</v>
      </c>
      <c r="E48" s="478"/>
      <c r="F48" s="477" t="s">
        <v>29</v>
      </c>
      <c r="G48" s="478"/>
      <c r="H48" s="39" t="s">
        <v>30</v>
      </c>
      <c r="I48" s="41" t="s">
        <v>31</v>
      </c>
    </row>
    <row r="49" spans="1:9" ht="409.5" customHeight="1" thickBot="1" x14ac:dyDescent="0.35">
      <c r="A49" s="492"/>
      <c r="B49" s="291">
        <v>3</v>
      </c>
      <c r="C49" s="33">
        <v>3</v>
      </c>
      <c r="D49" s="408" t="s">
        <v>398</v>
      </c>
      <c r="E49" s="409"/>
      <c r="F49" s="408" t="s">
        <v>399</v>
      </c>
      <c r="G49" s="409"/>
      <c r="H49" s="374" t="s">
        <v>185</v>
      </c>
      <c r="I49" s="375" t="s">
        <v>186</v>
      </c>
    </row>
    <row r="50" spans="1:9" ht="35.1" customHeight="1" thickBot="1" x14ac:dyDescent="0.35">
      <c r="A50" s="491" t="s">
        <v>82</v>
      </c>
      <c r="B50" s="38" t="s">
        <v>76</v>
      </c>
      <c r="C50" s="37" t="s">
        <v>27</v>
      </c>
      <c r="D50" s="477" t="s">
        <v>28</v>
      </c>
      <c r="E50" s="478"/>
      <c r="F50" s="477" t="s">
        <v>29</v>
      </c>
      <c r="G50" s="478"/>
      <c r="H50" s="39" t="s">
        <v>30</v>
      </c>
      <c r="I50" s="41" t="s">
        <v>31</v>
      </c>
    </row>
    <row r="51" spans="1:9" ht="409.35" customHeight="1" thickBot="1" x14ac:dyDescent="0.35">
      <c r="A51" s="492"/>
      <c r="B51" s="291">
        <v>3</v>
      </c>
      <c r="C51" s="33">
        <v>3</v>
      </c>
      <c r="D51" s="408" t="s">
        <v>437</v>
      </c>
      <c r="E51" s="496"/>
      <c r="F51" s="408" t="s">
        <v>473</v>
      </c>
      <c r="G51" s="409"/>
      <c r="H51" s="374" t="s">
        <v>185</v>
      </c>
      <c r="I51" s="375" t="s">
        <v>186</v>
      </c>
    </row>
    <row r="52" spans="1:9" ht="35.1" customHeight="1" thickBot="1" x14ac:dyDescent="0.35">
      <c r="A52" s="491" t="s">
        <v>83</v>
      </c>
      <c r="B52" s="38" t="s">
        <v>76</v>
      </c>
      <c r="C52" s="37" t="s">
        <v>27</v>
      </c>
      <c r="D52" s="477" t="s">
        <v>28</v>
      </c>
      <c r="E52" s="478"/>
      <c r="F52" s="477" t="s">
        <v>29</v>
      </c>
      <c r="G52" s="478"/>
      <c r="H52" s="39" t="s">
        <v>30</v>
      </c>
      <c r="I52" s="41" t="s">
        <v>31</v>
      </c>
    </row>
    <row r="53" spans="1:9" ht="409.35" customHeight="1" thickBot="1" x14ac:dyDescent="0.35">
      <c r="A53" s="492"/>
      <c r="B53" s="291">
        <v>3</v>
      </c>
      <c r="C53" s="33">
        <v>3</v>
      </c>
      <c r="D53" s="408" t="s">
        <v>514</v>
      </c>
      <c r="E53" s="496"/>
      <c r="F53" s="408" t="s">
        <v>474</v>
      </c>
      <c r="G53" s="409"/>
      <c r="H53" s="374" t="s">
        <v>185</v>
      </c>
      <c r="I53" s="375" t="s">
        <v>186</v>
      </c>
    </row>
    <row r="54" spans="1:9" ht="35.1" customHeight="1" thickBot="1" x14ac:dyDescent="0.35">
      <c r="A54" s="491" t="s">
        <v>84</v>
      </c>
      <c r="B54" s="38" t="s">
        <v>76</v>
      </c>
      <c r="C54" s="37" t="s">
        <v>27</v>
      </c>
      <c r="D54" s="477" t="s">
        <v>28</v>
      </c>
      <c r="E54" s="478"/>
      <c r="F54" s="477" t="s">
        <v>29</v>
      </c>
      <c r="G54" s="478"/>
      <c r="H54" s="39" t="s">
        <v>30</v>
      </c>
      <c r="I54" s="41" t="s">
        <v>31</v>
      </c>
    </row>
    <row r="55" spans="1:9" ht="409.35" customHeight="1" thickBot="1" x14ac:dyDescent="0.35">
      <c r="A55" s="492"/>
      <c r="B55" s="291">
        <v>3</v>
      </c>
      <c r="C55" s="33">
        <v>3</v>
      </c>
      <c r="D55" s="408" t="s">
        <v>515</v>
      </c>
      <c r="E55" s="409"/>
      <c r="F55" s="408" t="s">
        <v>517</v>
      </c>
      <c r="G55" s="409"/>
      <c r="H55" s="374" t="s">
        <v>185</v>
      </c>
      <c r="I55" s="375" t="s">
        <v>186</v>
      </c>
    </row>
    <row r="56" spans="1:9" ht="35.1" customHeight="1" thickBot="1" x14ac:dyDescent="0.35">
      <c r="A56" s="491" t="s">
        <v>85</v>
      </c>
      <c r="B56" s="38" t="s">
        <v>76</v>
      </c>
      <c r="C56" s="37" t="s">
        <v>27</v>
      </c>
      <c r="D56" s="477" t="s">
        <v>28</v>
      </c>
      <c r="E56" s="478"/>
      <c r="F56" s="477" t="s">
        <v>29</v>
      </c>
      <c r="G56" s="478"/>
      <c r="H56" s="39" t="s">
        <v>30</v>
      </c>
      <c r="I56" s="41" t="s">
        <v>31</v>
      </c>
    </row>
    <row r="57" spans="1:9" ht="409.2" customHeight="1" thickBot="1" x14ac:dyDescent="0.35">
      <c r="A57" s="492"/>
      <c r="B57" s="291">
        <v>3</v>
      </c>
      <c r="C57" s="33">
        <v>3</v>
      </c>
      <c r="D57" s="419" t="s">
        <v>575</v>
      </c>
      <c r="E57" s="420"/>
      <c r="F57" s="855" t="s">
        <v>576</v>
      </c>
      <c r="G57" s="856"/>
      <c r="H57" s="208" t="s">
        <v>185</v>
      </c>
      <c r="I57" s="31" t="s">
        <v>186</v>
      </c>
    </row>
    <row r="58" spans="1:9" ht="35.1" customHeight="1" thickBot="1" x14ac:dyDescent="0.35">
      <c r="A58" s="491" t="s">
        <v>86</v>
      </c>
      <c r="B58" s="38" t="s">
        <v>76</v>
      </c>
      <c r="C58" s="37" t="s">
        <v>27</v>
      </c>
      <c r="D58" s="477" t="s">
        <v>28</v>
      </c>
      <c r="E58" s="478"/>
      <c r="F58" s="477" t="s">
        <v>29</v>
      </c>
      <c r="G58" s="478"/>
      <c r="H58" s="39" t="s">
        <v>30</v>
      </c>
      <c r="I58" s="41" t="s">
        <v>31</v>
      </c>
    </row>
    <row r="59" spans="1:9" ht="120.75" customHeight="1" thickBot="1" x14ac:dyDescent="0.35">
      <c r="A59" s="492"/>
      <c r="B59" s="291">
        <v>3</v>
      </c>
      <c r="C59" s="33"/>
      <c r="D59" s="494"/>
      <c r="E59" s="495"/>
      <c r="F59" s="499"/>
      <c r="G59" s="499"/>
      <c r="H59" s="30"/>
      <c r="I59" s="30"/>
    </row>
    <row r="60" spans="1:9" ht="35.1" customHeight="1" thickBot="1" x14ac:dyDescent="0.35">
      <c r="A60" s="491" t="s">
        <v>87</v>
      </c>
      <c r="B60" s="38" t="s">
        <v>76</v>
      </c>
      <c r="C60" s="37" t="s">
        <v>27</v>
      </c>
      <c r="D60" s="477" t="s">
        <v>28</v>
      </c>
      <c r="E60" s="478"/>
      <c r="F60" s="477" t="s">
        <v>29</v>
      </c>
      <c r="G60" s="478"/>
      <c r="H60" s="39" t="s">
        <v>30</v>
      </c>
      <c r="I60" s="41" t="s">
        <v>31</v>
      </c>
    </row>
    <row r="61" spans="1:9" ht="120.75" customHeight="1" thickBot="1" x14ac:dyDescent="0.35">
      <c r="A61" s="492"/>
      <c r="B61" s="291">
        <v>3</v>
      </c>
      <c r="C61" s="33"/>
      <c r="D61" s="494"/>
      <c r="E61" s="495"/>
      <c r="F61" s="494"/>
      <c r="G61" s="495"/>
      <c r="H61" s="30"/>
      <c r="I61" s="30"/>
    </row>
    <row r="62" spans="1:9" x14ac:dyDescent="0.3">
      <c r="B62" s="184">
        <f>+B47+B43+B41+B45+B49+B51+B53+B55+B57+B59+B61</f>
        <v>33</v>
      </c>
    </row>
    <row r="64" spans="1:9" s="27" customFormat="1" ht="30" customHeight="1" x14ac:dyDescent="0.3">
      <c r="A64" s="1"/>
      <c r="B64" s="1"/>
      <c r="C64" s="1"/>
      <c r="D64" s="1"/>
      <c r="E64" s="1"/>
      <c r="F64" s="1"/>
      <c r="G64" s="1"/>
      <c r="H64" s="1"/>
      <c r="I64" s="1"/>
    </row>
    <row r="65" spans="1:9" ht="34.5" customHeight="1" x14ac:dyDescent="0.3">
      <c r="A65" s="427" t="s">
        <v>17</v>
      </c>
      <c r="B65" s="427"/>
      <c r="C65" s="427"/>
      <c r="D65" s="427"/>
      <c r="E65" s="427"/>
      <c r="F65" s="427"/>
      <c r="G65" s="427"/>
      <c r="H65" s="427"/>
      <c r="I65" s="427"/>
    </row>
    <row r="66" spans="1:9" ht="168" customHeight="1" x14ac:dyDescent="0.3">
      <c r="A66" s="42" t="s">
        <v>18</v>
      </c>
      <c r="B66" s="428" t="s">
        <v>190</v>
      </c>
      <c r="C66" s="429"/>
      <c r="D66" s="428" t="s">
        <v>191</v>
      </c>
      <c r="E66" s="429"/>
      <c r="F66" s="428" t="s">
        <v>192</v>
      </c>
      <c r="G66" s="429"/>
      <c r="H66" s="430" t="s">
        <v>89</v>
      </c>
      <c r="I66" s="431"/>
    </row>
    <row r="67" spans="1:9" ht="45.75" customHeight="1" x14ac:dyDescent="0.3">
      <c r="A67" s="42" t="s">
        <v>90</v>
      </c>
      <c r="B67" s="392">
        <v>0.05</v>
      </c>
      <c r="C67" s="393"/>
      <c r="D67" s="392">
        <v>0.15</v>
      </c>
      <c r="E67" s="393"/>
      <c r="F67" s="392">
        <v>0.1</v>
      </c>
      <c r="G67" s="393"/>
      <c r="H67" s="394"/>
      <c r="I67" s="395"/>
    </row>
    <row r="68" spans="1:9" ht="30" customHeight="1" x14ac:dyDescent="0.3">
      <c r="A68" s="396" t="s">
        <v>50</v>
      </c>
      <c r="B68" s="90" t="s">
        <v>26</v>
      </c>
      <c r="C68" s="90" t="s">
        <v>27</v>
      </c>
      <c r="D68" s="90" t="s">
        <v>26</v>
      </c>
      <c r="E68" s="90" t="s">
        <v>27</v>
      </c>
      <c r="F68" s="90" t="s">
        <v>26</v>
      </c>
      <c r="G68" s="90" t="s">
        <v>27</v>
      </c>
      <c r="H68" s="90" t="s">
        <v>26</v>
      </c>
      <c r="I68" s="90" t="s">
        <v>27</v>
      </c>
    </row>
    <row r="69" spans="1:9" ht="30" customHeight="1" x14ac:dyDescent="0.3">
      <c r="A69" s="397"/>
      <c r="B69" s="292">
        <v>0.02</v>
      </c>
      <c r="C69" s="44">
        <v>0.02</v>
      </c>
      <c r="D69" s="292">
        <v>0.02</v>
      </c>
      <c r="E69" s="44">
        <v>0.02</v>
      </c>
      <c r="F69" s="292">
        <v>0.02</v>
      </c>
      <c r="G69" s="44">
        <v>0.02</v>
      </c>
      <c r="H69" s="48"/>
      <c r="I69" s="44"/>
    </row>
    <row r="70" spans="1:9" ht="68.099999999999994" customHeight="1" x14ac:dyDescent="0.3">
      <c r="A70" s="42" t="s">
        <v>91</v>
      </c>
      <c r="B70" s="432" t="s">
        <v>193</v>
      </c>
      <c r="C70" s="433"/>
      <c r="D70" s="432" t="s">
        <v>194</v>
      </c>
      <c r="E70" s="433"/>
      <c r="F70" s="432" t="s">
        <v>195</v>
      </c>
      <c r="G70" s="433"/>
      <c r="H70" s="434"/>
      <c r="I70" s="435"/>
    </row>
    <row r="71" spans="1:9" ht="52.35" customHeight="1" x14ac:dyDescent="0.3">
      <c r="A71" s="42" t="s">
        <v>92</v>
      </c>
      <c r="B71" s="398" t="s">
        <v>196</v>
      </c>
      <c r="C71" s="410"/>
      <c r="D71" s="398" t="s">
        <v>197</v>
      </c>
      <c r="E71" s="410"/>
      <c r="F71" s="398" t="s">
        <v>198</v>
      </c>
      <c r="G71" s="399"/>
      <c r="H71" s="407"/>
      <c r="I71" s="399"/>
    </row>
    <row r="72" spans="1:9" ht="30.75" customHeight="1" x14ac:dyDescent="0.3">
      <c r="A72" s="396" t="s">
        <v>51</v>
      </c>
      <c r="B72" s="90" t="s">
        <v>26</v>
      </c>
      <c r="C72" s="90" t="s">
        <v>27</v>
      </c>
      <c r="D72" s="90" t="s">
        <v>26</v>
      </c>
      <c r="E72" s="90" t="s">
        <v>27</v>
      </c>
      <c r="F72" s="90" t="s">
        <v>26</v>
      </c>
      <c r="G72" s="90" t="s">
        <v>27</v>
      </c>
      <c r="H72" s="90" t="s">
        <v>26</v>
      </c>
      <c r="I72" s="90" t="s">
        <v>27</v>
      </c>
    </row>
    <row r="73" spans="1:9" ht="30.75" customHeight="1" x14ac:dyDescent="0.3">
      <c r="A73" s="397"/>
      <c r="B73" s="292">
        <v>0.02</v>
      </c>
      <c r="C73" s="44">
        <v>0.02</v>
      </c>
      <c r="D73" s="292">
        <v>0.02</v>
      </c>
      <c r="E73" s="44">
        <v>0.02</v>
      </c>
      <c r="F73" s="292">
        <v>0.02</v>
      </c>
      <c r="G73" s="45">
        <v>0.02</v>
      </c>
      <c r="H73" s="48"/>
      <c r="I73" s="45"/>
    </row>
    <row r="74" spans="1:9" ht="123" customHeight="1" x14ac:dyDescent="0.3">
      <c r="A74" s="42" t="s">
        <v>91</v>
      </c>
      <c r="B74" s="400" t="s">
        <v>199</v>
      </c>
      <c r="C74" s="404"/>
      <c r="D74" s="405" t="s">
        <v>200</v>
      </c>
      <c r="E74" s="406"/>
      <c r="F74" s="400" t="s">
        <v>201</v>
      </c>
      <c r="G74" s="401"/>
      <c r="H74" s="402"/>
      <c r="I74" s="403"/>
    </row>
    <row r="75" spans="1:9" ht="72" customHeight="1" x14ac:dyDescent="0.3">
      <c r="A75" s="42" t="s">
        <v>92</v>
      </c>
      <c r="B75" s="398" t="s">
        <v>196</v>
      </c>
      <c r="C75" s="410"/>
      <c r="D75" s="398" t="s">
        <v>197</v>
      </c>
      <c r="E75" s="410"/>
      <c r="F75" s="398" t="s">
        <v>198</v>
      </c>
      <c r="G75" s="399"/>
      <c r="H75" s="407"/>
      <c r="I75" s="399"/>
    </row>
    <row r="76" spans="1:9" ht="30.75" customHeight="1" x14ac:dyDescent="0.3">
      <c r="A76" s="396" t="s">
        <v>52</v>
      </c>
      <c r="B76" s="90" t="s">
        <v>26</v>
      </c>
      <c r="C76" s="90" t="s">
        <v>27</v>
      </c>
      <c r="D76" s="90" t="s">
        <v>26</v>
      </c>
      <c r="E76" s="90" t="s">
        <v>27</v>
      </c>
      <c r="F76" s="90" t="s">
        <v>26</v>
      </c>
      <c r="G76" s="90" t="s">
        <v>27</v>
      </c>
      <c r="H76" s="90" t="s">
        <v>26</v>
      </c>
      <c r="I76" s="90" t="s">
        <v>27</v>
      </c>
    </row>
    <row r="77" spans="1:9" ht="30.75" customHeight="1" x14ac:dyDescent="0.3">
      <c r="A77" s="397"/>
      <c r="B77" s="292">
        <v>0.04</v>
      </c>
      <c r="C77" s="44">
        <v>0.04</v>
      </c>
      <c r="D77" s="292">
        <v>0.04</v>
      </c>
      <c r="E77" s="44">
        <v>0.04</v>
      </c>
      <c r="F77" s="48">
        <v>0.04</v>
      </c>
      <c r="G77" s="45">
        <v>0.04</v>
      </c>
      <c r="H77" s="48"/>
      <c r="I77" s="45"/>
    </row>
    <row r="78" spans="1:9" ht="259.35000000000002" customHeight="1" x14ac:dyDescent="0.3">
      <c r="A78" s="42" t="s">
        <v>91</v>
      </c>
      <c r="B78" s="432" t="s">
        <v>202</v>
      </c>
      <c r="C78" s="433"/>
      <c r="D78" s="501" t="s">
        <v>203</v>
      </c>
      <c r="E78" s="502"/>
      <c r="F78" s="501" t="s">
        <v>204</v>
      </c>
      <c r="G78" s="503"/>
      <c r="H78" s="407"/>
      <c r="I78" s="399"/>
    </row>
    <row r="79" spans="1:9" ht="64.349999999999994" customHeight="1" x14ac:dyDescent="0.3">
      <c r="A79" s="42" t="s">
        <v>92</v>
      </c>
      <c r="B79" s="398" t="s">
        <v>205</v>
      </c>
      <c r="C79" s="410"/>
      <c r="D79" s="398" t="s">
        <v>206</v>
      </c>
      <c r="E79" s="410"/>
      <c r="F79" s="398" t="s">
        <v>207</v>
      </c>
      <c r="G79" s="399"/>
      <c r="H79" s="407"/>
      <c r="I79" s="399"/>
    </row>
    <row r="80" spans="1:9" ht="30.75" customHeight="1" x14ac:dyDescent="0.3">
      <c r="A80" s="396" t="s">
        <v>53</v>
      </c>
      <c r="B80" s="90" t="s">
        <v>26</v>
      </c>
      <c r="C80" s="90" t="s">
        <v>27</v>
      </c>
      <c r="D80" s="90" t="s">
        <v>26</v>
      </c>
      <c r="E80" s="90" t="s">
        <v>27</v>
      </c>
      <c r="F80" s="90" t="s">
        <v>26</v>
      </c>
      <c r="G80" s="90" t="s">
        <v>27</v>
      </c>
      <c r="H80" s="90" t="s">
        <v>26</v>
      </c>
      <c r="I80" s="90" t="s">
        <v>27</v>
      </c>
    </row>
    <row r="81" spans="1:9" ht="30.75" customHeight="1" x14ac:dyDescent="0.3">
      <c r="A81" s="397"/>
      <c r="B81" s="292">
        <v>0.1</v>
      </c>
      <c r="C81" s="292">
        <v>0.1</v>
      </c>
      <c r="D81" s="292">
        <v>0.1</v>
      </c>
      <c r="E81" s="44">
        <v>0.1</v>
      </c>
      <c r="F81" s="292">
        <v>0.1</v>
      </c>
      <c r="G81" s="45">
        <v>0.1</v>
      </c>
      <c r="H81" s="48"/>
      <c r="I81" s="45"/>
    </row>
    <row r="82" spans="1:9" ht="258" customHeight="1" x14ac:dyDescent="0.3">
      <c r="A82" s="42" t="s">
        <v>91</v>
      </c>
      <c r="B82" s="400" t="s">
        <v>208</v>
      </c>
      <c r="C82" s="404"/>
      <c r="D82" s="400" t="s">
        <v>209</v>
      </c>
      <c r="E82" s="505"/>
      <c r="F82" s="400" t="s">
        <v>210</v>
      </c>
      <c r="G82" s="401"/>
      <c r="H82" s="407"/>
      <c r="I82" s="399"/>
    </row>
    <row r="83" spans="1:9" ht="81" customHeight="1" x14ac:dyDescent="0.3">
      <c r="A83" s="42" t="s">
        <v>92</v>
      </c>
      <c r="B83" s="398" t="s">
        <v>212</v>
      </c>
      <c r="C83" s="418"/>
      <c r="D83" s="398" t="s">
        <v>213</v>
      </c>
      <c r="E83" s="410"/>
      <c r="F83" s="398" t="s">
        <v>214</v>
      </c>
      <c r="G83" s="399"/>
      <c r="H83" s="407"/>
      <c r="I83" s="399"/>
    </row>
    <row r="84" spans="1:9" ht="30" customHeight="1" x14ac:dyDescent="0.3">
      <c r="A84" s="396" t="s">
        <v>55</v>
      </c>
      <c r="B84" s="90" t="s">
        <v>26</v>
      </c>
      <c r="C84" s="90" t="s">
        <v>27</v>
      </c>
      <c r="D84" s="90" t="s">
        <v>26</v>
      </c>
      <c r="E84" s="90" t="s">
        <v>27</v>
      </c>
      <c r="F84" s="90" t="s">
        <v>26</v>
      </c>
      <c r="G84" s="90" t="s">
        <v>27</v>
      </c>
      <c r="H84" s="90" t="s">
        <v>26</v>
      </c>
      <c r="I84" s="90" t="s">
        <v>27</v>
      </c>
    </row>
    <row r="85" spans="1:9" ht="30" customHeight="1" x14ac:dyDescent="0.3">
      <c r="A85" s="397"/>
      <c r="B85" s="292">
        <v>0.1</v>
      </c>
      <c r="C85" s="44">
        <v>0.1</v>
      </c>
      <c r="D85" s="292">
        <v>0.1</v>
      </c>
      <c r="E85" s="44">
        <v>0.1</v>
      </c>
      <c r="F85" s="292">
        <v>0.1</v>
      </c>
      <c r="G85" s="45">
        <v>0.1</v>
      </c>
      <c r="H85" s="48"/>
      <c r="I85" s="45"/>
    </row>
    <row r="86" spans="1:9" ht="317.10000000000002" customHeight="1" x14ac:dyDescent="0.3">
      <c r="A86" s="42" t="s">
        <v>91</v>
      </c>
      <c r="B86" s="421" t="s">
        <v>359</v>
      </c>
      <c r="C86" s="422"/>
      <c r="D86" s="421" t="s">
        <v>361</v>
      </c>
      <c r="E86" s="422"/>
      <c r="F86" s="421" t="s">
        <v>360</v>
      </c>
      <c r="G86" s="422"/>
      <c r="H86" s="436"/>
      <c r="I86" s="436"/>
    </row>
    <row r="87" spans="1:9" ht="80.25" customHeight="1" x14ac:dyDescent="0.3">
      <c r="A87" s="42" t="s">
        <v>92</v>
      </c>
      <c r="B87" s="412" t="s">
        <v>362</v>
      </c>
      <c r="C87" s="413"/>
      <c r="D87" s="412" t="s">
        <v>363</v>
      </c>
      <c r="E87" s="413"/>
      <c r="F87" s="412" t="s">
        <v>364</v>
      </c>
      <c r="G87" s="413"/>
      <c r="H87" s="390"/>
      <c r="I87" s="391"/>
    </row>
    <row r="88" spans="1:9" ht="29.25" customHeight="1" x14ac:dyDescent="0.3">
      <c r="A88" s="396" t="s">
        <v>56</v>
      </c>
      <c r="B88" s="390"/>
      <c r="C88" s="391"/>
      <c r="D88" s="390"/>
      <c r="E88" s="391"/>
      <c r="F88" s="390"/>
      <c r="G88" s="391"/>
      <c r="H88" s="90" t="s">
        <v>26</v>
      </c>
      <c r="I88" s="90" t="s">
        <v>27</v>
      </c>
    </row>
    <row r="89" spans="1:9" ht="29.25" customHeight="1" x14ac:dyDescent="0.3">
      <c r="A89" s="397"/>
      <c r="B89" s="292">
        <v>0.1</v>
      </c>
      <c r="C89" s="44">
        <v>0.1</v>
      </c>
      <c r="D89" s="292">
        <v>0.1</v>
      </c>
      <c r="E89" s="44">
        <v>0.12</v>
      </c>
      <c r="F89" s="292">
        <v>0.1</v>
      </c>
      <c r="G89" s="45">
        <v>0.15</v>
      </c>
      <c r="H89" s="48"/>
      <c r="I89" s="45"/>
    </row>
    <row r="90" spans="1:9" s="10" customFormat="1" ht="409.5" customHeight="1" x14ac:dyDescent="0.3">
      <c r="A90" s="42" t="s">
        <v>91</v>
      </c>
      <c r="B90" s="414" t="s">
        <v>396</v>
      </c>
      <c r="C90" s="415"/>
      <c r="D90" s="416" t="s">
        <v>471</v>
      </c>
      <c r="E90" s="417"/>
      <c r="F90" s="414" t="s">
        <v>397</v>
      </c>
      <c r="G90" s="415"/>
      <c r="H90" s="413"/>
      <c r="I90" s="413"/>
    </row>
    <row r="91" spans="1:9" s="332" customFormat="1" ht="80.25" customHeight="1" x14ac:dyDescent="0.3">
      <c r="A91" s="42" t="s">
        <v>92</v>
      </c>
      <c r="B91" s="398" t="s">
        <v>400</v>
      </c>
      <c r="C91" s="410"/>
      <c r="D91" s="398" t="s">
        <v>487</v>
      </c>
      <c r="E91" s="410"/>
      <c r="F91" s="398" t="s">
        <v>401</v>
      </c>
      <c r="G91" s="410"/>
      <c r="H91" s="411"/>
      <c r="I91" s="410"/>
    </row>
    <row r="92" spans="1:9" ht="25.35" customHeight="1" x14ac:dyDescent="0.3">
      <c r="A92" s="396" t="s">
        <v>57</v>
      </c>
      <c r="B92" s="90" t="s">
        <v>26</v>
      </c>
      <c r="C92" s="90" t="s">
        <v>27</v>
      </c>
      <c r="D92" s="90" t="s">
        <v>26</v>
      </c>
      <c r="E92" s="90" t="s">
        <v>27</v>
      </c>
      <c r="F92" s="90" t="s">
        <v>26</v>
      </c>
      <c r="G92" s="90" t="s">
        <v>27</v>
      </c>
      <c r="H92" s="90" t="s">
        <v>26</v>
      </c>
      <c r="I92" s="90" t="s">
        <v>27</v>
      </c>
    </row>
    <row r="93" spans="1:9" ht="25.35" customHeight="1" x14ac:dyDescent="0.3">
      <c r="A93" s="397"/>
      <c r="B93" s="292">
        <v>0.1</v>
      </c>
      <c r="C93" s="44">
        <v>0.1</v>
      </c>
      <c r="D93" s="292">
        <v>0.1</v>
      </c>
      <c r="E93" s="44">
        <v>0.12</v>
      </c>
      <c r="F93" s="292">
        <v>0.1</v>
      </c>
      <c r="G93" s="45">
        <v>0.15</v>
      </c>
      <c r="H93" s="48"/>
      <c r="I93" s="45"/>
    </row>
    <row r="94" spans="1:9" ht="399" customHeight="1" x14ac:dyDescent="0.3">
      <c r="A94" s="42" t="s">
        <v>91</v>
      </c>
      <c r="B94" s="497" t="s">
        <v>431</v>
      </c>
      <c r="C94" s="498"/>
      <c r="D94" s="497" t="s">
        <v>433</v>
      </c>
      <c r="E94" s="498"/>
      <c r="F94" s="497" t="s">
        <v>434</v>
      </c>
      <c r="G94" s="498"/>
      <c r="H94" s="506"/>
      <c r="I94" s="506"/>
    </row>
    <row r="95" spans="1:9" ht="80.25" customHeight="1" x14ac:dyDescent="0.3">
      <c r="A95" s="42" t="s">
        <v>92</v>
      </c>
      <c r="B95" s="398" t="s">
        <v>432</v>
      </c>
      <c r="C95" s="410"/>
      <c r="D95" s="500" t="s">
        <v>435</v>
      </c>
      <c r="E95" s="391"/>
      <c r="F95" s="500" t="s">
        <v>436</v>
      </c>
      <c r="G95" s="391"/>
      <c r="H95" s="390"/>
      <c r="I95" s="391"/>
    </row>
    <row r="96" spans="1:9" ht="25.35" customHeight="1" x14ac:dyDescent="0.3">
      <c r="A96" s="396" t="s">
        <v>58</v>
      </c>
      <c r="B96" s="90" t="s">
        <v>26</v>
      </c>
      <c r="C96" s="90" t="s">
        <v>27</v>
      </c>
      <c r="D96" s="90" t="s">
        <v>26</v>
      </c>
      <c r="E96" s="90" t="s">
        <v>27</v>
      </c>
      <c r="F96" s="90" t="s">
        <v>26</v>
      </c>
      <c r="G96" s="90" t="s">
        <v>27</v>
      </c>
      <c r="H96" s="90" t="s">
        <v>26</v>
      </c>
      <c r="I96" s="90" t="s">
        <v>27</v>
      </c>
    </row>
    <row r="97" spans="1:9" ht="25.35" customHeight="1" x14ac:dyDescent="0.3">
      <c r="A97" s="397"/>
      <c r="B97" s="292">
        <v>0.1</v>
      </c>
      <c r="C97" s="44">
        <v>0.1</v>
      </c>
      <c r="D97" s="292">
        <v>0.1</v>
      </c>
      <c r="E97" s="44">
        <v>0.13</v>
      </c>
      <c r="F97" s="292">
        <v>0.1</v>
      </c>
      <c r="G97" s="45">
        <v>0.12</v>
      </c>
      <c r="H97" s="48"/>
      <c r="I97" s="45"/>
    </row>
    <row r="98" spans="1:9" ht="290.10000000000002" customHeight="1" x14ac:dyDescent="0.3">
      <c r="A98" s="42" t="s">
        <v>91</v>
      </c>
      <c r="B98" s="497" t="s">
        <v>470</v>
      </c>
      <c r="C98" s="498"/>
      <c r="D98" s="497" t="s">
        <v>472</v>
      </c>
      <c r="E98" s="498"/>
      <c r="F98" s="497" t="s">
        <v>508</v>
      </c>
      <c r="G98" s="498"/>
      <c r="H98" s="506"/>
      <c r="I98" s="506"/>
    </row>
    <row r="99" spans="1:9" ht="80.25" customHeight="1" x14ac:dyDescent="0.3">
      <c r="A99" s="42" t="s">
        <v>92</v>
      </c>
      <c r="B99" s="500" t="s">
        <v>488</v>
      </c>
      <c r="C99" s="391"/>
      <c r="D99" s="500" t="s">
        <v>489</v>
      </c>
      <c r="E99" s="391"/>
      <c r="F99" s="500" t="s">
        <v>490</v>
      </c>
      <c r="G99" s="391"/>
      <c r="H99" s="390"/>
      <c r="I99" s="391"/>
    </row>
    <row r="100" spans="1:9" ht="25.35" customHeight="1" x14ac:dyDescent="0.3">
      <c r="A100" s="396" t="s">
        <v>60</v>
      </c>
      <c r="B100" s="90" t="s">
        <v>26</v>
      </c>
      <c r="C100" s="90" t="s">
        <v>27</v>
      </c>
      <c r="D100" s="90" t="s">
        <v>26</v>
      </c>
      <c r="E100" s="90" t="s">
        <v>27</v>
      </c>
      <c r="F100" s="90" t="s">
        <v>26</v>
      </c>
      <c r="G100" s="90" t="s">
        <v>27</v>
      </c>
      <c r="H100" s="90" t="s">
        <v>26</v>
      </c>
      <c r="I100" s="90" t="s">
        <v>27</v>
      </c>
    </row>
    <row r="101" spans="1:9" ht="25.35" customHeight="1" x14ac:dyDescent="0.3">
      <c r="A101" s="397"/>
      <c r="B101" s="292">
        <v>0.1</v>
      </c>
      <c r="C101" s="44">
        <v>0.1</v>
      </c>
      <c r="D101" s="292">
        <v>0.1</v>
      </c>
      <c r="E101" s="44">
        <v>0.1</v>
      </c>
      <c r="F101" s="292">
        <v>0.1</v>
      </c>
      <c r="G101" s="45">
        <v>0.1</v>
      </c>
      <c r="H101" s="48"/>
      <c r="I101" s="45"/>
    </row>
    <row r="102" spans="1:9" ht="409.5" customHeight="1" x14ac:dyDescent="0.3">
      <c r="A102" s="42" t="s">
        <v>91</v>
      </c>
      <c r="B102" s="497" t="s">
        <v>545</v>
      </c>
      <c r="C102" s="498"/>
      <c r="D102" s="507" t="s">
        <v>516</v>
      </c>
      <c r="E102" s="508"/>
      <c r="F102" s="497" t="s">
        <v>509</v>
      </c>
      <c r="G102" s="498"/>
      <c r="H102" s="506"/>
      <c r="I102" s="506"/>
    </row>
    <row r="103" spans="1:9" ht="80.25" customHeight="1" x14ac:dyDescent="0.3">
      <c r="A103" s="42" t="s">
        <v>92</v>
      </c>
      <c r="B103" s="500" t="s">
        <v>511</v>
      </c>
      <c r="C103" s="391"/>
      <c r="D103" s="500" t="s">
        <v>512</v>
      </c>
      <c r="E103" s="391"/>
      <c r="F103" s="500" t="s">
        <v>513</v>
      </c>
      <c r="G103" s="391"/>
      <c r="H103" s="390"/>
      <c r="I103" s="391"/>
    </row>
    <row r="104" spans="1:9" ht="25.35" customHeight="1" x14ac:dyDescent="0.3">
      <c r="A104" s="396" t="s">
        <v>61</v>
      </c>
      <c r="B104" s="90" t="s">
        <v>26</v>
      </c>
      <c r="C104" s="90" t="s">
        <v>27</v>
      </c>
      <c r="D104" s="90" t="s">
        <v>26</v>
      </c>
      <c r="E104" s="90" t="s">
        <v>27</v>
      </c>
      <c r="F104" s="90" t="s">
        <v>26</v>
      </c>
      <c r="G104" s="90" t="s">
        <v>27</v>
      </c>
      <c r="H104" s="90" t="s">
        <v>26</v>
      </c>
      <c r="I104" s="90" t="s">
        <v>27</v>
      </c>
    </row>
    <row r="105" spans="1:9" ht="25.35" customHeight="1" x14ac:dyDescent="0.3">
      <c r="A105" s="397"/>
      <c r="B105" s="292">
        <v>0.15</v>
      </c>
      <c r="C105" s="46">
        <v>0.2</v>
      </c>
      <c r="D105" s="292">
        <v>0.15</v>
      </c>
      <c r="E105" s="44">
        <v>0.15</v>
      </c>
      <c r="F105" s="48">
        <v>0.15</v>
      </c>
      <c r="G105" s="45">
        <v>0.15</v>
      </c>
      <c r="H105" s="48"/>
      <c r="I105" s="45"/>
    </row>
    <row r="106" spans="1:9" ht="409.5" customHeight="1" x14ac:dyDescent="0.3">
      <c r="A106" s="42" t="s">
        <v>91</v>
      </c>
      <c r="B106" s="509" t="s">
        <v>546</v>
      </c>
      <c r="C106" s="510"/>
      <c r="D106" s="509" t="s">
        <v>573</v>
      </c>
      <c r="E106" s="510"/>
      <c r="F106" s="509" t="s">
        <v>574</v>
      </c>
      <c r="G106" s="510"/>
      <c r="H106" s="506"/>
      <c r="I106" s="506"/>
    </row>
    <row r="107" spans="1:9" s="332" customFormat="1" ht="80.25" customHeight="1" x14ac:dyDescent="0.3">
      <c r="A107" s="42" t="s">
        <v>92</v>
      </c>
      <c r="B107" s="398" t="s">
        <v>560</v>
      </c>
      <c r="C107" s="410"/>
      <c r="D107" s="398" t="s">
        <v>561</v>
      </c>
      <c r="E107" s="410"/>
      <c r="F107" s="398" t="s">
        <v>562</v>
      </c>
      <c r="G107" s="410"/>
      <c r="H107" s="411"/>
      <c r="I107" s="410"/>
    </row>
    <row r="108" spans="1:9" ht="25.35" customHeight="1" x14ac:dyDescent="0.3">
      <c r="A108" s="396" t="s">
        <v>62</v>
      </c>
      <c r="B108" s="90" t="s">
        <v>26</v>
      </c>
      <c r="C108" s="90" t="s">
        <v>27</v>
      </c>
      <c r="D108" s="90" t="s">
        <v>26</v>
      </c>
      <c r="E108" s="90" t="s">
        <v>27</v>
      </c>
      <c r="F108" s="90" t="s">
        <v>26</v>
      </c>
      <c r="G108" s="90" t="s">
        <v>27</v>
      </c>
      <c r="H108" s="90" t="s">
        <v>26</v>
      </c>
      <c r="I108" s="90" t="s">
        <v>27</v>
      </c>
    </row>
    <row r="109" spans="1:9" ht="25.35" customHeight="1" x14ac:dyDescent="0.3">
      <c r="A109" s="397"/>
      <c r="B109" s="292">
        <v>0.15</v>
      </c>
      <c r="C109" s="46"/>
      <c r="D109" s="292">
        <v>0.15</v>
      </c>
      <c r="E109" s="44"/>
      <c r="F109" s="48">
        <v>0.15</v>
      </c>
      <c r="G109" s="45"/>
      <c r="H109" s="48"/>
      <c r="I109" s="45"/>
    </row>
    <row r="110" spans="1:9" ht="80.25" customHeight="1" x14ac:dyDescent="0.3">
      <c r="A110" s="42" t="s">
        <v>91</v>
      </c>
      <c r="B110" s="506"/>
      <c r="C110" s="506"/>
      <c r="D110" s="506"/>
      <c r="E110" s="506"/>
      <c r="F110" s="506"/>
      <c r="G110" s="506"/>
      <c r="H110" s="506"/>
      <c r="I110" s="506"/>
    </row>
    <row r="111" spans="1:9" ht="80.25" customHeight="1" x14ac:dyDescent="0.3">
      <c r="A111" s="42" t="s">
        <v>92</v>
      </c>
      <c r="B111" s="390"/>
      <c r="C111" s="391"/>
      <c r="D111" s="390"/>
      <c r="E111" s="391"/>
      <c r="F111" s="390"/>
      <c r="G111" s="391"/>
      <c r="H111" s="390"/>
      <c r="I111" s="391"/>
    </row>
    <row r="112" spans="1:9" ht="25.35" customHeight="1" x14ac:dyDescent="0.3">
      <c r="A112" s="396" t="s">
        <v>63</v>
      </c>
      <c r="B112" s="90" t="s">
        <v>26</v>
      </c>
      <c r="C112" s="90" t="s">
        <v>27</v>
      </c>
      <c r="D112" s="90" t="s">
        <v>26</v>
      </c>
      <c r="E112" s="90" t="s">
        <v>27</v>
      </c>
      <c r="F112" s="90" t="s">
        <v>26</v>
      </c>
      <c r="G112" s="90" t="s">
        <v>27</v>
      </c>
      <c r="H112" s="90" t="s">
        <v>26</v>
      </c>
      <c r="I112" s="90" t="s">
        <v>27</v>
      </c>
    </row>
    <row r="113" spans="1:9" ht="25.35" customHeight="1" x14ac:dyDescent="0.3">
      <c r="A113" s="397"/>
      <c r="B113" s="293">
        <v>0.02</v>
      </c>
      <c r="C113" s="171"/>
      <c r="D113" s="293">
        <v>0.02</v>
      </c>
      <c r="E113" s="171"/>
      <c r="F113" s="293">
        <v>0.02</v>
      </c>
      <c r="G113" s="172"/>
      <c r="H113" s="171"/>
      <c r="I113" s="172"/>
    </row>
    <row r="114" spans="1:9" ht="80.25" customHeight="1" x14ac:dyDescent="0.3">
      <c r="A114" s="42" t="s">
        <v>91</v>
      </c>
      <c r="B114" s="504"/>
      <c r="C114" s="504"/>
      <c r="D114" s="504"/>
      <c r="E114" s="504"/>
      <c r="F114" s="504"/>
      <c r="G114" s="504"/>
      <c r="H114" s="504"/>
      <c r="I114" s="504"/>
    </row>
    <row r="115" spans="1:9" ht="80.25" customHeight="1" x14ac:dyDescent="0.3">
      <c r="A115" s="42" t="s">
        <v>92</v>
      </c>
      <c r="B115" s="390"/>
      <c r="C115" s="391"/>
      <c r="D115" s="390"/>
      <c r="E115" s="391"/>
      <c r="F115" s="390"/>
      <c r="G115" s="391"/>
      <c r="H115" s="390"/>
      <c r="I115" s="391"/>
    </row>
    <row r="116" spans="1:9" s="296" customFormat="1" ht="51" customHeight="1" x14ac:dyDescent="0.3">
      <c r="A116" s="295" t="s">
        <v>93</v>
      </c>
      <c r="B116" s="297">
        <f t="shared" ref="B116:C116" si="0">(B69+B73+B77+B81+B85+B89+B93+B97+B101+B105+B109+B113)</f>
        <v>1</v>
      </c>
      <c r="C116" s="297">
        <f t="shared" si="0"/>
        <v>0.87999999999999989</v>
      </c>
      <c r="D116" s="297">
        <f t="shared" ref="D116:I116" si="1">(D69+D73+D77+D81+D85+D89+D93+D97+D101+D105+D109+D113)</f>
        <v>1</v>
      </c>
      <c r="E116" s="297">
        <f t="shared" si="1"/>
        <v>0.9</v>
      </c>
      <c r="F116" s="297">
        <f t="shared" si="1"/>
        <v>1</v>
      </c>
      <c r="G116" s="297">
        <f t="shared" si="1"/>
        <v>0.95000000000000007</v>
      </c>
      <c r="H116" s="297">
        <f t="shared" si="1"/>
        <v>0</v>
      </c>
      <c r="I116" s="297">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4">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F91" r:id="rId17" xr:uid="{15C76BFD-97CD-4448-A2DF-27FBCB9E9C18}"/>
    <hyperlink ref="B95" r:id="rId18" xr:uid="{4550A939-7AFE-1A42-95F5-2306F389A0C6}"/>
    <hyperlink ref="D95" r:id="rId19" xr:uid="{E0781481-F98B-BF45-8EBE-585FF2D813E3}"/>
    <hyperlink ref="F95" r:id="rId20" xr:uid="{5F7F0864-28AB-124D-BDD9-2ED3F6AB6D26}"/>
    <hyperlink ref="D91" r:id="rId21" xr:uid="{EA007B4E-CAF2-4BA3-8073-99456EE4C19B}"/>
    <hyperlink ref="B99" r:id="rId22" xr:uid="{44E7DB16-68E7-48C0-87DF-B7D2409C9BAB}"/>
    <hyperlink ref="D99" r:id="rId23" xr:uid="{21500A13-631F-4EB0-A7F2-0E987298CCA0}"/>
    <hyperlink ref="F99" r:id="rId24" xr:uid="{9E58F734-A837-4F9E-A8EB-DEE887F9089C}"/>
    <hyperlink ref="B103" r:id="rId25" xr:uid="{4405A2B6-C3BB-2A46-96CE-319426E9EE61}"/>
    <hyperlink ref="D103" r:id="rId26" xr:uid="{81831A17-0D86-464F-B179-1AA09505D0DA}"/>
    <hyperlink ref="F103" r:id="rId27" xr:uid="{333FFB59-14FD-144B-AF67-4D266D50EAF6}"/>
    <hyperlink ref="B107" r:id="rId28" xr:uid="{57D1187F-7875-F742-80DD-A193B58296C3}"/>
    <hyperlink ref="D107" r:id="rId29" xr:uid="{74CD18C1-8911-4F4C-9194-5CC7A4890AAC}"/>
    <hyperlink ref="F107" r:id="rId30" xr:uid="{823BE19E-FF63-A547-A564-E4B3AFC3AD65}"/>
  </hyperlinks>
  <pageMargins left="0.25" right="0.25" top="0.75" bottom="0.75" header="0.3" footer="0.3"/>
  <pageSetup scale="21" orientation="landscape" r:id="rId31"/>
  <drawing r:id="rId32"/>
  <legacyDrawing r:id="rId3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4" ht="22.5" customHeight="1" thickBot="1" x14ac:dyDescent="0.35">
      <c r="A1" s="520"/>
      <c r="B1" s="848" t="s">
        <v>44</v>
      </c>
      <c r="C1" s="848"/>
      <c r="D1" s="848"/>
      <c r="E1" s="437" t="s">
        <v>160</v>
      </c>
      <c r="F1" s="438"/>
      <c r="G1" s="439"/>
    </row>
    <row r="2" spans="1:84" ht="22.5" customHeight="1" thickBot="1" x14ac:dyDescent="0.35">
      <c r="A2" s="520"/>
      <c r="B2" s="849" t="s">
        <v>45</v>
      </c>
      <c r="C2" s="849"/>
      <c r="D2" s="849"/>
      <c r="E2" s="437" t="s">
        <v>161</v>
      </c>
      <c r="F2" s="438"/>
      <c r="G2" s="439"/>
    </row>
    <row r="3" spans="1:84" ht="31.5" customHeight="1" thickBot="1" x14ac:dyDescent="0.35">
      <c r="A3" s="520"/>
      <c r="B3" s="692" t="s">
        <v>0</v>
      </c>
      <c r="C3" s="693"/>
      <c r="D3" s="694"/>
      <c r="E3" s="437" t="s">
        <v>162</v>
      </c>
      <c r="F3" s="438"/>
      <c r="G3" s="439"/>
    </row>
    <row r="4" spans="1:84" ht="22.5" customHeight="1" thickBot="1" x14ac:dyDescent="0.35">
      <c r="A4" s="520"/>
      <c r="B4" s="695" t="s">
        <v>154</v>
      </c>
      <c r="C4" s="696"/>
      <c r="D4" s="697"/>
      <c r="E4" s="437" t="s">
        <v>168</v>
      </c>
      <c r="F4" s="438"/>
      <c r="G4" s="439"/>
    </row>
    <row r="5" spans="1:84" thickBot="1" x14ac:dyDescent="0.35">
      <c r="A5" s="52"/>
      <c r="B5" s="52"/>
      <c r="C5" s="216"/>
      <c r="D5" s="216"/>
      <c r="E5" s="216"/>
      <c r="F5" s="217"/>
      <c r="G5" s="217"/>
      <c r="H5" s="217"/>
      <c r="I5" s="217"/>
      <c r="J5" s="217"/>
      <c r="K5" s="217"/>
    </row>
    <row r="6" spans="1:84" ht="27.75" customHeight="1" x14ac:dyDescent="0.3">
      <c r="A6" s="424" t="s">
        <v>48</v>
      </c>
      <c r="B6" s="425"/>
      <c r="C6" s="852"/>
      <c r="D6" s="853"/>
      <c r="E6" s="854"/>
      <c r="F6" s="7"/>
      <c r="G6" s="7"/>
      <c r="H6" s="7"/>
      <c r="I6" s="7"/>
      <c r="J6" s="7"/>
      <c r="K6" s="7"/>
      <c r="L6" s="1"/>
      <c r="M6" s="16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735" t="s">
        <v>155</v>
      </c>
      <c r="B7" s="736"/>
      <c r="C7" s="850"/>
      <c r="D7" s="850"/>
      <c r="E7" s="851"/>
      <c r="F7" s="217"/>
      <c r="G7" s="217"/>
      <c r="H7" s="217"/>
      <c r="I7" s="217"/>
      <c r="J7" s="217"/>
      <c r="K7" s="217"/>
    </row>
    <row r="8" spans="1:84" ht="45.75" customHeight="1" thickBot="1" x14ac:dyDescent="0.35">
      <c r="A8" s="53" t="s">
        <v>156</v>
      </c>
      <c r="B8" s="53" t="s">
        <v>157</v>
      </c>
      <c r="C8" s="54" t="s">
        <v>158</v>
      </c>
      <c r="D8" s="846" t="s">
        <v>159</v>
      </c>
      <c r="E8" s="847"/>
    </row>
    <row r="9" spans="1:84" ht="55.2" x14ac:dyDescent="0.3">
      <c r="A9" s="55">
        <v>45716</v>
      </c>
      <c r="B9" s="56"/>
      <c r="C9" s="69" t="s">
        <v>352</v>
      </c>
      <c r="D9" s="844" t="s">
        <v>353</v>
      </c>
      <c r="E9" s="845"/>
    </row>
    <row r="10" spans="1:84" ht="14.4" x14ac:dyDescent="0.3">
      <c r="A10" s="55"/>
      <c r="B10" s="56"/>
      <c r="C10" s="70"/>
      <c r="D10" s="840"/>
      <c r="E10" s="841"/>
    </row>
    <row r="11" spans="1:84" ht="14.4" x14ac:dyDescent="0.3">
      <c r="A11" s="55"/>
      <c r="B11" s="56"/>
      <c r="C11" s="70"/>
      <c r="D11" s="840"/>
      <c r="E11" s="841"/>
    </row>
    <row r="12" spans="1:84" ht="14.4" x14ac:dyDescent="0.3">
      <c r="A12" s="57"/>
      <c r="B12" s="58"/>
      <c r="C12" s="70"/>
      <c r="D12" s="840"/>
      <c r="E12" s="841"/>
    </row>
    <row r="13" spans="1:84" ht="14.4" x14ac:dyDescent="0.3">
      <c r="A13" s="59"/>
      <c r="B13" s="58"/>
      <c r="C13" s="70"/>
      <c r="D13" s="840"/>
      <c r="E13" s="841"/>
    </row>
    <row r="14" spans="1:84" ht="14.4" x14ac:dyDescent="0.3">
      <c r="A14" s="59"/>
      <c r="B14" s="58"/>
      <c r="C14" s="71"/>
      <c r="D14" s="840"/>
      <c r="E14" s="841"/>
    </row>
    <row r="15" spans="1:84" ht="14.4" x14ac:dyDescent="0.3">
      <c r="A15" s="59"/>
      <c r="B15" s="58"/>
      <c r="C15" s="71"/>
      <c r="D15" s="840"/>
      <c r="E15" s="841"/>
    </row>
    <row r="16" spans="1:84" ht="14.4" x14ac:dyDescent="0.3">
      <c r="A16" s="60"/>
      <c r="B16" s="58"/>
      <c r="C16" s="70"/>
      <c r="D16" s="840"/>
      <c r="E16" s="841"/>
    </row>
    <row r="17" spans="1:5" ht="14.4" x14ac:dyDescent="0.3">
      <c r="A17" s="61"/>
      <c r="B17" s="62"/>
      <c r="C17" s="72"/>
      <c r="D17" s="840"/>
      <c r="E17" s="841"/>
    </row>
    <row r="18" spans="1:5" ht="14.4" x14ac:dyDescent="0.3">
      <c r="A18" s="61"/>
      <c r="B18" s="62"/>
      <c r="C18" s="72"/>
      <c r="D18" s="840"/>
      <c r="E18" s="841"/>
    </row>
    <row r="19" spans="1:5" ht="14.4" x14ac:dyDescent="0.3">
      <c r="A19" s="63"/>
      <c r="B19" s="64"/>
      <c r="C19" s="66"/>
      <c r="D19" s="840"/>
      <c r="E19" s="841"/>
    </row>
    <row r="20" spans="1:5" ht="14.4" x14ac:dyDescent="0.3">
      <c r="A20" s="65"/>
      <c r="B20" s="66"/>
      <c r="C20" s="66"/>
      <c r="D20" s="840"/>
      <c r="E20" s="841"/>
    </row>
    <row r="21" spans="1:5" ht="14.4" x14ac:dyDescent="0.3">
      <c r="A21" s="65"/>
      <c r="B21" s="66"/>
      <c r="C21" s="66"/>
      <c r="D21" s="840"/>
      <c r="E21" s="841"/>
    </row>
    <row r="22" spans="1:5" ht="14.4" x14ac:dyDescent="0.3">
      <c r="A22" s="65"/>
      <c r="B22" s="66"/>
      <c r="C22" s="66"/>
      <c r="D22" s="840"/>
      <c r="E22" s="841"/>
    </row>
    <row r="23" spans="1:5" ht="14.4" x14ac:dyDescent="0.3">
      <c r="A23" s="65"/>
      <c r="B23" s="66"/>
      <c r="C23" s="66"/>
      <c r="D23" s="840"/>
      <c r="E23" s="841"/>
    </row>
    <row r="24" spans="1:5" ht="14.4" x14ac:dyDescent="0.3">
      <c r="A24" s="65"/>
      <c r="B24" s="66"/>
      <c r="C24" s="66"/>
      <c r="D24" s="840"/>
      <c r="E24" s="841"/>
    </row>
    <row r="25" spans="1:5" ht="14.4" x14ac:dyDescent="0.3">
      <c r="A25" s="65"/>
      <c r="B25" s="66"/>
      <c r="C25" s="66"/>
      <c r="D25" s="840"/>
      <c r="E25" s="841"/>
    </row>
    <row r="26" spans="1:5" ht="14.4" x14ac:dyDescent="0.3">
      <c r="A26" s="65"/>
      <c r="B26" s="66"/>
      <c r="C26" s="66"/>
      <c r="D26" s="840"/>
      <c r="E26" s="841"/>
    </row>
    <row r="27" spans="1:5" ht="14.4" x14ac:dyDescent="0.3">
      <c r="A27" s="65"/>
      <c r="B27" s="66"/>
      <c r="C27" s="66"/>
      <c r="D27" s="840"/>
      <c r="E27" s="841"/>
    </row>
    <row r="28" spans="1:5" ht="14.4" x14ac:dyDescent="0.3">
      <c r="A28" s="65"/>
      <c r="B28" s="66"/>
      <c r="C28" s="66"/>
      <c r="D28" s="840"/>
      <c r="E28" s="841"/>
    </row>
    <row r="29" spans="1:5" ht="14.4" x14ac:dyDescent="0.3">
      <c r="A29" s="65"/>
      <c r="B29" s="66"/>
      <c r="C29" s="66"/>
      <c r="D29" s="840"/>
      <c r="E29" s="841"/>
    </row>
    <row r="30" spans="1:5" ht="14.4" x14ac:dyDescent="0.3">
      <c r="A30" s="65"/>
      <c r="B30" s="66"/>
      <c r="C30" s="66"/>
      <c r="D30" s="840"/>
      <c r="E30" s="841"/>
    </row>
    <row r="31" spans="1:5" ht="14.4" x14ac:dyDescent="0.3">
      <c r="A31" s="65"/>
      <c r="B31" s="66"/>
      <c r="C31" s="66"/>
      <c r="D31" s="840"/>
      <c r="E31" s="841"/>
    </row>
    <row r="32" spans="1:5" ht="14.4" x14ac:dyDescent="0.3">
      <c r="A32" s="65"/>
      <c r="B32" s="66"/>
      <c r="C32" s="66"/>
      <c r="D32" s="840"/>
      <c r="E32" s="841"/>
    </row>
    <row r="33" spans="1:5" ht="14.4" x14ac:dyDescent="0.3">
      <c r="A33" s="65"/>
      <c r="B33" s="66"/>
      <c r="C33" s="66"/>
      <c r="D33" s="840"/>
      <c r="E33" s="841"/>
    </row>
    <row r="34" spans="1:5" ht="14.4" x14ac:dyDescent="0.3">
      <c r="A34" s="65"/>
      <c r="B34" s="66"/>
      <c r="C34" s="66"/>
      <c r="D34" s="840"/>
      <c r="E34" s="841"/>
    </row>
    <row r="35" spans="1:5" ht="14.4" x14ac:dyDescent="0.3">
      <c r="A35" s="65"/>
      <c r="B35" s="66"/>
      <c r="C35" s="66"/>
      <c r="D35" s="840"/>
      <c r="E35" s="841"/>
    </row>
    <row r="36" spans="1:5" ht="14.4" x14ac:dyDescent="0.3">
      <c r="A36" s="67"/>
      <c r="B36" s="68"/>
      <c r="C36" s="68"/>
      <c r="D36" s="842"/>
      <c r="E36" s="843"/>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A103" zoomScale="77" zoomScaleNormal="77" workbookViewId="0">
      <selection activeCell="A107" sqref="A107:XFD107"/>
    </sheetView>
  </sheetViews>
  <sheetFormatPr baseColWidth="10" defaultColWidth="39.6640625" defaultRowHeight="14.4" x14ac:dyDescent="0.3"/>
  <cols>
    <col min="2" max="2" width="75.44140625" customWidth="1"/>
    <col min="3" max="3" width="73" customWidth="1"/>
    <col min="4" max="4" width="72.6640625" customWidth="1"/>
    <col min="5" max="5" width="66.6640625" customWidth="1"/>
    <col min="6" max="6" width="60.33203125" customWidth="1"/>
    <col min="7" max="7" width="78.5546875" customWidth="1"/>
    <col min="9" max="9" width="46.109375" customWidth="1"/>
  </cols>
  <sheetData>
    <row r="1" spans="1:15" s="80" customFormat="1" ht="22.35" customHeight="1" thickBot="1" x14ac:dyDescent="0.35">
      <c r="A1" s="459"/>
      <c r="B1" s="440" t="s">
        <v>44</v>
      </c>
      <c r="C1" s="441"/>
      <c r="D1" s="441"/>
      <c r="E1" s="441"/>
      <c r="F1" s="441"/>
      <c r="G1" s="441"/>
      <c r="H1" s="441"/>
      <c r="I1" s="441"/>
      <c r="J1" s="441"/>
      <c r="K1" s="441"/>
      <c r="L1" s="442"/>
      <c r="M1" s="437" t="s">
        <v>160</v>
      </c>
      <c r="N1" s="438"/>
      <c r="O1" s="439"/>
    </row>
    <row r="2" spans="1:15" s="80" customFormat="1" ht="18" customHeight="1" thickBot="1" x14ac:dyDescent="0.35">
      <c r="A2" s="460"/>
      <c r="B2" s="443" t="s">
        <v>45</v>
      </c>
      <c r="C2" s="444"/>
      <c r="D2" s="444"/>
      <c r="E2" s="444"/>
      <c r="F2" s="444"/>
      <c r="G2" s="444"/>
      <c r="H2" s="444"/>
      <c r="I2" s="444"/>
      <c r="J2" s="444"/>
      <c r="K2" s="444"/>
      <c r="L2" s="445"/>
      <c r="M2" s="437" t="s">
        <v>161</v>
      </c>
      <c r="N2" s="438"/>
      <c r="O2" s="439"/>
    </row>
    <row r="3" spans="1:15" s="80" customFormat="1" ht="20.100000000000001" customHeight="1" thickBot="1" x14ac:dyDescent="0.35">
      <c r="A3" s="460"/>
      <c r="B3" s="443" t="s">
        <v>0</v>
      </c>
      <c r="C3" s="444"/>
      <c r="D3" s="444"/>
      <c r="E3" s="444"/>
      <c r="F3" s="444"/>
      <c r="G3" s="444"/>
      <c r="H3" s="444"/>
      <c r="I3" s="444"/>
      <c r="J3" s="444"/>
      <c r="K3" s="444"/>
      <c r="L3" s="445"/>
      <c r="M3" s="437" t="s">
        <v>162</v>
      </c>
      <c r="N3" s="438"/>
      <c r="O3" s="439"/>
    </row>
    <row r="4" spans="1:15" s="80" customFormat="1" ht="21.75" customHeight="1" thickBot="1" x14ac:dyDescent="0.35">
      <c r="A4" s="461"/>
      <c r="B4" s="446" t="s">
        <v>46</v>
      </c>
      <c r="C4" s="447"/>
      <c r="D4" s="447"/>
      <c r="E4" s="447"/>
      <c r="F4" s="447"/>
      <c r="G4" s="447"/>
      <c r="H4" s="447"/>
      <c r="I4" s="447"/>
      <c r="J4" s="447"/>
      <c r="K4" s="447"/>
      <c r="L4" s="448"/>
      <c r="M4" s="437" t="s">
        <v>163</v>
      </c>
      <c r="N4" s="438"/>
      <c r="O4" s="439"/>
    </row>
    <row r="5" spans="1:15" s="80" customFormat="1" ht="16.350000000000001" customHeight="1" thickBot="1" x14ac:dyDescent="0.35">
      <c r="A5" s="81"/>
      <c r="B5" s="82"/>
      <c r="C5" s="82"/>
      <c r="D5" s="82"/>
      <c r="E5" s="82"/>
      <c r="F5" s="82"/>
      <c r="G5" s="82"/>
      <c r="H5" s="82"/>
      <c r="I5" s="82"/>
      <c r="J5" s="82"/>
      <c r="K5" s="82"/>
      <c r="L5" s="82"/>
      <c r="M5" s="83"/>
      <c r="N5" s="83"/>
      <c r="O5" s="83"/>
    </row>
    <row r="6" spans="1:15" s="1" customFormat="1" ht="40.35" customHeight="1" thickBot="1" x14ac:dyDescent="0.35">
      <c r="A6" s="50" t="s">
        <v>48</v>
      </c>
      <c r="B6" s="471" t="s">
        <v>170</v>
      </c>
      <c r="C6" s="472"/>
      <c r="D6" s="472"/>
      <c r="E6" s="472"/>
      <c r="F6" s="472"/>
      <c r="G6" s="472"/>
      <c r="H6" s="472"/>
      <c r="I6" s="472"/>
      <c r="J6" s="472"/>
      <c r="K6" s="473"/>
      <c r="L6" s="159" t="s">
        <v>49</v>
      </c>
      <c r="M6" s="474"/>
      <c r="N6" s="475"/>
      <c r="O6" s="476"/>
    </row>
    <row r="7" spans="1:15" s="80" customFormat="1" ht="18" customHeight="1" thickBot="1" x14ac:dyDescent="0.35">
      <c r="A7" s="81"/>
      <c r="B7" s="82"/>
      <c r="C7" s="82"/>
      <c r="D7" s="82"/>
      <c r="E7" s="82"/>
      <c r="F7" s="82"/>
      <c r="G7" s="82"/>
      <c r="H7" s="82"/>
      <c r="I7" s="82"/>
      <c r="J7" s="82"/>
      <c r="K7" s="82"/>
      <c r="L7" s="82"/>
      <c r="M7" s="83"/>
      <c r="N7" s="83"/>
      <c r="O7" s="83"/>
    </row>
    <row r="8" spans="1:15" s="80" customFormat="1" ht="21.75" customHeight="1" thickBot="1" x14ac:dyDescent="0.35">
      <c r="A8" s="470" t="s">
        <v>2</v>
      </c>
      <c r="B8" s="159" t="s">
        <v>50</v>
      </c>
      <c r="C8" s="218">
        <v>45688</v>
      </c>
      <c r="D8" s="159" t="s">
        <v>51</v>
      </c>
      <c r="E8" s="219">
        <v>45716</v>
      </c>
      <c r="F8" s="159" t="s">
        <v>52</v>
      </c>
      <c r="G8" s="218">
        <v>45747</v>
      </c>
      <c r="H8" s="159" t="s">
        <v>53</v>
      </c>
      <c r="I8" s="220">
        <v>45777</v>
      </c>
      <c r="J8" s="426" t="s">
        <v>3</v>
      </c>
      <c r="K8" s="462"/>
      <c r="L8" s="158" t="s">
        <v>54</v>
      </c>
      <c r="M8" s="423"/>
      <c r="N8" s="423"/>
      <c r="O8" s="423"/>
    </row>
    <row r="9" spans="1:15" s="80" customFormat="1" ht="21.75" customHeight="1" thickBot="1" x14ac:dyDescent="0.35">
      <c r="A9" s="470"/>
      <c r="B9" s="160" t="s">
        <v>55</v>
      </c>
      <c r="C9" s="331">
        <v>45808</v>
      </c>
      <c r="D9" s="159" t="s">
        <v>56</v>
      </c>
      <c r="E9" s="338">
        <v>45838</v>
      </c>
      <c r="F9" s="159" t="s">
        <v>57</v>
      </c>
      <c r="G9" s="343">
        <v>45869</v>
      </c>
      <c r="H9" s="159" t="s">
        <v>58</v>
      </c>
      <c r="I9" s="220">
        <v>45900</v>
      </c>
      <c r="J9" s="426"/>
      <c r="K9" s="462"/>
      <c r="L9" s="158" t="s">
        <v>59</v>
      </c>
      <c r="M9" s="423"/>
      <c r="N9" s="423"/>
      <c r="O9" s="423"/>
    </row>
    <row r="10" spans="1:15" s="80" customFormat="1" ht="21.75" customHeight="1" thickBot="1" x14ac:dyDescent="0.35">
      <c r="A10" s="470"/>
      <c r="B10" s="159" t="s">
        <v>60</v>
      </c>
      <c r="C10" s="364">
        <v>45930</v>
      </c>
      <c r="D10" s="159" t="s">
        <v>61</v>
      </c>
      <c r="E10" s="338">
        <v>45961</v>
      </c>
      <c r="F10" s="159" t="s">
        <v>62</v>
      </c>
      <c r="G10" s="130"/>
      <c r="H10" s="159" t="s">
        <v>63</v>
      </c>
      <c r="I10" s="128"/>
      <c r="J10" s="426"/>
      <c r="K10" s="462"/>
      <c r="L10" s="158" t="s">
        <v>64</v>
      </c>
      <c r="M10" s="423" t="s">
        <v>171</v>
      </c>
      <c r="N10" s="423"/>
      <c r="O10" s="423"/>
    </row>
    <row r="11" spans="1:15" s="1" customFormat="1" ht="15" customHeight="1" thickBot="1" x14ac:dyDescent="0.35">
      <c r="A11" s="6"/>
      <c r="B11" s="7"/>
      <c r="C11" s="7"/>
      <c r="D11" s="9"/>
      <c r="E11" s="8"/>
      <c r="F11" s="8"/>
      <c r="G11" s="211"/>
      <c r="H11" s="211"/>
      <c r="I11" s="10"/>
      <c r="J11" s="10"/>
      <c r="K11" s="7"/>
      <c r="L11" s="7"/>
      <c r="M11" s="7"/>
      <c r="N11" s="7"/>
      <c r="O11" s="7"/>
    </row>
    <row r="12" spans="1:15" s="1" customFormat="1" ht="15" customHeight="1" x14ac:dyDescent="0.3">
      <c r="A12" s="467" t="s">
        <v>65</v>
      </c>
      <c r="B12" s="511" t="s">
        <v>215</v>
      </c>
      <c r="C12" s="512"/>
      <c r="D12" s="512"/>
      <c r="E12" s="512"/>
      <c r="F12" s="512"/>
      <c r="G12" s="512"/>
      <c r="H12" s="512"/>
      <c r="I12" s="512"/>
      <c r="J12" s="512"/>
      <c r="K12" s="512"/>
      <c r="L12" s="512"/>
      <c r="M12" s="512"/>
      <c r="N12" s="512"/>
      <c r="O12" s="513"/>
    </row>
    <row r="13" spans="1:15" s="1" customFormat="1" ht="15" customHeight="1" x14ac:dyDescent="0.3">
      <c r="A13" s="468"/>
      <c r="B13" s="514"/>
      <c r="C13" s="515"/>
      <c r="D13" s="515"/>
      <c r="E13" s="515"/>
      <c r="F13" s="515"/>
      <c r="G13" s="515"/>
      <c r="H13" s="515"/>
      <c r="I13" s="515"/>
      <c r="J13" s="515"/>
      <c r="K13" s="515"/>
      <c r="L13" s="515"/>
      <c r="M13" s="515"/>
      <c r="N13" s="515"/>
      <c r="O13" s="516"/>
    </row>
    <row r="14" spans="1:15" s="1" customFormat="1" ht="15" customHeight="1" thickBot="1" x14ac:dyDescent="0.35">
      <c r="A14" s="469"/>
      <c r="B14" s="517"/>
      <c r="C14" s="518"/>
      <c r="D14" s="518"/>
      <c r="E14" s="518"/>
      <c r="F14" s="518"/>
      <c r="G14" s="518"/>
      <c r="H14" s="518"/>
      <c r="I14" s="518"/>
      <c r="J14" s="518"/>
      <c r="K14" s="518"/>
      <c r="L14" s="518"/>
      <c r="M14" s="518"/>
      <c r="N14" s="518"/>
      <c r="O14" s="519"/>
    </row>
    <row r="15" spans="1:15" s="1" customFormat="1" ht="9" customHeight="1" thickBot="1" x14ac:dyDescent="0.35">
      <c r="A15" s="14"/>
      <c r="B15" s="79"/>
      <c r="C15" s="15"/>
      <c r="D15" s="15"/>
      <c r="E15" s="15"/>
      <c r="F15" s="15"/>
      <c r="G15" s="16"/>
      <c r="H15" s="16"/>
      <c r="I15" s="16"/>
      <c r="J15" s="16"/>
      <c r="K15" s="16"/>
      <c r="L15" s="17"/>
      <c r="M15" s="17"/>
      <c r="N15" s="17"/>
      <c r="O15" s="17"/>
    </row>
    <row r="16" spans="1:15" s="18" customFormat="1" ht="37.5" customHeight="1" thickBot="1" x14ac:dyDescent="0.35">
      <c r="A16" s="50" t="s">
        <v>4</v>
      </c>
      <c r="B16" s="520" t="s">
        <v>173</v>
      </c>
      <c r="C16" s="520"/>
      <c r="D16" s="520"/>
      <c r="E16" s="520"/>
      <c r="F16" s="520"/>
      <c r="G16" s="470" t="s">
        <v>5</v>
      </c>
      <c r="H16" s="470"/>
      <c r="I16" s="521" t="s">
        <v>216</v>
      </c>
      <c r="J16" s="521"/>
      <c r="K16" s="521"/>
      <c r="L16" s="521"/>
      <c r="M16" s="521"/>
      <c r="N16" s="521"/>
      <c r="O16" s="521"/>
    </row>
    <row r="17" spans="1:15" s="1" customFormat="1" ht="9" customHeight="1" thickBot="1" x14ac:dyDescent="0.35">
      <c r="A17" s="14"/>
      <c r="B17" s="16"/>
      <c r="C17" s="15"/>
      <c r="D17" s="15"/>
      <c r="E17" s="15"/>
      <c r="F17" s="15"/>
      <c r="G17" s="16"/>
      <c r="H17" s="16"/>
      <c r="I17" s="16"/>
      <c r="J17" s="16"/>
      <c r="K17" s="16"/>
      <c r="L17" s="17"/>
      <c r="M17" s="17"/>
      <c r="N17" s="17"/>
      <c r="O17" s="17"/>
    </row>
    <row r="18" spans="1:15" s="1" customFormat="1" ht="82.35" customHeight="1" thickBot="1" x14ac:dyDescent="0.35">
      <c r="A18" s="50" t="s">
        <v>6</v>
      </c>
      <c r="B18" s="522" t="s">
        <v>175</v>
      </c>
      <c r="C18" s="522"/>
      <c r="D18" s="522"/>
      <c r="E18" s="522"/>
      <c r="F18" s="50" t="s">
        <v>7</v>
      </c>
      <c r="G18" s="523" t="s">
        <v>177</v>
      </c>
      <c r="H18" s="523"/>
      <c r="I18" s="523"/>
      <c r="J18" s="50" t="s">
        <v>8</v>
      </c>
      <c r="K18" s="520" t="s">
        <v>178</v>
      </c>
      <c r="L18" s="520"/>
      <c r="M18" s="520"/>
      <c r="N18" s="520"/>
      <c r="O18" s="520"/>
    </row>
    <row r="19" spans="1:15" s="1" customFormat="1" ht="9" customHeight="1" x14ac:dyDescent="0.3">
      <c r="A19" s="5"/>
      <c r="B19" s="2"/>
      <c r="C19" s="466"/>
      <c r="D19" s="466"/>
      <c r="E19" s="466"/>
      <c r="F19" s="466"/>
      <c r="G19" s="466"/>
      <c r="H19" s="466"/>
      <c r="I19" s="466"/>
      <c r="J19" s="466"/>
      <c r="K19" s="466"/>
      <c r="L19" s="466"/>
      <c r="M19" s="466"/>
      <c r="N19" s="466"/>
      <c r="O19" s="466"/>
    </row>
    <row r="20" spans="1:15" s="1" customFormat="1" ht="16.5" customHeight="1" thickBot="1" x14ac:dyDescent="0.35">
      <c r="A20" s="77"/>
      <c r="B20" s="78"/>
      <c r="C20" s="78"/>
      <c r="D20" s="78"/>
      <c r="E20" s="389">
        <f>E24-N20</f>
        <v>44691303</v>
      </c>
      <c r="F20" s="78"/>
      <c r="G20" s="78"/>
      <c r="H20" s="78"/>
      <c r="I20" s="78"/>
      <c r="J20" s="78"/>
      <c r="K20" s="78"/>
      <c r="L20" s="78"/>
      <c r="M20" s="78"/>
      <c r="N20" s="389"/>
      <c r="O20" s="78"/>
    </row>
    <row r="21" spans="1:15" s="1" customFormat="1" ht="32.1" customHeight="1" thickBot="1" x14ac:dyDescent="0.35">
      <c r="A21" s="424" t="s">
        <v>9</v>
      </c>
      <c r="B21" s="425"/>
      <c r="C21" s="425"/>
      <c r="D21" s="425"/>
      <c r="E21" s="425"/>
      <c r="F21" s="425"/>
      <c r="G21" s="425"/>
      <c r="H21" s="425"/>
      <c r="I21" s="425"/>
      <c r="J21" s="425"/>
      <c r="K21" s="425"/>
      <c r="L21" s="425"/>
      <c r="M21" s="425"/>
      <c r="N21" s="425"/>
      <c r="O21" s="426"/>
    </row>
    <row r="22" spans="1:15" s="1" customFormat="1" ht="32.1" customHeight="1" thickBot="1" x14ac:dyDescent="0.35">
      <c r="A22" s="424" t="s">
        <v>66</v>
      </c>
      <c r="B22" s="425"/>
      <c r="C22" s="425"/>
      <c r="D22" s="425"/>
      <c r="E22" s="425"/>
      <c r="F22" s="425"/>
      <c r="G22" s="425"/>
      <c r="H22" s="425"/>
      <c r="I22" s="425"/>
      <c r="J22" s="425"/>
      <c r="K22" s="425"/>
      <c r="L22" s="425"/>
      <c r="M22" s="425"/>
      <c r="N22" s="425"/>
      <c r="O22" s="426"/>
    </row>
    <row r="23" spans="1:15" s="1" customFormat="1" ht="32.1"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1" customHeight="1" x14ac:dyDescent="0.3">
      <c r="A24" s="21" t="s">
        <v>10</v>
      </c>
      <c r="B24" s="279">
        <v>151035000</v>
      </c>
      <c r="C24" s="280"/>
      <c r="D24" s="279">
        <v>902000</v>
      </c>
      <c r="E24" s="279">
        <v>44691303</v>
      </c>
      <c r="F24" s="280"/>
      <c r="G24" s="280"/>
      <c r="H24" s="281"/>
      <c r="I24" s="281"/>
      <c r="J24" s="281"/>
      <c r="K24" s="281"/>
      <c r="L24" s="281"/>
      <c r="M24" s="281"/>
      <c r="N24" s="388">
        <f t="shared" ref="N24:N29" si="0">SUM(B24:M24)</f>
        <v>196628303</v>
      </c>
      <c r="O24" s="283"/>
    </row>
    <row r="25" spans="1:15" s="1" customFormat="1" ht="32.1" customHeight="1" x14ac:dyDescent="0.3">
      <c r="A25" s="21" t="s">
        <v>11</v>
      </c>
      <c r="B25" s="280"/>
      <c r="C25" s="279">
        <f>84735000</f>
        <v>84735000</v>
      </c>
      <c r="D25" s="279">
        <f>151035000-B25-C25</f>
        <v>66300000</v>
      </c>
      <c r="E25" s="279">
        <f>150407333-B25-C25-D25</f>
        <v>-627667</v>
      </c>
      <c r="F25" s="279">
        <f>149081333-B25-C25-D25-E25</f>
        <v>-1326000</v>
      </c>
      <c r="G25" s="279">
        <f>149081333-B25-C25-D25-E25-F25</f>
        <v>0</v>
      </c>
      <c r="H25" s="279">
        <f>149081333-B25-C25-D25-E25-F25-G25</f>
        <v>0</v>
      </c>
      <c r="I25" s="279">
        <f>175140015-B25-C25-D25-E25-F25-G25-H25</f>
        <v>26058682</v>
      </c>
      <c r="J25" s="279">
        <f>175257019-B25-C25-D25-E25-F25-G25-H25-I25</f>
        <v>117004</v>
      </c>
      <c r="K25" s="279">
        <f>175257019-B25-C25-D25-E25-F25-G25-H25-I25-J25</f>
        <v>0</v>
      </c>
      <c r="L25" s="280"/>
      <c r="M25" s="280"/>
      <c r="N25" s="387">
        <f t="shared" si="0"/>
        <v>175257019</v>
      </c>
      <c r="O25" s="284">
        <f>N25/N24</f>
        <v>0.89131125237855513</v>
      </c>
    </row>
    <row r="26" spans="1:15" s="1" customFormat="1" ht="32.1" customHeight="1" x14ac:dyDescent="0.3">
      <c r="A26" s="21" t="s">
        <v>12</v>
      </c>
      <c r="B26" s="280"/>
      <c r="C26" s="279"/>
      <c r="D26" s="279">
        <f>4205333-B26-C26</f>
        <v>4205333</v>
      </c>
      <c r="E26" s="279">
        <f>18924333-B26-C26-D26</f>
        <v>14719000</v>
      </c>
      <c r="F26" s="279">
        <f>34969333-B26-C26-D26-E26</f>
        <v>16045000</v>
      </c>
      <c r="G26" s="279">
        <f>51014333-B26-C26-D26-E26-F26</f>
        <v>16045000</v>
      </c>
      <c r="H26" s="279">
        <f>67059333-B26-C26-D26-E26-F26-G26</f>
        <v>16045000</v>
      </c>
      <c r="I26" s="279">
        <f>83104333-B26-C26-D26-E26-F26-G26-H26</f>
        <v>16045000</v>
      </c>
      <c r="J26" s="279">
        <f>99149333-B26-C26-D26-E26-F26-G26-H26-I26</f>
        <v>16045000</v>
      </c>
      <c r="K26" s="279">
        <f>115311337-B26-C26-D26-E26-F26-G26-H26-I26-J26</f>
        <v>16162004</v>
      </c>
      <c r="L26" s="280"/>
      <c r="M26" s="280"/>
      <c r="N26" s="387">
        <f t="shared" si="0"/>
        <v>115311337</v>
      </c>
      <c r="O26" s="285"/>
    </row>
    <row r="27" spans="1:15" s="1" customFormat="1" ht="32.1" customHeight="1" x14ac:dyDescent="0.3">
      <c r="A27" s="21" t="s">
        <v>69</v>
      </c>
      <c r="B27" s="279">
        <v>10100000</v>
      </c>
      <c r="C27" s="279"/>
      <c r="D27" s="279">
        <v>750000</v>
      </c>
      <c r="E27" s="279">
        <v>119429</v>
      </c>
      <c r="F27" s="280"/>
      <c r="G27" s="280"/>
      <c r="H27" s="280"/>
      <c r="I27" s="280"/>
      <c r="J27" s="280"/>
      <c r="K27" s="280"/>
      <c r="L27" s="280"/>
      <c r="M27" s="280"/>
      <c r="N27" s="279">
        <f t="shared" si="0"/>
        <v>10969429</v>
      </c>
      <c r="O27" s="285"/>
    </row>
    <row r="28" spans="1:15" s="1" customFormat="1" ht="32.1" customHeight="1" x14ac:dyDescent="0.3">
      <c r="A28" s="21" t="s">
        <v>70</v>
      </c>
      <c r="B28" s="280" t="s">
        <v>217</v>
      </c>
      <c r="C28" s="279"/>
      <c r="D28" s="280"/>
      <c r="E28" s="280"/>
      <c r="F28" s="280"/>
      <c r="G28" s="280"/>
      <c r="H28" s="280"/>
      <c r="I28" s="280"/>
      <c r="J28" s="280"/>
      <c r="K28" s="280"/>
      <c r="L28" s="280"/>
      <c r="M28" s="280"/>
      <c r="N28" s="279">
        <f t="shared" si="0"/>
        <v>0</v>
      </c>
      <c r="O28" s="285"/>
    </row>
    <row r="29" spans="1:15" s="1" customFormat="1" ht="32.1" customHeight="1" thickBot="1" x14ac:dyDescent="0.35">
      <c r="A29" s="23" t="s">
        <v>13</v>
      </c>
      <c r="B29" s="286">
        <v>10100000</v>
      </c>
      <c r="C29" s="279">
        <f>10100000-B29</f>
        <v>0</v>
      </c>
      <c r="D29" s="286">
        <f>10100000-B29-C29</f>
        <v>0</v>
      </c>
      <c r="E29" s="286">
        <f>10969429-B29-C29-D29</f>
        <v>869429</v>
      </c>
      <c r="F29" s="287">
        <v>0</v>
      </c>
      <c r="G29" s="287">
        <v>0</v>
      </c>
      <c r="H29" s="287"/>
      <c r="I29" s="287">
        <v>0</v>
      </c>
      <c r="J29" s="287"/>
      <c r="K29" s="287"/>
      <c r="L29" s="287"/>
      <c r="M29" s="287"/>
      <c r="N29" s="286">
        <f t="shared" si="0"/>
        <v>10969429</v>
      </c>
      <c r="O29" s="288">
        <f>N29/N27</f>
        <v>1</v>
      </c>
    </row>
    <row r="30" spans="1:15" s="25" customFormat="1" ht="16.5" customHeight="1" x14ac:dyDescent="0.25">
      <c r="J30" s="361"/>
    </row>
    <row r="31" spans="1:15" s="25" customFormat="1" ht="17.25" customHeight="1" x14ac:dyDescent="0.25"/>
    <row r="32" spans="1:15" s="1" customFormat="1" ht="5.25" customHeight="1" thickBot="1" x14ac:dyDescent="0.35"/>
    <row r="33" spans="1:13" s="1" customFormat="1" ht="48" customHeight="1" thickBot="1" x14ac:dyDescent="0.35">
      <c r="A33" s="479" t="s">
        <v>71</v>
      </c>
      <c r="B33" s="480"/>
      <c r="C33" s="480"/>
      <c r="D33" s="480"/>
      <c r="E33" s="480"/>
      <c r="F33" s="480"/>
      <c r="G33" s="480"/>
      <c r="H33" s="480"/>
      <c r="I33" s="481"/>
      <c r="J33" s="29"/>
    </row>
    <row r="34" spans="1:13" s="1" customFormat="1" ht="50.25" customHeight="1" thickBot="1" x14ac:dyDescent="0.35">
      <c r="A34" s="37" t="s">
        <v>72</v>
      </c>
      <c r="B34" s="482" t="str">
        <f>+B12</f>
        <v xml:space="preserve"> Implementar 1 Estrategia Distrital de Cuidado Menstrual, con enfoque diferencial</v>
      </c>
      <c r="C34" s="483"/>
      <c r="D34" s="483"/>
      <c r="E34" s="483"/>
      <c r="F34" s="483"/>
      <c r="G34" s="483"/>
      <c r="H34" s="483"/>
      <c r="I34" s="484"/>
      <c r="J34" s="27"/>
      <c r="M34" s="196"/>
    </row>
    <row r="35" spans="1:13" s="1" customFormat="1" ht="18.75" customHeight="1" thickBot="1" x14ac:dyDescent="0.35">
      <c r="A35" s="491" t="s">
        <v>14</v>
      </c>
      <c r="B35" s="86">
        <v>2024</v>
      </c>
      <c r="C35" s="86">
        <v>2025</v>
      </c>
      <c r="D35" s="86">
        <v>2026</v>
      </c>
      <c r="E35" s="86">
        <v>2027</v>
      </c>
      <c r="F35" s="86" t="s">
        <v>73</v>
      </c>
      <c r="G35" s="493" t="s">
        <v>15</v>
      </c>
      <c r="H35" s="493"/>
      <c r="I35" s="493"/>
      <c r="J35" s="27"/>
      <c r="M35" s="196"/>
    </row>
    <row r="36" spans="1:13" s="1" customFormat="1" ht="50.25" customHeight="1" thickBot="1" x14ac:dyDescent="0.35">
      <c r="A36" s="492"/>
      <c r="B36" s="182">
        <v>1</v>
      </c>
      <c r="C36" s="182">
        <v>1</v>
      </c>
      <c r="D36" s="182">
        <v>1</v>
      </c>
      <c r="E36" s="182">
        <v>1</v>
      </c>
      <c r="F36" s="183">
        <v>1</v>
      </c>
      <c r="G36" s="493"/>
      <c r="H36" s="493"/>
      <c r="I36" s="493"/>
      <c r="J36" s="27"/>
      <c r="M36" s="197"/>
    </row>
    <row r="37" spans="1:13" s="1" customFormat="1" ht="52.5" customHeight="1" thickBot="1" x14ac:dyDescent="0.35">
      <c r="A37" s="38" t="s">
        <v>16</v>
      </c>
      <c r="B37" s="485">
        <v>0.3</v>
      </c>
      <c r="C37" s="486"/>
      <c r="D37" s="488" t="s">
        <v>74</v>
      </c>
      <c r="E37" s="489"/>
      <c r="F37" s="489"/>
      <c r="G37" s="489"/>
      <c r="H37" s="489"/>
      <c r="I37" s="490"/>
    </row>
    <row r="38" spans="1:13" s="28" customFormat="1" ht="48" customHeight="1" thickBot="1" x14ac:dyDescent="0.35">
      <c r="A38" s="491" t="s">
        <v>75</v>
      </c>
      <c r="B38" s="38" t="s">
        <v>76</v>
      </c>
      <c r="C38" s="37" t="s">
        <v>27</v>
      </c>
      <c r="D38" s="477" t="s">
        <v>28</v>
      </c>
      <c r="E38" s="478"/>
      <c r="F38" s="477" t="s">
        <v>29</v>
      </c>
      <c r="G38" s="478"/>
      <c r="H38" s="39" t="s">
        <v>30</v>
      </c>
      <c r="I38" s="41" t="s">
        <v>31</v>
      </c>
      <c r="M38" s="198"/>
    </row>
    <row r="39" spans="1:13" s="1" customFormat="1" ht="161.1" customHeight="1" thickBot="1" x14ac:dyDescent="0.35">
      <c r="A39" s="492"/>
      <c r="B39" s="290">
        <v>1</v>
      </c>
      <c r="C39" s="32">
        <v>1</v>
      </c>
      <c r="D39" s="524" t="s">
        <v>218</v>
      </c>
      <c r="E39" s="525"/>
      <c r="F39" s="524" t="s">
        <v>218</v>
      </c>
      <c r="G39" s="525"/>
      <c r="H39" s="346" t="s">
        <v>189</v>
      </c>
      <c r="I39" s="347" t="s">
        <v>219</v>
      </c>
      <c r="M39" s="196"/>
    </row>
    <row r="40" spans="1:13" s="28" customFormat="1" ht="54" customHeight="1" thickBot="1" x14ac:dyDescent="0.35">
      <c r="A40" s="491" t="s">
        <v>77</v>
      </c>
      <c r="B40" s="40" t="s">
        <v>76</v>
      </c>
      <c r="C40" s="39" t="s">
        <v>27</v>
      </c>
      <c r="D40" s="477" t="s">
        <v>28</v>
      </c>
      <c r="E40" s="478"/>
      <c r="F40" s="477" t="s">
        <v>29</v>
      </c>
      <c r="G40" s="478"/>
      <c r="H40" s="39" t="s">
        <v>30</v>
      </c>
      <c r="I40" s="41" t="s">
        <v>31</v>
      </c>
    </row>
    <row r="41" spans="1:13" s="1" customFormat="1" ht="195" customHeight="1" thickBot="1" x14ac:dyDescent="0.35">
      <c r="A41" s="492"/>
      <c r="B41" s="290">
        <v>1</v>
      </c>
      <c r="C41" s="32">
        <v>1</v>
      </c>
      <c r="D41" s="524" t="s">
        <v>220</v>
      </c>
      <c r="E41" s="525"/>
      <c r="F41" s="524" t="s">
        <v>221</v>
      </c>
      <c r="G41" s="525"/>
      <c r="H41" s="346" t="s">
        <v>189</v>
      </c>
      <c r="I41" s="347" t="s">
        <v>222</v>
      </c>
      <c r="J41" s="348"/>
      <c r="K41" s="348"/>
      <c r="L41" s="348"/>
    </row>
    <row r="42" spans="1:13" s="28" customFormat="1" ht="45" customHeight="1" thickBot="1" x14ac:dyDescent="0.35">
      <c r="A42" s="491" t="s">
        <v>78</v>
      </c>
      <c r="B42" s="40" t="s">
        <v>76</v>
      </c>
      <c r="C42" s="39" t="s">
        <v>27</v>
      </c>
      <c r="D42" s="477" t="s">
        <v>28</v>
      </c>
      <c r="E42" s="478"/>
      <c r="F42" s="477" t="s">
        <v>29</v>
      </c>
      <c r="G42" s="478"/>
      <c r="H42" s="39" t="s">
        <v>30</v>
      </c>
      <c r="I42" s="41" t="s">
        <v>31</v>
      </c>
    </row>
    <row r="43" spans="1:13" s="1" customFormat="1" ht="227.1" customHeight="1" thickBot="1" x14ac:dyDescent="0.35">
      <c r="A43" s="492"/>
      <c r="B43" s="290">
        <v>1</v>
      </c>
      <c r="C43" s="32">
        <v>1</v>
      </c>
      <c r="D43" s="524" t="s">
        <v>223</v>
      </c>
      <c r="E43" s="525"/>
      <c r="F43" s="524" t="s">
        <v>224</v>
      </c>
      <c r="G43" s="525"/>
      <c r="H43" s="346" t="s">
        <v>189</v>
      </c>
      <c r="I43" s="347" t="s">
        <v>222</v>
      </c>
    </row>
    <row r="44" spans="1:13" s="28" customFormat="1" ht="44.25" customHeight="1" thickBot="1" x14ac:dyDescent="0.35">
      <c r="A44" s="491" t="s">
        <v>79</v>
      </c>
      <c r="B44" s="40" t="s">
        <v>76</v>
      </c>
      <c r="C44" s="40" t="s">
        <v>27</v>
      </c>
      <c r="D44" s="477" t="s">
        <v>28</v>
      </c>
      <c r="E44" s="478"/>
      <c r="F44" s="477" t="s">
        <v>29</v>
      </c>
      <c r="G44" s="478"/>
      <c r="H44" s="39" t="s">
        <v>30</v>
      </c>
      <c r="I44" s="39" t="s">
        <v>31</v>
      </c>
    </row>
    <row r="45" spans="1:13" s="1" customFormat="1" ht="280.35000000000002" customHeight="1" thickBot="1" x14ac:dyDescent="0.35">
      <c r="A45" s="492"/>
      <c r="B45" s="290">
        <v>1</v>
      </c>
      <c r="C45" s="32">
        <v>1</v>
      </c>
      <c r="D45" s="524" t="s">
        <v>241</v>
      </c>
      <c r="E45" s="525"/>
      <c r="F45" s="524" t="s">
        <v>355</v>
      </c>
      <c r="G45" s="525"/>
      <c r="H45" s="349" t="s">
        <v>189</v>
      </c>
      <c r="I45" s="347" t="s">
        <v>222</v>
      </c>
    </row>
    <row r="46" spans="1:13" s="28" customFormat="1" ht="47.25" customHeight="1" thickBot="1" x14ac:dyDescent="0.35">
      <c r="A46" s="491" t="s">
        <v>80</v>
      </c>
      <c r="B46" s="40" t="s">
        <v>76</v>
      </c>
      <c r="C46" s="39" t="s">
        <v>27</v>
      </c>
      <c r="D46" s="477" t="s">
        <v>28</v>
      </c>
      <c r="E46" s="478"/>
      <c r="F46" s="477" t="s">
        <v>29</v>
      </c>
      <c r="G46" s="478"/>
      <c r="H46" s="39" t="s">
        <v>30</v>
      </c>
      <c r="I46" s="41" t="s">
        <v>31</v>
      </c>
    </row>
    <row r="47" spans="1:13" s="1" customFormat="1" ht="242.1" customHeight="1" thickBot="1" x14ac:dyDescent="0.35">
      <c r="A47" s="492"/>
      <c r="B47" s="290">
        <v>1</v>
      </c>
      <c r="C47" s="32">
        <v>1</v>
      </c>
      <c r="D47" s="524" t="s">
        <v>373</v>
      </c>
      <c r="E47" s="526"/>
      <c r="F47" s="524" t="s">
        <v>374</v>
      </c>
      <c r="G47" s="526"/>
      <c r="H47" s="349" t="s">
        <v>189</v>
      </c>
      <c r="I47" s="347" t="s">
        <v>222</v>
      </c>
    </row>
    <row r="48" spans="1:13" s="28" customFormat="1" ht="52.5" customHeight="1" thickBot="1" x14ac:dyDescent="0.35">
      <c r="A48" s="491" t="s">
        <v>81</v>
      </c>
      <c r="B48" s="40" t="s">
        <v>76</v>
      </c>
      <c r="C48" s="39" t="s">
        <v>27</v>
      </c>
      <c r="D48" s="477" t="s">
        <v>28</v>
      </c>
      <c r="E48" s="478"/>
      <c r="F48" s="477" t="s">
        <v>29</v>
      </c>
      <c r="G48" s="478"/>
      <c r="H48" s="39" t="s">
        <v>30</v>
      </c>
      <c r="I48" s="41" t="s">
        <v>31</v>
      </c>
    </row>
    <row r="49" spans="1:9" s="1" customFormat="1" ht="289.35000000000002" customHeight="1" thickBot="1" x14ac:dyDescent="0.35">
      <c r="A49" s="492"/>
      <c r="B49" s="291">
        <v>1</v>
      </c>
      <c r="C49" s="33">
        <v>1</v>
      </c>
      <c r="D49" s="524" t="s">
        <v>408</v>
      </c>
      <c r="E49" s="526"/>
      <c r="F49" s="524" t="s">
        <v>409</v>
      </c>
      <c r="G49" s="526"/>
      <c r="H49" s="349" t="s">
        <v>189</v>
      </c>
      <c r="I49" s="347" t="s">
        <v>222</v>
      </c>
    </row>
    <row r="50" spans="1:9" s="1" customFormat="1" ht="35.1" customHeight="1" thickBot="1" x14ac:dyDescent="0.35">
      <c r="A50" s="491" t="s">
        <v>82</v>
      </c>
      <c r="B50" s="38" t="s">
        <v>76</v>
      </c>
      <c r="C50" s="37" t="s">
        <v>27</v>
      </c>
      <c r="D50" s="477" t="s">
        <v>28</v>
      </c>
      <c r="E50" s="478"/>
      <c r="F50" s="477" t="s">
        <v>29</v>
      </c>
      <c r="G50" s="478"/>
      <c r="H50" s="39" t="s">
        <v>30</v>
      </c>
      <c r="I50" s="41" t="s">
        <v>31</v>
      </c>
    </row>
    <row r="51" spans="1:9" s="1" customFormat="1" ht="382.35" customHeight="1" thickBot="1" x14ac:dyDescent="0.35">
      <c r="A51" s="492"/>
      <c r="B51" s="291">
        <v>1</v>
      </c>
      <c r="C51" s="33">
        <v>1</v>
      </c>
      <c r="D51" s="527" t="s">
        <v>465</v>
      </c>
      <c r="E51" s="528"/>
      <c r="F51" s="527" t="s">
        <v>466</v>
      </c>
      <c r="G51" s="529"/>
      <c r="H51" s="349" t="s">
        <v>189</v>
      </c>
      <c r="I51" s="347" t="s">
        <v>222</v>
      </c>
    </row>
    <row r="52" spans="1:9" s="1" customFormat="1" ht="35.1" customHeight="1" thickBot="1" x14ac:dyDescent="0.35">
      <c r="A52" s="491" t="s">
        <v>83</v>
      </c>
      <c r="B52" s="38" t="s">
        <v>76</v>
      </c>
      <c r="C52" s="37" t="s">
        <v>27</v>
      </c>
      <c r="D52" s="477" t="s">
        <v>28</v>
      </c>
      <c r="E52" s="478"/>
      <c r="F52" s="477" t="s">
        <v>29</v>
      </c>
      <c r="G52" s="478"/>
      <c r="H52" s="39" t="s">
        <v>30</v>
      </c>
      <c r="I52" s="41" t="s">
        <v>31</v>
      </c>
    </row>
    <row r="53" spans="1:9" s="1" customFormat="1" ht="385.35" customHeight="1" thickBot="1" x14ac:dyDescent="0.35">
      <c r="A53" s="492"/>
      <c r="B53" s="291">
        <v>1</v>
      </c>
      <c r="C53" s="33">
        <v>1</v>
      </c>
      <c r="D53" s="530" t="s">
        <v>478</v>
      </c>
      <c r="E53" s="531"/>
      <c r="F53" s="530" t="s">
        <v>479</v>
      </c>
      <c r="G53" s="532"/>
      <c r="H53" s="349" t="s">
        <v>189</v>
      </c>
      <c r="I53" s="347" t="s">
        <v>222</v>
      </c>
    </row>
    <row r="54" spans="1:9" s="1" customFormat="1" ht="35.1" customHeight="1" thickBot="1" x14ac:dyDescent="0.35">
      <c r="A54" s="491" t="s">
        <v>84</v>
      </c>
      <c r="B54" s="38" t="s">
        <v>76</v>
      </c>
      <c r="C54" s="37" t="s">
        <v>27</v>
      </c>
      <c r="D54" s="477" t="s">
        <v>28</v>
      </c>
      <c r="E54" s="478"/>
      <c r="F54" s="477" t="s">
        <v>29</v>
      </c>
      <c r="G54" s="478"/>
      <c r="H54" s="39" t="s">
        <v>30</v>
      </c>
      <c r="I54" s="41" t="s">
        <v>31</v>
      </c>
    </row>
    <row r="55" spans="1:9" s="1" customFormat="1" ht="409.5" customHeight="1" thickBot="1" x14ac:dyDescent="0.35">
      <c r="A55" s="492"/>
      <c r="B55" s="291">
        <v>1</v>
      </c>
      <c r="C55" s="33">
        <v>1</v>
      </c>
      <c r="D55" s="527" t="s">
        <v>542</v>
      </c>
      <c r="E55" s="529"/>
      <c r="F55" s="530" t="s">
        <v>543</v>
      </c>
      <c r="G55" s="532"/>
      <c r="H55" s="349" t="s">
        <v>189</v>
      </c>
      <c r="I55" s="347" t="s">
        <v>222</v>
      </c>
    </row>
    <row r="56" spans="1:9" s="1" customFormat="1" ht="35.1" customHeight="1" thickBot="1" x14ac:dyDescent="0.35">
      <c r="A56" s="491" t="s">
        <v>85</v>
      </c>
      <c r="B56" s="38" t="s">
        <v>76</v>
      </c>
      <c r="C56" s="37" t="s">
        <v>27</v>
      </c>
      <c r="D56" s="477" t="s">
        <v>28</v>
      </c>
      <c r="E56" s="478"/>
      <c r="F56" s="477" t="s">
        <v>29</v>
      </c>
      <c r="G56" s="478"/>
      <c r="H56" s="39" t="s">
        <v>30</v>
      </c>
      <c r="I56" s="41" t="s">
        <v>31</v>
      </c>
    </row>
    <row r="57" spans="1:9" s="1" customFormat="1" ht="372.9" customHeight="1" thickBot="1" x14ac:dyDescent="0.35">
      <c r="A57" s="492"/>
      <c r="B57" s="291">
        <v>1</v>
      </c>
      <c r="C57" s="33">
        <v>1</v>
      </c>
      <c r="D57" s="527" t="s">
        <v>550</v>
      </c>
      <c r="E57" s="529"/>
      <c r="F57" s="527" t="s">
        <v>551</v>
      </c>
      <c r="G57" s="529"/>
      <c r="H57" s="349" t="s">
        <v>189</v>
      </c>
      <c r="I57" s="347" t="s">
        <v>222</v>
      </c>
    </row>
    <row r="58" spans="1:9" s="1" customFormat="1" ht="35.1" customHeight="1" thickBot="1" x14ac:dyDescent="0.35">
      <c r="A58" s="491" t="s">
        <v>86</v>
      </c>
      <c r="B58" s="38" t="s">
        <v>76</v>
      </c>
      <c r="C58" s="37" t="s">
        <v>27</v>
      </c>
      <c r="D58" s="477" t="s">
        <v>28</v>
      </c>
      <c r="E58" s="478"/>
      <c r="F58" s="477" t="s">
        <v>29</v>
      </c>
      <c r="G58" s="478"/>
      <c r="H58" s="39" t="s">
        <v>30</v>
      </c>
      <c r="I58" s="41" t="s">
        <v>31</v>
      </c>
    </row>
    <row r="59" spans="1:9" s="1" customFormat="1" ht="120.75" customHeight="1" thickBot="1" x14ac:dyDescent="0.35">
      <c r="A59" s="492"/>
      <c r="B59" s="291">
        <v>1</v>
      </c>
      <c r="C59" s="33"/>
      <c r="D59" s="494"/>
      <c r="E59" s="495"/>
      <c r="F59" s="499"/>
      <c r="G59" s="499"/>
      <c r="H59" s="30"/>
      <c r="I59" s="30"/>
    </row>
    <row r="60" spans="1:9" s="1" customFormat="1" ht="35.1" customHeight="1" thickBot="1" x14ac:dyDescent="0.35">
      <c r="A60" s="491" t="s">
        <v>87</v>
      </c>
      <c r="B60" s="38" t="s">
        <v>76</v>
      </c>
      <c r="C60" s="37" t="s">
        <v>27</v>
      </c>
      <c r="D60" s="477" t="s">
        <v>28</v>
      </c>
      <c r="E60" s="478"/>
      <c r="F60" s="477" t="s">
        <v>29</v>
      </c>
      <c r="G60" s="478"/>
      <c r="H60" s="39" t="s">
        <v>30</v>
      </c>
      <c r="I60" s="41" t="s">
        <v>31</v>
      </c>
    </row>
    <row r="61" spans="1:9" s="1" customFormat="1" ht="120.75" customHeight="1" thickBot="1" x14ac:dyDescent="0.35">
      <c r="A61" s="492"/>
      <c r="B61" s="291">
        <v>1</v>
      </c>
      <c r="C61" s="33"/>
      <c r="D61" s="494"/>
      <c r="E61" s="495"/>
      <c r="F61" s="494"/>
      <c r="G61" s="495"/>
      <c r="H61" s="30"/>
      <c r="I61" s="30"/>
    </row>
    <row r="62" spans="1:9" s="1" customFormat="1" ht="13.8" x14ac:dyDescent="0.3">
      <c r="B62" s="184"/>
    </row>
    <row r="63" spans="1:9" s="1" customFormat="1" ht="13.8" x14ac:dyDescent="0.3"/>
    <row r="64" spans="1:9" s="27" customFormat="1" ht="30" customHeight="1" x14ac:dyDescent="0.3">
      <c r="A64" s="1"/>
      <c r="B64" s="1"/>
      <c r="C64" s="1"/>
      <c r="D64" s="1"/>
      <c r="E64" s="1"/>
      <c r="F64" s="1"/>
      <c r="G64" s="1"/>
      <c r="H64" s="1"/>
      <c r="I64" s="1"/>
    </row>
    <row r="65" spans="1:9" s="1" customFormat="1" ht="34.5" customHeight="1" x14ac:dyDescent="0.3">
      <c r="A65" s="427" t="s">
        <v>17</v>
      </c>
      <c r="B65" s="427"/>
      <c r="C65" s="427"/>
      <c r="D65" s="427"/>
      <c r="E65" s="427"/>
      <c r="F65" s="427"/>
      <c r="G65" s="427"/>
      <c r="H65" s="427"/>
      <c r="I65" s="427"/>
    </row>
    <row r="66" spans="1:9" s="1" customFormat="1" ht="82.35" customHeight="1" x14ac:dyDescent="0.3">
      <c r="A66" s="42" t="s">
        <v>18</v>
      </c>
      <c r="B66" s="428" t="s">
        <v>225</v>
      </c>
      <c r="C66" s="429"/>
      <c r="D66" s="428" t="s">
        <v>226</v>
      </c>
      <c r="E66" s="429"/>
      <c r="F66" s="428" t="s">
        <v>227</v>
      </c>
      <c r="G66" s="429"/>
      <c r="H66" s="430" t="s">
        <v>89</v>
      </c>
      <c r="I66" s="431"/>
    </row>
    <row r="67" spans="1:9" s="1" customFormat="1" ht="45.75" customHeight="1" x14ac:dyDescent="0.3">
      <c r="A67" s="42" t="s">
        <v>90</v>
      </c>
      <c r="B67" s="392">
        <v>0.1</v>
      </c>
      <c r="C67" s="393"/>
      <c r="D67" s="392">
        <v>0.1</v>
      </c>
      <c r="E67" s="393"/>
      <c r="F67" s="392">
        <v>0.1</v>
      </c>
      <c r="G67" s="393"/>
      <c r="H67" s="394"/>
      <c r="I67" s="395"/>
    </row>
    <row r="68" spans="1:9" s="1" customFormat="1" ht="30" customHeight="1" x14ac:dyDescent="0.3">
      <c r="A68" s="396" t="s">
        <v>50</v>
      </c>
      <c r="B68" s="90" t="s">
        <v>26</v>
      </c>
      <c r="C68" s="90" t="s">
        <v>27</v>
      </c>
      <c r="D68" s="90" t="s">
        <v>26</v>
      </c>
      <c r="E68" s="90" t="s">
        <v>27</v>
      </c>
      <c r="F68" s="90" t="s">
        <v>26</v>
      </c>
      <c r="G68" s="90" t="s">
        <v>27</v>
      </c>
      <c r="H68" s="90" t="s">
        <v>26</v>
      </c>
      <c r="I68" s="90" t="s">
        <v>27</v>
      </c>
    </row>
    <row r="69" spans="1:9" s="1" customFormat="1" ht="30" customHeight="1" x14ac:dyDescent="0.3">
      <c r="A69" s="397"/>
      <c r="B69" s="292">
        <v>0</v>
      </c>
      <c r="C69" s="44">
        <v>0</v>
      </c>
      <c r="D69" s="292">
        <v>0.02</v>
      </c>
      <c r="E69" s="44">
        <v>0.02</v>
      </c>
      <c r="F69" s="292">
        <v>0</v>
      </c>
      <c r="G69" s="44">
        <v>0</v>
      </c>
      <c r="H69" s="48"/>
      <c r="I69" s="44"/>
    </row>
    <row r="70" spans="1:9" s="1" customFormat="1" ht="47.1" customHeight="1" x14ac:dyDescent="0.3">
      <c r="A70" s="42" t="s">
        <v>91</v>
      </c>
      <c r="B70" s="533" t="s">
        <v>228</v>
      </c>
      <c r="C70" s="534"/>
      <c r="D70" s="533" t="s">
        <v>218</v>
      </c>
      <c r="E70" s="534"/>
      <c r="F70" s="533" t="s">
        <v>228</v>
      </c>
      <c r="G70" s="535"/>
      <c r="H70" s="434"/>
      <c r="I70" s="435"/>
    </row>
    <row r="71" spans="1:9" s="1" customFormat="1" ht="81" customHeight="1" x14ac:dyDescent="0.3">
      <c r="A71" s="42" t="s">
        <v>92</v>
      </c>
      <c r="B71" s="398"/>
      <c r="C71" s="410"/>
      <c r="D71" s="398" t="s">
        <v>229</v>
      </c>
      <c r="E71" s="410"/>
      <c r="F71" s="407"/>
      <c r="G71" s="399"/>
      <c r="H71" s="407"/>
      <c r="I71" s="399"/>
    </row>
    <row r="72" spans="1:9" s="1" customFormat="1" ht="30.75" customHeight="1" x14ac:dyDescent="0.3">
      <c r="A72" s="396" t="s">
        <v>51</v>
      </c>
      <c r="B72" s="90" t="s">
        <v>26</v>
      </c>
      <c r="C72" s="90" t="s">
        <v>27</v>
      </c>
      <c r="D72" s="90" t="s">
        <v>26</v>
      </c>
      <c r="E72" s="90" t="s">
        <v>27</v>
      </c>
      <c r="F72" s="90" t="s">
        <v>26</v>
      </c>
      <c r="G72" s="90" t="s">
        <v>27</v>
      </c>
      <c r="H72" s="90" t="s">
        <v>26</v>
      </c>
      <c r="I72" s="90" t="s">
        <v>27</v>
      </c>
    </row>
    <row r="73" spans="1:9" s="1" customFormat="1" ht="30.75" customHeight="1" x14ac:dyDescent="0.3">
      <c r="A73" s="397"/>
      <c r="B73" s="292">
        <v>0.03</v>
      </c>
      <c r="C73" s="44">
        <v>0.03</v>
      </c>
      <c r="D73" s="292">
        <v>0.02</v>
      </c>
      <c r="E73" s="44">
        <v>0.02</v>
      </c>
      <c r="F73" s="292">
        <v>0.03</v>
      </c>
      <c r="G73" s="45">
        <v>0.03</v>
      </c>
      <c r="H73" s="48"/>
      <c r="I73" s="45"/>
    </row>
    <row r="74" spans="1:9" s="1" customFormat="1" ht="203.1" customHeight="1" x14ac:dyDescent="0.3">
      <c r="A74" s="42" t="s">
        <v>91</v>
      </c>
      <c r="B74" s="533" t="s">
        <v>220</v>
      </c>
      <c r="C74" s="534"/>
      <c r="D74" s="536" t="s">
        <v>230</v>
      </c>
      <c r="E74" s="537"/>
      <c r="F74" s="533" t="s">
        <v>231</v>
      </c>
      <c r="G74" s="535"/>
      <c r="H74" s="402"/>
      <c r="I74" s="403"/>
    </row>
    <row r="75" spans="1:9" s="1" customFormat="1" ht="88.35" customHeight="1" x14ac:dyDescent="0.3">
      <c r="A75" s="42" t="s">
        <v>92</v>
      </c>
      <c r="B75" s="398" t="s">
        <v>229</v>
      </c>
      <c r="C75" s="410"/>
      <c r="D75" s="398" t="s">
        <v>229</v>
      </c>
      <c r="E75" s="410"/>
      <c r="F75" s="398" t="s">
        <v>229</v>
      </c>
      <c r="G75" s="399"/>
      <c r="H75" s="407"/>
      <c r="I75" s="399"/>
    </row>
    <row r="76" spans="1:9" s="1" customFormat="1" ht="30.75" customHeight="1" x14ac:dyDescent="0.3">
      <c r="A76" s="396" t="s">
        <v>52</v>
      </c>
      <c r="B76" s="90" t="s">
        <v>26</v>
      </c>
      <c r="C76" s="90" t="s">
        <v>27</v>
      </c>
      <c r="D76" s="90" t="s">
        <v>26</v>
      </c>
      <c r="E76" s="90" t="s">
        <v>27</v>
      </c>
      <c r="F76" s="90" t="s">
        <v>26</v>
      </c>
      <c r="G76" s="90" t="s">
        <v>27</v>
      </c>
      <c r="H76" s="90" t="s">
        <v>26</v>
      </c>
      <c r="I76" s="90" t="s">
        <v>27</v>
      </c>
    </row>
    <row r="77" spans="1:9" s="1" customFormat="1" ht="30.75" customHeight="1" x14ac:dyDescent="0.3">
      <c r="A77" s="397"/>
      <c r="B77" s="292">
        <v>0.05</v>
      </c>
      <c r="C77" s="44">
        <v>0.05</v>
      </c>
      <c r="D77" s="292">
        <v>0.04</v>
      </c>
      <c r="E77" s="44">
        <v>0.04</v>
      </c>
      <c r="F77" s="48">
        <v>0.05</v>
      </c>
      <c r="G77" s="45">
        <v>0.05</v>
      </c>
      <c r="H77" s="48"/>
      <c r="I77" s="45"/>
    </row>
    <row r="78" spans="1:9" s="1" customFormat="1" ht="224.1" customHeight="1" x14ac:dyDescent="0.3">
      <c r="A78" s="42" t="s">
        <v>91</v>
      </c>
      <c r="B78" s="533" t="s">
        <v>232</v>
      </c>
      <c r="C78" s="534"/>
      <c r="D78" s="538" t="s">
        <v>233</v>
      </c>
      <c r="E78" s="535"/>
      <c r="F78" s="538" t="s">
        <v>234</v>
      </c>
      <c r="G78" s="535"/>
      <c r="H78" s="407"/>
      <c r="I78" s="399"/>
    </row>
    <row r="79" spans="1:9" s="1" customFormat="1" ht="71.099999999999994" customHeight="1" x14ac:dyDescent="0.3">
      <c r="A79" s="42" t="s">
        <v>92</v>
      </c>
      <c r="B79" s="398" t="s">
        <v>235</v>
      </c>
      <c r="C79" s="410"/>
      <c r="D79" s="398" t="s">
        <v>236</v>
      </c>
      <c r="E79" s="410"/>
      <c r="F79" s="398" t="s">
        <v>237</v>
      </c>
      <c r="G79" s="399"/>
      <c r="H79" s="407"/>
      <c r="I79" s="399"/>
    </row>
    <row r="80" spans="1:9" s="1" customFormat="1" ht="30.75" customHeight="1" x14ac:dyDescent="0.3">
      <c r="A80" s="396" t="s">
        <v>53</v>
      </c>
      <c r="B80" s="90" t="s">
        <v>26</v>
      </c>
      <c r="C80" s="90" t="s">
        <v>27</v>
      </c>
      <c r="D80" s="90" t="s">
        <v>26</v>
      </c>
      <c r="E80" s="90" t="s">
        <v>27</v>
      </c>
      <c r="F80" s="90" t="s">
        <v>26</v>
      </c>
      <c r="G80" s="90" t="s">
        <v>27</v>
      </c>
      <c r="H80" s="90" t="s">
        <v>26</v>
      </c>
      <c r="I80" s="90" t="s">
        <v>27</v>
      </c>
    </row>
    <row r="81" spans="1:9" s="1" customFormat="1" ht="30.75" customHeight="1" x14ac:dyDescent="0.3">
      <c r="A81" s="397"/>
      <c r="B81" s="292">
        <v>0.1</v>
      </c>
      <c r="C81" s="44">
        <v>0.1</v>
      </c>
      <c r="D81" s="292">
        <v>0.1</v>
      </c>
      <c r="E81" s="44">
        <v>0.1</v>
      </c>
      <c r="F81" s="292">
        <v>0.1</v>
      </c>
      <c r="G81" s="45">
        <v>0.1</v>
      </c>
      <c r="H81" s="48"/>
      <c r="I81" s="45"/>
    </row>
    <row r="82" spans="1:9" s="1" customFormat="1" ht="193.35" customHeight="1" x14ac:dyDescent="0.3">
      <c r="A82" s="42" t="s">
        <v>91</v>
      </c>
      <c r="B82" s="533" t="s">
        <v>238</v>
      </c>
      <c r="C82" s="534"/>
      <c r="D82" s="533" t="s">
        <v>240</v>
      </c>
      <c r="E82" s="534"/>
      <c r="F82" s="533" t="s">
        <v>239</v>
      </c>
      <c r="G82" s="534"/>
      <c r="H82" s="407"/>
      <c r="I82" s="399"/>
    </row>
    <row r="83" spans="1:9" s="1" customFormat="1" ht="81" customHeight="1" x14ac:dyDescent="0.3">
      <c r="A83" s="42" t="s">
        <v>92</v>
      </c>
      <c r="B83" s="398" t="s">
        <v>244</v>
      </c>
      <c r="C83" s="418"/>
      <c r="D83" s="398" t="s">
        <v>242</v>
      </c>
      <c r="E83" s="410"/>
      <c r="F83" s="398" t="s">
        <v>243</v>
      </c>
      <c r="G83" s="399"/>
      <c r="H83" s="407"/>
      <c r="I83" s="399"/>
    </row>
    <row r="84" spans="1:9" s="1" customFormat="1" ht="30" customHeight="1" x14ac:dyDescent="0.3">
      <c r="A84" s="396" t="s">
        <v>55</v>
      </c>
      <c r="B84" s="90" t="s">
        <v>26</v>
      </c>
      <c r="C84" s="90" t="s">
        <v>27</v>
      </c>
      <c r="D84" s="90" t="s">
        <v>26</v>
      </c>
      <c r="E84" s="90" t="s">
        <v>27</v>
      </c>
      <c r="F84" s="90" t="s">
        <v>26</v>
      </c>
      <c r="G84" s="90" t="s">
        <v>27</v>
      </c>
      <c r="H84" s="90" t="s">
        <v>26</v>
      </c>
      <c r="I84" s="90" t="s">
        <v>27</v>
      </c>
    </row>
    <row r="85" spans="1:9" s="1" customFormat="1" ht="30" customHeight="1" x14ac:dyDescent="0.3">
      <c r="A85" s="397"/>
      <c r="B85" s="292">
        <v>0.1</v>
      </c>
      <c r="C85" s="44">
        <v>0.1</v>
      </c>
      <c r="D85" s="292">
        <v>0.1</v>
      </c>
      <c r="E85" s="44">
        <v>0.1</v>
      </c>
      <c r="F85" s="292">
        <v>0.1</v>
      </c>
      <c r="G85" s="45">
        <v>0.1</v>
      </c>
      <c r="H85" s="48"/>
      <c r="I85" s="45"/>
    </row>
    <row r="86" spans="1:9" s="1" customFormat="1" ht="251.1" customHeight="1" x14ac:dyDescent="0.3">
      <c r="A86" s="42" t="s">
        <v>91</v>
      </c>
      <c r="B86" s="539" t="s">
        <v>367</v>
      </c>
      <c r="C86" s="540"/>
      <c r="D86" s="539" t="s">
        <v>368</v>
      </c>
      <c r="E86" s="539"/>
      <c r="F86" s="539" t="s">
        <v>369</v>
      </c>
      <c r="G86" s="539"/>
      <c r="H86" s="436"/>
      <c r="I86" s="436"/>
    </row>
    <row r="87" spans="1:9" s="332" customFormat="1" ht="80.25" customHeight="1" x14ac:dyDescent="0.3">
      <c r="A87" s="42" t="s">
        <v>92</v>
      </c>
      <c r="B87" s="398" t="s">
        <v>371</v>
      </c>
      <c r="C87" s="410"/>
      <c r="D87" s="398" t="s">
        <v>370</v>
      </c>
      <c r="E87" s="410"/>
      <c r="F87" s="398" t="s">
        <v>372</v>
      </c>
      <c r="G87" s="410"/>
      <c r="H87" s="411"/>
      <c r="I87" s="410"/>
    </row>
    <row r="88" spans="1:9" s="1" customFormat="1" ht="29.25" customHeight="1" x14ac:dyDescent="0.3">
      <c r="A88" s="396" t="s">
        <v>56</v>
      </c>
      <c r="B88" s="90" t="s">
        <v>26</v>
      </c>
      <c r="C88" s="90" t="s">
        <v>27</v>
      </c>
      <c r="D88" s="90" t="s">
        <v>26</v>
      </c>
      <c r="E88" s="90" t="s">
        <v>27</v>
      </c>
      <c r="F88" s="90" t="s">
        <v>26</v>
      </c>
      <c r="G88" s="90" t="s">
        <v>27</v>
      </c>
      <c r="H88" s="90" t="s">
        <v>26</v>
      </c>
      <c r="I88" s="90" t="s">
        <v>27</v>
      </c>
    </row>
    <row r="89" spans="1:9" s="1" customFormat="1" ht="29.25" customHeight="1" x14ac:dyDescent="0.3">
      <c r="A89" s="397"/>
      <c r="B89" s="292">
        <v>0.1</v>
      </c>
      <c r="C89" s="44">
        <v>0.1</v>
      </c>
      <c r="D89" s="292">
        <v>0.1</v>
      </c>
      <c r="E89" s="44">
        <v>0.1</v>
      </c>
      <c r="F89" s="292">
        <v>0.1</v>
      </c>
      <c r="G89" s="45">
        <v>0.1</v>
      </c>
      <c r="H89" s="48"/>
      <c r="I89" s="45"/>
    </row>
    <row r="90" spans="1:9" s="1" customFormat="1" ht="240" customHeight="1" x14ac:dyDescent="0.3">
      <c r="A90" s="42" t="s">
        <v>91</v>
      </c>
      <c r="B90" s="541" t="s">
        <v>402</v>
      </c>
      <c r="C90" s="542"/>
      <c r="D90" s="541" t="s">
        <v>403</v>
      </c>
      <c r="E90" s="541"/>
      <c r="F90" s="541" t="s">
        <v>404</v>
      </c>
      <c r="G90" s="541"/>
      <c r="H90" s="506"/>
      <c r="I90" s="506"/>
    </row>
    <row r="91" spans="1:9" s="332" customFormat="1" ht="80.25" customHeight="1" x14ac:dyDescent="0.3">
      <c r="A91" s="42" t="s">
        <v>92</v>
      </c>
      <c r="B91" s="398" t="s">
        <v>407</v>
      </c>
      <c r="C91" s="410"/>
      <c r="D91" s="398" t="s">
        <v>406</v>
      </c>
      <c r="E91" s="410"/>
      <c r="F91" s="398" t="s">
        <v>405</v>
      </c>
      <c r="G91" s="410"/>
      <c r="H91" s="411"/>
      <c r="I91" s="410"/>
    </row>
    <row r="92" spans="1:9" s="1" customFormat="1" ht="25.35" customHeight="1" x14ac:dyDescent="0.3">
      <c r="A92" s="396" t="s">
        <v>57</v>
      </c>
      <c r="B92" s="90" t="s">
        <v>26</v>
      </c>
      <c r="C92" s="90" t="s">
        <v>27</v>
      </c>
      <c r="D92" s="90" t="s">
        <v>26</v>
      </c>
      <c r="E92" s="90" t="s">
        <v>27</v>
      </c>
      <c r="F92" s="90" t="s">
        <v>26</v>
      </c>
      <c r="G92" s="90" t="s">
        <v>27</v>
      </c>
      <c r="H92" s="90" t="s">
        <v>26</v>
      </c>
      <c r="I92" s="90" t="s">
        <v>27</v>
      </c>
    </row>
    <row r="93" spans="1:9" s="1" customFormat="1" ht="25.35" customHeight="1" x14ac:dyDescent="0.3">
      <c r="A93" s="397"/>
      <c r="B93" s="292">
        <v>0.1</v>
      </c>
      <c r="C93" s="44">
        <v>0.1</v>
      </c>
      <c r="D93" s="292">
        <v>0.1</v>
      </c>
      <c r="E93" s="44">
        <v>0.12</v>
      </c>
      <c r="F93" s="292">
        <v>0.1</v>
      </c>
      <c r="G93" s="45">
        <v>0.1</v>
      </c>
      <c r="H93" s="48"/>
      <c r="I93" s="45"/>
    </row>
    <row r="94" spans="1:9" s="1" customFormat="1" ht="244.35" customHeight="1" x14ac:dyDescent="0.3">
      <c r="A94" s="42" t="s">
        <v>91</v>
      </c>
      <c r="B94" s="543" t="s">
        <v>438</v>
      </c>
      <c r="C94" s="544"/>
      <c r="D94" s="543" t="s">
        <v>439</v>
      </c>
      <c r="E94" s="543"/>
      <c r="F94" s="543" t="s">
        <v>440</v>
      </c>
      <c r="G94" s="543"/>
      <c r="H94" s="506"/>
      <c r="I94" s="506"/>
    </row>
    <row r="95" spans="1:9" s="332" customFormat="1" ht="80.25" customHeight="1" x14ac:dyDescent="0.3">
      <c r="A95" s="42" t="s">
        <v>92</v>
      </c>
      <c r="B95" s="398" t="s">
        <v>441</v>
      </c>
      <c r="C95" s="410"/>
      <c r="D95" s="398" t="s">
        <v>442</v>
      </c>
      <c r="E95" s="410"/>
      <c r="F95" s="398" t="s">
        <v>443</v>
      </c>
      <c r="G95" s="410"/>
      <c r="H95" s="411"/>
      <c r="I95" s="410"/>
    </row>
    <row r="96" spans="1:9" s="1" customFormat="1" ht="25.35" customHeight="1" x14ac:dyDescent="0.3">
      <c r="A96" s="396" t="s">
        <v>58</v>
      </c>
      <c r="B96" s="90" t="s">
        <v>26</v>
      </c>
      <c r="C96" s="90" t="s">
        <v>27</v>
      </c>
      <c r="D96" s="90" t="s">
        <v>26</v>
      </c>
      <c r="E96" s="90" t="s">
        <v>27</v>
      </c>
      <c r="F96" s="90" t="s">
        <v>26</v>
      </c>
      <c r="G96" s="90" t="s">
        <v>27</v>
      </c>
      <c r="H96" s="90" t="s">
        <v>26</v>
      </c>
      <c r="I96" s="90" t="s">
        <v>27</v>
      </c>
    </row>
    <row r="97" spans="1:9" s="1" customFormat="1" ht="25.35" customHeight="1" x14ac:dyDescent="0.3">
      <c r="A97" s="397"/>
      <c r="B97" s="292">
        <v>0.1</v>
      </c>
      <c r="C97" s="44">
        <v>0.12</v>
      </c>
      <c r="D97" s="292">
        <v>0.1</v>
      </c>
      <c r="E97" s="44">
        <v>0.15</v>
      </c>
      <c r="F97" s="292">
        <v>0.1</v>
      </c>
      <c r="G97" s="45">
        <v>0.15</v>
      </c>
      <c r="H97" s="48"/>
      <c r="I97" s="45"/>
    </row>
    <row r="98" spans="1:9" s="1" customFormat="1" ht="281.10000000000002" customHeight="1" x14ac:dyDescent="0.3">
      <c r="A98" s="42" t="s">
        <v>91</v>
      </c>
      <c r="B98" s="545" t="s">
        <v>476</v>
      </c>
      <c r="C98" s="546"/>
      <c r="D98" s="545" t="s">
        <v>475</v>
      </c>
      <c r="E98" s="545"/>
      <c r="F98" s="545" t="s">
        <v>477</v>
      </c>
      <c r="G98" s="545"/>
      <c r="H98" s="506"/>
      <c r="I98" s="506"/>
    </row>
    <row r="99" spans="1:9" s="332" customFormat="1" ht="80.25" customHeight="1" x14ac:dyDescent="0.3">
      <c r="A99" s="42" t="s">
        <v>92</v>
      </c>
      <c r="B99" s="398" t="s">
        <v>491</v>
      </c>
      <c r="C99" s="410"/>
      <c r="D99" s="398" t="s">
        <v>492</v>
      </c>
      <c r="E99" s="410"/>
      <c r="F99" s="398" t="s">
        <v>493</v>
      </c>
      <c r="G99" s="410"/>
      <c r="H99" s="411"/>
      <c r="I99" s="410"/>
    </row>
    <row r="100" spans="1:9" s="1" customFormat="1" ht="25.35" customHeight="1" x14ac:dyDescent="0.3">
      <c r="A100" s="396" t="s">
        <v>60</v>
      </c>
      <c r="B100" s="90" t="s">
        <v>26</v>
      </c>
      <c r="C100" s="90" t="s">
        <v>27</v>
      </c>
      <c r="D100" s="90" t="s">
        <v>26</v>
      </c>
      <c r="E100" s="90" t="s">
        <v>27</v>
      </c>
      <c r="F100" s="90" t="s">
        <v>26</v>
      </c>
      <c r="G100" s="90" t="s">
        <v>27</v>
      </c>
      <c r="H100" s="90" t="s">
        <v>26</v>
      </c>
      <c r="I100" s="90" t="s">
        <v>27</v>
      </c>
    </row>
    <row r="101" spans="1:9" s="1" customFormat="1" ht="25.35" customHeight="1" x14ac:dyDescent="0.3">
      <c r="A101" s="397"/>
      <c r="B101" s="292">
        <v>0.1</v>
      </c>
      <c r="C101" s="44">
        <v>0.1</v>
      </c>
      <c r="D101" s="292">
        <v>0.1</v>
      </c>
      <c r="E101" s="44">
        <v>0.1</v>
      </c>
      <c r="F101" s="292">
        <v>0.1</v>
      </c>
      <c r="G101" s="45">
        <v>0.12</v>
      </c>
      <c r="H101" s="48"/>
      <c r="I101" s="45"/>
    </row>
    <row r="102" spans="1:9" s="1" customFormat="1" ht="351.6" customHeight="1" x14ac:dyDescent="0.3">
      <c r="A102" s="42" t="s">
        <v>91</v>
      </c>
      <c r="B102" s="545" t="s">
        <v>510</v>
      </c>
      <c r="C102" s="546"/>
      <c r="D102" s="545" t="s">
        <v>518</v>
      </c>
      <c r="E102" s="546"/>
      <c r="F102" s="545" t="s">
        <v>519</v>
      </c>
      <c r="G102" s="545"/>
      <c r="H102" s="506"/>
      <c r="I102" s="506"/>
    </row>
    <row r="103" spans="1:9" s="332" customFormat="1" ht="80.25" customHeight="1" x14ac:dyDescent="0.3">
      <c r="A103" s="42" t="s">
        <v>92</v>
      </c>
      <c r="B103" s="398" t="s">
        <v>521</v>
      </c>
      <c r="C103" s="410"/>
      <c r="D103" s="398" t="s">
        <v>520</v>
      </c>
      <c r="E103" s="410"/>
      <c r="F103" s="398" t="s">
        <v>522</v>
      </c>
      <c r="G103" s="410"/>
      <c r="H103" s="411"/>
      <c r="I103" s="410"/>
    </row>
    <row r="104" spans="1:9" s="1" customFormat="1" ht="25.35" customHeight="1" x14ac:dyDescent="0.3">
      <c r="A104" s="396" t="s">
        <v>61</v>
      </c>
      <c r="B104" s="90" t="s">
        <v>26</v>
      </c>
      <c r="C104" s="90" t="s">
        <v>27</v>
      </c>
      <c r="D104" s="90" t="s">
        <v>26</v>
      </c>
      <c r="E104" s="90" t="s">
        <v>27</v>
      </c>
      <c r="F104" s="90" t="s">
        <v>26</v>
      </c>
      <c r="G104" s="90" t="s">
        <v>27</v>
      </c>
      <c r="H104" s="90" t="s">
        <v>26</v>
      </c>
      <c r="I104" s="90" t="s">
        <v>27</v>
      </c>
    </row>
    <row r="105" spans="1:9" s="1" customFormat="1" ht="25.35" customHeight="1" x14ac:dyDescent="0.3">
      <c r="A105" s="397"/>
      <c r="B105" s="292">
        <v>0.15</v>
      </c>
      <c r="C105" s="46">
        <v>0.15</v>
      </c>
      <c r="D105" s="292">
        <v>0.15</v>
      </c>
      <c r="E105" s="44">
        <v>0.15</v>
      </c>
      <c r="F105" s="48">
        <v>0.15</v>
      </c>
      <c r="G105" s="45">
        <v>0.2</v>
      </c>
      <c r="H105" s="48"/>
      <c r="I105" s="45"/>
    </row>
    <row r="106" spans="1:9" s="1" customFormat="1" ht="225" customHeight="1" x14ac:dyDescent="0.3">
      <c r="A106" s="42" t="s">
        <v>91</v>
      </c>
      <c r="B106" s="545" t="s">
        <v>547</v>
      </c>
      <c r="C106" s="546"/>
      <c r="D106" s="545" t="s">
        <v>549</v>
      </c>
      <c r="E106" s="546"/>
      <c r="F106" s="545" t="s">
        <v>548</v>
      </c>
      <c r="G106" s="545"/>
      <c r="H106" s="506"/>
      <c r="I106" s="506"/>
    </row>
    <row r="107" spans="1:9" s="332" customFormat="1" ht="80.25" customHeight="1" x14ac:dyDescent="0.3">
      <c r="A107" s="42" t="s">
        <v>92</v>
      </c>
      <c r="B107" s="398" t="s">
        <v>563</v>
      </c>
      <c r="C107" s="410"/>
      <c r="D107" s="398" t="s">
        <v>564</v>
      </c>
      <c r="E107" s="410"/>
      <c r="F107" s="398" t="s">
        <v>565</v>
      </c>
      <c r="G107" s="410"/>
      <c r="H107" s="411"/>
      <c r="I107" s="410"/>
    </row>
    <row r="108" spans="1:9" s="1" customFormat="1" ht="25.35" customHeight="1" x14ac:dyDescent="0.3">
      <c r="A108" s="396" t="s">
        <v>62</v>
      </c>
      <c r="B108" s="90" t="s">
        <v>26</v>
      </c>
      <c r="C108" s="90" t="s">
        <v>27</v>
      </c>
      <c r="D108" s="90" t="s">
        <v>26</v>
      </c>
      <c r="E108" s="90" t="s">
        <v>27</v>
      </c>
      <c r="F108" s="90" t="s">
        <v>26</v>
      </c>
      <c r="G108" s="90" t="s">
        <v>27</v>
      </c>
      <c r="H108" s="90" t="s">
        <v>26</v>
      </c>
      <c r="I108" s="90" t="s">
        <v>27</v>
      </c>
    </row>
    <row r="109" spans="1:9" s="1" customFormat="1" ht="25.35" customHeight="1" x14ac:dyDescent="0.3">
      <c r="A109" s="397"/>
      <c r="B109" s="292">
        <v>0.15</v>
      </c>
      <c r="C109" s="46"/>
      <c r="D109" s="292">
        <v>0.15</v>
      </c>
      <c r="E109" s="44"/>
      <c r="F109" s="48">
        <v>0.15</v>
      </c>
      <c r="G109" s="45"/>
      <c r="H109" s="48"/>
      <c r="I109" s="45"/>
    </row>
    <row r="110" spans="1:9" s="1" customFormat="1" ht="80.25" customHeight="1" x14ac:dyDescent="0.3">
      <c r="A110" s="42" t="s">
        <v>91</v>
      </c>
      <c r="B110" s="506"/>
      <c r="C110" s="506"/>
      <c r="D110" s="506"/>
      <c r="E110" s="506"/>
      <c r="F110" s="506"/>
      <c r="G110" s="506"/>
      <c r="H110" s="506"/>
      <c r="I110" s="506"/>
    </row>
    <row r="111" spans="1:9" s="1" customFormat="1" ht="80.25" customHeight="1" x14ac:dyDescent="0.3">
      <c r="A111" s="42" t="s">
        <v>92</v>
      </c>
      <c r="B111" s="390"/>
      <c r="C111" s="391"/>
      <c r="D111" s="390"/>
      <c r="E111" s="391"/>
      <c r="F111" s="390"/>
      <c r="G111" s="391"/>
      <c r="H111" s="390"/>
      <c r="I111" s="391"/>
    </row>
    <row r="112" spans="1:9" s="1" customFormat="1" ht="25.35" customHeight="1" x14ac:dyDescent="0.3">
      <c r="A112" s="396" t="s">
        <v>63</v>
      </c>
      <c r="B112" s="90" t="s">
        <v>26</v>
      </c>
      <c r="C112" s="90" t="s">
        <v>27</v>
      </c>
      <c r="D112" s="90" t="s">
        <v>26</v>
      </c>
      <c r="E112" s="90" t="s">
        <v>27</v>
      </c>
      <c r="F112" s="90" t="s">
        <v>26</v>
      </c>
      <c r="G112" s="90" t="s">
        <v>27</v>
      </c>
      <c r="H112" s="90" t="s">
        <v>26</v>
      </c>
      <c r="I112" s="90" t="s">
        <v>27</v>
      </c>
    </row>
    <row r="113" spans="1:9" s="1" customFormat="1" ht="25.35" customHeight="1" x14ac:dyDescent="0.3">
      <c r="A113" s="397"/>
      <c r="B113" s="293">
        <v>0.02</v>
      </c>
      <c r="C113" s="171"/>
      <c r="D113" s="293">
        <v>0.02</v>
      </c>
      <c r="E113" s="171"/>
      <c r="F113" s="293">
        <v>0.02</v>
      </c>
      <c r="G113" s="172"/>
      <c r="H113" s="171"/>
      <c r="I113" s="172"/>
    </row>
    <row r="114" spans="1:9" s="1" customFormat="1" ht="80.25" customHeight="1" x14ac:dyDescent="0.3">
      <c r="A114" s="42" t="s">
        <v>91</v>
      </c>
      <c r="B114" s="504"/>
      <c r="C114" s="504"/>
      <c r="D114" s="504"/>
      <c r="E114" s="504"/>
      <c r="F114" s="504"/>
      <c r="G114" s="504"/>
      <c r="H114" s="504"/>
      <c r="I114" s="504"/>
    </row>
    <row r="115" spans="1:9" s="1" customFormat="1" ht="80.25" customHeight="1" x14ac:dyDescent="0.3">
      <c r="A115" s="42" t="s">
        <v>92</v>
      </c>
      <c r="B115" s="390"/>
      <c r="C115" s="391"/>
      <c r="D115" s="390"/>
      <c r="E115" s="391"/>
      <c r="F115" s="390"/>
      <c r="G115" s="391"/>
      <c r="H115" s="390"/>
      <c r="I115" s="391"/>
    </row>
    <row r="116" spans="1:9" s="49" customFormat="1" ht="25.35" customHeight="1" x14ac:dyDescent="0.3">
      <c r="A116" s="295" t="s">
        <v>93</v>
      </c>
      <c r="B116" s="297">
        <f>(B69+B73+B77+B81+B85+B89+B93+B97+B101+B105+B109+B113)</f>
        <v>1</v>
      </c>
      <c r="C116" s="297">
        <f>(C69+C73+C77+C81+C85+C89+C93+C97+C101+C105+C109+C113)</f>
        <v>0.85</v>
      </c>
      <c r="D116" s="297">
        <f t="shared" ref="D116:I116" si="1">(D69+D73+D77+D81+D85+D89+D93+D97+D101+D105+D109+D113)</f>
        <v>1</v>
      </c>
      <c r="E116" s="297">
        <f>(E69+E73+E77+E81+E85+E89+E93+E97+E101+E105+E109+E113)</f>
        <v>0.9</v>
      </c>
      <c r="F116" s="297">
        <f t="shared" si="1"/>
        <v>1</v>
      </c>
      <c r="G116" s="297">
        <f t="shared" si="1"/>
        <v>0.95</v>
      </c>
      <c r="H116" s="297">
        <f t="shared" si="1"/>
        <v>0</v>
      </c>
      <c r="I116" s="297">
        <f t="shared" si="1"/>
        <v>0</v>
      </c>
    </row>
    <row r="117" spans="1:9" s="1" customFormat="1" ht="13.8"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 ref="B99" r:id="rId20" xr:uid="{E06DD6B5-AE54-4A41-ADF3-5EA78D7C57E5}"/>
    <hyperlink ref="D99" r:id="rId21" xr:uid="{E9E076C2-43A9-4A48-877D-962F7999B2B7}"/>
    <hyperlink ref="F99" r:id="rId22" xr:uid="{9E548237-2C64-4395-AF67-3721D97CFD40}"/>
    <hyperlink ref="D103" r:id="rId23" xr:uid="{988AEC1B-E2AC-0F46-B874-8D06B6821215}"/>
    <hyperlink ref="B103" r:id="rId24" xr:uid="{AE996313-E4CC-F049-8CD4-2D3FC2DA49D4}"/>
    <hyperlink ref="F103" r:id="rId25" xr:uid="{E4DB726D-4ABB-0143-B553-9850D3A7FD93}"/>
    <hyperlink ref="B107" r:id="rId26" xr:uid="{E373A927-77A7-F541-B8D3-C82A4D3C8D8E}"/>
    <hyperlink ref="D107" r:id="rId27" xr:uid="{15AE803C-EA77-364D-907C-EA92A7231A00}"/>
    <hyperlink ref="F107" r:id="rId28" xr:uid="{22163D66-85BE-4D48-A742-20FE92C8E50E}"/>
  </hyperlinks>
  <pageMargins left="0.7" right="0.7" top="0.75" bottom="0.75" header="0.3" footer="0.3"/>
  <drawing r:id="rId29"/>
  <legacy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D55" zoomScale="45" zoomScaleNormal="70" workbookViewId="0">
      <selection activeCell="F57" sqref="F57:G57"/>
    </sheetView>
  </sheetViews>
  <sheetFormatPr baseColWidth="10" defaultColWidth="65.6640625" defaultRowHeight="14.4" x14ac:dyDescent="0.3"/>
  <cols>
    <col min="4" max="4" width="199.44140625" customWidth="1"/>
    <col min="5" max="5" width="152.33203125" hidden="1" customWidth="1"/>
    <col min="6" max="6" width="255.5546875" customWidth="1"/>
    <col min="7" max="7" width="141" hidden="1" customWidth="1"/>
    <col min="13" max="13" width="37.44140625" customWidth="1"/>
  </cols>
  <sheetData>
    <row r="1" spans="1:15" ht="16.2" thickBot="1" x14ac:dyDescent="0.35">
      <c r="A1" s="547"/>
      <c r="B1" s="550" t="s">
        <v>44</v>
      </c>
      <c r="C1" s="551"/>
      <c r="D1" s="551"/>
      <c r="E1" s="551"/>
      <c r="F1" s="551"/>
      <c r="G1" s="551"/>
      <c r="H1" s="551"/>
      <c r="I1" s="551"/>
      <c r="J1" s="551"/>
      <c r="K1" s="551"/>
      <c r="L1" s="552"/>
      <c r="M1" s="553" t="s">
        <v>174</v>
      </c>
      <c r="N1" s="438"/>
      <c r="O1" s="554"/>
    </row>
    <row r="2" spans="1:15" ht="16.2" thickBot="1" x14ac:dyDescent="0.35">
      <c r="A2" s="548"/>
      <c r="B2" s="555" t="s">
        <v>45</v>
      </c>
      <c r="C2" s="556"/>
      <c r="D2" s="556"/>
      <c r="E2" s="556"/>
      <c r="F2" s="556"/>
      <c r="G2" s="556"/>
      <c r="H2" s="556"/>
      <c r="I2" s="556"/>
      <c r="J2" s="556"/>
      <c r="K2" s="556"/>
      <c r="L2" s="557"/>
      <c r="M2" s="553" t="s">
        <v>161</v>
      </c>
      <c r="N2" s="438"/>
      <c r="O2" s="554"/>
    </row>
    <row r="3" spans="1:15" ht="16.2" thickBot="1" x14ac:dyDescent="0.35">
      <c r="A3" s="548"/>
      <c r="B3" s="555" t="s">
        <v>0</v>
      </c>
      <c r="C3" s="556"/>
      <c r="D3" s="556"/>
      <c r="E3" s="556"/>
      <c r="F3" s="556"/>
      <c r="G3" s="556"/>
      <c r="H3" s="556"/>
      <c r="I3" s="556"/>
      <c r="J3" s="556"/>
      <c r="K3" s="556"/>
      <c r="L3" s="557"/>
      <c r="M3" s="553" t="s">
        <v>162</v>
      </c>
      <c r="N3" s="438"/>
      <c r="O3" s="554"/>
    </row>
    <row r="4" spans="1:15" ht="16.2" thickBot="1" x14ac:dyDescent="0.35">
      <c r="A4" s="549"/>
      <c r="B4" s="558" t="s">
        <v>46</v>
      </c>
      <c r="C4" s="559"/>
      <c r="D4" s="559"/>
      <c r="E4" s="559"/>
      <c r="F4" s="559"/>
      <c r="G4" s="559"/>
      <c r="H4" s="559"/>
      <c r="I4" s="559"/>
      <c r="J4" s="559"/>
      <c r="K4" s="559"/>
      <c r="L4" s="560"/>
      <c r="M4" s="553" t="s">
        <v>163</v>
      </c>
      <c r="N4" s="438"/>
      <c r="O4" s="554"/>
    </row>
    <row r="5" spans="1:15" ht="16.2" thickBot="1" x14ac:dyDescent="0.35">
      <c r="A5" s="221"/>
      <c r="B5" s="222"/>
      <c r="C5" s="222"/>
      <c r="D5" s="222"/>
      <c r="E5" s="222"/>
      <c r="F5" s="222"/>
      <c r="G5" s="222"/>
      <c r="H5" s="222"/>
      <c r="I5" s="222"/>
      <c r="J5" s="222"/>
      <c r="K5" s="222"/>
      <c r="L5" s="222"/>
      <c r="M5" s="83"/>
      <c r="N5" s="83"/>
      <c r="O5" s="83"/>
    </row>
    <row r="6" spans="1:15" ht="18" thickBot="1" x14ac:dyDescent="0.35">
      <c r="A6" s="223" t="s">
        <v>48</v>
      </c>
      <c r="B6" s="587" t="s">
        <v>170</v>
      </c>
      <c r="C6" s="588"/>
      <c r="D6" s="588"/>
      <c r="E6" s="588"/>
      <c r="F6" s="588"/>
      <c r="G6" s="588"/>
      <c r="H6" s="588"/>
      <c r="I6" s="588"/>
      <c r="J6" s="588"/>
      <c r="K6" s="589"/>
      <c r="L6" s="224" t="s">
        <v>49</v>
      </c>
      <c r="M6" s="590"/>
      <c r="N6" s="591"/>
      <c r="O6" s="592"/>
    </row>
    <row r="7" spans="1:15" ht="16.2" thickBot="1" x14ac:dyDescent="0.35">
      <c r="A7" s="221"/>
      <c r="B7" s="222"/>
      <c r="C7" s="222"/>
      <c r="D7" s="222"/>
      <c r="E7" s="222"/>
      <c r="F7" s="222"/>
      <c r="G7" s="222"/>
      <c r="H7" s="222"/>
      <c r="I7" s="222"/>
      <c r="J7" s="222"/>
      <c r="K7" s="222"/>
      <c r="L7" s="222"/>
      <c r="M7" s="83"/>
      <c r="N7" s="83"/>
      <c r="O7" s="83"/>
    </row>
    <row r="8" spans="1:15" ht="18" thickBot="1" x14ac:dyDescent="0.35">
      <c r="A8" s="561" t="s">
        <v>2</v>
      </c>
      <c r="B8" s="224" t="s">
        <v>50</v>
      </c>
      <c r="C8" s="225">
        <v>45688</v>
      </c>
      <c r="D8" s="224" t="s">
        <v>51</v>
      </c>
      <c r="E8" s="226">
        <v>45716</v>
      </c>
      <c r="F8" s="224" t="s">
        <v>52</v>
      </c>
      <c r="G8" s="225">
        <v>45747</v>
      </c>
      <c r="H8" s="224" t="s">
        <v>53</v>
      </c>
      <c r="I8" s="227">
        <v>45777</v>
      </c>
      <c r="J8" s="594" t="s">
        <v>3</v>
      </c>
      <c r="K8" s="595"/>
      <c r="L8" s="228" t="s">
        <v>54</v>
      </c>
      <c r="M8" s="600"/>
      <c r="N8" s="601"/>
      <c r="O8" s="602"/>
    </row>
    <row r="9" spans="1:15" ht="18" thickBot="1" x14ac:dyDescent="0.35">
      <c r="A9" s="562"/>
      <c r="B9" s="229" t="s">
        <v>55</v>
      </c>
      <c r="C9" s="331">
        <v>45808</v>
      </c>
      <c r="D9" s="230" t="s">
        <v>56</v>
      </c>
      <c r="E9" s="338">
        <v>45838</v>
      </c>
      <c r="F9" s="230" t="s">
        <v>57</v>
      </c>
      <c r="G9" s="344">
        <v>45869</v>
      </c>
      <c r="H9" s="230" t="s">
        <v>58</v>
      </c>
      <c r="I9" s="355">
        <v>45900</v>
      </c>
      <c r="J9" s="596"/>
      <c r="K9" s="597"/>
      <c r="L9" s="233" t="s">
        <v>59</v>
      </c>
      <c r="M9" s="600"/>
      <c r="N9" s="601"/>
      <c r="O9" s="602"/>
    </row>
    <row r="10" spans="1:15" ht="18" thickBot="1" x14ac:dyDescent="0.35">
      <c r="A10" s="593"/>
      <c r="B10" s="230" t="s">
        <v>60</v>
      </c>
      <c r="C10" s="365">
        <v>45930</v>
      </c>
      <c r="D10" s="230" t="s">
        <v>61</v>
      </c>
      <c r="E10" s="377">
        <v>45961</v>
      </c>
      <c r="F10" s="230" t="s">
        <v>62</v>
      </c>
      <c r="G10" s="231"/>
      <c r="H10" s="230" t="s">
        <v>63</v>
      </c>
      <c r="I10" s="232"/>
      <c r="J10" s="598"/>
      <c r="K10" s="599"/>
      <c r="L10" s="233" t="s">
        <v>64</v>
      </c>
      <c r="M10" s="600" t="s">
        <v>171</v>
      </c>
      <c r="N10" s="601"/>
      <c r="O10" s="602"/>
    </row>
    <row r="11" spans="1:15" ht="15" thickBot="1" x14ac:dyDescent="0.35">
      <c r="A11" s="234"/>
      <c r="B11" s="168"/>
      <c r="C11" s="168"/>
      <c r="D11" s="235"/>
      <c r="E11" s="92"/>
      <c r="F11" s="92"/>
      <c r="G11" s="236"/>
      <c r="H11" s="236"/>
      <c r="I11" s="237"/>
      <c r="J11" s="237"/>
      <c r="K11" s="168"/>
      <c r="L11" s="168"/>
      <c r="M11" s="168"/>
      <c r="N11" s="168"/>
      <c r="O11" s="168"/>
    </row>
    <row r="12" spans="1:15" ht="25.35" customHeight="1" x14ac:dyDescent="0.3">
      <c r="A12" s="561" t="s">
        <v>65</v>
      </c>
      <c r="B12" s="564" t="s">
        <v>245</v>
      </c>
      <c r="C12" s="565"/>
      <c r="D12" s="565"/>
      <c r="E12" s="565"/>
      <c r="F12" s="565"/>
      <c r="G12" s="565"/>
      <c r="H12" s="565"/>
      <c r="I12" s="565"/>
      <c r="J12" s="565"/>
      <c r="K12" s="565"/>
      <c r="L12" s="565"/>
      <c r="M12" s="565"/>
      <c r="N12" s="565"/>
      <c r="O12" s="566"/>
    </row>
    <row r="13" spans="1:15" x14ac:dyDescent="0.3">
      <c r="A13" s="562"/>
      <c r="B13" s="567"/>
      <c r="C13" s="568"/>
      <c r="D13" s="568"/>
      <c r="E13" s="568"/>
      <c r="F13" s="568"/>
      <c r="G13" s="568"/>
      <c r="H13" s="568"/>
      <c r="I13" s="568"/>
      <c r="J13" s="568"/>
      <c r="K13" s="568"/>
      <c r="L13" s="568"/>
      <c r="M13" s="568"/>
      <c r="N13" s="568"/>
      <c r="O13" s="569"/>
    </row>
    <row r="14" spans="1:15" ht="15" thickBot="1" x14ac:dyDescent="0.35">
      <c r="A14" s="563"/>
      <c r="B14" s="570"/>
      <c r="C14" s="571"/>
      <c r="D14" s="571"/>
      <c r="E14" s="571"/>
      <c r="F14" s="571"/>
      <c r="G14" s="571"/>
      <c r="H14" s="571"/>
      <c r="I14" s="571"/>
      <c r="J14" s="571"/>
      <c r="K14" s="571"/>
      <c r="L14" s="571"/>
      <c r="M14" s="571"/>
      <c r="N14" s="571"/>
      <c r="O14" s="572"/>
    </row>
    <row r="15" spans="1:15" ht="15" thickBot="1" x14ac:dyDescent="0.35">
      <c r="A15" s="238"/>
      <c r="B15" s="239"/>
      <c r="C15" s="240"/>
      <c r="D15" s="240"/>
      <c r="E15" s="240"/>
      <c r="F15" s="240"/>
      <c r="G15" s="241"/>
      <c r="H15" s="241"/>
      <c r="I15" s="241"/>
      <c r="J15" s="241"/>
      <c r="K15" s="241"/>
      <c r="L15" s="242"/>
      <c r="M15" s="242"/>
      <c r="N15" s="242"/>
      <c r="O15" s="242"/>
    </row>
    <row r="16" spans="1:15" ht="32.1" customHeight="1" thickBot="1" x14ac:dyDescent="0.35">
      <c r="A16" s="223" t="s">
        <v>4</v>
      </c>
      <c r="B16" s="573" t="s">
        <v>246</v>
      </c>
      <c r="C16" s="574"/>
      <c r="D16" s="574"/>
      <c r="E16" s="574"/>
      <c r="F16" s="575"/>
      <c r="G16" s="576" t="s">
        <v>5</v>
      </c>
      <c r="H16" s="577"/>
      <c r="I16" s="578" t="s">
        <v>247</v>
      </c>
      <c r="J16" s="579"/>
      <c r="K16" s="579"/>
      <c r="L16" s="579"/>
      <c r="M16" s="579"/>
      <c r="N16" s="579"/>
      <c r="O16" s="580"/>
    </row>
    <row r="17" spans="1:15" ht="15" thickBot="1" x14ac:dyDescent="0.35">
      <c r="A17" s="238"/>
      <c r="B17" s="241"/>
      <c r="C17" s="240"/>
      <c r="D17" s="240"/>
      <c r="E17" s="240"/>
      <c r="F17" s="240"/>
      <c r="G17" s="241"/>
      <c r="H17" s="241"/>
      <c r="I17" s="241"/>
      <c r="J17" s="241"/>
      <c r="K17" s="241"/>
      <c r="L17" s="242"/>
      <c r="M17" s="242"/>
      <c r="N17" s="242"/>
      <c r="O17" s="242"/>
    </row>
    <row r="18" spans="1:15" ht="73.349999999999994" customHeight="1" thickBot="1" x14ac:dyDescent="0.35">
      <c r="A18" s="223" t="s">
        <v>6</v>
      </c>
      <c r="B18" s="581" t="s">
        <v>175</v>
      </c>
      <c r="C18" s="582"/>
      <c r="D18" s="582"/>
      <c r="E18" s="583"/>
      <c r="F18" s="243" t="s">
        <v>7</v>
      </c>
      <c r="G18" s="584" t="s">
        <v>177</v>
      </c>
      <c r="H18" s="585"/>
      <c r="I18" s="586"/>
      <c r="J18" s="243" t="s">
        <v>8</v>
      </c>
      <c r="K18" s="573" t="s">
        <v>248</v>
      </c>
      <c r="L18" s="574"/>
      <c r="M18" s="574"/>
      <c r="N18" s="574"/>
      <c r="O18" s="575"/>
    </row>
    <row r="19" spans="1:15" x14ac:dyDescent="0.3">
      <c r="A19" s="244"/>
      <c r="B19" s="245"/>
      <c r="C19" s="610"/>
      <c r="D19" s="610"/>
      <c r="E19" s="610"/>
      <c r="F19" s="610"/>
      <c r="G19" s="610"/>
      <c r="H19" s="610"/>
      <c r="I19" s="610"/>
      <c r="J19" s="610"/>
      <c r="K19" s="610"/>
      <c r="L19" s="610"/>
      <c r="M19" s="610"/>
      <c r="N19" s="610"/>
      <c r="O19" s="610"/>
    </row>
    <row r="20" spans="1:15" ht="15" thickBot="1" x14ac:dyDescent="0.35">
      <c r="A20" s="246"/>
      <c r="B20" s="247"/>
      <c r="C20" s="247"/>
      <c r="D20" s="247"/>
      <c r="E20" s="247"/>
      <c r="F20" s="247"/>
      <c r="G20" s="247"/>
      <c r="H20" s="247"/>
      <c r="I20" s="247"/>
      <c r="J20" s="247"/>
      <c r="K20" s="247"/>
      <c r="L20" s="247"/>
      <c r="M20" s="247"/>
      <c r="N20" s="247"/>
      <c r="O20" s="247"/>
    </row>
    <row r="21" spans="1:15" ht="15" thickBot="1" x14ac:dyDescent="0.35">
      <c r="A21" s="611" t="s">
        <v>9</v>
      </c>
      <c r="B21" s="612"/>
      <c r="C21" s="612"/>
      <c r="D21" s="612"/>
      <c r="E21" s="612"/>
      <c r="F21" s="612"/>
      <c r="G21" s="612"/>
      <c r="H21" s="612"/>
      <c r="I21" s="612"/>
      <c r="J21" s="612"/>
      <c r="K21" s="612"/>
      <c r="L21" s="612"/>
      <c r="M21" s="612"/>
      <c r="N21" s="612"/>
      <c r="O21" s="613"/>
    </row>
    <row r="22" spans="1:15" ht="15" thickBot="1" x14ac:dyDescent="0.35">
      <c r="A22" s="611" t="s">
        <v>66</v>
      </c>
      <c r="B22" s="612"/>
      <c r="C22" s="612"/>
      <c r="D22" s="612"/>
      <c r="E22" s="612"/>
      <c r="F22" s="612"/>
      <c r="G22" s="612"/>
      <c r="H22" s="612"/>
      <c r="I22" s="612"/>
      <c r="J22" s="612"/>
      <c r="K22" s="612"/>
      <c r="L22" s="612"/>
      <c r="M22" s="612"/>
      <c r="N22" s="612"/>
      <c r="O22" s="613"/>
    </row>
    <row r="23" spans="1:15" ht="15" thickBot="1" x14ac:dyDescent="0.35">
      <c r="A23" s="248"/>
      <c r="B23" s="249" t="s">
        <v>50</v>
      </c>
      <c r="C23" s="250" t="s">
        <v>51</v>
      </c>
      <c r="D23" s="250" t="s">
        <v>52</v>
      </c>
      <c r="E23" s="250" t="s">
        <v>53</v>
      </c>
      <c r="F23" s="250" t="s">
        <v>55</v>
      </c>
      <c r="G23" s="250" t="s">
        <v>56</v>
      </c>
      <c r="H23" s="250" t="s">
        <v>57</v>
      </c>
      <c r="I23" s="250" t="s">
        <v>58</v>
      </c>
      <c r="J23" s="250" t="s">
        <v>60</v>
      </c>
      <c r="K23" s="250" t="s">
        <v>61</v>
      </c>
      <c r="L23" s="250" t="s">
        <v>62</v>
      </c>
      <c r="M23" s="250" t="s">
        <v>63</v>
      </c>
      <c r="N23" s="251" t="s">
        <v>67</v>
      </c>
      <c r="O23" s="252" t="s">
        <v>68</v>
      </c>
    </row>
    <row r="24" spans="1:15" x14ac:dyDescent="0.3">
      <c r="A24" s="253" t="s">
        <v>10</v>
      </c>
      <c r="B24" s="279">
        <v>180454000</v>
      </c>
      <c r="C24" s="280"/>
      <c r="D24" s="279">
        <v>1125000</v>
      </c>
      <c r="E24" s="279">
        <v>78342000</v>
      </c>
      <c r="F24" s="280"/>
      <c r="G24" s="280"/>
      <c r="H24" s="281"/>
      <c r="I24" s="281"/>
      <c r="J24" s="281"/>
      <c r="K24" s="281"/>
      <c r="L24" s="281"/>
      <c r="M24" s="281"/>
      <c r="N24" s="385">
        <f t="shared" ref="N24:N29" si="0">SUM(B24:M24)</f>
        <v>259921000</v>
      </c>
      <c r="O24" s="283"/>
    </row>
    <row r="25" spans="1:15" x14ac:dyDescent="0.3">
      <c r="A25" s="254" t="s">
        <v>11</v>
      </c>
      <c r="B25" s="279">
        <v>72875000</v>
      </c>
      <c r="C25" s="279">
        <f>180454000</f>
        <v>180454000</v>
      </c>
      <c r="D25" s="279">
        <v>0</v>
      </c>
      <c r="E25" s="279">
        <f>179713000-B25-C25-D25</f>
        <v>-73616000</v>
      </c>
      <c r="F25" s="279">
        <f>179713000-B25-C25-D25-E25</f>
        <v>0</v>
      </c>
      <c r="G25" s="279">
        <f>179713000-B25-C25-D25-E25-F25</f>
        <v>0</v>
      </c>
      <c r="H25" s="279">
        <f>179713000-B25-C25-D25-E25-F25-G25</f>
        <v>0</v>
      </c>
      <c r="I25" s="279">
        <f>205771682-B25-C25-D25-E25-F25-G25-H25</f>
        <v>26058682</v>
      </c>
      <c r="J25" s="279">
        <f>205888686-B25-C25-D25-E25-F25-G25-H25-I25</f>
        <v>117004</v>
      </c>
      <c r="K25" s="279">
        <f>217092186-B25-C25-D25-E25-F25-G25-H25-I25-J25</f>
        <v>11203500</v>
      </c>
      <c r="L25" s="280"/>
      <c r="M25" s="280"/>
      <c r="N25" s="387">
        <f t="shared" si="0"/>
        <v>217092186</v>
      </c>
      <c r="O25" s="284">
        <f>N25/N24</f>
        <v>0.83522372567049219</v>
      </c>
    </row>
    <row r="26" spans="1:15" x14ac:dyDescent="0.3">
      <c r="A26" s="254" t="s">
        <v>12</v>
      </c>
      <c r="B26" s="280"/>
      <c r="C26" s="279">
        <v>782100</v>
      </c>
      <c r="D26" s="279">
        <f>10547833-B26-C26</f>
        <v>9765733</v>
      </c>
      <c r="E26" s="279">
        <f>29483833-B26-C26-D26</f>
        <v>18936000</v>
      </c>
      <c r="F26" s="279">
        <f>44647833-B26-C26-D26-E26</f>
        <v>15164000</v>
      </c>
      <c r="G26" s="279">
        <f>67355833-B26-C26-D26-E26-F26</f>
        <v>22708000</v>
      </c>
      <c r="H26" s="279">
        <f>82519833-B26-C26-D26-E26-F26-G26</f>
        <v>15164000</v>
      </c>
      <c r="I26" s="279">
        <f>97683833-B26-C26-D26-E26-F26-G26-H26</f>
        <v>15164000</v>
      </c>
      <c r="J26" s="279">
        <f>120391833-B26-C26-D26-E26-F26-G26-H26-I26</f>
        <v>22708000</v>
      </c>
      <c r="K26" s="279">
        <f>140730837-B26-C26-D26-E26-F26-G26-H26-I26-J26</f>
        <v>20339004</v>
      </c>
      <c r="L26" s="280"/>
      <c r="M26" s="280"/>
      <c r="N26" s="386">
        <f t="shared" si="0"/>
        <v>140730837</v>
      </c>
      <c r="O26" s="285"/>
    </row>
    <row r="27" spans="1:15" x14ac:dyDescent="0.3">
      <c r="A27" s="254" t="s">
        <v>69</v>
      </c>
      <c r="B27" s="279">
        <v>24268619</v>
      </c>
      <c r="C27" s="279">
        <v>8244882</v>
      </c>
      <c r="D27" s="279">
        <v>24635723</v>
      </c>
      <c r="E27" s="280"/>
      <c r="F27" s="280"/>
      <c r="G27" s="280"/>
      <c r="H27" s="280"/>
      <c r="I27" s="280"/>
      <c r="J27" s="280"/>
      <c r="K27" s="280"/>
      <c r="L27" s="280"/>
      <c r="M27" s="280"/>
      <c r="N27" s="294">
        <f t="shared" si="0"/>
        <v>57149224</v>
      </c>
      <c r="O27" s="285"/>
    </row>
    <row r="28" spans="1:15" x14ac:dyDescent="0.3">
      <c r="A28" s="254" t="s">
        <v>70</v>
      </c>
      <c r="B28" s="280"/>
      <c r="C28" s="279"/>
      <c r="D28" s="280"/>
      <c r="E28" s="280"/>
      <c r="F28" s="280"/>
      <c r="G28" s="280"/>
      <c r="H28" s="280"/>
      <c r="I28" s="280"/>
      <c r="J28" s="280"/>
      <c r="K28" s="280"/>
      <c r="L28" s="280"/>
      <c r="M28" s="280"/>
      <c r="N28" s="280">
        <f t="shared" si="0"/>
        <v>0</v>
      </c>
      <c r="O28" s="285"/>
    </row>
    <row r="29" spans="1:15" ht="15" thickBot="1" x14ac:dyDescent="0.35">
      <c r="A29" s="255" t="s">
        <v>13</v>
      </c>
      <c r="B29" s="286">
        <v>3698000</v>
      </c>
      <c r="C29" s="279">
        <f>29185301-B29</f>
        <v>25487301</v>
      </c>
      <c r="D29" s="286">
        <v>0</v>
      </c>
      <c r="E29" s="286">
        <f>57149224-B29-C29-D29</f>
        <v>27963923</v>
      </c>
      <c r="F29" s="287">
        <v>0</v>
      </c>
      <c r="G29" s="287">
        <v>0</v>
      </c>
      <c r="H29" s="287">
        <v>0</v>
      </c>
      <c r="I29" s="287"/>
      <c r="J29" s="287"/>
      <c r="K29" s="287">
        <v>0</v>
      </c>
      <c r="L29" s="287"/>
      <c r="M29" s="287"/>
      <c r="N29" s="279">
        <f t="shared" si="0"/>
        <v>57149224</v>
      </c>
      <c r="O29" s="288">
        <f>N29/N27</f>
        <v>1</v>
      </c>
    </row>
    <row r="30" spans="1:15" x14ac:dyDescent="0.3">
      <c r="A30" s="256"/>
      <c r="B30" s="256"/>
      <c r="C30" s="256"/>
      <c r="D30" s="256"/>
      <c r="E30" s="256"/>
      <c r="F30" s="256"/>
      <c r="G30" s="256"/>
      <c r="H30" s="256"/>
      <c r="I30" s="256"/>
      <c r="J30" s="256"/>
      <c r="K30" s="256"/>
      <c r="L30" s="256"/>
      <c r="M30" s="256"/>
      <c r="N30" s="256"/>
      <c r="O30" s="256"/>
    </row>
    <row r="31" spans="1:15" x14ac:dyDescent="0.3">
      <c r="A31" s="256"/>
      <c r="B31" s="256"/>
      <c r="C31" s="256"/>
      <c r="D31" s="256"/>
      <c r="E31" s="256"/>
      <c r="F31" s="256"/>
      <c r="G31" s="256"/>
      <c r="H31" s="256"/>
      <c r="I31" s="256"/>
      <c r="J31" s="256"/>
      <c r="K31" s="256"/>
      <c r="L31" s="256"/>
      <c r="M31" s="256"/>
      <c r="N31" s="256"/>
      <c r="O31" s="256"/>
    </row>
    <row r="32" spans="1:15" ht="15" thickBot="1" x14ac:dyDescent="0.35">
      <c r="A32" s="257"/>
      <c r="B32" s="257"/>
      <c r="C32" s="257"/>
      <c r="D32" s="257"/>
      <c r="E32" s="257"/>
      <c r="F32" s="257"/>
      <c r="G32" s="257"/>
      <c r="H32" s="257"/>
      <c r="I32" s="257"/>
      <c r="J32" s="257"/>
      <c r="K32" s="257"/>
      <c r="L32" s="257"/>
      <c r="M32" s="257"/>
      <c r="N32" s="257"/>
      <c r="O32" s="257"/>
    </row>
    <row r="33" spans="1:15" ht="18" thickBot="1" x14ac:dyDescent="0.35">
      <c r="A33" s="614" t="s">
        <v>71</v>
      </c>
      <c r="B33" s="615"/>
      <c r="C33" s="615"/>
      <c r="D33" s="615"/>
      <c r="E33" s="615"/>
      <c r="F33" s="615"/>
      <c r="G33" s="615"/>
      <c r="H33" s="615"/>
      <c r="I33" s="616"/>
      <c r="J33" s="258"/>
      <c r="K33" s="257"/>
      <c r="L33" s="257"/>
      <c r="M33" s="257"/>
      <c r="N33" s="257"/>
      <c r="O33" s="257"/>
    </row>
    <row r="34" spans="1:15" ht="17.399999999999999" thickBot="1" x14ac:dyDescent="0.35">
      <c r="A34" s="259" t="s">
        <v>72</v>
      </c>
      <c r="B34" s="617" t="str">
        <f>+B12</f>
        <v>Implementar 1 estrategia de  asistencia técnica dirigidas a los Sectores de la Administración Distrital y al Sector Privado, para la incorporación del enfoque diferencial en los servicios, programas y estrategias dirigidas a mujeres.</v>
      </c>
      <c r="C34" s="618"/>
      <c r="D34" s="618"/>
      <c r="E34" s="618"/>
      <c r="F34" s="618"/>
      <c r="G34" s="618"/>
      <c r="H34" s="618"/>
      <c r="I34" s="619"/>
      <c r="J34" s="260"/>
      <c r="K34" s="257"/>
      <c r="L34" s="257"/>
      <c r="M34" s="261"/>
      <c r="N34" s="257"/>
      <c r="O34" s="257"/>
    </row>
    <row r="35" spans="1:15" ht="67.349999999999994" customHeight="1" thickBot="1" x14ac:dyDescent="0.35">
      <c r="A35" s="608" t="s">
        <v>14</v>
      </c>
      <c r="B35" s="262">
        <v>2024</v>
      </c>
      <c r="C35" s="262">
        <v>2025</v>
      </c>
      <c r="D35" s="262">
        <v>2026</v>
      </c>
      <c r="E35" s="262">
        <v>2027</v>
      </c>
      <c r="F35" s="262" t="s">
        <v>73</v>
      </c>
      <c r="G35" s="620" t="s">
        <v>15</v>
      </c>
      <c r="H35" s="622" t="s">
        <v>249</v>
      </c>
      <c r="I35" s="623"/>
      <c r="J35" s="260"/>
      <c r="K35" s="257"/>
      <c r="L35" s="257"/>
      <c r="M35" s="261"/>
      <c r="N35" s="257"/>
      <c r="O35" s="257"/>
    </row>
    <row r="36" spans="1:15" ht="17.399999999999999" thickBot="1" x14ac:dyDescent="0.35">
      <c r="A36" s="609"/>
      <c r="B36" s="263">
        <v>1</v>
      </c>
      <c r="C36" s="263">
        <v>1</v>
      </c>
      <c r="D36" s="263">
        <v>1</v>
      </c>
      <c r="E36" s="263">
        <v>1</v>
      </c>
      <c r="F36" s="264">
        <v>1</v>
      </c>
      <c r="G36" s="621"/>
      <c r="H36" s="624"/>
      <c r="I36" s="625"/>
      <c r="J36" s="260"/>
      <c r="K36" s="257"/>
      <c r="L36" s="257"/>
      <c r="M36" s="261"/>
      <c r="N36" s="257"/>
      <c r="O36" s="257"/>
    </row>
    <row r="37" spans="1:15" ht="17.399999999999999" thickBot="1" x14ac:dyDescent="0.35">
      <c r="A37" s="265" t="s">
        <v>16</v>
      </c>
      <c r="B37" s="603">
        <v>0.2</v>
      </c>
      <c r="C37" s="604"/>
      <c r="D37" s="605" t="s">
        <v>74</v>
      </c>
      <c r="E37" s="606"/>
      <c r="F37" s="606"/>
      <c r="G37" s="606"/>
      <c r="H37" s="606"/>
      <c r="I37" s="607"/>
      <c r="J37" s="257"/>
      <c r="K37" s="257"/>
      <c r="L37" s="257"/>
      <c r="M37" s="257"/>
      <c r="N37" s="257"/>
      <c r="O37" s="257"/>
    </row>
    <row r="38" spans="1:15" ht="181.35" customHeight="1" thickBot="1" x14ac:dyDescent="0.35">
      <c r="A38" s="608" t="s">
        <v>75</v>
      </c>
      <c r="B38" s="38" t="s">
        <v>76</v>
      </c>
      <c r="C38" s="37" t="s">
        <v>27</v>
      </c>
      <c r="D38" s="477" t="s">
        <v>28</v>
      </c>
      <c r="E38" s="478"/>
      <c r="F38" s="477" t="s">
        <v>29</v>
      </c>
      <c r="G38" s="478"/>
      <c r="H38" s="39" t="s">
        <v>30</v>
      </c>
      <c r="I38" s="41" t="s">
        <v>31</v>
      </c>
      <c r="J38" s="266"/>
      <c r="K38" s="266"/>
      <c r="L38" s="266"/>
      <c r="M38" s="267"/>
      <c r="N38" s="266"/>
      <c r="O38" s="266"/>
    </row>
    <row r="39" spans="1:15" ht="173.1" customHeight="1" thickBot="1" x14ac:dyDescent="0.35">
      <c r="A39" s="609"/>
      <c r="B39" s="290">
        <v>1</v>
      </c>
      <c r="C39" s="32">
        <v>1</v>
      </c>
      <c r="D39" s="524" t="s">
        <v>250</v>
      </c>
      <c r="E39" s="525"/>
      <c r="F39" s="524" t="s">
        <v>250</v>
      </c>
      <c r="G39" s="525"/>
      <c r="H39" s="349" t="s">
        <v>189</v>
      </c>
      <c r="I39" s="347" t="s">
        <v>251</v>
      </c>
      <c r="J39" s="257"/>
      <c r="K39" s="257"/>
      <c r="L39" s="257"/>
      <c r="M39" s="261"/>
      <c r="N39" s="257"/>
      <c r="O39" s="257"/>
    </row>
    <row r="40" spans="1:15" ht="181.35" customHeight="1" thickBot="1" x14ac:dyDescent="0.35">
      <c r="A40" s="626" t="s">
        <v>77</v>
      </c>
      <c r="B40" s="40" t="s">
        <v>76</v>
      </c>
      <c r="C40" s="39" t="s">
        <v>27</v>
      </c>
      <c r="D40" s="477" t="s">
        <v>28</v>
      </c>
      <c r="E40" s="478"/>
      <c r="F40" s="477" t="s">
        <v>29</v>
      </c>
      <c r="G40" s="478"/>
      <c r="H40" s="39" t="s">
        <v>30</v>
      </c>
      <c r="I40" s="41" t="s">
        <v>31</v>
      </c>
      <c r="J40" s="266"/>
      <c r="K40" s="266"/>
      <c r="L40" s="266"/>
      <c r="M40" s="266"/>
      <c r="N40" s="266"/>
      <c r="O40" s="266"/>
    </row>
    <row r="41" spans="1:15" ht="250.35" customHeight="1" thickBot="1" x14ac:dyDescent="0.35">
      <c r="A41" s="609"/>
      <c r="B41" s="290">
        <v>1</v>
      </c>
      <c r="C41" s="32">
        <v>1</v>
      </c>
      <c r="D41" s="524" t="s">
        <v>252</v>
      </c>
      <c r="E41" s="525"/>
      <c r="F41" s="524" t="s">
        <v>253</v>
      </c>
      <c r="G41" s="525"/>
      <c r="H41" s="349" t="s">
        <v>189</v>
      </c>
      <c r="I41" s="347" t="s">
        <v>251</v>
      </c>
      <c r="J41" s="257"/>
      <c r="K41" s="257"/>
      <c r="L41" s="257"/>
      <c r="M41" s="257"/>
      <c r="N41" s="257"/>
      <c r="O41" s="257"/>
    </row>
    <row r="42" spans="1:15" ht="181.35" customHeight="1" thickBot="1" x14ac:dyDescent="0.35">
      <c r="A42" s="626" t="s">
        <v>78</v>
      </c>
      <c r="B42" s="40" t="s">
        <v>76</v>
      </c>
      <c r="C42" s="39" t="s">
        <v>27</v>
      </c>
      <c r="D42" s="477" t="s">
        <v>28</v>
      </c>
      <c r="E42" s="478"/>
      <c r="F42" s="477" t="s">
        <v>29</v>
      </c>
      <c r="G42" s="478"/>
      <c r="H42" s="39" t="s">
        <v>30</v>
      </c>
      <c r="I42" s="41" t="s">
        <v>31</v>
      </c>
      <c r="J42" s="266"/>
      <c r="K42" s="266"/>
      <c r="L42" s="266"/>
      <c r="M42" s="266"/>
      <c r="N42" s="266"/>
      <c r="O42" s="266"/>
    </row>
    <row r="43" spans="1:15" ht="409.5" customHeight="1" thickBot="1" x14ac:dyDescent="0.35">
      <c r="A43" s="609"/>
      <c r="B43" s="290">
        <v>1</v>
      </c>
      <c r="C43" s="32">
        <v>1</v>
      </c>
      <c r="D43" s="524" t="s">
        <v>254</v>
      </c>
      <c r="E43" s="525"/>
      <c r="F43" s="524" t="s">
        <v>255</v>
      </c>
      <c r="G43" s="525"/>
      <c r="H43" s="349" t="s">
        <v>189</v>
      </c>
      <c r="I43" s="347" t="s">
        <v>251</v>
      </c>
      <c r="J43" s="257"/>
      <c r="K43" s="257"/>
      <c r="L43" s="257"/>
      <c r="M43" s="257"/>
      <c r="N43" s="257"/>
      <c r="O43" s="257"/>
    </row>
    <row r="44" spans="1:15" ht="181.35" customHeight="1" thickBot="1" x14ac:dyDescent="0.35">
      <c r="A44" s="626" t="s">
        <v>79</v>
      </c>
      <c r="B44" s="40" t="s">
        <v>76</v>
      </c>
      <c r="C44" s="40" t="s">
        <v>27</v>
      </c>
      <c r="D44" s="477" t="s">
        <v>28</v>
      </c>
      <c r="E44" s="478"/>
      <c r="F44" s="477" t="s">
        <v>256</v>
      </c>
      <c r="G44" s="478"/>
      <c r="H44" s="39" t="s">
        <v>30</v>
      </c>
      <c r="I44" s="39" t="s">
        <v>31</v>
      </c>
      <c r="J44" s="266"/>
      <c r="K44" s="266"/>
      <c r="L44" s="266"/>
      <c r="M44" s="266"/>
      <c r="N44" s="266"/>
      <c r="O44" s="266"/>
    </row>
    <row r="45" spans="1:15" ht="409.5" customHeight="1" thickBot="1" x14ac:dyDescent="0.35">
      <c r="A45" s="609"/>
      <c r="B45" s="290">
        <v>1</v>
      </c>
      <c r="C45" s="32">
        <v>1</v>
      </c>
      <c r="D45" s="524" t="s">
        <v>281</v>
      </c>
      <c r="E45" s="525"/>
      <c r="F45" s="524" t="s">
        <v>356</v>
      </c>
      <c r="G45" s="525"/>
      <c r="H45" s="349" t="s">
        <v>189</v>
      </c>
      <c r="I45" s="347" t="s">
        <v>251</v>
      </c>
      <c r="J45" s="257"/>
      <c r="K45" s="257"/>
      <c r="L45" s="257"/>
      <c r="M45" s="257"/>
      <c r="N45" s="257"/>
      <c r="O45" s="257"/>
    </row>
    <row r="46" spans="1:15" ht="181.35" customHeight="1" thickBot="1" x14ac:dyDescent="0.35">
      <c r="A46" s="626" t="s">
        <v>80</v>
      </c>
      <c r="B46" s="40" t="s">
        <v>76</v>
      </c>
      <c r="C46" s="39" t="s">
        <v>27</v>
      </c>
      <c r="D46" s="477" t="s">
        <v>28</v>
      </c>
      <c r="E46" s="478"/>
      <c r="F46" s="477" t="s">
        <v>29</v>
      </c>
      <c r="G46" s="478"/>
      <c r="H46" s="39" t="s">
        <v>30</v>
      </c>
      <c r="I46" s="41" t="s">
        <v>31</v>
      </c>
      <c r="J46" s="266"/>
      <c r="K46" s="266"/>
      <c r="L46" s="266"/>
      <c r="M46" s="266"/>
      <c r="N46" s="266"/>
      <c r="O46" s="266"/>
    </row>
    <row r="47" spans="1:15" ht="409.5" customHeight="1" thickBot="1" x14ac:dyDescent="0.35">
      <c r="A47" s="609"/>
      <c r="B47" s="290">
        <v>1</v>
      </c>
      <c r="C47" s="32">
        <v>1</v>
      </c>
      <c r="D47" s="524" t="s">
        <v>414</v>
      </c>
      <c r="E47" s="526"/>
      <c r="F47" s="524" t="s">
        <v>383</v>
      </c>
      <c r="G47" s="526"/>
      <c r="H47" s="349" t="s">
        <v>189</v>
      </c>
      <c r="I47" s="347" t="s">
        <v>251</v>
      </c>
      <c r="J47" s="257"/>
      <c r="K47" s="257"/>
      <c r="L47" s="257"/>
      <c r="M47" s="257"/>
      <c r="N47" s="257"/>
      <c r="O47" s="257"/>
    </row>
    <row r="48" spans="1:15" ht="181.35" customHeight="1" thickBot="1" x14ac:dyDescent="0.35">
      <c r="A48" s="626" t="s">
        <v>81</v>
      </c>
      <c r="B48" s="40" t="s">
        <v>76</v>
      </c>
      <c r="C48" s="39" t="s">
        <v>27</v>
      </c>
      <c r="D48" s="477" t="s">
        <v>28</v>
      </c>
      <c r="E48" s="478"/>
      <c r="F48" s="477" t="s">
        <v>29</v>
      </c>
      <c r="G48" s="478"/>
      <c r="H48" s="39" t="s">
        <v>30</v>
      </c>
      <c r="I48" s="41" t="s">
        <v>31</v>
      </c>
      <c r="J48" s="266"/>
      <c r="K48" s="266"/>
      <c r="L48" s="266"/>
      <c r="M48" s="266"/>
      <c r="N48" s="266"/>
      <c r="O48" s="266"/>
    </row>
    <row r="49" spans="1:15" ht="409.35" customHeight="1" thickBot="1" x14ac:dyDescent="0.35">
      <c r="A49" s="609"/>
      <c r="B49" s="291">
        <v>1</v>
      </c>
      <c r="C49" s="33">
        <v>1</v>
      </c>
      <c r="D49" s="627" t="s">
        <v>415</v>
      </c>
      <c r="E49" s="628"/>
      <c r="F49" s="627" t="s">
        <v>416</v>
      </c>
      <c r="G49" s="628"/>
      <c r="H49" s="350" t="s">
        <v>189</v>
      </c>
      <c r="I49" s="351" t="s">
        <v>251</v>
      </c>
      <c r="J49" s="257"/>
      <c r="K49" s="257"/>
      <c r="L49" s="257"/>
      <c r="M49" s="257"/>
      <c r="N49" s="257"/>
      <c r="O49" s="257"/>
    </row>
    <row r="50" spans="1:15" ht="181.35" customHeight="1" thickBot="1" x14ac:dyDescent="0.35">
      <c r="A50" s="626" t="s">
        <v>82</v>
      </c>
      <c r="B50" s="38" t="s">
        <v>76</v>
      </c>
      <c r="C50" s="37" t="s">
        <v>27</v>
      </c>
      <c r="D50" s="477" t="s">
        <v>28</v>
      </c>
      <c r="E50" s="478"/>
      <c r="F50" s="477" t="s">
        <v>29</v>
      </c>
      <c r="G50" s="478"/>
      <c r="H50" s="39" t="s">
        <v>30</v>
      </c>
      <c r="I50" s="41" t="s">
        <v>31</v>
      </c>
      <c r="J50" s="257"/>
      <c r="K50" s="257"/>
      <c r="L50" s="257"/>
      <c r="M50" s="257"/>
      <c r="N50" s="257"/>
      <c r="O50" s="257"/>
    </row>
    <row r="51" spans="1:15" ht="409.5" customHeight="1" thickBot="1" x14ac:dyDescent="0.35">
      <c r="A51" s="609"/>
      <c r="B51" s="291">
        <v>1</v>
      </c>
      <c r="C51" s="33">
        <v>1</v>
      </c>
      <c r="D51" s="524" t="s">
        <v>453</v>
      </c>
      <c r="E51" s="629"/>
      <c r="F51" s="524" t="s">
        <v>454</v>
      </c>
      <c r="G51" s="526"/>
      <c r="H51" s="350" t="s">
        <v>189</v>
      </c>
      <c r="I51" s="351" t="s">
        <v>251</v>
      </c>
      <c r="J51" s="257"/>
      <c r="K51" s="257"/>
      <c r="L51" s="257"/>
      <c r="M51" s="257"/>
      <c r="N51" s="257"/>
      <c r="O51" s="257"/>
    </row>
    <row r="52" spans="1:15" ht="181.35" customHeight="1" thickBot="1" x14ac:dyDescent="0.35">
      <c r="A52" s="626" t="s">
        <v>83</v>
      </c>
      <c r="B52" s="38" t="s">
        <v>76</v>
      </c>
      <c r="C52" s="37" t="s">
        <v>27</v>
      </c>
      <c r="D52" s="477" t="s">
        <v>28</v>
      </c>
      <c r="E52" s="478"/>
      <c r="F52" s="477" t="s">
        <v>29</v>
      </c>
      <c r="G52" s="478"/>
      <c r="H52" s="39" t="s">
        <v>30</v>
      </c>
      <c r="I52" s="41" t="s">
        <v>31</v>
      </c>
      <c r="J52" s="257"/>
      <c r="K52" s="257"/>
      <c r="L52" s="257"/>
      <c r="M52" s="257"/>
      <c r="N52" s="257"/>
      <c r="O52" s="257"/>
    </row>
    <row r="53" spans="1:15" ht="409.35" customHeight="1" thickBot="1" x14ac:dyDescent="0.35">
      <c r="A53" s="609"/>
      <c r="B53" s="291">
        <v>1</v>
      </c>
      <c r="C53" s="33">
        <v>1</v>
      </c>
      <c r="D53" s="524" t="s">
        <v>484</v>
      </c>
      <c r="E53" s="630"/>
      <c r="F53" s="524" t="s">
        <v>532</v>
      </c>
      <c r="G53" s="526"/>
      <c r="H53" s="350" t="s">
        <v>189</v>
      </c>
      <c r="I53" s="351" t="s">
        <v>251</v>
      </c>
      <c r="J53" s="257"/>
      <c r="K53" s="257"/>
      <c r="L53" s="257"/>
      <c r="M53" s="257"/>
      <c r="N53" s="257"/>
      <c r="O53" s="257"/>
    </row>
    <row r="54" spans="1:15" ht="181.35" customHeight="1" thickBot="1" x14ac:dyDescent="0.35">
      <c r="A54" s="626" t="s">
        <v>84</v>
      </c>
      <c r="B54" s="38" t="s">
        <v>76</v>
      </c>
      <c r="C54" s="37" t="s">
        <v>27</v>
      </c>
      <c r="D54" s="477" t="s">
        <v>28</v>
      </c>
      <c r="E54" s="478"/>
      <c r="F54" s="477" t="s">
        <v>29</v>
      </c>
      <c r="G54" s="478"/>
      <c r="H54" s="39" t="s">
        <v>30</v>
      </c>
      <c r="I54" s="41" t="s">
        <v>31</v>
      </c>
      <c r="J54" s="257"/>
      <c r="K54" s="257"/>
      <c r="L54" s="257"/>
      <c r="M54" s="257"/>
      <c r="N54" s="257"/>
      <c r="O54" s="257"/>
    </row>
    <row r="55" spans="1:15" ht="409.35" customHeight="1" thickBot="1" x14ac:dyDescent="0.35">
      <c r="A55" s="609"/>
      <c r="B55" s="291">
        <v>1</v>
      </c>
      <c r="C55" s="33">
        <v>1</v>
      </c>
      <c r="D55" s="524" t="s">
        <v>530</v>
      </c>
      <c r="E55" s="526"/>
      <c r="F55" s="524" t="s">
        <v>531</v>
      </c>
      <c r="G55" s="526"/>
      <c r="H55" s="350" t="s">
        <v>189</v>
      </c>
      <c r="I55" s="351" t="s">
        <v>251</v>
      </c>
      <c r="J55" s="257"/>
      <c r="K55" s="257"/>
      <c r="L55" s="257"/>
      <c r="M55" s="257"/>
      <c r="N55" s="257"/>
      <c r="O55" s="257"/>
    </row>
    <row r="56" spans="1:15" ht="181.35" customHeight="1" thickBot="1" x14ac:dyDescent="0.35">
      <c r="A56" s="626" t="s">
        <v>85</v>
      </c>
      <c r="B56" s="38" t="s">
        <v>76</v>
      </c>
      <c r="C56" s="37" t="s">
        <v>27</v>
      </c>
      <c r="D56" s="477" t="s">
        <v>28</v>
      </c>
      <c r="E56" s="478"/>
      <c r="F56" s="477" t="s">
        <v>29</v>
      </c>
      <c r="G56" s="478"/>
      <c r="H56" s="39" t="s">
        <v>30</v>
      </c>
      <c r="I56" s="41" t="s">
        <v>31</v>
      </c>
      <c r="J56" s="257"/>
      <c r="K56" s="257"/>
      <c r="L56" s="257"/>
      <c r="M56" s="257"/>
      <c r="N56" s="257"/>
      <c r="O56" s="257"/>
    </row>
    <row r="57" spans="1:15" ht="409.6" customHeight="1" thickBot="1" x14ac:dyDescent="0.35">
      <c r="A57" s="609"/>
      <c r="B57" s="291">
        <v>1</v>
      </c>
      <c r="C57" s="33">
        <v>1</v>
      </c>
      <c r="D57" s="524" t="s">
        <v>577</v>
      </c>
      <c r="E57" s="526"/>
      <c r="F57" s="524" t="s">
        <v>578</v>
      </c>
      <c r="G57" s="526"/>
      <c r="H57" s="350" t="s">
        <v>189</v>
      </c>
      <c r="I57" s="351" t="s">
        <v>251</v>
      </c>
      <c r="J57" s="257"/>
      <c r="K57" s="257"/>
      <c r="L57" s="257"/>
      <c r="M57" s="257"/>
      <c r="N57" s="257"/>
      <c r="O57" s="257"/>
    </row>
    <row r="58" spans="1:15" ht="181.35" customHeight="1" thickBot="1" x14ac:dyDescent="0.35">
      <c r="A58" s="626" t="s">
        <v>86</v>
      </c>
      <c r="B58" s="38" t="s">
        <v>76</v>
      </c>
      <c r="C58" s="37" t="s">
        <v>27</v>
      </c>
      <c r="D58" s="477" t="s">
        <v>28</v>
      </c>
      <c r="E58" s="478"/>
      <c r="F58" s="477" t="s">
        <v>29</v>
      </c>
      <c r="G58" s="478"/>
      <c r="H58" s="39" t="s">
        <v>30</v>
      </c>
      <c r="I58" s="41" t="s">
        <v>31</v>
      </c>
      <c r="J58" s="257"/>
      <c r="K58" s="257"/>
      <c r="L58" s="257"/>
      <c r="M58" s="257"/>
      <c r="N58" s="257"/>
      <c r="O58" s="257"/>
    </row>
    <row r="59" spans="1:15" ht="17.399999999999999" thickBot="1" x14ac:dyDescent="0.35">
      <c r="A59" s="609"/>
      <c r="B59" s="291">
        <v>1</v>
      </c>
      <c r="C59" s="33"/>
      <c r="D59" s="494"/>
      <c r="E59" s="495"/>
      <c r="F59" s="499"/>
      <c r="G59" s="499"/>
      <c r="H59" s="30"/>
      <c r="I59" s="30"/>
      <c r="J59" s="257"/>
      <c r="K59" s="257"/>
      <c r="L59" s="257"/>
      <c r="M59" s="257"/>
      <c r="N59" s="257"/>
      <c r="O59" s="257"/>
    </row>
    <row r="60" spans="1:15" ht="181.35" customHeight="1" thickBot="1" x14ac:dyDescent="0.35">
      <c r="A60" s="626" t="s">
        <v>87</v>
      </c>
      <c r="B60" s="38" t="s">
        <v>76</v>
      </c>
      <c r="C60" s="37" t="s">
        <v>27</v>
      </c>
      <c r="D60" s="477" t="s">
        <v>28</v>
      </c>
      <c r="E60" s="478"/>
      <c r="F60" s="477" t="s">
        <v>29</v>
      </c>
      <c r="G60" s="478"/>
      <c r="H60" s="39" t="s">
        <v>30</v>
      </c>
      <c r="I60" s="41" t="s">
        <v>31</v>
      </c>
      <c r="J60" s="257"/>
      <c r="K60" s="257"/>
      <c r="L60" s="257"/>
      <c r="M60" s="257"/>
      <c r="N60" s="257"/>
      <c r="O60" s="257"/>
    </row>
    <row r="61" spans="1:15" ht="17.399999999999999" thickBot="1" x14ac:dyDescent="0.35">
      <c r="A61" s="609"/>
      <c r="B61" s="268"/>
      <c r="C61" s="270"/>
      <c r="D61" s="631"/>
      <c r="E61" s="632"/>
      <c r="F61" s="633"/>
      <c r="G61" s="632"/>
      <c r="H61" s="269"/>
      <c r="I61" s="269"/>
      <c r="J61" s="257"/>
      <c r="K61" s="257"/>
      <c r="L61" s="257"/>
      <c r="M61" s="257"/>
      <c r="N61" s="257"/>
      <c r="O61" s="257"/>
    </row>
    <row r="62" spans="1:15" x14ac:dyDescent="0.3">
      <c r="A62" s="257"/>
      <c r="B62" s="271"/>
      <c r="C62" s="257"/>
      <c r="D62" s="257"/>
      <c r="E62" s="257"/>
      <c r="F62" s="257"/>
      <c r="G62" s="257"/>
      <c r="H62" s="257"/>
      <c r="I62" s="257"/>
      <c r="J62" s="257"/>
      <c r="K62" s="257"/>
      <c r="L62" s="257"/>
      <c r="M62" s="257"/>
      <c r="N62" s="257"/>
      <c r="O62" s="257"/>
    </row>
    <row r="63" spans="1:15" x14ac:dyDescent="0.3">
      <c r="A63" s="257"/>
      <c r="B63" s="257"/>
      <c r="C63" s="257"/>
      <c r="D63" s="257"/>
      <c r="E63" s="257"/>
      <c r="F63" s="257"/>
      <c r="G63" s="257"/>
      <c r="H63" s="257"/>
      <c r="I63" s="257"/>
      <c r="J63" s="257"/>
      <c r="K63" s="257"/>
      <c r="L63" s="257"/>
      <c r="M63" s="257"/>
      <c r="N63" s="257"/>
      <c r="O63" s="257"/>
    </row>
    <row r="64" spans="1:15" x14ac:dyDescent="0.3">
      <c r="A64" s="257"/>
      <c r="B64" s="257"/>
      <c r="C64" s="257"/>
      <c r="D64" s="257"/>
      <c r="E64" s="257"/>
      <c r="F64" s="257"/>
      <c r="G64" s="257"/>
      <c r="H64" s="257"/>
      <c r="I64" s="257"/>
      <c r="J64" s="260"/>
      <c r="K64" s="260"/>
      <c r="L64" s="260"/>
      <c r="M64" s="260"/>
      <c r="N64" s="260"/>
      <c r="O64" s="260"/>
    </row>
    <row r="65" spans="1:15" ht="17.100000000000001" customHeight="1" x14ac:dyDescent="0.3">
      <c r="A65" s="634" t="s">
        <v>17</v>
      </c>
      <c r="B65" s="635"/>
      <c r="C65" s="635"/>
      <c r="D65" s="635"/>
      <c r="E65" s="635"/>
      <c r="F65" s="635"/>
      <c r="G65" s="635"/>
      <c r="H65" s="635"/>
      <c r="I65" s="636"/>
      <c r="J65" s="257"/>
      <c r="K65" s="257"/>
      <c r="L65" s="257"/>
      <c r="M65" s="257"/>
      <c r="N65" s="257"/>
      <c r="O65" s="257"/>
    </row>
    <row r="66" spans="1:15" ht="72" customHeight="1" x14ac:dyDescent="0.3">
      <c r="A66" s="272" t="s">
        <v>18</v>
      </c>
      <c r="B66" s="428" t="s">
        <v>257</v>
      </c>
      <c r="C66" s="429"/>
      <c r="D66" s="428" t="s">
        <v>258</v>
      </c>
      <c r="E66" s="429"/>
      <c r="F66" s="428" t="s">
        <v>259</v>
      </c>
      <c r="G66" s="429"/>
      <c r="H66" s="428" t="s">
        <v>260</v>
      </c>
      <c r="I66" s="429"/>
      <c r="J66" s="257"/>
      <c r="K66" s="257"/>
      <c r="L66" s="257"/>
      <c r="M66" s="257"/>
      <c r="N66" s="257"/>
      <c r="O66" s="257"/>
    </row>
    <row r="67" spans="1:15" ht="33.6" x14ac:dyDescent="0.3">
      <c r="A67" s="272" t="s">
        <v>90</v>
      </c>
      <c r="B67" s="392">
        <v>0.05</v>
      </c>
      <c r="C67" s="393"/>
      <c r="D67" s="392">
        <v>0.05</v>
      </c>
      <c r="E67" s="393"/>
      <c r="F67" s="392">
        <v>0.05</v>
      </c>
      <c r="G67" s="393"/>
      <c r="H67" s="392">
        <v>0.05</v>
      </c>
      <c r="I67" s="393"/>
      <c r="J67" s="257"/>
      <c r="K67" s="257"/>
      <c r="L67" s="257"/>
      <c r="M67" s="257"/>
      <c r="N67" s="257"/>
      <c r="O67" s="257"/>
    </row>
    <row r="68" spans="1:15" ht="16.8" x14ac:dyDescent="0.3">
      <c r="A68" s="637" t="s">
        <v>50</v>
      </c>
      <c r="B68" s="273" t="s">
        <v>26</v>
      </c>
      <c r="C68" s="273" t="s">
        <v>27</v>
      </c>
      <c r="D68" s="273" t="s">
        <v>26</v>
      </c>
      <c r="E68" s="273" t="s">
        <v>27</v>
      </c>
      <c r="F68" s="273" t="s">
        <v>26</v>
      </c>
      <c r="G68" s="273" t="s">
        <v>27</v>
      </c>
      <c r="H68" s="273" t="s">
        <v>26</v>
      </c>
      <c r="I68" s="273" t="s">
        <v>27</v>
      </c>
      <c r="J68" s="257"/>
      <c r="K68" s="257"/>
      <c r="L68" s="257"/>
      <c r="M68" s="257"/>
      <c r="N68" s="257"/>
      <c r="O68" s="257"/>
    </row>
    <row r="69" spans="1:15" ht="16.8" x14ac:dyDescent="0.3">
      <c r="A69" s="638"/>
      <c r="B69" s="292">
        <v>0</v>
      </c>
      <c r="C69" s="44">
        <v>0</v>
      </c>
      <c r="D69" s="292">
        <v>0.02</v>
      </c>
      <c r="E69" s="44">
        <v>0.02</v>
      </c>
      <c r="F69" s="292">
        <v>0.02</v>
      </c>
      <c r="G69" s="44">
        <v>0.02</v>
      </c>
      <c r="H69" s="48">
        <v>0.02</v>
      </c>
      <c r="I69" s="44">
        <v>0.02</v>
      </c>
      <c r="J69" s="257"/>
      <c r="K69" s="257"/>
      <c r="L69" s="257"/>
      <c r="M69" s="257"/>
      <c r="N69" s="257"/>
      <c r="O69" s="257"/>
    </row>
    <row r="70" spans="1:15" ht="135" customHeight="1" x14ac:dyDescent="0.3">
      <c r="A70" s="272" t="s">
        <v>91</v>
      </c>
      <c r="B70" s="533" t="s">
        <v>261</v>
      </c>
      <c r="C70" s="534"/>
      <c r="D70" s="533" t="s">
        <v>262</v>
      </c>
      <c r="E70" s="534"/>
      <c r="F70" s="533" t="s">
        <v>263</v>
      </c>
      <c r="G70" s="534"/>
      <c r="H70" s="533" t="s">
        <v>264</v>
      </c>
      <c r="I70" s="534"/>
      <c r="J70" s="257"/>
      <c r="K70" s="257"/>
      <c r="L70" s="257"/>
      <c r="M70" s="257"/>
      <c r="N70" s="257"/>
      <c r="O70" s="257"/>
    </row>
    <row r="71" spans="1:15" ht="72" customHeight="1" x14ac:dyDescent="0.3">
      <c r="A71" s="272" t="s">
        <v>92</v>
      </c>
      <c r="B71" s="398"/>
      <c r="C71" s="410"/>
      <c r="D71" s="398" t="s">
        <v>265</v>
      </c>
      <c r="E71" s="410"/>
      <c r="F71" s="398" t="s">
        <v>265</v>
      </c>
      <c r="G71" s="399"/>
      <c r="H71" s="398" t="s">
        <v>265</v>
      </c>
      <c r="I71" s="399"/>
      <c r="J71" s="257"/>
      <c r="K71" s="257"/>
      <c r="L71" s="257"/>
      <c r="M71" s="257"/>
      <c r="N71" s="257"/>
      <c r="O71" s="257"/>
    </row>
    <row r="72" spans="1:15" ht="29.1" customHeight="1" x14ac:dyDescent="0.3">
      <c r="A72" s="637" t="s">
        <v>51</v>
      </c>
      <c r="B72" s="90" t="s">
        <v>26</v>
      </c>
      <c r="C72" s="90" t="s">
        <v>27</v>
      </c>
      <c r="D72" s="90" t="s">
        <v>26</v>
      </c>
      <c r="E72" s="90" t="s">
        <v>27</v>
      </c>
      <c r="F72" s="90" t="s">
        <v>26</v>
      </c>
      <c r="G72" s="90" t="s">
        <v>27</v>
      </c>
      <c r="H72" s="90" t="s">
        <v>26</v>
      </c>
      <c r="I72" s="90" t="s">
        <v>27</v>
      </c>
      <c r="J72" s="257"/>
      <c r="K72" s="257"/>
      <c r="L72" s="257"/>
      <c r="M72" s="257"/>
      <c r="N72" s="257"/>
      <c r="O72" s="257"/>
    </row>
    <row r="73" spans="1:15" ht="16.8" x14ac:dyDescent="0.3">
      <c r="A73" s="638"/>
      <c r="B73" s="292">
        <v>0.03</v>
      </c>
      <c r="C73" s="44">
        <v>0.03</v>
      </c>
      <c r="D73" s="292">
        <v>0.02</v>
      </c>
      <c r="E73" s="44">
        <v>0.02</v>
      </c>
      <c r="F73" s="292">
        <v>0.02</v>
      </c>
      <c r="G73" s="45">
        <v>0.02</v>
      </c>
      <c r="H73" s="48">
        <v>0.02</v>
      </c>
      <c r="I73" s="45">
        <v>0.02</v>
      </c>
      <c r="J73" s="257"/>
      <c r="K73" s="257"/>
      <c r="L73" s="257"/>
      <c r="M73" s="257"/>
      <c r="N73" s="257"/>
      <c r="O73" s="257"/>
    </row>
    <row r="74" spans="1:15" ht="222" customHeight="1" x14ac:dyDescent="0.3">
      <c r="A74" s="272" t="s">
        <v>91</v>
      </c>
      <c r="B74" s="533" t="s">
        <v>266</v>
      </c>
      <c r="C74" s="534"/>
      <c r="D74" s="639" t="s">
        <v>444</v>
      </c>
      <c r="E74" s="640"/>
      <c r="F74" s="533" t="s">
        <v>267</v>
      </c>
      <c r="G74" s="534"/>
      <c r="H74" s="536" t="s">
        <v>268</v>
      </c>
      <c r="I74" s="640"/>
      <c r="J74" s="257"/>
      <c r="K74" s="257"/>
      <c r="L74" s="257"/>
      <c r="M74" s="257"/>
      <c r="N74" s="257"/>
      <c r="O74" s="257"/>
    </row>
    <row r="75" spans="1:15" ht="72" customHeight="1" x14ac:dyDescent="0.3">
      <c r="A75" s="272" t="s">
        <v>92</v>
      </c>
      <c r="B75" s="398" t="s">
        <v>265</v>
      </c>
      <c r="C75" s="410"/>
      <c r="D75" s="398" t="s">
        <v>265</v>
      </c>
      <c r="E75" s="410"/>
      <c r="F75" s="398" t="s">
        <v>265</v>
      </c>
      <c r="G75" s="399"/>
      <c r="H75" s="398" t="s">
        <v>265</v>
      </c>
      <c r="I75" s="399"/>
      <c r="J75" s="257"/>
      <c r="K75" s="257"/>
      <c r="L75" s="257"/>
      <c r="M75" s="257"/>
      <c r="N75" s="257"/>
      <c r="O75" s="257"/>
    </row>
    <row r="76" spans="1:15" ht="16.8" x14ac:dyDescent="0.3">
      <c r="A76" s="637" t="s">
        <v>52</v>
      </c>
      <c r="B76" s="90" t="s">
        <v>26</v>
      </c>
      <c r="C76" s="90" t="s">
        <v>27</v>
      </c>
      <c r="D76" s="90" t="s">
        <v>26</v>
      </c>
      <c r="E76" s="90" t="s">
        <v>27</v>
      </c>
      <c r="F76" s="90" t="s">
        <v>26</v>
      </c>
      <c r="G76" s="90" t="s">
        <v>27</v>
      </c>
      <c r="H76" s="90" t="s">
        <v>26</v>
      </c>
      <c r="I76" s="90" t="s">
        <v>27</v>
      </c>
      <c r="J76" s="257"/>
      <c r="K76" s="257"/>
      <c r="L76" s="257"/>
      <c r="M76" s="257"/>
      <c r="N76" s="257"/>
      <c r="O76" s="257"/>
    </row>
    <row r="77" spans="1:15" ht="16.8" x14ac:dyDescent="0.3">
      <c r="A77" s="638"/>
      <c r="B77" s="292">
        <v>0.05</v>
      </c>
      <c r="C77" s="44">
        <v>0.05</v>
      </c>
      <c r="D77" s="292">
        <v>0.04</v>
      </c>
      <c r="E77" s="44">
        <v>0.04</v>
      </c>
      <c r="F77" s="48">
        <v>0.03</v>
      </c>
      <c r="G77" s="45">
        <v>0.03</v>
      </c>
      <c r="H77" s="48">
        <v>0.03</v>
      </c>
      <c r="I77" s="45">
        <v>0.03</v>
      </c>
      <c r="J77" s="257"/>
      <c r="K77" s="257"/>
      <c r="L77" s="257"/>
      <c r="M77" s="257"/>
      <c r="N77" s="257"/>
      <c r="O77" s="257"/>
    </row>
    <row r="78" spans="1:15" ht="249" customHeight="1" x14ac:dyDescent="0.3">
      <c r="A78" s="272" t="s">
        <v>91</v>
      </c>
      <c r="B78" s="533" t="s">
        <v>269</v>
      </c>
      <c r="C78" s="534"/>
      <c r="D78" s="538" t="s">
        <v>270</v>
      </c>
      <c r="E78" s="641"/>
      <c r="F78" s="538" t="s">
        <v>271</v>
      </c>
      <c r="G78" s="535"/>
      <c r="H78" s="538" t="s">
        <v>272</v>
      </c>
      <c r="I78" s="641"/>
      <c r="J78" s="257"/>
      <c r="K78" s="257"/>
      <c r="L78" s="257"/>
      <c r="M78" s="257"/>
      <c r="N78" s="257"/>
      <c r="O78" s="257"/>
    </row>
    <row r="79" spans="1:15" ht="72" customHeight="1" x14ac:dyDescent="0.3">
      <c r="A79" s="272" t="s">
        <v>92</v>
      </c>
      <c r="B79" s="398" t="s">
        <v>273</v>
      </c>
      <c r="C79" s="410"/>
      <c r="D79" s="398" t="s">
        <v>274</v>
      </c>
      <c r="E79" s="410"/>
      <c r="F79" s="398" t="s">
        <v>275</v>
      </c>
      <c r="G79" s="399"/>
      <c r="H79" s="398" t="s">
        <v>276</v>
      </c>
      <c r="I79" s="399"/>
      <c r="J79" s="257"/>
      <c r="K79" s="257"/>
      <c r="L79" s="257"/>
      <c r="M79" s="257"/>
      <c r="N79" s="257"/>
      <c r="O79" s="257"/>
    </row>
    <row r="80" spans="1:15" ht="16.8" x14ac:dyDescent="0.3">
      <c r="A80" s="637" t="s">
        <v>53</v>
      </c>
      <c r="B80" s="90" t="s">
        <v>26</v>
      </c>
      <c r="C80" s="90" t="s">
        <v>27</v>
      </c>
      <c r="D80" s="90" t="s">
        <v>26</v>
      </c>
      <c r="E80" s="90" t="s">
        <v>27</v>
      </c>
      <c r="F80" s="90" t="s">
        <v>26</v>
      </c>
      <c r="G80" s="90" t="s">
        <v>27</v>
      </c>
      <c r="H80" s="90" t="s">
        <v>26</v>
      </c>
      <c r="I80" s="90" t="s">
        <v>27</v>
      </c>
      <c r="J80" s="257"/>
      <c r="K80" s="257"/>
      <c r="L80" s="257"/>
      <c r="M80" s="257"/>
      <c r="N80" s="257"/>
      <c r="O80" s="257"/>
    </row>
    <row r="81" spans="1:15" ht="16.8" x14ac:dyDescent="0.3">
      <c r="A81" s="638"/>
      <c r="B81" s="292">
        <v>0.1</v>
      </c>
      <c r="C81" s="44">
        <v>0.12</v>
      </c>
      <c r="D81" s="292">
        <v>0.1</v>
      </c>
      <c r="E81" s="44">
        <v>0.1</v>
      </c>
      <c r="F81" s="292">
        <v>0.1</v>
      </c>
      <c r="G81" s="45">
        <v>0.1</v>
      </c>
      <c r="H81" s="48">
        <v>0.1</v>
      </c>
      <c r="I81" s="45">
        <v>0.1</v>
      </c>
      <c r="J81" s="257"/>
      <c r="K81" s="257"/>
      <c r="L81" s="257"/>
      <c r="M81" s="257"/>
      <c r="N81" s="257"/>
      <c r="O81" s="257"/>
    </row>
    <row r="82" spans="1:15" ht="409.5" customHeight="1" x14ac:dyDescent="0.3">
      <c r="A82" s="272" t="s">
        <v>91</v>
      </c>
      <c r="B82" s="533" t="s">
        <v>280</v>
      </c>
      <c r="C82" s="534"/>
      <c r="D82" s="533" t="s">
        <v>277</v>
      </c>
      <c r="E82" s="534"/>
      <c r="F82" s="533" t="s">
        <v>278</v>
      </c>
      <c r="G82" s="534"/>
      <c r="H82" s="533" t="s">
        <v>279</v>
      </c>
      <c r="I82" s="534"/>
      <c r="J82" s="257"/>
      <c r="K82" s="257"/>
      <c r="L82" s="257"/>
      <c r="M82" s="257"/>
      <c r="N82" s="257"/>
      <c r="O82" s="257"/>
    </row>
    <row r="83" spans="1:15" ht="72" customHeight="1" x14ac:dyDescent="0.3">
      <c r="A83" s="272" t="s">
        <v>92</v>
      </c>
      <c r="B83" s="398" t="s">
        <v>283</v>
      </c>
      <c r="C83" s="418"/>
      <c r="D83" s="398" t="s">
        <v>282</v>
      </c>
      <c r="E83" s="410"/>
      <c r="F83" s="398" t="s">
        <v>285</v>
      </c>
      <c r="G83" s="399"/>
      <c r="H83" s="398" t="s">
        <v>284</v>
      </c>
      <c r="I83" s="399"/>
      <c r="J83" s="257"/>
      <c r="K83" s="257"/>
      <c r="L83" s="257"/>
      <c r="M83" s="257"/>
      <c r="N83" s="257"/>
      <c r="O83" s="257"/>
    </row>
    <row r="84" spans="1:15" ht="16.8" x14ac:dyDescent="0.3">
      <c r="A84" s="637" t="s">
        <v>55</v>
      </c>
      <c r="B84" s="90" t="s">
        <v>26</v>
      </c>
      <c r="C84" s="90" t="s">
        <v>27</v>
      </c>
      <c r="D84" s="90" t="s">
        <v>26</v>
      </c>
      <c r="E84" s="90" t="s">
        <v>27</v>
      </c>
      <c r="F84" s="90" t="s">
        <v>26</v>
      </c>
      <c r="G84" s="90" t="s">
        <v>27</v>
      </c>
      <c r="H84" s="90" t="s">
        <v>26</v>
      </c>
      <c r="I84" s="90" t="s">
        <v>27</v>
      </c>
      <c r="J84" s="257"/>
      <c r="K84" s="257"/>
      <c r="L84" s="257"/>
      <c r="M84" s="257"/>
      <c r="N84" s="257"/>
      <c r="O84" s="257"/>
    </row>
    <row r="85" spans="1:15" ht="16.8" x14ac:dyDescent="0.3">
      <c r="A85" s="638"/>
      <c r="B85" s="292">
        <v>0.1</v>
      </c>
      <c r="C85" s="44">
        <v>0.1</v>
      </c>
      <c r="D85" s="292">
        <v>0.1</v>
      </c>
      <c r="E85" s="44">
        <v>0.1</v>
      </c>
      <c r="F85" s="292">
        <v>0.1</v>
      </c>
      <c r="G85" s="45">
        <v>0.1</v>
      </c>
      <c r="H85" s="48">
        <v>0.1</v>
      </c>
      <c r="I85" s="45">
        <v>0.1</v>
      </c>
      <c r="J85" s="257"/>
      <c r="K85" s="257"/>
      <c r="L85" s="257"/>
      <c r="M85" s="257"/>
      <c r="N85" s="257"/>
      <c r="O85" s="257"/>
    </row>
    <row r="86" spans="1:15" ht="251.1" customHeight="1" x14ac:dyDescent="0.3">
      <c r="A86" s="272" t="s">
        <v>91</v>
      </c>
      <c r="B86" s="539" t="s">
        <v>375</v>
      </c>
      <c r="C86" s="540"/>
      <c r="D86" s="539" t="s">
        <v>376</v>
      </c>
      <c r="E86" s="540"/>
      <c r="F86" s="539" t="s">
        <v>377</v>
      </c>
      <c r="G86" s="539"/>
      <c r="H86" s="539" t="s">
        <v>378</v>
      </c>
      <c r="I86" s="540"/>
      <c r="J86" s="257"/>
      <c r="K86" s="257"/>
      <c r="L86" s="257"/>
      <c r="M86" s="257"/>
      <c r="N86" s="257"/>
      <c r="O86" s="257"/>
    </row>
    <row r="87" spans="1:15" s="334" customFormat="1" ht="72" customHeight="1" x14ac:dyDescent="0.3">
      <c r="A87" s="272" t="s">
        <v>92</v>
      </c>
      <c r="B87" s="398" t="s">
        <v>381</v>
      </c>
      <c r="C87" s="410"/>
      <c r="D87" s="398" t="s">
        <v>382</v>
      </c>
      <c r="E87" s="410"/>
      <c r="F87" s="398" t="s">
        <v>380</v>
      </c>
      <c r="G87" s="410"/>
      <c r="H87" s="398" t="s">
        <v>379</v>
      </c>
      <c r="I87" s="410"/>
      <c r="J87" s="333"/>
      <c r="K87" s="333"/>
      <c r="L87" s="333"/>
      <c r="M87" s="333"/>
      <c r="N87" s="333"/>
      <c r="O87" s="333"/>
    </row>
    <row r="88" spans="1:15" ht="16.8" x14ac:dyDescent="0.3">
      <c r="A88" s="637" t="s">
        <v>56</v>
      </c>
      <c r="B88" s="90" t="s">
        <v>26</v>
      </c>
      <c r="C88" s="90" t="s">
        <v>27</v>
      </c>
      <c r="D88" s="90" t="s">
        <v>26</v>
      </c>
      <c r="E88" s="90" t="s">
        <v>27</v>
      </c>
      <c r="F88" s="90" t="s">
        <v>26</v>
      </c>
      <c r="G88" s="90" t="s">
        <v>27</v>
      </c>
      <c r="H88" s="90" t="s">
        <v>26</v>
      </c>
      <c r="I88" s="90" t="s">
        <v>27</v>
      </c>
      <c r="J88" s="257"/>
      <c r="K88" s="257"/>
      <c r="L88" s="257"/>
      <c r="M88" s="257"/>
      <c r="N88" s="257"/>
      <c r="O88" s="257"/>
    </row>
    <row r="89" spans="1:15" ht="16.8" x14ac:dyDescent="0.3">
      <c r="A89" s="638"/>
      <c r="B89" s="292">
        <v>0.1</v>
      </c>
      <c r="C89" s="44">
        <v>0.1</v>
      </c>
      <c r="D89" s="292">
        <v>0.1</v>
      </c>
      <c r="E89" s="44">
        <v>0.1</v>
      </c>
      <c r="F89" s="292">
        <v>0.1</v>
      </c>
      <c r="G89" s="45">
        <v>0.12</v>
      </c>
      <c r="H89" s="48">
        <v>0.1</v>
      </c>
      <c r="I89" s="45">
        <v>0.15</v>
      </c>
      <c r="J89" s="257"/>
      <c r="K89" s="257"/>
      <c r="L89" s="257"/>
      <c r="M89" s="257"/>
      <c r="N89" s="257"/>
      <c r="O89" s="257"/>
    </row>
    <row r="90" spans="1:15" ht="377.1" customHeight="1" x14ac:dyDescent="0.3">
      <c r="A90" s="272" t="s">
        <v>91</v>
      </c>
      <c r="B90" s="541" t="s">
        <v>410</v>
      </c>
      <c r="C90" s="541"/>
      <c r="D90" s="541" t="s">
        <v>411</v>
      </c>
      <c r="E90" s="542"/>
      <c r="F90" s="541" t="s">
        <v>412</v>
      </c>
      <c r="G90" s="541"/>
      <c r="H90" s="541" t="s">
        <v>413</v>
      </c>
      <c r="I90" s="542"/>
      <c r="J90" s="257"/>
      <c r="K90" s="257"/>
      <c r="L90" s="257"/>
      <c r="M90" s="257"/>
      <c r="N90" s="257"/>
      <c r="O90" s="257"/>
    </row>
    <row r="91" spans="1:15" s="334" customFormat="1" ht="72" customHeight="1" x14ac:dyDescent="0.3">
      <c r="A91" s="272" t="s">
        <v>92</v>
      </c>
      <c r="B91" s="398" t="s">
        <v>417</v>
      </c>
      <c r="C91" s="410"/>
      <c r="D91" s="398" t="s">
        <v>418</v>
      </c>
      <c r="E91" s="410"/>
      <c r="F91" s="398" t="s">
        <v>419</v>
      </c>
      <c r="G91" s="410"/>
      <c r="H91" s="398" t="s">
        <v>420</v>
      </c>
      <c r="I91" s="410"/>
      <c r="J91" s="333"/>
      <c r="K91" s="333"/>
      <c r="L91" s="333"/>
      <c r="M91" s="333"/>
      <c r="N91" s="333"/>
      <c r="O91" s="333"/>
    </row>
    <row r="92" spans="1:15" ht="16.8" x14ac:dyDescent="0.3">
      <c r="A92" s="637" t="s">
        <v>57</v>
      </c>
      <c r="B92" s="378" t="s">
        <v>26</v>
      </c>
      <c r="C92" s="378" t="s">
        <v>27</v>
      </c>
      <c r="D92" s="90" t="s">
        <v>26</v>
      </c>
      <c r="E92" s="90" t="s">
        <v>27</v>
      </c>
      <c r="F92" s="90" t="s">
        <v>26</v>
      </c>
      <c r="G92" s="90" t="s">
        <v>27</v>
      </c>
      <c r="H92" s="378" t="s">
        <v>26</v>
      </c>
      <c r="I92" s="378" t="s">
        <v>27</v>
      </c>
      <c r="J92" s="257"/>
      <c r="K92" s="257"/>
      <c r="L92" s="257"/>
      <c r="M92" s="257"/>
      <c r="N92" s="257"/>
      <c r="O92" s="257"/>
    </row>
    <row r="93" spans="1:15" ht="16.8" x14ac:dyDescent="0.3">
      <c r="A93" s="638"/>
      <c r="B93" s="379">
        <v>0.1</v>
      </c>
      <c r="C93" s="380">
        <v>0.1</v>
      </c>
      <c r="D93" s="292">
        <v>0.1</v>
      </c>
      <c r="E93" s="44">
        <v>0.1</v>
      </c>
      <c r="F93" s="292">
        <v>0.1</v>
      </c>
      <c r="G93" s="45">
        <v>0.2</v>
      </c>
      <c r="H93" s="382">
        <v>0.1</v>
      </c>
      <c r="I93" s="383">
        <v>0.15</v>
      </c>
      <c r="J93" s="257"/>
      <c r="K93" s="257"/>
      <c r="L93" s="257"/>
      <c r="M93" s="257"/>
      <c r="N93" s="257"/>
      <c r="O93" s="257"/>
    </row>
    <row r="94" spans="1:15" ht="294" customHeight="1" x14ac:dyDescent="0.3">
      <c r="A94" s="272" t="s">
        <v>91</v>
      </c>
      <c r="B94" s="543" t="s">
        <v>445</v>
      </c>
      <c r="C94" s="543"/>
      <c r="D94" s="545" t="s">
        <v>446</v>
      </c>
      <c r="E94" s="546"/>
      <c r="F94" s="543" t="s">
        <v>447</v>
      </c>
      <c r="G94" s="543"/>
      <c r="H94" s="543" t="s">
        <v>448</v>
      </c>
      <c r="I94" s="543"/>
      <c r="J94" s="257"/>
      <c r="K94" s="257"/>
      <c r="L94" s="257"/>
      <c r="M94" s="257"/>
      <c r="N94" s="257"/>
      <c r="O94" s="257"/>
    </row>
    <row r="95" spans="1:15" ht="72" customHeight="1" x14ac:dyDescent="0.3">
      <c r="A95" s="272" t="s">
        <v>92</v>
      </c>
      <c r="B95" s="398" t="s">
        <v>449</v>
      </c>
      <c r="C95" s="410"/>
      <c r="D95" s="500" t="s">
        <v>450</v>
      </c>
      <c r="E95" s="391"/>
      <c r="F95" s="500" t="s">
        <v>451</v>
      </c>
      <c r="G95" s="391"/>
      <c r="H95" s="398" t="s">
        <v>452</v>
      </c>
      <c r="I95" s="410"/>
      <c r="J95" s="257"/>
      <c r="K95" s="257"/>
      <c r="L95" s="257"/>
      <c r="M95" s="257"/>
      <c r="N95" s="257"/>
      <c r="O95" s="257"/>
    </row>
    <row r="96" spans="1:15" ht="29.1" customHeight="1" x14ac:dyDescent="0.3">
      <c r="A96" s="637" t="s">
        <v>58</v>
      </c>
      <c r="B96" s="378" t="s">
        <v>26</v>
      </c>
      <c r="C96" s="378" t="s">
        <v>27</v>
      </c>
      <c r="D96" s="90" t="s">
        <v>26</v>
      </c>
      <c r="E96" s="90" t="s">
        <v>27</v>
      </c>
      <c r="F96" s="90" t="s">
        <v>26</v>
      </c>
      <c r="G96" s="90" t="s">
        <v>27</v>
      </c>
      <c r="H96" s="378" t="s">
        <v>26</v>
      </c>
      <c r="I96" s="378" t="s">
        <v>27</v>
      </c>
      <c r="J96" s="257"/>
      <c r="K96" s="257"/>
      <c r="L96" s="257"/>
      <c r="M96" s="257"/>
      <c r="N96" s="257"/>
      <c r="O96" s="257"/>
    </row>
    <row r="97" spans="1:15" ht="16.8" x14ac:dyDescent="0.3">
      <c r="A97" s="638"/>
      <c r="B97" s="379">
        <v>0.1</v>
      </c>
      <c r="C97" s="380">
        <v>0.1</v>
      </c>
      <c r="D97" s="292">
        <v>0.1</v>
      </c>
      <c r="E97" s="44">
        <v>0.12</v>
      </c>
      <c r="F97" s="292">
        <v>0.1</v>
      </c>
      <c r="G97" s="45">
        <v>0.16</v>
      </c>
      <c r="H97" s="382">
        <v>0.1</v>
      </c>
      <c r="I97" s="383">
        <v>0.15</v>
      </c>
      <c r="J97" s="257"/>
      <c r="K97" s="257"/>
      <c r="L97" s="257"/>
      <c r="M97" s="257"/>
      <c r="N97" s="257"/>
      <c r="O97" s="257"/>
    </row>
    <row r="98" spans="1:15" ht="387" customHeight="1" x14ac:dyDescent="0.3">
      <c r="A98" s="272" t="s">
        <v>91</v>
      </c>
      <c r="B98" s="545" t="s">
        <v>480</v>
      </c>
      <c r="C98" s="545"/>
      <c r="D98" s="545" t="s">
        <v>481</v>
      </c>
      <c r="E98" s="546"/>
      <c r="F98" s="545" t="s">
        <v>482</v>
      </c>
      <c r="G98" s="545"/>
      <c r="H98" s="545" t="s">
        <v>483</v>
      </c>
      <c r="I98" s="545"/>
      <c r="J98" s="257"/>
      <c r="K98" s="257"/>
      <c r="L98" s="257"/>
      <c r="M98" s="257"/>
      <c r="N98" s="257"/>
      <c r="O98" s="257"/>
    </row>
    <row r="99" spans="1:15" ht="72" customHeight="1" x14ac:dyDescent="0.3">
      <c r="A99" s="272" t="s">
        <v>92</v>
      </c>
      <c r="B99" s="398" t="s">
        <v>494</v>
      </c>
      <c r="C99" s="410"/>
      <c r="D99" s="500" t="s">
        <v>495</v>
      </c>
      <c r="E99" s="391"/>
      <c r="F99" s="500" t="s">
        <v>497</v>
      </c>
      <c r="G99" s="391"/>
      <c r="H99" s="398" t="s">
        <v>496</v>
      </c>
      <c r="I99" s="410"/>
      <c r="J99" s="257"/>
      <c r="K99" s="257"/>
      <c r="L99" s="257"/>
      <c r="M99" s="257"/>
      <c r="N99" s="257"/>
      <c r="O99" s="257"/>
    </row>
    <row r="100" spans="1:15" ht="29.1" customHeight="1" x14ac:dyDescent="0.3">
      <c r="A100" s="637" t="s">
        <v>60</v>
      </c>
      <c r="B100" s="378" t="s">
        <v>26</v>
      </c>
      <c r="C100" s="378" t="s">
        <v>27</v>
      </c>
      <c r="D100" s="90" t="s">
        <v>26</v>
      </c>
      <c r="E100" s="90" t="s">
        <v>27</v>
      </c>
      <c r="F100" s="90" t="s">
        <v>26</v>
      </c>
      <c r="G100" s="90" t="s">
        <v>27</v>
      </c>
      <c r="H100" s="378" t="s">
        <v>26</v>
      </c>
      <c r="I100" s="378" t="s">
        <v>27</v>
      </c>
      <c r="J100" s="257"/>
      <c r="K100" s="257"/>
      <c r="L100" s="257"/>
      <c r="M100" s="257"/>
      <c r="N100" s="257"/>
      <c r="O100" s="257"/>
    </row>
    <row r="101" spans="1:15" ht="16.8" x14ac:dyDescent="0.3">
      <c r="A101" s="638"/>
      <c r="B101" s="379">
        <v>0.1</v>
      </c>
      <c r="C101" s="380">
        <v>0.1</v>
      </c>
      <c r="D101" s="292">
        <v>0.1</v>
      </c>
      <c r="E101" s="44">
        <v>0.1</v>
      </c>
      <c r="F101" s="292">
        <v>0.15</v>
      </c>
      <c r="G101" s="45">
        <v>0.1</v>
      </c>
      <c r="H101" s="382">
        <v>0.1</v>
      </c>
      <c r="I101" s="383">
        <v>0.1</v>
      </c>
      <c r="J101" s="257"/>
      <c r="K101" s="257"/>
      <c r="L101" s="257"/>
      <c r="M101" s="257"/>
      <c r="N101" s="257"/>
      <c r="O101" s="257"/>
    </row>
    <row r="102" spans="1:15" ht="337.35" customHeight="1" x14ac:dyDescent="0.3">
      <c r="A102" s="272" t="s">
        <v>91</v>
      </c>
      <c r="B102" s="545" t="s">
        <v>529</v>
      </c>
      <c r="C102" s="545"/>
      <c r="D102" s="545" t="s">
        <v>553</v>
      </c>
      <c r="E102" s="546"/>
      <c r="F102" s="642" t="s">
        <v>523</v>
      </c>
      <c r="G102" s="642"/>
      <c r="H102" s="545" t="s">
        <v>524</v>
      </c>
      <c r="I102" s="545"/>
      <c r="J102" s="257"/>
      <c r="K102" s="257"/>
      <c r="L102" s="257"/>
      <c r="M102" s="257"/>
      <c r="N102" s="257"/>
      <c r="O102" s="257"/>
    </row>
    <row r="103" spans="1:15" ht="72" customHeight="1" x14ac:dyDescent="0.3">
      <c r="A103" s="272" t="s">
        <v>92</v>
      </c>
      <c r="B103" s="398" t="s">
        <v>525</v>
      </c>
      <c r="C103" s="410"/>
      <c r="D103" s="500" t="s">
        <v>526</v>
      </c>
      <c r="E103" s="391"/>
      <c r="F103" s="500" t="s">
        <v>527</v>
      </c>
      <c r="G103" s="391"/>
      <c r="H103" s="398" t="s">
        <v>528</v>
      </c>
      <c r="I103" s="410"/>
      <c r="J103" s="257"/>
      <c r="K103" s="257"/>
      <c r="L103" s="257"/>
      <c r="M103" s="257"/>
      <c r="N103" s="257"/>
      <c r="O103" s="257"/>
    </row>
    <row r="104" spans="1:15" ht="29.1" customHeight="1" x14ac:dyDescent="0.3">
      <c r="A104" s="637" t="s">
        <v>61</v>
      </c>
      <c r="B104" s="378" t="s">
        <v>26</v>
      </c>
      <c r="C104" s="378" t="s">
        <v>27</v>
      </c>
      <c r="D104" s="90" t="s">
        <v>26</v>
      </c>
      <c r="E104" s="90" t="s">
        <v>27</v>
      </c>
      <c r="F104" s="90" t="s">
        <v>26</v>
      </c>
      <c r="G104" s="90" t="s">
        <v>27</v>
      </c>
      <c r="H104" s="378" t="s">
        <v>26</v>
      </c>
      <c r="I104" s="378" t="s">
        <v>27</v>
      </c>
      <c r="J104" s="257"/>
      <c r="K104" s="257"/>
      <c r="L104" s="257"/>
      <c r="M104" s="257"/>
      <c r="N104" s="257"/>
      <c r="O104" s="257"/>
    </row>
    <row r="105" spans="1:15" ht="16.8" x14ac:dyDescent="0.3">
      <c r="A105" s="638"/>
      <c r="B105" s="379">
        <v>0.15</v>
      </c>
      <c r="C105" s="381">
        <v>0.2</v>
      </c>
      <c r="D105" s="292">
        <v>0.15</v>
      </c>
      <c r="E105" s="44">
        <v>0.2</v>
      </c>
      <c r="F105" s="48">
        <v>0.15</v>
      </c>
      <c r="G105" s="45">
        <v>0.1</v>
      </c>
      <c r="H105" s="382">
        <v>0.15</v>
      </c>
      <c r="I105" s="383">
        <v>0.13</v>
      </c>
      <c r="J105" s="257"/>
      <c r="K105" s="257"/>
      <c r="L105" s="257"/>
      <c r="M105" s="257"/>
      <c r="N105" s="257"/>
      <c r="O105" s="257"/>
    </row>
    <row r="106" spans="1:15" ht="409.2" customHeight="1" x14ac:dyDescent="0.3">
      <c r="A106" s="272" t="s">
        <v>91</v>
      </c>
      <c r="B106" s="541" t="s">
        <v>552</v>
      </c>
      <c r="C106" s="541"/>
      <c r="D106" s="541" t="s">
        <v>554</v>
      </c>
      <c r="E106" s="542"/>
      <c r="F106" s="857" t="s">
        <v>555</v>
      </c>
      <c r="G106" s="857"/>
      <c r="H106" s="541" t="s">
        <v>556</v>
      </c>
      <c r="I106" s="541"/>
      <c r="J106" s="257"/>
      <c r="K106" s="257"/>
      <c r="L106" s="257"/>
      <c r="M106" s="257"/>
      <c r="N106" s="257"/>
      <c r="O106" s="257"/>
    </row>
    <row r="107" spans="1:15" s="334" customFormat="1" ht="95.1" customHeight="1" x14ac:dyDescent="0.3">
      <c r="A107" s="272" t="s">
        <v>92</v>
      </c>
      <c r="B107" s="398" t="s">
        <v>566</v>
      </c>
      <c r="C107" s="410"/>
      <c r="D107" s="398" t="s">
        <v>567</v>
      </c>
      <c r="E107" s="410"/>
      <c r="F107" s="398" t="s">
        <v>568</v>
      </c>
      <c r="G107" s="410"/>
      <c r="H107" s="398" t="s">
        <v>569</v>
      </c>
      <c r="I107" s="410"/>
      <c r="J107" s="333"/>
      <c r="K107" s="333"/>
      <c r="L107" s="333"/>
      <c r="M107" s="333"/>
      <c r="N107" s="333"/>
      <c r="O107" s="333"/>
    </row>
    <row r="108" spans="1:15" ht="29.1" customHeight="1" x14ac:dyDescent="0.3">
      <c r="A108" s="637" t="s">
        <v>62</v>
      </c>
      <c r="B108" s="378" t="s">
        <v>26</v>
      </c>
      <c r="C108" s="378" t="s">
        <v>27</v>
      </c>
      <c r="D108" s="90" t="s">
        <v>26</v>
      </c>
      <c r="E108" s="90" t="s">
        <v>27</v>
      </c>
      <c r="F108" s="90" t="s">
        <v>26</v>
      </c>
      <c r="G108" s="90" t="s">
        <v>27</v>
      </c>
      <c r="H108" s="378" t="s">
        <v>26</v>
      </c>
      <c r="I108" s="378" t="s">
        <v>27</v>
      </c>
      <c r="J108" s="257"/>
      <c r="K108" s="257"/>
      <c r="L108" s="257"/>
      <c r="M108" s="257"/>
      <c r="N108" s="257"/>
      <c r="O108" s="257"/>
    </row>
    <row r="109" spans="1:15" ht="16.8" x14ac:dyDescent="0.3">
      <c r="A109" s="638"/>
      <c r="B109" s="379">
        <v>0.15</v>
      </c>
      <c r="C109" s="381"/>
      <c r="D109" s="292">
        <v>0.15</v>
      </c>
      <c r="E109" s="44"/>
      <c r="F109" s="48">
        <v>0.13</v>
      </c>
      <c r="G109" s="45"/>
      <c r="H109" s="382">
        <v>0.16</v>
      </c>
      <c r="I109" s="383"/>
      <c r="J109" s="257"/>
      <c r="K109" s="257"/>
      <c r="L109" s="257"/>
      <c r="M109" s="257"/>
      <c r="N109" s="257"/>
      <c r="O109" s="257"/>
    </row>
    <row r="110" spans="1:15" ht="198" customHeight="1" x14ac:dyDescent="0.3">
      <c r="A110" s="272" t="s">
        <v>91</v>
      </c>
      <c r="B110" s="643"/>
      <c r="C110" s="643"/>
      <c r="D110" s="506"/>
      <c r="E110" s="506"/>
      <c r="F110" s="506"/>
      <c r="G110" s="506"/>
      <c r="H110" s="643"/>
      <c r="I110" s="643"/>
      <c r="J110" s="257"/>
      <c r="K110" s="257"/>
      <c r="L110" s="257"/>
      <c r="M110" s="257"/>
      <c r="N110" s="257"/>
      <c r="O110" s="257"/>
    </row>
    <row r="111" spans="1:15" ht="72" customHeight="1" x14ac:dyDescent="0.3">
      <c r="A111" s="272" t="s">
        <v>92</v>
      </c>
      <c r="B111" s="390"/>
      <c r="C111" s="391"/>
      <c r="D111" s="390"/>
      <c r="E111" s="391"/>
      <c r="F111" s="390"/>
      <c r="G111" s="391"/>
      <c r="H111" s="411"/>
      <c r="I111" s="410"/>
      <c r="J111" s="257"/>
      <c r="K111" s="257"/>
      <c r="L111" s="257"/>
      <c r="M111" s="257"/>
      <c r="N111" s="257"/>
      <c r="O111" s="257"/>
    </row>
    <row r="112" spans="1:15" ht="29.1" customHeight="1" x14ac:dyDescent="0.3">
      <c r="A112" s="637" t="s">
        <v>63</v>
      </c>
      <c r="B112" s="90" t="s">
        <v>26</v>
      </c>
      <c r="C112" s="90" t="s">
        <v>27</v>
      </c>
      <c r="D112" s="90" t="s">
        <v>26</v>
      </c>
      <c r="E112" s="90" t="s">
        <v>27</v>
      </c>
      <c r="F112" s="90" t="s">
        <v>26</v>
      </c>
      <c r="G112" s="90" t="s">
        <v>27</v>
      </c>
      <c r="H112" s="90" t="s">
        <v>26</v>
      </c>
      <c r="I112" s="90" t="s">
        <v>27</v>
      </c>
      <c r="J112" s="257"/>
      <c r="K112" s="257"/>
      <c r="L112" s="257"/>
      <c r="M112" s="257"/>
      <c r="N112" s="257"/>
      <c r="O112" s="257"/>
    </row>
    <row r="113" spans="1:15" ht="16.8" x14ac:dyDescent="0.3">
      <c r="A113" s="638"/>
      <c r="B113" s="293">
        <v>0.02</v>
      </c>
      <c r="C113" s="171"/>
      <c r="D113" s="293">
        <v>0.02</v>
      </c>
      <c r="E113" s="171"/>
      <c r="F113" s="293">
        <v>0</v>
      </c>
      <c r="G113" s="172"/>
      <c r="H113" s="293">
        <v>0.02</v>
      </c>
      <c r="I113" s="172"/>
      <c r="J113" s="257"/>
      <c r="K113" s="257"/>
      <c r="L113" s="257"/>
      <c r="M113" s="257"/>
      <c r="N113" s="257"/>
      <c r="O113" s="257"/>
    </row>
    <row r="114" spans="1:15" ht="33.6" x14ac:dyDescent="0.3">
      <c r="A114" s="272" t="s">
        <v>91</v>
      </c>
      <c r="B114" s="644"/>
      <c r="C114" s="645"/>
      <c r="D114" s="644"/>
      <c r="E114" s="645"/>
      <c r="F114" s="644"/>
      <c r="G114" s="645"/>
      <c r="H114" s="644"/>
      <c r="I114" s="645"/>
      <c r="J114" s="257"/>
      <c r="K114" s="257"/>
      <c r="L114" s="257"/>
      <c r="M114" s="257"/>
      <c r="N114" s="257"/>
      <c r="O114" s="257"/>
    </row>
    <row r="115" spans="1:15" ht="16.8" x14ac:dyDescent="0.3">
      <c r="A115" s="272" t="s">
        <v>92</v>
      </c>
      <c r="B115" s="646"/>
      <c r="C115" s="647"/>
      <c r="D115" s="648"/>
      <c r="E115" s="647"/>
      <c r="F115" s="648"/>
      <c r="G115" s="647"/>
      <c r="H115" s="648"/>
      <c r="I115" s="647"/>
      <c r="J115" s="257"/>
      <c r="K115" s="257"/>
      <c r="L115" s="257"/>
      <c r="M115" s="257"/>
      <c r="N115" s="257"/>
      <c r="O115" s="257"/>
    </row>
    <row r="116" spans="1:15" ht="16.8" x14ac:dyDescent="0.3">
      <c r="A116" s="274" t="s">
        <v>93</v>
      </c>
      <c r="B116" s="275">
        <f t="shared" ref="B116:I116" si="1">(B69+B73+B77+B81+B85+B89+B93+B97+B101+B105+B109+B113)</f>
        <v>1</v>
      </c>
      <c r="C116" s="275">
        <f t="shared" si="1"/>
        <v>0.89999999999999991</v>
      </c>
      <c r="D116" s="275">
        <f t="shared" si="1"/>
        <v>1</v>
      </c>
      <c r="E116" s="275">
        <f t="shared" si="1"/>
        <v>0.89999999999999991</v>
      </c>
      <c r="F116" s="275">
        <f t="shared" si="1"/>
        <v>1</v>
      </c>
      <c r="G116" s="275">
        <f t="shared" si="1"/>
        <v>0.95000000000000007</v>
      </c>
      <c r="H116" s="275">
        <f t="shared" si="1"/>
        <v>1</v>
      </c>
      <c r="I116" s="275">
        <f t="shared" si="1"/>
        <v>0.95000000000000007</v>
      </c>
      <c r="J116" s="257"/>
      <c r="K116" s="257"/>
      <c r="L116" s="257"/>
      <c r="M116" s="257"/>
      <c r="N116" s="257"/>
      <c r="O116" s="257"/>
    </row>
    <row r="117" spans="1:15" x14ac:dyDescent="0.3">
      <c r="A117" s="257"/>
      <c r="B117" s="257"/>
      <c r="C117" s="257"/>
      <c r="D117" s="257"/>
      <c r="E117" s="257"/>
      <c r="F117" s="257"/>
      <c r="G117" s="257"/>
      <c r="H117" s="257"/>
      <c r="I117" s="257"/>
      <c r="J117" s="257"/>
      <c r="K117" s="257"/>
      <c r="L117" s="257"/>
      <c r="M117" s="257"/>
      <c r="N117" s="257"/>
      <c r="O117" s="257"/>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 ref="B99" r:id="rId28" xr:uid="{27C4D1E5-D469-48E3-93DE-AEAED595F3ED}"/>
    <hyperlink ref="D99" r:id="rId29" xr:uid="{11EB98A7-9718-46A6-BFE2-AFDA165EBF83}"/>
    <hyperlink ref="H99" r:id="rId30" xr:uid="{461B5254-167C-4D5A-AA85-970F79222BDA}"/>
    <hyperlink ref="F99" r:id="rId31" xr:uid="{AA9D9269-FF3A-452E-A99E-16B7FB99D437}"/>
    <hyperlink ref="B103" r:id="rId32" xr:uid="{FD6D09F5-AB70-B64C-85D3-5ECCC6202868}"/>
    <hyperlink ref="D103" r:id="rId33" xr:uid="{E4F6B2C9-AF2F-2F46-AB15-6F131B9CA50C}"/>
    <hyperlink ref="F103" r:id="rId34" xr:uid="{0876414D-426D-0644-9F1A-97BC34C9F59C}"/>
    <hyperlink ref="H103" r:id="rId35" xr:uid="{36AD4DE9-FD06-0E49-8E4C-361B1933877F}"/>
    <hyperlink ref="B107" r:id="rId36" xr:uid="{5216F8BD-76F7-C744-A571-B74D5E719B14}"/>
    <hyperlink ref="D107" r:id="rId37" xr:uid="{CDBCDE98-6BE2-3A4D-A242-B811E139F358}"/>
    <hyperlink ref="F107" r:id="rId38" xr:uid="{8D0EE65A-ADB7-0348-AB7E-F584DF49E817}"/>
    <hyperlink ref="H107" r:id="rId39" xr:uid="{4CC0A00C-96C7-634D-8587-2FEBB04BCDC1}"/>
  </hyperlinks>
  <pageMargins left="0.7" right="0.7" top="0.75" bottom="0.75" header="0.3" footer="0.3"/>
  <drawing r:id="rId4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C55" zoomScale="55" zoomScaleNormal="55" zoomScaleSheetLayoutView="32" workbookViewId="0">
      <selection activeCell="F57" sqref="F57:G57"/>
    </sheetView>
  </sheetViews>
  <sheetFormatPr baseColWidth="10" defaultColWidth="44.44140625" defaultRowHeight="14.4" x14ac:dyDescent="0.3"/>
  <cols>
    <col min="2" max="2" width="84.88671875" customWidth="1"/>
    <col min="3" max="3" width="74.6640625" customWidth="1"/>
    <col min="4" max="4" width="68.44140625" customWidth="1"/>
    <col min="5" max="5" width="63.109375" customWidth="1"/>
    <col min="6" max="6" width="101.88671875" customWidth="1"/>
    <col min="7" max="7" width="111.88671875" customWidth="1"/>
    <col min="9" max="9" width="57.44140625" customWidth="1"/>
  </cols>
  <sheetData>
    <row r="1" spans="1:15" s="80" customFormat="1" ht="22.35" customHeight="1" thickBot="1" x14ac:dyDescent="0.35">
      <c r="A1" s="459"/>
      <c r="B1" s="440" t="s">
        <v>44</v>
      </c>
      <c r="C1" s="441"/>
      <c r="D1" s="441"/>
      <c r="E1" s="441"/>
      <c r="F1" s="441"/>
      <c r="G1" s="441"/>
      <c r="H1" s="441"/>
      <c r="I1" s="441"/>
      <c r="J1" s="441"/>
      <c r="K1" s="441"/>
      <c r="L1" s="442"/>
      <c r="M1" s="437" t="s">
        <v>160</v>
      </c>
      <c r="N1" s="438"/>
      <c r="O1" s="439"/>
    </row>
    <row r="2" spans="1:15" s="80" customFormat="1" ht="18" customHeight="1" thickBot="1" x14ac:dyDescent="0.35">
      <c r="A2" s="460"/>
      <c r="B2" s="443" t="s">
        <v>45</v>
      </c>
      <c r="C2" s="444"/>
      <c r="D2" s="444"/>
      <c r="E2" s="444"/>
      <c r="F2" s="444"/>
      <c r="G2" s="444"/>
      <c r="H2" s="444"/>
      <c r="I2" s="444"/>
      <c r="J2" s="444"/>
      <c r="K2" s="444"/>
      <c r="L2" s="445"/>
      <c r="M2" s="437" t="s">
        <v>161</v>
      </c>
      <c r="N2" s="438"/>
      <c r="O2" s="439"/>
    </row>
    <row r="3" spans="1:15" s="80" customFormat="1" ht="20.100000000000001" customHeight="1" thickBot="1" x14ac:dyDescent="0.35">
      <c r="A3" s="460"/>
      <c r="B3" s="443" t="s">
        <v>0</v>
      </c>
      <c r="C3" s="444"/>
      <c r="D3" s="444"/>
      <c r="E3" s="444"/>
      <c r="F3" s="444"/>
      <c r="G3" s="444"/>
      <c r="H3" s="444"/>
      <c r="I3" s="444"/>
      <c r="J3" s="444"/>
      <c r="K3" s="444"/>
      <c r="L3" s="445"/>
      <c r="M3" s="437" t="s">
        <v>162</v>
      </c>
      <c r="N3" s="438"/>
      <c r="O3" s="439"/>
    </row>
    <row r="4" spans="1:15" s="80" customFormat="1" ht="21.75" customHeight="1" thickBot="1" x14ac:dyDescent="0.35">
      <c r="A4" s="461"/>
      <c r="B4" s="446" t="s">
        <v>46</v>
      </c>
      <c r="C4" s="447"/>
      <c r="D4" s="447"/>
      <c r="E4" s="447"/>
      <c r="F4" s="447"/>
      <c r="G4" s="447"/>
      <c r="H4" s="447"/>
      <c r="I4" s="447"/>
      <c r="J4" s="447"/>
      <c r="K4" s="447"/>
      <c r="L4" s="448"/>
      <c r="M4" s="437" t="s">
        <v>163</v>
      </c>
      <c r="N4" s="438"/>
      <c r="O4" s="439"/>
    </row>
    <row r="5" spans="1:15" s="80" customFormat="1" ht="16.350000000000001" customHeight="1" thickBot="1" x14ac:dyDescent="0.35">
      <c r="A5" s="81"/>
      <c r="B5" s="82"/>
      <c r="C5" s="82"/>
      <c r="D5" s="82"/>
      <c r="E5" s="82"/>
      <c r="F5" s="82"/>
      <c r="G5" s="82"/>
      <c r="H5" s="82"/>
      <c r="I5" s="82"/>
      <c r="J5" s="82"/>
      <c r="K5" s="82"/>
      <c r="L5" s="82"/>
      <c r="M5" s="83"/>
      <c r="N5" s="83"/>
      <c r="O5" s="83"/>
    </row>
    <row r="6" spans="1:15" s="1" customFormat="1" ht="40.35" customHeight="1" thickBot="1" x14ac:dyDescent="0.35">
      <c r="A6" s="50" t="s">
        <v>48</v>
      </c>
      <c r="B6" s="471" t="s">
        <v>170</v>
      </c>
      <c r="C6" s="472"/>
      <c r="D6" s="472"/>
      <c r="E6" s="472"/>
      <c r="F6" s="472"/>
      <c r="G6" s="472"/>
      <c r="H6" s="472"/>
      <c r="I6" s="472"/>
      <c r="J6" s="472"/>
      <c r="K6" s="473"/>
      <c r="L6" s="159" t="s">
        <v>49</v>
      </c>
      <c r="M6" s="474"/>
      <c r="N6" s="475"/>
      <c r="O6" s="476"/>
    </row>
    <row r="7" spans="1:15" s="80" customFormat="1" ht="18" customHeight="1" thickBot="1" x14ac:dyDescent="0.35">
      <c r="A7" s="81"/>
      <c r="B7" s="82"/>
      <c r="C7" s="82"/>
      <c r="D7" s="82"/>
      <c r="E7" s="82"/>
      <c r="F7" s="82"/>
      <c r="G7" s="82"/>
      <c r="H7" s="82"/>
      <c r="I7" s="82"/>
      <c r="J7" s="82"/>
      <c r="K7" s="82"/>
      <c r="L7" s="82"/>
      <c r="M7" s="83"/>
      <c r="N7" s="83"/>
      <c r="O7" s="83"/>
    </row>
    <row r="8" spans="1:15" s="80" customFormat="1" ht="21.75" customHeight="1" thickBot="1" x14ac:dyDescent="0.35">
      <c r="A8" s="470" t="s">
        <v>2</v>
      </c>
      <c r="B8" s="159" t="s">
        <v>50</v>
      </c>
      <c r="C8" s="218">
        <v>45688</v>
      </c>
      <c r="D8" s="159" t="s">
        <v>51</v>
      </c>
      <c r="E8" s="219">
        <v>45716</v>
      </c>
      <c r="F8" s="159" t="s">
        <v>52</v>
      </c>
      <c r="G8" s="218">
        <v>45747</v>
      </c>
      <c r="H8" s="159" t="s">
        <v>53</v>
      </c>
      <c r="I8" s="220">
        <v>45777</v>
      </c>
      <c r="J8" s="426" t="s">
        <v>3</v>
      </c>
      <c r="K8" s="462"/>
      <c r="L8" s="158" t="s">
        <v>54</v>
      </c>
      <c r="M8" s="423"/>
      <c r="N8" s="423"/>
      <c r="O8" s="423"/>
    </row>
    <row r="9" spans="1:15" s="80" customFormat="1" ht="21.75" customHeight="1" thickBot="1" x14ac:dyDescent="0.35">
      <c r="A9" s="470"/>
      <c r="B9" s="160" t="s">
        <v>55</v>
      </c>
      <c r="C9" s="331">
        <v>45808</v>
      </c>
      <c r="D9" s="159" t="s">
        <v>56</v>
      </c>
      <c r="E9" s="338">
        <v>45838</v>
      </c>
      <c r="F9" s="159" t="s">
        <v>57</v>
      </c>
      <c r="G9" s="343">
        <v>45869</v>
      </c>
      <c r="H9" s="159" t="s">
        <v>58</v>
      </c>
      <c r="I9" s="220">
        <v>45900</v>
      </c>
      <c r="J9" s="426"/>
      <c r="K9" s="462"/>
      <c r="L9" s="158" t="s">
        <v>59</v>
      </c>
      <c r="M9" s="423"/>
      <c r="N9" s="423"/>
      <c r="O9" s="423"/>
    </row>
    <row r="10" spans="1:15" s="80" customFormat="1" ht="21.75" customHeight="1" thickBot="1" x14ac:dyDescent="0.35">
      <c r="A10" s="470"/>
      <c r="B10" s="159" t="s">
        <v>60</v>
      </c>
      <c r="C10" s="364">
        <v>45930</v>
      </c>
      <c r="D10" s="159" t="s">
        <v>61</v>
      </c>
      <c r="E10" s="338">
        <v>45961</v>
      </c>
      <c r="F10" s="159" t="s">
        <v>62</v>
      </c>
      <c r="G10" s="130"/>
      <c r="H10" s="159" t="s">
        <v>63</v>
      </c>
      <c r="I10" s="128"/>
      <c r="J10" s="426"/>
      <c r="K10" s="462"/>
      <c r="L10" s="158" t="s">
        <v>64</v>
      </c>
      <c r="M10" s="423" t="s">
        <v>171</v>
      </c>
      <c r="N10" s="423"/>
      <c r="O10" s="423"/>
    </row>
    <row r="11" spans="1:15" s="1" customFormat="1" ht="15" customHeight="1" thickBot="1" x14ac:dyDescent="0.35">
      <c r="A11" s="6"/>
      <c r="B11" s="7"/>
      <c r="C11" s="7"/>
      <c r="D11" s="9"/>
      <c r="E11" s="8"/>
      <c r="F11" s="8"/>
      <c r="G11" s="211"/>
      <c r="H11" s="211"/>
      <c r="I11" s="10"/>
      <c r="J11" s="10"/>
      <c r="K11" s="7"/>
      <c r="L11" s="7"/>
      <c r="M11" s="7"/>
      <c r="N11" s="7"/>
      <c r="O11" s="7"/>
    </row>
    <row r="12" spans="1:15" s="1" customFormat="1" ht="15" customHeight="1" x14ac:dyDescent="0.3">
      <c r="A12" s="467" t="s">
        <v>65</v>
      </c>
      <c r="B12" s="511" t="s">
        <v>286</v>
      </c>
      <c r="C12" s="512"/>
      <c r="D12" s="512"/>
      <c r="E12" s="512"/>
      <c r="F12" s="512"/>
      <c r="G12" s="512"/>
      <c r="H12" s="512"/>
      <c r="I12" s="512"/>
      <c r="J12" s="512"/>
      <c r="K12" s="512"/>
      <c r="L12" s="512"/>
      <c r="M12" s="512"/>
      <c r="N12" s="512"/>
      <c r="O12" s="513"/>
    </row>
    <row r="13" spans="1:15" s="1" customFormat="1" ht="15" customHeight="1" x14ac:dyDescent="0.3">
      <c r="A13" s="468"/>
      <c r="B13" s="514"/>
      <c r="C13" s="515"/>
      <c r="D13" s="515"/>
      <c r="E13" s="515"/>
      <c r="F13" s="515"/>
      <c r="G13" s="515"/>
      <c r="H13" s="515"/>
      <c r="I13" s="515"/>
      <c r="J13" s="515"/>
      <c r="K13" s="515"/>
      <c r="L13" s="515"/>
      <c r="M13" s="515"/>
      <c r="N13" s="515"/>
      <c r="O13" s="516"/>
    </row>
    <row r="14" spans="1:15" s="1" customFormat="1" ht="15" customHeight="1" thickBot="1" x14ac:dyDescent="0.35">
      <c r="A14" s="469"/>
      <c r="B14" s="517"/>
      <c r="C14" s="518"/>
      <c r="D14" s="518"/>
      <c r="E14" s="518"/>
      <c r="F14" s="518"/>
      <c r="G14" s="518"/>
      <c r="H14" s="518"/>
      <c r="I14" s="518"/>
      <c r="J14" s="518"/>
      <c r="K14" s="518"/>
      <c r="L14" s="518"/>
      <c r="M14" s="518"/>
      <c r="N14" s="518"/>
      <c r="O14" s="519"/>
    </row>
    <row r="15" spans="1:15" s="1" customFormat="1" ht="9" customHeight="1" thickBot="1" x14ac:dyDescent="0.35">
      <c r="A15" s="14"/>
      <c r="B15" s="79"/>
      <c r="C15" s="15"/>
      <c r="D15" s="15"/>
      <c r="E15" s="15"/>
      <c r="F15" s="15"/>
      <c r="G15" s="16"/>
      <c r="H15" s="16"/>
      <c r="I15" s="16"/>
      <c r="J15" s="16"/>
      <c r="K15" s="16"/>
      <c r="L15" s="17"/>
      <c r="M15" s="17"/>
      <c r="N15" s="17"/>
      <c r="O15" s="17"/>
    </row>
    <row r="16" spans="1:15" s="18" customFormat="1" ht="37.5" customHeight="1" thickBot="1" x14ac:dyDescent="0.35">
      <c r="A16" s="50" t="s">
        <v>4</v>
      </c>
      <c r="B16" s="520" t="s">
        <v>246</v>
      </c>
      <c r="C16" s="520"/>
      <c r="D16" s="520"/>
      <c r="E16" s="520"/>
      <c r="F16" s="520"/>
      <c r="G16" s="470" t="s">
        <v>5</v>
      </c>
      <c r="H16" s="470"/>
      <c r="I16" s="521" t="s">
        <v>287</v>
      </c>
      <c r="J16" s="521"/>
      <c r="K16" s="521"/>
      <c r="L16" s="521"/>
      <c r="M16" s="521"/>
      <c r="N16" s="521"/>
      <c r="O16" s="521"/>
    </row>
    <row r="17" spans="1:15" s="1" customFormat="1" ht="9" customHeight="1" thickBot="1" x14ac:dyDescent="0.35">
      <c r="A17" s="14"/>
      <c r="B17" s="16"/>
      <c r="C17" s="15"/>
      <c r="D17" s="15"/>
      <c r="E17" s="15"/>
      <c r="F17" s="15"/>
      <c r="G17" s="16"/>
      <c r="H17" s="16"/>
      <c r="I17" s="16"/>
      <c r="J17" s="16"/>
      <c r="K17" s="16"/>
      <c r="L17" s="17"/>
      <c r="M17" s="17"/>
      <c r="N17" s="17"/>
      <c r="O17" s="17"/>
    </row>
    <row r="18" spans="1:15" s="1" customFormat="1" ht="81" customHeight="1" thickBot="1" x14ac:dyDescent="0.35">
      <c r="A18" s="50" t="s">
        <v>6</v>
      </c>
      <c r="B18" s="522" t="s">
        <v>175</v>
      </c>
      <c r="C18" s="522"/>
      <c r="D18" s="522"/>
      <c r="E18" s="522"/>
      <c r="F18" s="50" t="s">
        <v>7</v>
      </c>
      <c r="G18" s="523" t="s">
        <v>177</v>
      </c>
      <c r="H18" s="523"/>
      <c r="I18" s="523"/>
      <c r="J18" s="50" t="s">
        <v>8</v>
      </c>
      <c r="K18" s="520" t="s">
        <v>248</v>
      </c>
      <c r="L18" s="520"/>
      <c r="M18" s="520"/>
      <c r="N18" s="520"/>
      <c r="O18" s="520"/>
    </row>
    <row r="19" spans="1:15" s="1" customFormat="1" ht="9" customHeight="1" x14ac:dyDescent="0.3">
      <c r="A19" s="5"/>
      <c r="B19" s="2"/>
      <c r="C19" s="466"/>
      <c r="D19" s="466"/>
      <c r="E19" s="466"/>
      <c r="F19" s="466"/>
      <c r="G19" s="466"/>
      <c r="H19" s="466"/>
      <c r="I19" s="466"/>
      <c r="J19" s="466"/>
      <c r="K19" s="466"/>
      <c r="L19" s="466"/>
      <c r="M19" s="466"/>
      <c r="N19" s="466"/>
      <c r="O19" s="466"/>
    </row>
    <row r="20" spans="1:15" s="1" customFormat="1" ht="16.5" customHeight="1" thickBot="1" x14ac:dyDescent="0.35">
      <c r="A20" s="77"/>
      <c r="B20" s="78"/>
      <c r="C20" s="78"/>
      <c r="D20" s="78"/>
      <c r="E20" s="78"/>
      <c r="F20" s="78"/>
      <c r="G20" s="78"/>
      <c r="H20" s="78"/>
      <c r="I20" s="78"/>
      <c r="J20" s="78"/>
      <c r="K20" s="78"/>
      <c r="L20" s="78"/>
      <c r="M20" s="78"/>
      <c r="N20" s="389"/>
      <c r="O20" s="78"/>
    </row>
    <row r="21" spans="1:15" s="1" customFormat="1" ht="32.1" customHeight="1" thickBot="1" x14ac:dyDescent="0.35">
      <c r="A21" s="424" t="s">
        <v>9</v>
      </c>
      <c r="B21" s="425"/>
      <c r="C21" s="425"/>
      <c r="D21" s="425"/>
      <c r="E21" s="425"/>
      <c r="F21" s="425"/>
      <c r="G21" s="425"/>
      <c r="H21" s="425"/>
      <c r="I21" s="425"/>
      <c r="J21" s="425"/>
      <c r="K21" s="425"/>
      <c r="L21" s="425"/>
      <c r="M21" s="425"/>
      <c r="N21" s="425"/>
      <c r="O21" s="426"/>
    </row>
    <row r="22" spans="1:15" s="1" customFormat="1" ht="32.1" customHeight="1" thickBot="1" x14ac:dyDescent="0.35">
      <c r="A22" s="424" t="s">
        <v>66</v>
      </c>
      <c r="B22" s="425"/>
      <c r="C22" s="425"/>
      <c r="D22" s="425"/>
      <c r="E22" s="425"/>
      <c r="F22" s="425"/>
      <c r="G22" s="425"/>
      <c r="H22" s="425"/>
      <c r="I22" s="425"/>
      <c r="J22" s="425"/>
      <c r="K22" s="425"/>
      <c r="L22" s="425"/>
      <c r="M22" s="425"/>
      <c r="N22" s="425"/>
      <c r="O22" s="426"/>
    </row>
    <row r="23" spans="1:15" s="1" customFormat="1" ht="32.1"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1" customHeight="1" x14ac:dyDescent="0.3">
      <c r="A24" s="21" t="s">
        <v>10</v>
      </c>
      <c r="B24" s="279">
        <v>368781000</v>
      </c>
      <c r="C24" s="280"/>
      <c r="D24" s="279">
        <v>660000</v>
      </c>
      <c r="E24" s="279">
        <v>96627000</v>
      </c>
      <c r="F24" s="280"/>
      <c r="G24" s="280"/>
      <c r="H24" s="282">
        <v>13260000</v>
      </c>
      <c r="I24" s="281"/>
      <c r="J24" s="279">
        <v>33650697</v>
      </c>
      <c r="K24" s="281"/>
      <c r="L24" s="281"/>
      <c r="M24" s="281"/>
      <c r="N24" s="388">
        <f t="shared" ref="N24:N29" si="0">SUM(B24:M24)</f>
        <v>512978697</v>
      </c>
      <c r="O24" s="283"/>
    </row>
    <row r="25" spans="1:15" s="1" customFormat="1" ht="32.1" customHeight="1" x14ac:dyDescent="0.3">
      <c r="A25" s="21" t="s">
        <v>11</v>
      </c>
      <c r="B25" s="279">
        <v>71400000</v>
      </c>
      <c r="C25" s="279">
        <f>333069248-B25</f>
        <v>261669248</v>
      </c>
      <c r="D25" s="279">
        <f>381084248-B25-C25</f>
        <v>48015000</v>
      </c>
      <c r="E25" s="279">
        <f>379219581-B25-C25-D25</f>
        <v>-1864667</v>
      </c>
      <c r="F25" s="279">
        <f>379219581-B25-C25-D25-E25</f>
        <v>0</v>
      </c>
      <c r="G25" s="279">
        <f>379219581-B25-C25-D25-E25-F25</f>
        <v>0</v>
      </c>
      <c r="H25" s="279">
        <f>420424050-B25-C25-D25-E25-F25-G25</f>
        <v>41204469</v>
      </c>
      <c r="I25" s="279">
        <f>439968062-B25-C25-D25-E25-F25-G25-H25</f>
        <v>19544012</v>
      </c>
      <c r="J25" s="279">
        <f>499552794-B25-C25-D25-E25-F25-G25-H25-I25</f>
        <v>59584732</v>
      </c>
      <c r="K25" s="279">
        <f>512146450-B25-C25-D25-E25-F25-G25-H25-I25-J25</f>
        <v>12593656</v>
      </c>
      <c r="L25" s="280"/>
      <c r="M25" s="280"/>
      <c r="N25" s="387">
        <f t="shared" si="0"/>
        <v>512146450</v>
      </c>
      <c r="O25" s="284">
        <f>N25/N24</f>
        <v>0.99837761878832953</v>
      </c>
    </row>
    <row r="26" spans="1:15" s="1" customFormat="1" ht="32.1" customHeight="1" x14ac:dyDescent="0.3">
      <c r="A26" s="21" t="s">
        <v>12</v>
      </c>
      <c r="B26" s="280"/>
      <c r="C26" s="279">
        <v>238000</v>
      </c>
      <c r="D26" s="279">
        <f>14755000-B26-C26</f>
        <v>14517000</v>
      </c>
      <c r="E26" s="279">
        <f>53777833-B26-C26-D26</f>
        <v>39022833</v>
      </c>
      <c r="F26" s="279">
        <f>85725686-B26-C26-D26-E26</f>
        <v>31947853</v>
      </c>
      <c r="G26" s="279">
        <f>133919967-B26-C26-D26-E26-F26</f>
        <v>48194281</v>
      </c>
      <c r="H26" s="279">
        <f>194407269-B26-C26-D26-E26-F26-G26</f>
        <v>60487302</v>
      </c>
      <c r="I26" s="279">
        <f>230919124-B26-C26-D26-E26-F26-G26-H26</f>
        <v>36511855</v>
      </c>
      <c r="J26" s="279">
        <f>305506069-B26-C26-D26-E26-F26-G26-H26-I26</f>
        <v>74586945</v>
      </c>
      <c r="K26" s="279">
        <f>387070978-B26-C26-D26-E26-F26-G26-H26-I26-J26</f>
        <v>81564909</v>
      </c>
      <c r="L26" s="280"/>
      <c r="M26" s="280"/>
      <c r="N26" s="387">
        <f t="shared" si="0"/>
        <v>387070978</v>
      </c>
      <c r="O26" s="285"/>
    </row>
    <row r="27" spans="1:15" s="1" customFormat="1" ht="32.1" customHeight="1" x14ac:dyDescent="0.3">
      <c r="A27" s="21" t="s">
        <v>69</v>
      </c>
      <c r="B27" s="279">
        <v>12330632</v>
      </c>
      <c r="C27" s="279"/>
      <c r="D27" s="279">
        <v>750000</v>
      </c>
      <c r="E27" s="279">
        <v>51354306</v>
      </c>
      <c r="F27" s="280"/>
      <c r="G27" s="280"/>
      <c r="H27" s="280"/>
      <c r="I27" s="280"/>
      <c r="J27" s="280"/>
      <c r="K27" s="280"/>
      <c r="L27" s="280"/>
      <c r="M27" s="280"/>
      <c r="N27" s="279">
        <f t="shared" si="0"/>
        <v>64434938</v>
      </c>
      <c r="O27" s="285"/>
    </row>
    <row r="28" spans="1:15" s="1" customFormat="1" ht="32.1" customHeight="1" x14ac:dyDescent="0.3">
      <c r="A28" s="21" t="s">
        <v>70</v>
      </c>
      <c r="B28" s="280"/>
      <c r="C28" s="279"/>
      <c r="D28" s="280"/>
      <c r="E28" s="280"/>
      <c r="F28" s="280"/>
      <c r="G28" s="280"/>
      <c r="H28" s="280"/>
      <c r="I28" s="280"/>
      <c r="J28" s="280"/>
      <c r="K28" s="280"/>
      <c r="L28" s="280"/>
      <c r="M28" s="280"/>
      <c r="N28" s="280">
        <f t="shared" si="0"/>
        <v>0</v>
      </c>
      <c r="O28" s="285"/>
    </row>
    <row r="29" spans="1:15" s="1" customFormat="1" ht="32.1" customHeight="1" thickBot="1" x14ac:dyDescent="0.35">
      <c r="A29" s="23" t="s">
        <v>13</v>
      </c>
      <c r="B29" s="286">
        <v>12330632</v>
      </c>
      <c r="C29" s="286">
        <f>12330632-B29</f>
        <v>0</v>
      </c>
      <c r="D29" s="286">
        <f>12330632-B29-C29</f>
        <v>0</v>
      </c>
      <c r="E29" s="286">
        <f>64434937-B29-C29-D29</f>
        <v>52104305</v>
      </c>
      <c r="F29" s="287"/>
      <c r="G29" s="287"/>
      <c r="H29" s="287"/>
      <c r="I29" s="287"/>
      <c r="J29" s="287"/>
      <c r="K29" s="287"/>
      <c r="L29" s="287"/>
      <c r="M29" s="287"/>
      <c r="N29" s="286">
        <f t="shared" si="0"/>
        <v>64434937</v>
      </c>
      <c r="O29" s="288">
        <f>N29/N27</f>
        <v>0.99999998448046923</v>
      </c>
    </row>
    <row r="30" spans="1:15" s="25" customFormat="1" ht="16.5" customHeight="1" x14ac:dyDescent="0.25"/>
    <row r="31" spans="1:15" s="25" customFormat="1" ht="17.25" customHeight="1" x14ac:dyDescent="0.25">
      <c r="I31" s="362"/>
      <c r="J31" s="362"/>
    </row>
    <row r="32" spans="1:15" s="1" customFormat="1" ht="5.25" customHeight="1" thickBot="1" x14ac:dyDescent="0.35"/>
    <row r="33" spans="1:13" s="1" customFormat="1" ht="48" customHeight="1" thickBot="1" x14ac:dyDescent="0.35">
      <c r="A33" s="479" t="s">
        <v>71</v>
      </c>
      <c r="B33" s="480"/>
      <c r="C33" s="480"/>
      <c r="D33" s="480"/>
      <c r="E33" s="480"/>
      <c r="F33" s="480"/>
      <c r="G33" s="480"/>
      <c r="H33" s="480"/>
      <c r="I33" s="481"/>
      <c r="J33" s="29"/>
    </row>
    <row r="34" spans="1:13" s="1" customFormat="1" ht="50.25" customHeight="1" thickBot="1" x14ac:dyDescent="0.35">
      <c r="A34" s="37" t="s">
        <v>72</v>
      </c>
      <c r="B34" s="482" t="str">
        <f>+B12</f>
        <v>Implementar 1 estrategia de reconocimiento de la diversidad de las mujeres del Distrito Capital.</v>
      </c>
      <c r="C34" s="483"/>
      <c r="D34" s="483"/>
      <c r="E34" s="483"/>
      <c r="F34" s="483"/>
      <c r="G34" s="483"/>
      <c r="H34" s="483"/>
      <c r="I34" s="484"/>
      <c r="J34" s="27"/>
      <c r="M34" s="196"/>
    </row>
    <row r="35" spans="1:13" s="1" customFormat="1" ht="18.75" customHeight="1" thickBot="1" x14ac:dyDescent="0.35">
      <c r="A35" s="491" t="s">
        <v>14</v>
      </c>
      <c r="B35" s="86">
        <v>2024</v>
      </c>
      <c r="C35" s="86">
        <v>2025</v>
      </c>
      <c r="D35" s="86">
        <v>2026</v>
      </c>
      <c r="E35" s="86">
        <v>2027</v>
      </c>
      <c r="F35" s="86" t="s">
        <v>73</v>
      </c>
      <c r="G35" s="493" t="s">
        <v>15</v>
      </c>
      <c r="H35" s="493"/>
      <c r="I35" s="493"/>
      <c r="J35" s="27"/>
      <c r="M35" s="196"/>
    </row>
    <row r="36" spans="1:13" s="1" customFormat="1" ht="50.25" customHeight="1" thickBot="1" x14ac:dyDescent="0.35">
      <c r="A36" s="492"/>
      <c r="B36" s="182">
        <v>1</v>
      </c>
      <c r="C36" s="182">
        <v>1</v>
      </c>
      <c r="D36" s="182">
        <v>1</v>
      </c>
      <c r="E36" s="182">
        <v>1</v>
      </c>
      <c r="F36" s="183">
        <v>1</v>
      </c>
      <c r="G36" s="493"/>
      <c r="H36" s="493"/>
      <c r="I36" s="493"/>
      <c r="J36" s="27"/>
      <c r="M36" s="197"/>
    </row>
    <row r="37" spans="1:13" s="1" customFormat="1" ht="52.5" customHeight="1" thickBot="1" x14ac:dyDescent="0.35">
      <c r="A37" s="38" t="s">
        <v>16</v>
      </c>
      <c r="B37" s="485">
        <v>0.2</v>
      </c>
      <c r="C37" s="486"/>
      <c r="D37" s="488" t="s">
        <v>74</v>
      </c>
      <c r="E37" s="489"/>
      <c r="F37" s="489"/>
      <c r="G37" s="489"/>
      <c r="H37" s="489"/>
      <c r="I37" s="490"/>
    </row>
    <row r="38" spans="1:13" s="28" customFormat="1" ht="48" customHeight="1" thickBot="1" x14ac:dyDescent="0.35">
      <c r="A38" s="491" t="s">
        <v>75</v>
      </c>
      <c r="B38" s="38" t="s">
        <v>76</v>
      </c>
      <c r="C38" s="37" t="s">
        <v>27</v>
      </c>
      <c r="D38" s="477" t="s">
        <v>28</v>
      </c>
      <c r="E38" s="478"/>
      <c r="F38" s="477" t="s">
        <v>29</v>
      </c>
      <c r="G38" s="478"/>
      <c r="H38" s="39" t="s">
        <v>30</v>
      </c>
      <c r="I38" s="41" t="s">
        <v>31</v>
      </c>
      <c r="M38" s="198"/>
    </row>
    <row r="39" spans="1:13" s="1" customFormat="1" ht="211.5" customHeight="1" thickBot="1" x14ac:dyDescent="0.35">
      <c r="A39" s="492"/>
      <c r="B39" s="290">
        <v>1</v>
      </c>
      <c r="C39" s="32">
        <v>1</v>
      </c>
      <c r="D39" s="524" t="s">
        <v>288</v>
      </c>
      <c r="E39" s="525"/>
      <c r="F39" s="524" t="s">
        <v>288</v>
      </c>
      <c r="G39" s="525"/>
      <c r="H39" s="349" t="s">
        <v>289</v>
      </c>
      <c r="I39" s="347" t="s">
        <v>290</v>
      </c>
      <c r="M39" s="196"/>
    </row>
    <row r="40" spans="1:13" s="28" customFormat="1" ht="54" customHeight="1" thickBot="1" x14ac:dyDescent="0.35">
      <c r="A40" s="491" t="s">
        <v>77</v>
      </c>
      <c r="B40" s="40" t="s">
        <v>76</v>
      </c>
      <c r="C40" s="39" t="s">
        <v>27</v>
      </c>
      <c r="D40" s="477" t="s">
        <v>28</v>
      </c>
      <c r="E40" s="478"/>
      <c r="F40" s="477" t="s">
        <v>29</v>
      </c>
      <c r="G40" s="478"/>
      <c r="H40" s="39" t="s">
        <v>30</v>
      </c>
      <c r="I40" s="41" t="s">
        <v>31</v>
      </c>
    </row>
    <row r="41" spans="1:13" s="1" customFormat="1" ht="409.35" customHeight="1" thickBot="1" x14ac:dyDescent="0.35">
      <c r="A41" s="492"/>
      <c r="B41" s="290">
        <v>1</v>
      </c>
      <c r="C41" s="32">
        <v>1</v>
      </c>
      <c r="D41" s="524" t="s">
        <v>291</v>
      </c>
      <c r="E41" s="525"/>
      <c r="F41" s="524" t="s">
        <v>292</v>
      </c>
      <c r="G41" s="525"/>
      <c r="H41" s="349" t="s">
        <v>289</v>
      </c>
      <c r="I41" s="347" t="s">
        <v>293</v>
      </c>
    </row>
    <row r="42" spans="1:13" s="28" customFormat="1" ht="45" customHeight="1" thickBot="1" x14ac:dyDescent="0.35">
      <c r="A42" s="491" t="s">
        <v>78</v>
      </c>
      <c r="B42" s="40" t="s">
        <v>76</v>
      </c>
      <c r="C42" s="39" t="s">
        <v>27</v>
      </c>
      <c r="D42" s="477" t="s">
        <v>28</v>
      </c>
      <c r="E42" s="478"/>
      <c r="F42" s="477" t="s">
        <v>29</v>
      </c>
      <c r="G42" s="478"/>
      <c r="H42" s="39" t="s">
        <v>30</v>
      </c>
      <c r="I42" s="41" t="s">
        <v>31</v>
      </c>
    </row>
    <row r="43" spans="1:13" s="1" customFormat="1" ht="409.35" customHeight="1" thickBot="1" x14ac:dyDescent="0.35">
      <c r="A43" s="492"/>
      <c r="B43" s="290">
        <v>1</v>
      </c>
      <c r="C43" s="32">
        <v>1</v>
      </c>
      <c r="D43" s="524" t="s">
        <v>294</v>
      </c>
      <c r="E43" s="525"/>
      <c r="F43" s="524" t="s">
        <v>295</v>
      </c>
      <c r="G43" s="525"/>
      <c r="H43" s="349" t="s">
        <v>289</v>
      </c>
      <c r="I43" s="347" t="s">
        <v>293</v>
      </c>
    </row>
    <row r="44" spans="1:13" s="28" customFormat="1" ht="44.25" customHeight="1" thickBot="1" x14ac:dyDescent="0.35">
      <c r="A44" s="491" t="s">
        <v>79</v>
      </c>
      <c r="B44" s="40" t="s">
        <v>76</v>
      </c>
      <c r="C44" s="40" t="s">
        <v>27</v>
      </c>
      <c r="D44" s="477" t="s">
        <v>28</v>
      </c>
      <c r="E44" s="478"/>
      <c r="F44" s="477" t="s">
        <v>29</v>
      </c>
      <c r="G44" s="478"/>
      <c r="H44" s="39" t="s">
        <v>30</v>
      </c>
      <c r="I44" s="39" t="s">
        <v>31</v>
      </c>
    </row>
    <row r="45" spans="1:13" s="1" customFormat="1" ht="409.35" customHeight="1" thickBot="1" x14ac:dyDescent="0.35">
      <c r="A45" s="492"/>
      <c r="B45" s="290">
        <v>1</v>
      </c>
      <c r="C45" s="32">
        <v>1</v>
      </c>
      <c r="D45" s="524" t="s">
        <v>308</v>
      </c>
      <c r="E45" s="525"/>
      <c r="F45" s="524" t="s">
        <v>358</v>
      </c>
      <c r="G45" s="649"/>
      <c r="H45" s="349" t="s">
        <v>289</v>
      </c>
      <c r="I45" s="347" t="s">
        <v>293</v>
      </c>
    </row>
    <row r="46" spans="1:13" s="28" customFormat="1" ht="47.25" customHeight="1" thickBot="1" x14ac:dyDescent="0.35">
      <c r="A46" s="491" t="s">
        <v>80</v>
      </c>
      <c r="B46" s="40" t="s">
        <v>76</v>
      </c>
      <c r="C46" s="39" t="s">
        <v>27</v>
      </c>
      <c r="D46" s="477" t="s">
        <v>28</v>
      </c>
      <c r="E46" s="478"/>
      <c r="F46" s="477" t="s">
        <v>29</v>
      </c>
      <c r="G46" s="478"/>
      <c r="H46" s="39" t="s">
        <v>30</v>
      </c>
      <c r="I46" s="41" t="s">
        <v>31</v>
      </c>
    </row>
    <row r="47" spans="1:13" s="1" customFormat="1" ht="409.5" customHeight="1" thickBot="1" x14ac:dyDescent="0.35">
      <c r="A47" s="492"/>
      <c r="B47" s="290">
        <v>1</v>
      </c>
      <c r="C47" s="32">
        <v>1</v>
      </c>
      <c r="D47" s="524" t="s">
        <v>388</v>
      </c>
      <c r="E47" s="526"/>
      <c r="F47" s="524" t="s">
        <v>395</v>
      </c>
      <c r="G47" s="526"/>
      <c r="H47" s="349" t="s">
        <v>289</v>
      </c>
      <c r="I47" s="347" t="s">
        <v>293</v>
      </c>
    </row>
    <row r="48" spans="1:13" s="28" customFormat="1" ht="52.5" customHeight="1" thickBot="1" x14ac:dyDescent="0.35">
      <c r="A48" s="491" t="s">
        <v>81</v>
      </c>
      <c r="B48" s="40" t="s">
        <v>76</v>
      </c>
      <c r="C48" s="39" t="s">
        <v>27</v>
      </c>
      <c r="D48" s="477" t="s">
        <v>28</v>
      </c>
      <c r="E48" s="478"/>
      <c r="F48" s="477" t="s">
        <v>29</v>
      </c>
      <c r="G48" s="478"/>
      <c r="H48" s="39" t="s">
        <v>30</v>
      </c>
      <c r="I48" s="41" t="s">
        <v>31</v>
      </c>
    </row>
    <row r="49" spans="1:9" s="1" customFormat="1" ht="311.10000000000002" customHeight="1" thickBot="1" x14ac:dyDescent="0.35">
      <c r="A49" s="492"/>
      <c r="B49" s="291">
        <v>1</v>
      </c>
      <c r="C49" s="33">
        <v>1</v>
      </c>
      <c r="D49" s="524" t="s">
        <v>425</v>
      </c>
      <c r="E49" s="526"/>
      <c r="F49" s="524" t="s">
        <v>426</v>
      </c>
      <c r="G49" s="526"/>
      <c r="H49" s="349" t="s">
        <v>289</v>
      </c>
      <c r="I49" s="347" t="s">
        <v>293</v>
      </c>
    </row>
    <row r="50" spans="1:9" s="1" customFormat="1" ht="35.1" customHeight="1" thickBot="1" x14ac:dyDescent="0.35">
      <c r="A50" s="491" t="s">
        <v>82</v>
      </c>
      <c r="B50" s="38" t="s">
        <v>76</v>
      </c>
      <c r="C50" s="37" t="s">
        <v>27</v>
      </c>
      <c r="D50" s="477" t="s">
        <v>28</v>
      </c>
      <c r="E50" s="478"/>
      <c r="F50" s="477" t="s">
        <v>29</v>
      </c>
      <c r="G50" s="478"/>
      <c r="H50" s="39" t="s">
        <v>30</v>
      </c>
      <c r="I50" s="41" t="s">
        <v>31</v>
      </c>
    </row>
    <row r="51" spans="1:9" s="1" customFormat="1" ht="409.35" customHeight="1" thickBot="1" x14ac:dyDescent="0.35">
      <c r="A51" s="492"/>
      <c r="B51" s="291">
        <v>1</v>
      </c>
      <c r="C51" s="33">
        <v>1</v>
      </c>
      <c r="D51" s="527" t="s">
        <v>458</v>
      </c>
      <c r="E51" s="528"/>
      <c r="F51" s="527" t="s">
        <v>460</v>
      </c>
      <c r="G51" s="650"/>
      <c r="H51" s="349" t="s">
        <v>289</v>
      </c>
      <c r="I51" s="347" t="s">
        <v>293</v>
      </c>
    </row>
    <row r="52" spans="1:9" s="1" customFormat="1" ht="35.1" customHeight="1" thickBot="1" x14ac:dyDescent="0.35">
      <c r="A52" s="491" t="s">
        <v>83</v>
      </c>
      <c r="B52" s="38" t="s">
        <v>76</v>
      </c>
      <c r="C52" s="37" t="s">
        <v>27</v>
      </c>
      <c r="D52" s="477" t="s">
        <v>28</v>
      </c>
      <c r="E52" s="478"/>
      <c r="F52" s="477" t="s">
        <v>29</v>
      </c>
      <c r="G52" s="478"/>
      <c r="H52" s="39" t="s">
        <v>30</v>
      </c>
      <c r="I52" s="41" t="s">
        <v>31</v>
      </c>
    </row>
    <row r="53" spans="1:9" s="1" customFormat="1" ht="368.1" customHeight="1" thickBot="1" x14ac:dyDescent="0.35">
      <c r="A53" s="492"/>
      <c r="B53" s="291">
        <v>1</v>
      </c>
      <c r="C53" s="33">
        <v>1</v>
      </c>
      <c r="D53" s="527" t="s">
        <v>506</v>
      </c>
      <c r="E53" s="528"/>
      <c r="F53" s="527" t="s">
        <v>507</v>
      </c>
      <c r="G53" s="650"/>
      <c r="H53" s="349" t="s">
        <v>289</v>
      </c>
      <c r="I53" s="347" t="s">
        <v>293</v>
      </c>
    </row>
    <row r="54" spans="1:9" s="1" customFormat="1" ht="35.1" customHeight="1" thickBot="1" x14ac:dyDescent="0.35">
      <c r="A54" s="491" t="s">
        <v>84</v>
      </c>
      <c r="B54" s="38" t="s">
        <v>76</v>
      </c>
      <c r="C54" s="37" t="s">
        <v>27</v>
      </c>
      <c r="D54" s="477" t="s">
        <v>28</v>
      </c>
      <c r="E54" s="478"/>
      <c r="F54" s="477" t="s">
        <v>29</v>
      </c>
      <c r="G54" s="478"/>
      <c r="H54" s="39" t="s">
        <v>30</v>
      </c>
      <c r="I54" s="41" t="s">
        <v>31</v>
      </c>
    </row>
    <row r="55" spans="1:9" s="1" customFormat="1" ht="409.35" customHeight="1" thickBot="1" x14ac:dyDescent="0.35">
      <c r="A55" s="492"/>
      <c r="B55" s="291">
        <v>1</v>
      </c>
      <c r="C55" s="33">
        <v>1</v>
      </c>
      <c r="D55" s="527" t="s">
        <v>536</v>
      </c>
      <c r="E55" s="529"/>
      <c r="F55" s="527" t="s">
        <v>537</v>
      </c>
      <c r="G55" s="529"/>
      <c r="H55" s="349" t="s">
        <v>289</v>
      </c>
      <c r="I55" s="347" t="s">
        <v>293</v>
      </c>
    </row>
    <row r="56" spans="1:9" s="1" customFormat="1" ht="35.1" customHeight="1" thickBot="1" x14ac:dyDescent="0.35">
      <c r="A56" s="491" t="s">
        <v>85</v>
      </c>
      <c r="B56" s="38" t="s">
        <v>76</v>
      </c>
      <c r="C56" s="37" t="s">
        <v>27</v>
      </c>
      <c r="D56" s="477" t="s">
        <v>28</v>
      </c>
      <c r="E56" s="478"/>
      <c r="F56" s="477" t="s">
        <v>29</v>
      </c>
      <c r="G56" s="478"/>
      <c r="H56" s="39" t="s">
        <v>30</v>
      </c>
      <c r="I56" s="41" t="s">
        <v>31</v>
      </c>
    </row>
    <row r="57" spans="1:9" s="1" customFormat="1" ht="408.9" customHeight="1" thickBot="1" x14ac:dyDescent="0.35">
      <c r="A57" s="492"/>
      <c r="B57" s="291">
        <v>1</v>
      </c>
      <c r="C57" s="33">
        <v>1</v>
      </c>
      <c r="D57" s="527" t="s">
        <v>557</v>
      </c>
      <c r="E57" s="650"/>
      <c r="F57" s="527" t="s">
        <v>559</v>
      </c>
      <c r="G57" s="529"/>
      <c r="H57" s="349" t="s">
        <v>289</v>
      </c>
      <c r="I57" s="347" t="s">
        <v>293</v>
      </c>
    </row>
    <row r="58" spans="1:9" s="1" customFormat="1" ht="35.1" customHeight="1" thickBot="1" x14ac:dyDescent="0.35">
      <c r="A58" s="491" t="s">
        <v>86</v>
      </c>
      <c r="B58" s="38" t="s">
        <v>76</v>
      </c>
      <c r="C58" s="37" t="s">
        <v>27</v>
      </c>
      <c r="D58" s="477" t="s">
        <v>28</v>
      </c>
      <c r="E58" s="478"/>
      <c r="F58" s="477" t="s">
        <v>29</v>
      </c>
      <c r="G58" s="478"/>
      <c r="H58" s="39" t="s">
        <v>30</v>
      </c>
      <c r="I58" s="41" t="s">
        <v>31</v>
      </c>
    </row>
    <row r="59" spans="1:9" s="1" customFormat="1" ht="120.75" customHeight="1" thickBot="1" x14ac:dyDescent="0.35">
      <c r="A59" s="492"/>
      <c r="B59" s="291">
        <v>1</v>
      </c>
      <c r="C59" s="33"/>
      <c r="D59" s="494"/>
      <c r="E59" s="495"/>
      <c r="F59" s="499"/>
      <c r="G59" s="499"/>
      <c r="H59" s="30"/>
      <c r="I59" s="30"/>
    </row>
    <row r="60" spans="1:9" s="1" customFormat="1" ht="35.1" customHeight="1" thickBot="1" x14ac:dyDescent="0.35">
      <c r="A60" s="491" t="s">
        <v>87</v>
      </c>
      <c r="B60" s="38" t="s">
        <v>76</v>
      </c>
      <c r="C60" s="37" t="s">
        <v>27</v>
      </c>
      <c r="D60" s="477" t="s">
        <v>28</v>
      </c>
      <c r="E60" s="478"/>
      <c r="F60" s="477" t="s">
        <v>29</v>
      </c>
      <c r="G60" s="478"/>
      <c r="H60" s="39" t="s">
        <v>30</v>
      </c>
      <c r="I60" s="41" t="s">
        <v>31</v>
      </c>
    </row>
    <row r="61" spans="1:9" s="1" customFormat="1" ht="120.75" customHeight="1" thickBot="1" x14ac:dyDescent="0.35">
      <c r="A61" s="492"/>
      <c r="B61" s="291">
        <v>1</v>
      </c>
      <c r="C61" s="33"/>
      <c r="D61" s="494"/>
      <c r="E61" s="495"/>
      <c r="F61" s="494"/>
      <c r="G61" s="495"/>
      <c r="H61" s="30"/>
      <c r="I61" s="30"/>
    </row>
    <row r="62" spans="1:9" s="1" customFormat="1" ht="13.8" x14ac:dyDescent="0.3">
      <c r="B62" s="184">
        <f>+B47+B43+B41+B45+B49+B51+B53+B55+B57+B59+B61</f>
        <v>11</v>
      </c>
    </row>
    <row r="63" spans="1:9" s="1" customFormat="1" ht="13.8" x14ac:dyDescent="0.3"/>
    <row r="64" spans="1:9" s="27" customFormat="1" ht="30" customHeight="1" x14ac:dyDescent="0.3">
      <c r="A64" s="1"/>
      <c r="B64" s="1"/>
      <c r="C64" s="1"/>
      <c r="D64" s="1"/>
      <c r="E64" s="1"/>
      <c r="F64" s="1"/>
      <c r="G64" s="1"/>
      <c r="H64" s="1"/>
      <c r="I64" s="1"/>
    </row>
    <row r="65" spans="1:9" s="1" customFormat="1" ht="34.5" customHeight="1" x14ac:dyDescent="0.3">
      <c r="A65" s="427" t="s">
        <v>17</v>
      </c>
      <c r="B65" s="427"/>
      <c r="C65" s="427"/>
      <c r="D65" s="427"/>
      <c r="E65" s="427"/>
      <c r="F65" s="427"/>
      <c r="G65" s="427"/>
      <c r="H65" s="427"/>
      <c r="I65" s="427"/>
    </row>
    <row r="66" spans="1:9" s="1" customFormat="1" ht="126" customHeight="1" x14ac:dyDescent="0.3">
      <c r="A66" s="42" t="s">
        <v>18</v>
      </c>
      <c r="B66" s="428" t="s">
        <v>296</v>
      </c>
      <c r="C66" s="429"/>
      <c r="D66" s="428" t="s">
        <v>297</v>
      </c>
      <c r="E66" s="429"/>
      <c r="F66" s="428" t="s">
        <v>88</v>
      </c>
      <c r="G66" s="429"/>
      <c r="H66" s="430" t="s">
        <v>89</v>
      </c>
      <c r="I66" s="431"/>
    </row>
    <row r="67" spans="1:9" s="1" customFormat="1" ht="45.75" customHeight="1" x14ac:dyDescent="0.3">
      <c r="A67" s="42" t="s">
        <v>90</v>
      </c>
      <c r="B67" s="392">
        <v>0.1</v>
      </c>
      <c r="C67" s="393"/>
      <c r="D67" s="392">
        <v>0.1</v>
      </c>
      <c r="E67" s="393"/>
      <c r="F67" s="394"/>
      <c r="G67" s="395"/>
      <c r="H67" s="394"/>
      <c r="I67" s="395"/>
    </row>
    <row r="68" spans="1:9" s="1" customFormat="1" ht="30" customHeight="1" x14ac:dyDescent="0.3">
      <c r="A68" s="396" t="s">
        <v>50</v>
      </c>
      <c r="B68" s="90" t="s">
        <v>26</v>
      </c>
      <c r="C68" s="90" t="s">
        <v>27</v>
      </c>
      <c r="D68" s="90" t="s">
        <v>26</v>
      </c>
      <c r="E68" s="90" t="s">
        <v>27</v>
      </c>
      <c r="F68" s="90" t="s">
        <v>26</v>
      </c>
      <c r="G68" s="90" t="s">
        <v>27</v>
      </c>
      <c r="H68" s="90" t="s">
        <v>26</v>
      </c>
      <c r="I68" s="90" t="s">
        <v>27</v>
      </c>
    </row>
    <row r="69" spans="1:9" s="1" customFormat="1" ht="30" customHeight="1" x14ac:dyDescent="0.3">
      <c r="A69" s="397"/>
      <c r="B69" s="292">
        <v>0</v>
      </c>
      <c r="C69" s="44">
        <v>0</v>
      </c>
      <c r="D69" s="292">
        <v>0.02</v>
      </c>
      <c r="E69" s="44">
        <v>0.02</v>
      </c>
      <c r="F69" s="44"/>
      <c r="G69" s="44"/>
      <c r="H69" s="48"/>
      <c r="I69" s="44"/>
    </row>
    <row r="70" spans="1:9" s="1" customFormat="1" ht="137.1" customHeight="1" x14ac:dyDescent="0.3">
      <c r="A70" s="42" t="s">
        <v>91</v>
      </c>
      <c r="B70" s="651" t="s">
        <v>261</v>
      </c>
      <c r="C70" s="652"/>
      <c r="D70" s="651" t="s">
        <v>288</v>
      </c>
      <c r="E70" s="653"/>
      <c r="F70" s="654"/>
      <c r="G70" s="655"/>
      <c r="H70" s="434"/>
      <c r="I70" s="435"/>
    </row>
    <row r="71" spans="1:9" s="1" customFormat="1" ht="95.1" customHeight="1" x14ac:dyDescent="0.3">
      <c r="A71" s="42" t="s">
        <v>92</v>
      </c>
      <c r="B71" s="398"/>
      <c r="C71" s="410"/>
      <c r="D71" s="398" t="s">
        <v>298</v>
      </c>
      <c r="E71" s="410"/>
      <c r="F71" s="411"/>
      <c r="G71" s="410"/>
      <c r="H71" s="407"/>
      <c r="I71" s="399"/>
    </row>
    <row r="72" spans="1:9" s="1" customFormat="1" ht="30.75" customHeight="1" x14ac:dyDescent="0.3">
      <c r="A72" s="396" t="s">
        <v>51</v>
      </c>
      <c r="B72" s="90" t="s">
        <v>26</v>
      </c>
      <c r="C72" s="90" t="s">
        <v>27</v>
      </c>
      <c r="D72" s="90" t="s">
        <v>26</v>
      </c>
      <c r="E72" s="90" t="s">
        <v>27</v>
      </c>
      <c r="F72" s="90" t="s">
        <v>26</v>
      </c>
      <c r="G72" s="90" t="s">
        <v>27</v>
      </c>
      <c r="H72" s="90" t="s">
        <v>26</v>
      </c>
      <c r="I72" s="90" t="s">
        <v>27</v>
      </c>
    </row>
    <row r="73" spans="1:9" s="1" customFormat="1" ht="30.75" customHeight="1" x14ac:dyDescent="0.3">
      <c r="A73" s="397"/>
      <c r="B73" s="292">
        <v>0.02</v>
      </c>
      <c r="C73" s="44">
        <v>0.02</v>
      </c>
      <c r="D73" s="292">
        <v>0.02</v>
      </c>
      <c r="E73" s="44">
        <v>0.02</v>
      </c>
      <c r="F73" s="44"/>
      <c r="G73" s="45"/>
      <c r="H73" s="48"/>
      <c r="I73" s="45"/>
    </row>
    <row r="74" spans="1:9" s="1" customFormat="1" ht="195" customHeight="1" x14ac:dyDescent="0.3">
      <c r="A74" s="42" t="s">
        <v>91</v>
      </c>
      <c r="B74" s="533" t="s">
        <v>299</v>
      </c>
      <c r="C74" s="534"/>
      <c r="D74" s="536" t="s">
        <v>291</v>
      </c>
      <c r="E74" s="537"/>
      <c r="F74" s="654"/>
      <c r="G74" s="655"/>
      <c r="H74" s="402"/>
      <c r="I74" s="403"/>
    </row>
    <row r="75" spans="1:9" s="1" customFormat="1" ht="77.099999999999994" customHeight="1" x14ac:dyDescent="0.3">
      <c r="A75" s="42" t="s">
        <v>92</v>
      </c>
      <c r="B75" s="398" t="s">
        <v>298</v>
      </c>
      <c r="C75" s="410"/>
      <c r="D75" s="398" t="s">
        <v>298</v>
      </c>
      <c r="E75" s="410"/>
      <c r="F75" s="411"/>
      <c r="G75" s="410"/>
      <c r="H75" s="407"/>
      <c r="I75" s="399"/>
    </row>
    <row r="76" spans="1:9" s="1" customFormat="1" ht="30.75" customHeight="1" x14ac:dyDescent="0.3">
      <c r="A76" s="396" t="s">
        <v>52</v>
      </c>
      <c r="B76" s="90" t="s">
        <v>26</v>
      </c>
      <c r="C76" s="90" t="s">
        <v>27</v>
      </c>
      <c r="D76" s="90" t="s">
        <v>26</v>
      </c>
      <c r="E76" s="90" t="s">
        <v>27</v>
      </c>
      <c r="F76" s="90" t="s">
        <v>26</v>
      </c>
      <c r="G76" s="90" t="s">
        <v>27</v>
      </c>
      <c r="H76" s="90" t="s">
        <v>26</v>
      </c>
      <c r="I76" s="90" t="s">
        <v>27</v>
      </c>
    </row>
    <row r="77" spans="1:9" s="1" customFormat="1" ht="30.75" customHeight="1" x14ac:dyDescent="0.3">
      <c r="A77" s="397"/>
      <c r="B77" s="292">
        <v>0.02</v>
      </c>
      <c r="C77" s="44">
        <v>0.02</v>
      </c>
      <c r="D77" s="292">
        <v>0.04</v>
      </c>
      <c r="E77" s="44">
        <v>0.04</v>
      </c>
      <c r="F77" s="44"/>
      <c r="G77" s="45"/>
      <c r="H77" s="48"/>
      <c r="I77" s="45"/>
    </row>
    <row r="78" spans="1:9" s="1" customFormat="1" ht="275.10000000000002" customHeight="1" x14ac:dyDescent="0.3">
      <c r="A78" s="42" t="s">
        <v>91</v>
      </c>
      <c r="B78" s="533" t="s">
        <v>300</v>
      </c>
      <c r="C78" s="534"/>
      <c r="D78" s="538" t="s">
        <v>301</v>
      </c>
      <c r="E78" s="535"/>
      <c r="F78" s="656"/>
      <c r="G78" s="657"/>
      <c r="H78" s="407"/>
      <c r="I78" s="399"/>
    </row>
    <row r="79" spans="1:9" s="1" customFormat="1" ht="71.099999999999994" customHeight="1" x14ac:dyDescent="0.3">
      <c r="A79" s="42" t="s">
        <v>92</v>
      </c>
      <c r="B79" s="658" t="s">
        <v>302</v>
      </c>
      <c r="C79" s="659"/>
      <c r="D79" s="398" t="s">
        <v>303</v>
      </c>
      <c r="E79" s="399"/>
      <c r="F79" s="656"/>
      <c r="G79" s="657"/>
      <c r="H79" s="407"/>
      <c r="I79" s="399"/>
    </row>
    <row r="80" spans="1:9" s="1" customFormat="1" ht="30.75" customHeight="1" x14ac:dyDescent="0.3">
      <c r="A80" s="396" t="s">
        <v>53</v>
      </c>
      <c r="B80" s="90" t="s">
        <v>26</v>
      </c>
      <c r="C80" s="90" t="s">
        <v>27</v>
      </c>
      <c r="D80" s="90" t="s">
        <v>26</v>
      </c>
      <c r="E80" s="90" t="s">
        <v>27</v>
      </c>
      <c r="F80" s="90" t="s">
        <v>26</v>
      </c>
      <c r="G80" s="90" t="s">
        <v>27</v>
      </c>
      <c r="H80" s="90" t="s">
        <v>26</v>
      </c>
      <c r="I80" s="90" t="s">
        <v>27</v>
      </c>
    </row>
    <row r="81" spans="1:9" s="1" customFormat="1" ht="30.75" customHeight="1" x14ac:dyDescent="0.3">
      <c r="A81" s="397"/>
      <c r="B81" s="292">
        <v>0.04</v>
      </c>
      <c r="C81" s="44">
        <v>0.04</v>
      </c>
      <c r="D81" s="292">
        <v>0.1</v>
      </c>
      <c r="E81" s="44">
        <v>0.1</v>
      </c>
      <c r="F81" s="44"/>
      <c r="G81" s="45"/>
      <c r="H81" s="48"/>
      <c r="I81" s="45"/>
    </row>
    <row r="82" spans="1:9" s="1" customFormat="1" ht="242.1" customHeight="1" x14ac:dyDescent="0.3">
      <c r="A82" s="42" t="s">
        <v>91</v>
      </c>
      <c r="B82" s="660" t="s">
        <v>305</v>
      </c>
      <c r="C82" s="661"/>
      <c r="D82" s="660" t="s">
        <v>304</v>
      </c>
      <c r="E82" s="662"/>
      <c r="F82" s="434"/>
      <c r="G82" s="663"/>
      <c r="H82" s="407"/>
      <c r="I82" s="399"/>
    </row>
    <row r="83" spans="1:9" s="1" customFormat="1" ht="60" customHeight="1" x14ac:dyDescent="0.3">
      <c r="A83" s="42" t="s">
        <v>92</v>
      </c>
      <c r="B83" s="398" t="s">
        <v>306</v>
      </c>
      <c r="C83" s="418"/>
      <c r="D83" s="398" t="s">
        <v>307</v>
      </c>
      <c r="E83" s="410"/>
      <c r="F83" s="407"/>
      <c r="G83" s="399"/>
      <c r="H83" s="407"/>
      <c r="I83" s="399"/>
    </row>
    <row r="84" spans="1:9" s="1" customFormat="1" ht="30" customHeight="1" x14ac:dyDescent="0.3">
      <c r="A84" s="396" t="s">
        <v>55</v>
      </c>
      <c r="B84" s="90" t="s">
        <v>26</v>
      </c>
      <c r="C84" s="90" t="s">
        <v>27</v>
      </c>
      <c r="D84" s="90" t="s">
        <v>26</v>
      </c>
      <c r="E84" s="90" t="s">
        <v>27</v>
      </c>
      <c r="F84" s="90" t="s">
        <v>26</v>
      </c>
      <c r="G84" s="90" t="s">
        <v>27</v>
      </c>
      <c r="H84" s="90" t="s">
        <v>26</v>
      </c>
      <c r="I84" s="90" t="s">
        <v>27</v>
      </c>
    </row>
    <row r="85" spans="1:9" s="1" customFormat="1" ht="30" customHeight="1" x14ac:dyDescent="0.3">
      <c r="A85" s="397"/>
      <c r="B85" s="292">
        <v>0.05</v>
      </c>
      <c r="C85" s="44">
        <v>0.05</v>
      </c>
      <c r="D85" s="292">
        <v>0.1</v>
      </c>
      <c r="E85" s="44">
        <v>0.1</v>
      </c>
      <c r="F85" s="44"/>
      <c r="G85" s="45"/>
      <c r="H85" s="48"/>
      <c r="I85" s="45"/>
    </row>
    <row r="86" spans="1:9" s="1" customFormat="1" ht="409.35" customHeight="1" x14ac:dyDescent="0.3">
      <c r="A86" s="42" t="s">
        <v>91</v>
      </c>
      <c r="B86" s="539" t="s">
        <v>384</v>
      </c>
      <c r="C86" s="539"/>
      <c r="D86" s="539" t="s">
        <v>385</v>
      </c>
      <c r="E86" s="539"/>
      <c r="F86" s="390"/>
      <c r="G86" s="391"/>
      <c r="H86" s="436"/>
      <c r="I86" s="436"/>
    </row>
    <row r="87" spans="1:9" s="1" customFormat="1" ht="80.25" customHeight="1" x14ac:dyDescent="0.3">
      <c r="A87" s="42" t="s">
        <v>92</v>
      </c>
      <c r="B87" s="398" t="s">
        <v>386</v>
      </c>
      <c r="C87" s="410"/>
      <c r="D87" s="398" t="s">
        <v>387</v>
      </c>
      <c r="E87" s="410"/>
      <c r="F87" s="390"/>
      <c r="G87" s="391"/>
      <c r="H87" s="390"/>
      <c r="I87" s="391"/>
    </row>
    <row r="88" spans="1:9" s="1" customFormat="1" ht="29.25" customHeight="1" x14ac:dyDescent="0.3">
      <c r="A88" s="396" t="s">
        <v>56</v>
      </c>
      <c r="B88" s="90" t="s">
        <v>26</v>
      </c>
      <c r="C88" s="90" t="s">
        <v>27</v>
      </c>
      <c r="D88" s="90" t="s">
        <v>26</v>
      </c>
      <c r="E88" s="90" t="s">
        <v>27</v>
      </c>
      <c r="F88" s="90" t="s">
        <v>26</v>
      </c>
      <c r="G88" s="90" t="s">
        <v>27</v>
      </c>
      <c r="H88" s="90" t="s">
        <v>26</v>
      </c>
      <c r="I88" s="90" t="s">
        <v>27</v>
      </c>
    </row>
    <row r="89" spans="1:9" s="1" customFormat="1" ht="29.25" customHeight="1" x14ac:dyDescent="0.3">
      <c r="A89" s="397"/>
      <c r="B89" s="292">
        <v>0.1</v>
      </c>
      <c r="C89" s="44">
        <v>0.1</v>
      </c>
      <c r="D89" s="292">
        <v>0.1</v>
      </c>
      <c r="E89" s="44">
        <v>0.1</v>
      </c>
      <c r="F89" s="44"/>
      <c r="G89" s="45"/>
      <c r="H89" s="48"/>
      <c r="I89" s="45"/>
    </row>
    <row r="90" spans="1:9" s="1" customFormat="1" ht="188.1" customHeight="1" x14ac:dyDescent="0.3">
      <c r="A90" s="42" t="s">
        <v>91</v>
      </c>
      <c r="B90" s="545" t="s">
        <v>421</v>
      </c>
      <c r="C90" s="545"/>
      <c r="D90" s="545" t="s">
        <v>422</v>
      </c>
      <c r="E90" s="545"/>
      <c r="F90" s="664"/>
      <c r="G90" s="665"/>
      <c r="H90" s="506"/>
      <c r="I90" s="506"/>
    </row>
    <row r="91" spans="1:9" s="1" customFormat="1" ht="80.25" customHeight="1" x14ac:dyDescent="0.3">
      <c r="A91" s="42" t="s">
        <v>92</v>
      </c>
      <c r="B91" s="500" t="s">
        <v>424</v>
      </c>
      <c r="C91" s="391"/>
      <c r="D91" s="500" t="s">
        <v>423</v>
      </c>
      <c r="E91" s="391"/>
      <c r="F91" s="390"/>
      <c r="G91" s="391"/>
      <c r="H91" s="390"/>
      <c r="I91" s="391"/>
    </row>
    <row r="92" spans="1:9" s="1" customFormat="1" ht="25.35" customHeight="1" x14ac:dyDescent="0.3">
      <c r="A92" s="396" t="s">
        <v>57</v>
      </c>
      <c r="B92" s="90" t="s">
        <v>26</v>
      </c>
      <c r="C92" s="90" t="s">
        <v>27</v>
      </c>
      <c r="D92" s="90" t="s">
        <v>26</v>
      </c>
      <c r="E92" s="90" t="s">
        <v>27</v>
      </c>
      <c r="F92" s="90" t="s">
        <v>26</v>
      </c>
      <c r="G92" s="90" t="s">
        <v>27</v>
      </c>
      <c r="H92" s="90" t="s">
        <v>26</v>
      </c>
      <c r="I92" s="90" t="s">
        <v>27</v>
      </c>
    </row>
    <row r="93" spans="1:9" s="1" customFormat="1" ht="25.35" customHeight="1" x14ac:dyDescent="0.3">
      <c r="A93" s="397"/>
      <c r="B93" s="292">
        <v>0.15</v>
      </c>
      <c r="C93" s="44">
        <v>0.15</v>
      </c>
      <c r="D93" s="292">
        <v>0.1</v>
      </c>
      <c r="E93" s="44">
        <v>0.1</v>
      </c>
      <c r="F93" s="44"/>
      <c r="G93" s="45"/>
      <c r="H93" s="48"/>
      <c r="I93" s="45"/>
    </row>
    <row r="94" spans="1:9" s="1" customFormat="1" ht="409.35" customHeight="1" x14ac:dyDescent="0.3">
      <c r="A94" s="42" t="s">
        <v>91</v>
      </c>
      <c r="B94" s="543" t="s">
        <v>455</v>
      </c>
      <c r="C94" s="544"/>
      <c r="D94" s="543" t="s">
        <v>456</v>
      </c>
      <c r="E94" s="543"/>
      <c r="F94" s="664"/>
      <c r="G94" s="665"/>
      <c r="H94" s="506"/>
      <c r="I94" s="506"/>
    </row>
    <row r="95" spans="1:9" s="1" customFormat="1" ht="80.25" customHeight="1" x14ac:dyDescent="0.3">
      <c r="A95" s="42" t="s">
        <v>92</v>
      </c>
      <c r="B95" s="500" t="s">
        <v>463</v>
      </c>
      <c r="C95" s="391"/>
      <c r="D95" s="500" t="s">
        <v>464</v>
      </c>
      <c r="E95" s="391"/>
      <c r="F95" s="390"/>
      <c r="G95" s="391"/>
      <c r="H95" s="390"/>
      <c r="I95" s="391"/>
    </row>
    <row r="96" spans="1:9" s="1" customFormat="1" ht="25.35" customHeight="1" x14ac:dyDescent="0.3">
      <c r="A96" s="396" t="s">
        <v>58</v>
      </c>
      <c r="B96" s="90" t="s">
        <v>26</v>
      </c>
      <c r="C96" s="90" t="s">
        <v>27</v>
      </c>
      <c r="D96" s="90" t="s">
        <v>26</v>
      </c>
      <c r="E96" s="90" t="s">
        <v>27</v>
      </c>
      <c r="F96" s="90" t="s">
        <v>26</v>
      </c>
      <c r="G96" s="90" t="s">
        <v>27</v>
      </c>
      <c r="H96" s="90" t="s">
        <v>26</v>
      </c>
      <c r="I96" s="90" t="s">
        <v>27</v>
      </c>
    </row>
    <row r="97" spans="1:9" s="1" customFormat="1" ht="25.35" customHeight="1" x14ac:dyDescent="0.3">
      <c r="A97" s="397"/>
      <c r="B97" s="292">
        <v>0.15</v>
      </c>
      <c r="C97" s="44">
        <v>0.15</v>
      </c>
      <c r="D97" s="292">
        <v>0.1</v>
      </c>
      <c r="E97" s="44">
        <v>0.1</v>
      </c>
      <c r="F97" s="44"/>
      <c r="G97" s="45"/>
      <c r="H97" s="48"/>
      <c r="I97" s="45"/>
    </row>
    <row r="98" spans="1:9" s="1" customFormat="1" ht="370.35" customHeight="1" x14ac:dyDescent="0.3">
      <c r="A98" s="42" t="s">
        <v>91</v>
      </c>
      <c r="B98" s="543" t="s">
        <v>485</v>
      </c>
      <c r="C98" s="544"/>
      <c r="D98" s="543" t="s">
        <v>486</v>
      </c>
      <c r="E98" s="543"/>
      <c r="F98" s="506"/>
      <c r="G98" s="506"/>
      <c r="H98" s="506"/>
      <c r="I98" s="506"/>
    </row>
    <row r="99" spans="1:9" s="1" customFormat="1" ht="80.25" customHeight="1" x14ac:dyDescent="0.3">
      <c r="A99" s="42" t="s">
        <v>92</v>
      </c>
      <c r="B99" s="500" t="s">
        <v>498</v>
      </c>
      <c r="C99" s="391"/>
      <c r="D99" s="500" t="s">
        <v>499</v>
      </c>
      <c r="E99" s="391"/>
      <c r="F99" s="390"/>
      <c r="G99" s="391"/>
      <c r="H99" s="390"/>
      <c r="I99" s="391"/>
    </row>
    <row r="100" spans="1:9" s="1" customFormat="1" ht="25.35" customHeight="1" x14ac:dyDescent="0.3">
      <c r="A100" s="396" t="s">
        <v>60</v>
      </c>
      <c r="B100" s="90" t="s">
        <v>26</v>
      </c>
      <c r="C100" s="90" t="s">
        <v>27</v>
      </c>
      <c r="D100" s="90" t="s">
        <v>26</v>
      </c>
      <c r="E100" s="90" t="s">
        <v>27</v>
      </c>
      <c r="F100" s="90" t="s">
        <v>26</v>
      </c>
      <c r="G100" s="90" t="s">
        <v>27</v>
      </c>
      <c r="H100" s="90" t="s">
        <v>26</v>
      </c>
      <c r="I100" s="90" t="s">
        <v>27</v>
      </c>
    </row>
    <row r="101" spans="1:9" s="1" customFormat="1" ht="25.35" customHeight="1" x14ac:dyDescent="0.3">
      <c r="A101" s="397"/>
      <c r="B101" s="292">
        <v>0.15</v>
      </c>
      <c r="C101" s="44">
        <v>0.15</v>
      </c>
      <c r="D101" s="292">
        <v>0.1</v>
      </c>
      <c r="E101" s="44">
        <v>0.1</v>
      </c>
      <c r="F101" s="44"/>
      <c r="G101" s="45"/>
      <c r="H101" s="48"/>
      <c r="I101" s="45"/>
    </row>
    <row r="102" spans="1:9" s="1" customFormat="1" ht="384" customHeight="1" x14ac:dyDescent="0.3">
      <c r="A102" s="42" t="s">
        <v>91</v>
      </c>
      <c r="B102" s="545" t="s">
        <v>533</v>
      </c>
      <c r="C102" s="546"/>
      <c r="D102" s="545" t="s">
        <v>534</v>
      </c>
      <c r="E102" s="545"/>
      <c r="F102" s="506"/>
      <c r="G102" s="506"/>
      <c r="H102" s="506"/>
      <c r="I102" s="506"/>
    </row>
    <row r="103" spans="1:9" s="1" customFormat="1" ht="80.25" customHeight="1" x14ac:dyDescent="0.3">
      <c r="A103" s="42" t="s">
        <v>92</v>
      </c>
      <c r="B103" s="390"/>
      <c r="C103" s="391"/>
      <c r="D103" s="390"/>
      <c r="E103" s="391"/>
      <c r="F103" s="390"/>
      <c r="G103" s="391"/>
      <c r="H103" s="390"/>
      <c r="I103" s="391"/>
    </row>
    <row r="104" spans="1:9" s="1" customFormat="1" ht="25.35" customHeight="1" x14ac:dyDescent="0.3">
      <c r="A104" s="396" t="s">
        <v>61</v>
      </c>
      <c r="B104" s="90" t="s">
        <v>26</v>
      </c>
      <c r="C104" s="90" t="s">
        <v>27</v>
      </c>
      <c r="D104" s="90" t="s">
        <v>26</v>
      </c>
      <c r="E104" s="90" t="s">
        <v>27</v>
      </c>
      <c r="F104" s="90" t="s">
        <v>26</v>
      </c>
      <c r="G104" s="90" t="s">
        <v>27</v>
      </c>
      <c r="H104" s="90" t="s">
        <v>26</v>
      </c>
      <c r="I104" s="90" t="s">
        <v>27</v>
      </c>
    </row>
    <row r="105" spans="1:9" s="1" customFormat="1" ht="25.35" customHeight="1" x14ac:dyDescent="0.3">
      <c r="A105" s="397"/>
      <c r="B105" s="292">
        <v>0.15</v>
      </c>
      <c r="C105" s="46">
        <v>0.15</v>
      </c>
      <c r="D105" s="292">
        <v>0.15</v>
      </c>
      <c r="E105" s="44">
        <v>0.22</v>
      </c>
      <c r="F105" s="44"/>
      <c r="G105" s="45"/>
      <c r="H105" s="48"/>
      <c r="I105" s="45"/>
    </row>
    <row r="106" spans="1:9" s="1" customFormat="1" ht="408.9" customHeight="1" x14ac:dyDescent="0.3">
      <c r="A106" s="42" t="s">
        <v>91</v>
      </c>
      <c r="B106" s="545" t="s">
        <v>557</v>
      </c>
      <c r="C106" s="546"/>
      <c r="D106" s="545" t="s">
        <v>558</v>
      </c>
      <c r="E106" s="545"/>
      <c r="F106" s="506"/>
      <c r="G106" s="506"/>
      <c r="H106" s="506"/>
      <c r="I106" s="506"/>
    </row>
    <row r="107" spans="1:9" s="1" customFormat="1" ht="80.25" customHeight="1" x14ac:dyDescent="0.3">
      <c r="A107" s="42" t="s">
        <v>92</v>
      </c>
      <c r="B107" s="500" t="s">
        <v>570</v>
      </c>
      <c r="C107" s="391"/>
      <c r="D107" s="500" t="s">
        <v>571</v>
      </c>
      <c r="E107" s="391"/>
      <c r="F107" s="390"/>
      <c r="G107" s="391"/>
      <c r="H107" s="390"/>
      <c r="I107" s="391"/>
    </row>
    <row r="108" spans="1:9" s="1" customFormat="1" ht="25.35" customHeight="1" x14ac:dyDescent="0.3">
      <c r="A108" s="396" t="s">
        <v>62</v>
      </c>
      <c r="B108" s="90" t="s">
        <v>26</v>
      </c>
      <c r="C108" s="90" t="s">
        <v>27</v>
      </c>
      <c r="D108" s="90" t="s">
        <v>26</v>
      </c>
      <c r="E108" s="90" t="s">
        <v>27</v>
      </c>
      <c r="F108" s="90" t="s">
        <v>26</v>
      </c>
      <c r="G108" s="90" t="s">
        <v>27</v>
      </c>
      <c r="H108" s="90" t="s">
        <v>26</v>
      </c>
      <c r="I108" s="90" t="s">
        <v>27</v>
      </c>
    </row>
    <row r="109" spans="1:9" s="1" customFormat="1" ht="25.35" customHeight="1" x14ac:dyDescent="0.3">
      <c r="A109" s="397"/>
      <c r="B109" s="292">
        <v>0.15</v>
      </c>
      <c r="C109" s="46"/>
      <c r="D109" s="292">
        <v>0.15</v>
      </c>
      <c r="E109" s="44"/>
      <c r="F109" s="44"/>
      <c r="G109" s="45"/>
      <c r="H109" s="48"/>
      <c r="I109" s="45"/>
    </row>
    <row r="110" spans="1:9" s="1" customFormat="1" ht="80.25" customHeight="1" x14ac:dyDescent="0.3">
      <c r="A110" s="42" t="s">
        <v>91</v>
      </c>
      <c r="B110" s="506"/>
      <c r="C110" s="506"/>
      <c r="D110" s="506"/>
      <c r="E110" s="506"/>
      <c r="F110" s="506"/>
      <c r="G110" s="506"/>
      <c r="H110" s="506"/>
      <c r="I110" s="506"/>
    </row>
    <row r="111" spans="1:9" s="1" customFormat="1" ht="80.25" customHeight="1" x14ac:dyDescent="0.3">
      <c r="A111" s="42" t="s">
        <v>92</v>
      </c>
      <c r="B111" s="390"/>
      <c r="C111" s="391"/>
      <c r="D111" s="390"/>
      <c r="E111" s="391"/>
      <c r="F111" s="390"/>
      <c r="G111" s="391"/>
      <c r="H111" s="390"/>
      <c r="I111" s="391"/>
    </row>
    <row r="112" spans="1:9" s="1" customFormat="1" ht="25.35" customHeight="1" x14ac:dyDescent="0.3">
      <c r="A112" s="396" t="s">
        <v>63</v>
      </c>
      <c r="B112" s="90" t="s">
        <v>26</v>
      </c>
      <c r="C112" s="90" t="s">
        <v>27</v>
      </c>
      <c r="D112" s="90" t="s">
        <v>26</v>
      </c>
      <c r="E112" s="90" t="s">
        <v>27</v>
      </c>
      <c r="F112" s="90" t="s">
        <v>26</v>
      </c>
      <c r="G112" s="90" t="s">
        <v>27</v>
      </c>
      <c r="H112" s="90" t="s">
        <v>26</v>
      </c>
      <c r="I112" s="90" t="s">
        <v>27</v>
      </c>
    </row>
    <row r="113" spans="1:9" s="1" customFormat="1" ht="25.35" customHeight="1" x14ac:dyDescent="0.3">
      <c r="A113" s="397"/>
      <c r="B113" s="293">
        <v>0.02</v>
      </c>
      <c r="C113" s="171"/>
      <c r="D113" s="293">
        <v>0.02</v>
      </c>
      <c r="E113" s="171"/>
      <c r="F113" s="44"/>
      <c r="G113" s="172"/>
      <c r="H113" s="171"/>
      <c r="I113" s="172"/>
    </row>
    <row r="114" spans="1:9" s="1" customFormat="1" ht="80.25" customHeight="1" x14ac:dyDescent="0.3">
      <c r="A114" s="42" t="s">
        <v>91</v>
      </c>
      <c r="B114" s="504"/>
      <c r="C114" s="504"/>
      <c r="D114" s="504"/>
      <c r="E114" s="504"/>
      <c r="F114" s="504"/>
      <c r="G114" s="504"/>
      <c r="H114" s="504"/>
      <c r="I114" s="504"/>
    </row>
    <row r="115" spans="1:9" s="1" customFormat="1" ht="80.25" customHeight="1" x14ac:dyDescent="0.3">
      <c r="A115" s="42" t="s">
        <v>92</v>
      </c>
      <c r="B115" s="390"/>
      <c r="C115" s="391"/>
      <c r="D115" s="390"/>
      <c r="E115" s="391"/>
      <c r="F115" s="390"/>
      <c r="G115" s="391"/>
      <c r="H115" s="390"/>
      <c r="I115" s="391"/>
    </row>
    <row r="116" spans="1:9" s="1" customFormat="1" ht="16.8" x14ac:dyDescent="0.3">
      <c r="A116" s="43" t="s">
        <v>93</v>
      </c>
      <c r="B116" s="47">
        <f t="shared" ref="B116:I116" si="1">(B69+B73+B77+B81+B85+B89+B93+B97+B101+B105+B109+B113)</f>
        <v>1</v>
      </c>
      <c r="C116" s="47">
        <f t="shared" si="1"/>
        <v>0.83000000000000007</v>
      </c>
      <c r="D116" s="47">
        <f t="shared" si="1"/>
        <v>1</v>
      </c>
      <c r="E116" s="47">
        <f t="shared" si="1"/>
        <v>0.89999999999999991</v>
      </c>
      <c r="F116" s="47">
        <f t="shared" si="1"/>
        <v>0</v>
      </c>
      <c r="G116" s="47">
        <f t="shared" si="1"/>
        <v>0</v>
      </c>
      <c r="H116" s="47">
        <f t="shared" si="1"/>
        <v>0</v>
      </c>
      <c r="I116" s="47">
        <f t="shared" si="1"/>
        <v>0</v>
      </c>
    </row>
    <row r="117" spans="1:9" s="1" customFormat="1" ht="13.8"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 ref="B99" r:id="rId14" xr:uid="{95B15C98-3876-44A0-BDB9-7A1D27C49A0B}"/>
    <hyperlink ref="D99" r:id="rId15" xr:uid="{14D05870-1800-49FB-8D14-E618AD60DEA2}"/>
    <hyperlink ref="B107" r:id="rId16" xr:uid="{D4E7F724-D22A-764A-8E5C-42E782FB059F}"/>
    <hyperlink ref="D107" r:id="rId17" xr:uid="{301A859B-4EB6-AB4D-B726-F1A3C74F7DDA}"/>
  </hyperlinks>
  <pageMargins left="0.7" right="0.7" top="0.75" bottom="0.75" header="0.3" footer="0.3"/>
  <pageSetup paperSize="9" orientation="portrait" r:id="rId18"/>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A46" zoomScale="76" zoomScaleNormal="70" workbookViewId="0">
      <selection activeCell="D47" sqref="D47:E47"/>
    </sheetView>
  </sheetViews>
  <sheetFormatPr baseColWidth="10" defaultColWidth="10.6640625" defaultRowHeight="13.8" x14ac:dyDescent="0.3"/>
  <cols>
    <col min="1" max="1" width="42.44140625" style="1" customWidth="1"/>
    <col min="2" max="2" width="35.6640625" style="1" customWidth="1"/>
    <col min="3" max="3" width="61" style="1" customWidth="1"/>
    <col min="4" max="4" width="120.5546875" style="1" customWidth="1"/>
    <col min="5" max="5" width="80.109375" style="1" customWidth="1"/>
    <col min="6" max="6" width="169" style="1" customWidth="1"/>
    <col min="7" max="7" width="135.33203125" style="1" hidden="1" customWidth="1"/>
    <col min="8" max="8" width="35.6640625" style="1" customWidth="1"/>
    <col min="9" max="9" width="45.6640625" style="1" customWidth="1"/>
    <col min="10"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66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6640625" style="1"/>
    <col min="35" max="35" width="18.44140625" style="1" bestFit="1" customWidth="1"/>
    <col min="36" max="36" width="16.109375" style="1" customWidth="1"/>
    <col min="37" max="16384" width="10.6640625" style="1"/>
  </cols>
  <sheetData>
    <row r="1" spans="1:25" ht="24" customHeight="1" thickBot="1" x14ac:dyDescent="0.35">
      <c r="A1" s="698"/>
      <c r="B1" s="440" t="s">
        <v>44</v>
      </c>
      <c r="C1" s="441"/>
      <c r="D1" s="441"/>
      <c r="E1" s="441"/>
      <c r="F1" s="441"/>
      <c r="G1" s="441"/>
      <c r="H1" s="442"/>
      <c r="I1" s="50" t="s">
        <v>94</v>
      </c>
      <c r="J1" s="437" t="s">
        <v>160</v>
      </c>
      <c r="K1" s="438"/>
      <c r="L1" s="439"/>
      <c r="M1" s="85"/>
    </row>
    <row r="2" spans="1:25" ht="24" customHeight="1" thickBot="1" x14ac:dyDescent="0.35">
      <c r="A2" s="699"/>
      <c r="B2" s="443" t="s">
        <v>45</v>
      </c>
      <c r="C2" s="444"/>
      <c r="D2" s="444"/>
      <c r="E2" s="444"/>
      <c r="F2" s="444"/>
      <c r="G2" s="444"/>
      <c r="H2" s="445"/>
      <c r="I2" s="50" t="s">
        <v>95</v>
      </c>
      <c r="J2" s="437" t="s">
        <v>161</v>
      </c>
      <c r="K2" s="438"/>
      <c r="L2" s="439"/>
      <c r="M2" s="85"/>
    </row>
    <row r="3" spans="1:25" ht="24" customHeight="1" thickBot="1" x14ac:dyDescent="0.35">
      <c r="A3" s="699"/>
      <c r="B3" s="443" t="s">
        <v>0</v>
      </c>
      <c r="C3" s="444"/>
      <c r="D3" s="444"/>
      <c r="E3" s="444"/>
      <c r="F3" s="444"/>
      <c r="G3" s="444"/>
      <c r="H3" s="445"/>
      <c r="I3" s="50" t="s">
        <v>96</v>
      </c>
      <c r="J3" s="437" t="s">
        <v>162</v>
      </c>
      <c r="K3" s="438"/>
      <c r="L3" s="439"/>
      <c r="M3" s="85"/>
    </row>
    <row r="4" spans="1:25" ht="24" customHeight="1" thickBot="1" x14ac:dyDescent="0.35">
      <c r="A4" s="700"/>
      <c r="B4" s="446" t="s">
        <v>97</v>
      </c>
      <c r="C4" s="447"/>
      <c r="D4" s="447"/>
      <c r="E4" s="447"/>
      <c r="F4" s="447"/>
      <c r="G4" s="447"/>
      <c r="H4" s="448"/>
      <c r="I4" s="50" t="s">
        <v>47</v>
      </c>
      <c r="J4" s="437" t="s">
        <v>164</v>
      </c>
      <c r="K4" s="438"/>
      <c r="L4" s="439"/>
      <c r="M4" s="85"/>
    </row>
    <row r="6" spans="1:25" ht="15" customHeight="1" thickBot="1" x14ac:dyDescent="0.35">
      <c r="A6" s="6"/>
      <c r="B6" s="7"/>
      <c r="C6" s="7"/>
      <c r="D6" s="9"/>
      <c r="E6" s="8"/>
      <c r="F6" s="8"/>
      <c r="G6" s="211"/>
      <c r="H6" s="211"/>
      <c r="I6" s="10"/>
      <c r="J6" s="10"/>
      <c r="K6" s="7"/>
      <c r="L6" s="7"/>
      <c r="M6" s="7"/>
      <c r="N6" s="7"/>
      <c r="O6" s="7"/>
      <c r="P6" s="7"/>
      <c r="Q6" s="7"/>
      <c r="R6" s="7"/>
      <c r="S6" s="7"/>
      <c r="T6" s="11"/>
      <c r="U6" s="7"/>
      <c r="V6" s="7"/>
      <c r="X6" s="12"/>
      <c r="Y6" s="13"/>
    </row>
    <row r="7" spans="1:25" ht="15" customHeight="1" x14ac:dyDescent="0.3">
      <c r="A7" s="679" t="s">
        <v>1</v>
      </c>
      <c r="B7" s="689" t="s">
        <v>170</v>
      </c>
      <c r="C7" s="690"/>
      <c r="D7" s="690"/>
      <c r="E7" s="690"/>
      <c r="F7" s="690"/>
      <c r="G7" s="690"/>
      <c r="H7" s="691"/>
      <c r="I7" s="679" t="s">
        <v>49</v>
      </c>
      <c r="J7" s="685"/>
      <c r="K7" s="7"/>
      <c r="L7" s="7"/>
      <c r="M7" s="7"/>
      <c r="N7" s="7"/>
      <c r="O7" s="7"/>
      <c r="P7" s="7"/>
      <c r="Q7" s="7"/>
      <c r="R7" s="7"/>
      <c r="S7" s="7"/>
      <c r="T7" s="7"/>
      <c r="U7" s="7"/>
      <c r="V7" s="7"/>
      <c r="W7" s="7"/>
      <c r="X7" s="7"/>
      <c r="Y7" s="7"/>
    </row>
    <row r="8" spans="1:25" ht="15" customHeight="1" x14ac:dyDescent="0.3">
      <c r="A8" s="680"/>
      <c r="B8" s="692"/>
      <c r="C8" s="693"/>
      <c r="D8" s="693"/>
      <c r="E8" s="693"/>
      <c r="F8" s="693"/>
      <c r="G8" s="693"/>
      <c r="H8" s="694"/>
      <c r="I8" s="680"/>
      <c r="J8" s="686"/>
      <c r="K8" s="7"/>
      <c r="L8" s="7"/>
      <c r="M8" s="7"/>
      <c r="N8" s="7"/>
      <c r="O8" s="7"/>
      <c r="P8" s="7"/>
      <c r="Q8" s="7"/>
      <c r="R8" s="7"/>
      <c r="S8" s="7"/>
      <c r="T8" s="7"/>
      <c r="U8" s="7"/>
      <c r="V8" s="7"/>
      <c r="W8" s="7"/>
      <c r="X8" s="7"/>
      <c r="Y8" s="7"/>
    </row>
    <row r="9" spans="1:25" ht="15" customHeight="1" x14ac:dyDescent="0.3">
      <c r="A9" s="680"/>
      <c r="B9" s="692"/>
      <c r="C9" s="693"/>
      <c r="D9" s="693"/>
      <c r="E9" s="693"/>
      <c r="F9" s="693"/>
      <c r="G9" s="693"/>
      <c r="H9" s="694"/>
      <c r="I9" s="680"/>
      <c r="J9" s="686"/>
      <c r="K9" s="7"/>
      <c r="L9" s="7"/>
      <c r="M9" s="7"/>
      <c r="N9" s="7"/>
      <c r="O9" s="7"/>
      <c r="P9" s="7"/>
      <c r="Q9" s="7"/>
      <c r="R9" s="7"/>
      <c r="S9" s="7"/>
      <c r="T9" s="7"/>
      <c r="U9" s="7"/>
      <c r="V9" s="7"/>
      <c r="W9" s="7"/>
      <c r="X9" s="7"/>
      <c r="Y9" s="7"/>
    </row>
    <row r="10" spans="1:25" ht="15" customHeight="1" thickBot="1" x14ac:dyDescent="0.35">
      <c r="A10" s="681"/>
      <c r="B10" s="695"/>
      <c r="C10" s="696"/>
      <c r="D10" s="696"/>
      <c r="E10" s="696"/>
      <c r="F10" s="696"/>
      <c r="G10" s="696"/>
      <c r="H10" s="697"/>
      <c r="I10" s="681"/>
      <c r="J10" s="687"/>
      <c r="K10" s="7"/>
      <c r="L10" s="7"/>
      <c r="M10" s="7"/>
      <c r="N10" s="7"/>
      <c r="O10" s="7"/>
      <c r="P10" s="7"/>
      <c r="Q10" s="7"/>
      <c r="R10" s="7"/>
      <c r="S10" s="7"/>
      <c r="T10" s="7"/>
      <c r="U10" s="7"/>
      <c r="V10" s="7"/>
      <c r="W10" s="7"/>
      <c r="X10" s="7"/>
      <c r="Y10" s="7"/>
    </row>
    <row r="11" spans="1:25" ht="9" customHeight="1" thickBot="1" x14ac:dyDescent="0.35">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x14ac:dyDescent="0.35">
      <c r="A12" s="470" t="s">
        <v>2</v>
      </c>
      <c r="B12" s="159" t="s">
        <v>50</v>
      </c>
      <c r="C12" s="218">
        <v>45688</v>
      </c>
      <c r="D12" s="159" t="s">
        <v>51</v>
      </c>
      <c r="E12" s="219">
        <v>45716</v>
      </c>
      <c r="F12" s="159" t="s">
        <v>52</v>
      </c>
      <c r="G12" s="218">
        <v>45747</v>
      </c>
      <c r="H12" s="159" t="s">
        <v>53</v>
      </c>
      <c r="I12" s="220">
        <v>45777</v>
      </c>
    </row>
    <row r="13" spans="1:25" s="80" customFormat="1" ht="21.75" customHeight="1" thickBot="1" x14ac:dyDescent="0.3">
      <c r="A13" s="470"/>
      <c r="B13" s="145" t="s">
        <v>55</v>
      </c>
      <c r="C13" s="331">
        <v>45808</v>
      </c>
      <c r="D13" s="143" t="s">
        <v>56</v>
      </c>
      <c r="E13" s="338">
        <v>45838</v>
      </c>
      <c r="F13" s="143" t="s">
        <v>57</v>
      </c>
      <c r="G13" s="345">
        <v>45869</v>
      </c>
      <c r="H13" s="143" t="s">
        <v>58</v>
      </c>
      <c r="I13" s="360">
        <v>45900</v>
      </c>
    </row>
    <row r="14" spans="1:25" s="80" customFormat="1" ht="21.75" customHeight="1" thickBot="1" x14ac:dyDescent="0.3">
      <c r="A14" s="470"/>
      <c r="B14" s="143" t="s">
        <v>60</v>
      </c>
      <c r="C14" s="366">
        <v>45930</v>
      </c>
      <c r="D14" s="143" t="s">
        <v>61</v>
      </c>
      <c r="E14" s="384">
        <v>45961</v>
      </c>
      <c r="F14" s="143" t="s">
        <v>62</v>
      </c>
      <c r="G14" s="51"/>
      <c r="H14" s="143" t="s">
        <v>63</v>
      </c>
      <c r="I14" s="162"/>
    </row>
    <row r="15" spans="1:25" s="80" customFormat="1" ht="21.75" customHeight="1" thickBot="1" x14ac:dyDescent="0.35">
      <c r="A15" s="1"/>
      <c r="B15" s="1"/>
      <c r="C15" s="1"/>
      <c r="D15" s="1"/>
      <c r="E15" s="1"/>
      <c r="F15" s="1"/>
      <c r="G15" s="1"/>
      <c r="H15" s="1"/>
      <c r="I15" s="1"/>
      <c r="J15" s="1"/>
      <c r="K15" s="1"/>
      <c r="L15" s="91"/>
      <c r="M15" s="92"/>
      <c r="N15" s="92"/>
      <c r="O15" s="92"/>
    </row>
    <row r="16" spans="1:25" s="80" customFormat="1" ht="21.75" customHeight="1" thickBot="1" x14ac:dyDescent="0.35">
      <c r="A16" s="462" t="s">
        <v>3</v>
      </c>
      <c r="B16" s="462"/>
      <c r="C16" s="158" t="s">
        <v>54</v>
      </c>
      <c r="D16" s="423"/>
      <c r="E16" s="423"/>
      <c r="F16" s="423"/>
      <c r="G16" s="1"/>
      <c r="H16" s="1"/>
      <c r="I16" s="1"/>
      <c r="J16" s="1"/>
      <c r="K16" s="1"/>
      <c r="L16" s="91"/>
      <c r="M16" s="92"/>
      <c r="N16" s="92"/>
      <c r="O16" s="92"/>
    </row>
    <row r="17" spans="1:15" s="80" customFormat="1" ht="21.75" customHeight="1" thickBot="1" x14ac:dyDescent="0.35">
      <c r="A17" s="462"/>
      <c r="B17" s="462"/>
      <c r="C17" s="158" t="s">
        <v>59</v>
      </c>
      <c r="D17" s="423"/>
      <c r="E17" s="423"/>
      <c r="F17" s="423"/>
      <c r="G17" s="1"/>
      <c r="H17" s="1"/>
      <c r="I17" s="1"/>
      <c r="J17" s="1"/>
      <c r="K17" s="1"/>
      <c r="L17" s="91"/>
      <c r="M17" s="92"/>
      <c r="N17" s="92"/>
      <c r="O17" s="92"/>
    </row>
    <row r="18" spans="1:15" s="80" customFormat="1" ht="21.75" customHeight="1" thickBot="1" x14ac:dyDescent="0.35">
      <c r="A18" s="462"/>
      <c r="B18" s="462"/>
      <c r="C18" s="158" t="s">
        <v>64</v>
      </c>
      <c r="D18" s="423" t="s">
        <v>171</v>
      </c>
      <c r="E18" s="423"/>
      <c r="F18" s="423"/>
      <c r="G18" s="1"/>
      <c r="H18" s="1"/>
      <c r="I18" s="1"/>
      <c r="J18" s="1"/>
      <c r="K18" s="1"/>
      <c r="L18" s="91"/>
      <c r="M18" s="92"/>
      <c r="N18" s="92"/>
      <c r="O18" s="92"/>
    </row>
    <row r="19" spans="1:15" s="80" customFormat="1" ht="21.75" customHeight="1" x14ac:dyDescent="0.3">
      <c r="A19" s="1"/>
      <c r="B19" s="1"/>
      <c r="C19" s="1"/>
      <c r="D19" s="1"/>
      <c r="E19" s="1"/>
      <c r="F19" s="1"/>
      <c r="G19" s="1"/>
      <c r="H19" s="1"/>
      <c r="I19" s="1"/>
      <c r="J19" s="1"/>
      <c r="K19" s="1"/>
      <c r="L19" s="91"/>
      <c r="M19" s="92"/>
      <c r="N19" s="92"/>
      <c r="O19" s="92"/>
    </row>
    <row r="20" spans="1:15" s="25" customFormat="1" ht="16.5" customHeight="1" x14ac:dyDescent="0.25"/>
    <row r="21" spans="1:15" ht="5.25" customHeight="1" thickBot="1" x14ac:dyDescent="0.35"/>
    <row r="22" spans="1:15" ht="48" customHeight="1" thickBot="1" x14ac:dyDescent="0.35">
      <c r="A22" s="688" t="s">
        <v>98</v>
      </c>
      <c r="B22" s="688"/>
      <c r="C22" s="688"/>
      <c r="D22" s="688"/>
      <c r="E22" s="688"/>
      <c r="F22" s="688"/>
      <c r="G22" s="688"/>
      <c r="H22" s="688"/>
      <c r="I22" s="688"/>
      <c r="J22" s="688"/>
    </row>
    <row r="23" spans="1:15" ht="70.349999999999994" customHeight="1" thickBot="1" x14ac:dyDescent="0.35">
      <c r="A23" s="149" t="s">
        <v>8</v>
      </c>
      <c r="B23" s="682" t="s">
        <v>248</v>
      </c>
      <c r="C23" s="683"/>
      <c r="D23" s="684"/>
      <c r="E23" s="150" t="s">
        <v>19</v>
      </c>
      <c r="F23" s="151" t="s">
        <v>309</v>
      </c>
      <c r="G23" s="150" t="s">
        <v>20</v>
      </c>
      <c r="H23" s="682" t="s">
        <v>310</v>
      </c>
      <c r="I23" s="683"/>
      <c r="J23" s="684"/>
    </row>
    <row r="24" spans="1:15" ht="50.25" customHeight="1" thickBot="1" x14ac:dyDescent="0.35">
      <c r="A24" s="121" t="s">
        <v>21</v>
      </c>
      <c r="B24" s="682" t="s">
        <v>311</v>
      </c>
      <c r="C24" s="683"/>
      <c r="D24" s="683"/>
      <c r="E24" s="683"/>
      <c r="F24" s="683"/>
      <c r="G24" s="683"/>
      <c r="H24" s="683"/>
      <c r="I24" s="683"/>
      <c r="J24" s="684"/>
    </row>
    <row r="25" spans="1:15" ht="50.25" customHeight="1" thickBot="1" x14ac:dyDescent="0.35">
      <c r="A25" s="666" t="s">
        <v>22</v>
      </c>
      <c r="B25" s="152">
        <v>2024</v>
      </c>
      <c r="C25" s="153">
        <v>2025</v>
      </c>
      <c r="D25" s="153">
        <v>2026</v>
      </c>
      <c r="E25" s="153">
        <v>2027</v>
      </c>
      <c r="F25" s="154" t="s">
        <v>99</v>
      </c>
      <c r="G25" s="155" t="s">
        <v>23</v>
      </c>
      <c r="H25" s="668" t="s">
        <v>24</v>
      </c>
      <c r="I25" s="669"/>
      <c r="J25" s="670"/>
    </row>
    <row r="26" spans="1:15" ht="50.25" customHeight="1" thickBot="1" x14ac:dyDescent="0.35">
      <c r="A26" s="667"/>
      <c r="B26" s="298">
        <v>2.5000000000000001E-2</v>
      </c>
      <c r="C26" s="299">
        <v>7.4999999999999997E-2</v>
      </c>
      <c r="D26" s="299">
        <v>8.7499999999999994E-2</v>
      </c>
      <c r="E26" s="299">
        <v>6.25E-2</v>
      </c>
      <c r="F26" s="300">
        <f>SUM(B26:E26)</f>
        <v>0.25</v>
      </c>
      <c r="G26" s="301">
        <v>0.25</v>
      </c>
      <c r="H26" s="671"/>
      <c r="I26" s="672"/>
      <c r="J26" s="673"/>
    </row>
    <row r="27" spans="1:15" ht="52.5" customHeight="1" thickBot="1" x14ac:dyDescent="0.35">
      <c r="A27" s="121"/>
      <c r="B27" s="676" t="s">
        <v>25</v>
      </c>
      <c r="C27" s="677"/>
      <c r="D27" s="677"/>
      <c r="E27" s="677"/>
      <c r="F27" s="677"/>
      <c r="G27" s="677"/>
      <c r="H27" s="677"/>
      <c r="I27" s="677"/>
      <c r="J27" s="678"/>
    </row>
    <row r="28" spans="1:15" s="28" customFormat="1" ht="56.25" customHeight="1" thickBot="1" x14ac:dyDescent="0.35">
      <c r="A28" s="666" t="s">
        <v>75</v>
      </c>
      <c r="B28" s="121" t="s">
        <v>76</v>
      </c>
      <c r="C28" s="149" t="s">
        <v>27</v>
      </c>
      <c r="D28" s="674" t="s">
        <v>28</v>
      </c>
      <c r="E28" s="675"/>
      <c r="F28" s="674" t="s">
        <v>29</v>
      </c>
      <c r="G28" s="675"/>
      <c r="H28" s="122" t="s">
        <v>30</v>
      </c>
      <c r="I28" s="120" t="s">
        <v>31</v>
      </c>
      <c r="J28" s="120" t="s">
        <v>32</v>
      </c>
    </row>
    <row r="29" spans="1:15" ht="239.1" customHeight="1" thickBot="1" x14ac:dyDescent="0.35">
      <c r="A29" s="667"/>
      <c r="B29" s="302">
        <v>6.2500000000000003E-3</v>
      </c>
      <c r="C29" s="88">
        <v>0.63</v>
      </c>
      <c r="D29" s="524" t="s">
        <v>312</v>
      </c>
      <c r="E29" s="525"/>
      <c r="F29" s="524" t="s">
        <v>312</v>
      </c>
      <c r="G29" s="525"/>
      <c r="H29" s="87" t="s">
        <v>289</v>
      </c>
      <c r="I29" s="156" t="s">
        <v>313</v>
      </c>
      <c r="J29" s="303" t="s">
        <v>314</v>
      </c>
    </row>
    <row r="30" spans="1:15" s="28" customFormat="1" ht="45" customHeight="1" thickBot="1" x14ac:dyDescent="0.35">
      <c r="A30" s="666" t="s">
        <v>77</v>
      </c>
      <c r="B30" s="119" t="s">
        <v>76</v>
      </c>
      <c r="C30" s="122" t="s">
        <v>27</v>
      </c>
      <c r="D30" s="674" t="s">
        <v>28</v>
      </c>
      <c r="E30" s="675"/>
      <c r="F30" s="674" t="s">
        <v>29</v>
      </c>
      <c r="G30" s="675"/>
      <c r="H30" s="122" t="s">
        <v>30</v>
      </c>
      <c r="I30" s="120" t="s">
        <v>31</v>
      </c>
      <c r="J30" s="120" t="s">
        <v>32</v>
      </c>
    </row>
    <row r="31" spans="1:15" ht="409.35" customHeight="1" thickBot="1" x14ac:dyDescent="0.35">
      <c r="A31" s="667"/>
      <c r="B31" s="302">
        <v>6.2500000000000003E-3</v>
      </c>
      <c r="C31" s="304">
        <v>0.63</v>
      </c>
      <c r="D31" s="524" t="s">
        <v>315</v>
      </c>
      <c r="E31" s="525"/>
      <c r="F31" s="524" t="s">
        <v>316</v>
      </c>
      <c r="G31" s="525"/>
      <c r="H31" s="87" t="s">
        <v>289</v>
      </c>
      <c r="I31" s="156" t="s">
        <v>317</v>
      </c>
      <c r="J31" s="156" t="s">
        <v>318</v>
      </c>
    </row>
    <row r="32" spans="1:15" s="28" customFormat="1" ht="54" customHeight="1" thickBot="1" x14ac:dyDescent="0.35">
      <c r="A32" s="666" t="s">
        <v>78</v>
      </c>
      <c r="B32" s="119" t="s">
        <v>76</v>
      </c>
      <c r="C32" s="122" t="s">
        <v>27</v>
      </c>
      <c r="D32" s="674" t="s">
        <v>28</v>
      </c>
      <c r="E32" s="675"/>
      <c r="F32" s="674" t="s">
        <v>29</v>
      </c>
      <c r="G32" s="675"/>
      <c r="H32" s="122" t="s">
        <v>30</v>
      </c>
      <c r="I32" s="120" t="s">
        <v>31</v>
      </c>
      <c r="J32" s="120" t="s">
        <v>32</v>
      </c>
    </row>
    <row r="33" spans="1:10" ht="409.35" customHeight="1" thickBot="1" x14ac:dyDescent="0.35">
      <c r="A33" s="667"/>
      <c r="B33" s="302">
        <v>6.2500000000000003E-3</v>
      </c>
      <c r="C33" s="305">
        <v>6.3E-3</v>
      </c>
      <c r="D33" s="524" t="s">
        <v>319</v>
      </c>
      <c r="E33" s="525"/>
      <c r="F33" s="524" t="s">
        <v>320</v>
      </c>
      <c r="G33" s="525"/>
      <c r="H33" s="87" t="s">
        <v>289</v>
      </c>
      <c r="I33" s="156" t="s">
        <v>313</v>
      </c>
      <c r="J33" s="303" t="s">
        <v>321</v>
      </c>
    </row>
    <row r="34" spans="1:10" s="28" customFormat="1" ht="47.25" customHeight="1" thickBot="1" x14ac:dyDescent="0.35">
      <c r="A34" s="666" t="s">
        <v>79</v>
      </c>
      <c r="B34" s="119" t="s">
        <v>76</v>
      </c>
      <c r="C34" s="119" t="s">
        <v>27</v>
      </c>
      <c r="D34" s="674" t="s">
        <v>28</v>
      </c>
      <c r="E34" s="675"/>
      <c r="F34" s="674" t="s">
        <v>29</v>
      </c>
      <c r="G34" s="675"/>
      <c r="H34" s="122" t="s">
        <v>30</v>
      </c>
      <c r="I34" s="122" t="s">
        <v>31</v>
      </c>
      <c r="J34" s="120" t="s">
        <v>32</v>
      </c>
    </row>
    <row r="35" spans="1:10" ht="409.35" customHeight="1" thickBot="1" x14ac:dyDescent="0.35">
      <c r="A35" s="667"/>
      <c r="B35" s="302">
        <v>6.2500000000000003E-3</v>
      </c>
      <c r="C35" s="88">
        <v>0.63</v>
      </c>
      <c r="D35" s="524" t="s">
        <v>330</v>
      </c>
      <c r="E35" s="525"/>
      <c r="F35" s="524" t="s">
        <v>328</v>
      </c>
      <c r="G35" s="525"/>
      <c r="H35" s="87" t="s">
        <v>289</v>
      </c>
      <c r="I35" s="156" t="s">
        <v>313</v>
      </c>
      <c r="J35" s="303" t="s">
        <v>329</v>
      </c>
    </row>
    <row r="36" spans="1:10" s="28" customFormat="1" ht="47.25" customHeight="1" thickBot="1" x14ac:dyDescent="0.35">
      <c r="A36" s="666" t="s">
        <v>80</v>
      </c>
      <c r="B36" s="119" t="s">
        <v>76</v>
      </c>
      <c r="C36" s="122" t="s">
        <v>27</v>
      </c>
      <c r="D36" s="674" t="s">
        <v>28</v>
      </c>
      <c r="E36" s="675"/>
      <c r="F36" s="674" t="s">
        <v>29</v>
      </c>
      <c r="G36" s="675"/>
      <c r="H36" s="122" t="s">
        <v>30</v>
      </c>
      <c r="I36" s="120" t="s">
        <v>31</v>
      </c>
      <c r="J36" s="120" t="s">
        <v>32</v>
      </c>
    </row>
    <row r="37" spans="1:10" ht="409.35" customHeight="1" thickBot="1" x14ac:dyDescent="0.35">
      <c r="A37" s="667"/>
      <c r="B37" s="302">
        <v>6.2500000000000003E-3</v>
      </c>
      <c r="C37" s="305">
        <v>6.3E-3</v>
      </c>
      <c r="D37" s="524" t="s">
        <v>389</v>
      </c>
      <c r="E37" s="526"/>
      <c r="F37" s="524" t="s">
        <v>391</v>
      </c>
      <c r="G37" s="526"/>
      <c r="H37" s="87" t="s">
        <v>289</v>
      </c>
      <c r="I37" s="156" t="s">
        <v>313</v>
      </c>
      <c r="J37" s="335" t="s">
        <v>390</v>
      </c>
    </row>
    <row r="38" spans="1:10" s="28" customFormat="1" ht="48.75" customHeight="1" thickBot="1" x14ac:dyDescent="0.35">
      <c r="A38" s="666" t="s">
        <v>81</v>
      </c>
      <c r="B38" s="119" t="s">
        <v>76</v>
      </c>
      <c r="C38" s="122" t="s">
        <v>27</v>
      </c>
      <c r="D38" s="674" t="s">
        <v>28</v>
      </c>
      <c r="E38" s="675"/>
      <c r="F38" s="674" t="s">
        <v>29</v>
      </c>
      <c r="G38" s="675"/>
      <c r="H38" s="122" t="s">
        <v>30</v>
      </c>
      <c r="I38" s="120" t="s">
        <v>31</v>
      </c>
      <c r="J38" s="120" t="s">
        <v>32</v>
      </c>
    </row>
    <row r="39" spans="1:10" ht="409.35" customHeight="1" thickBot="1" x14ac:dyDescent="0.35">
      <c r="A39" s="667"/>
      <c r="B39" s="302">
        <v>6.2500000000000003E-3</v>
      </c>
      <c r="C39" s="339">
        <v>6.3E-3</v>
      </c>
      <c r="D39" s="524" t="s">
        <v>427</v>
      </c>
      <c r="E39" s="526"/>
      <c r="F39" s="524" t="s">
        <v>457</v>
      </c>
      <c r="G39" s="526"/>
      <c r="H39" s="87" t="s">
        <v>289</v>
      </c>
      <c r="I39" s="156" t="s">
        <v>313</v>
      </c>
      <c r="J39" s="335" t="s">
        <v>390</v>
      </c>
    </row>
    <row r="40" spans="1:10" ht="46.5" customHeight="1" thickBot="1" x14ac:dyDescent="0.35">
      <c r="A40" s="666" t="s">
        <v>82</v>
      </c>
      <c r="B40" s="121" t="s">
        <v>76</v>
      </c>
      <c r="C40" s="149" t="s">
        <v>27</v>
      </c>
      <c r="D40" s="674" t="s">
        <v>28</v>
      </c>
      <c r="E40" s="675"/>
      <c r="F40" s="674" t="s">
        <v>29</v>
      </c>
      <c r="G40" s="675"/>
      <c r="H40" s="122" t="s">
        <v>30</v>
      </c>
      <c r="I40" s="120" t="s">
        <v>31</v>
      </c>
      <c r="J40" s="120" t="s">
        <v>32</v>
      </c>
    </row>
    <row r="41" spans="1:10" ht="409.35" customHeight="1" thickBot="1" x14ac:dyDescent="0.35">
      <c r="A41" s="667"/>
      <c r="B41" s="302">
        <v>6.2500000000000003E-3</v>
      </c>
      <c r="C41" s="339">
        <v>6.3E-3</v>
      </c>
      <c r="D41" s="527" t="s">
        <v>459</v>
      </c>
      <c r="E41" s="630"/>
      <c r="F41" s="527" t="s">
        <v>461</v>
      </c>
      <c r="G41" s="529"/>
      <c r="H41" s="87" t="s">
        <v>289</v>
      </c>
      <c r="I41" s="156" t="s">
        <v>313</v>
      </c>
      <c r="J41" s="335" t="s">
        <v>462</v>
      </c>
    </row>
    <row r="42" spans="1:10" ht="48.75" customHeight="1" thickBot="1" x14ac:dyDescent="0.35">
      <c r="A42" s="666" t="s">
        <v>83</v>
      </c>
      <c r="B42" s="121" t="s">
        <v>76</v>
      </c>
      <c r="C42" s="149" t="s">
        <v>27</v>
      </c>
      <c r="D42" s="674" t="s">
        <v>28</v>
      </c>
      <c r="E42" s="675"/>
      <c r="F42" s="674" t="s">
        <v>29</v>
      </c>
      <c r="G42" s="675"/>
      <c r="H42" s="122" t="s">
        <v>30</v>
      </c>
      <c r="I42" s="120" t="s">
        <v>31</v>
      </c>
      <c r="J42" s="120" t="s">
        <v>32</v>
      </c>
    </row>
    <row r="43" spans="1:10" ht="408.6" customHeight="1" thickBot="1" x14ac:dyDescent="0.35">
      <c r="A43" s="667"/>
      <c r="B43" s="302">
        <v>6.2500000000000003E-3</v>
      </c>
      <c r="C43" s="339">
        <v>6.3E-3</v>
      </c>
      <c r="D43" s="524" t="s">
        <v>500</v>
      </c>
      <c r="E43" s="630"/>
      <c r="F43" s="524" t="s">
        <v>501</v>
      </c>
      <c r="G43" s="526"/>
      <c r="H43" s="87" t="s">
        <v>289</v>
      </c>
      <c r="I43" s="156" t="s">
        <v>313</v>
      </c>
      <c r="J43" s="335" t="s">
        <v>502</v>
      </c>
    </row>
    <row r="44" spans="1:10" ht="42.75" customHeight="1" thickBot="1" x14ac:dyDescent="0.35">
      <c r="A44" s="666" t="s">
        <v>84</v>
      </c>
      <c r="B44" s="121" t="s">
        <v>76</v>
      </c>
      <c r="C44" s="149" t="s">
        <v>27</v>
      </c>
      <c r="D44" s="674" t="s">
        <v>28</v>
      </c>
      <c r="E44" s="675"/>
      <c r="F44" s="674" t="s">
        <v>29</v>
      </c>
      <c r="G44" s="675"/>
      <c r="H44" s="122" t="s">
        <v>30</v>
      </c>
      <c r="I44" s="120" t="s">
        <v>31</v>
      </c>
      <c r="J44" s="120" t="s">
        <v>32</v>
      </c>
    </row>
    <row r="45" spans="1:10" ht="409.35" customHeight="1" thickBot="1" x14ac:dyDescent="0.35">
      <c r="A45" s="667"/>
      <c r="B45" s="302">
        <v>6.2500000000000003E-3</v>
      </c>
      <c r="C45" s="339">
        <v>6.3E-3</v>
      </c>
      <c r="D45" s="701" t="s">
        <v>538</v>
      </c>
      <c r="E45" s="702"/>
      <c r="F45" s="701" t="s">
        <v>539</v>
      </c>
      <c r="G45" s="702"/>
      <c r="H45" s="87" t="s">
        <v>289</v>
      </c>
      <c r="I45" s="156" t="s">
        <v>313</v>
      </c>
      <c r="J45" s="367" t="s">
        <v>540</v>
      </c>
    </row>
    <row r="46" spans="1:10" ht="45" customHeight="1" thickBot="1" x14ac:dyDescent="0.35">
      <c r="A46" s="666" t="s">
        <v>85</v>
      </c>
      <c r="B46" s="121" t="s">
        <v>76</v>
      </c>
      <c r="C46" s="149" t="s">
        <v>27</v>
      </c>
      <c r="D46" s="674" t="s">
        <v>28</v>
      </c>
      <c r="E46" s="675"/>
      <c r="F46" s="674" t="s">
        <v>29</v>
      </c>
      <c r="G46" s="675"/>
      <c r="H46" s="122" t="s">
        <v>30</v>
      </c>
      <c r="I46" s="120" t="s">
        <v>31</v>
      </c>
      <c r="J46" s="120" t="s">
        <v>32</v>
      </c>
    </row>
    <row r="47" spans="1:10" ht="408" customHeight="1" thickBot="1" x14ac:dyDescent="0.35">
      <c r="A47" s="667"/>
      <c r="B47" s="302">
        <v>6.2500000000000003E-3</v>
      </c>
      <c r="C47" s="339">
        <v>6.3E-3</v>
      </c>
      <c r="D47" s="861" t="s">
        <v>581</v>
      </c>
      <c r="E47" s="862"/>
      <c r="F47" s="711" t="s">
        <v>582</v>
      </c>
      <c r="G47" s="858"/>
      <c r="H47" s="87" t="s">
        <v>289</v>
      </c>
      <c r="I47" s="156" t="s">
        <v>313</v>
      </c>
      <c r="J47" s="367" t="s">
        <v>540</v>
      </c>
    </row>
    <row r="48" spans="1:10" ht="46.5" customHeight="1" thickBot="1" x14ac:dyDescent="0.35">
      <c r="A48" s="666" t="s">
        <v>86</v>
      </c>
      <c r="B48" s="121" t="s">
        <v>76</v>
      </c>
      <c r="C48" s="149" t="s">
        <v>27</v>
      </c>
      <c r="D48" s="674" t="s">
        <v>28</v>
      </c>
      <c r="E48" s="675"/>
      <c r="F48" s="674" t="s">
        <v>29</v>
      </c>
      <c r="G48" s="675"/>
      <c r="H48" s="122" t="s">
        <v>30</v>
      </c>
      <c r="I48" s="120" t="s">
        <v>31</v>
      </c>
      <c r="J48" s="120" t="s">
        <v>32</v>
      </c>
    </row>
    <row r="49" spans="1:13" ht="72" customHeight="1" thickBot="1" x14ac:dyDescent="0.35">
      <c r="A49" s="667"/>
      <c r="B49" s="302">
        <v>6.2500000000000003E-3</v>
      </c>
      <c r="C49" s="89">
        <f>+L59</f>
        <v>0</v>
      </c>
      <c r="D49" s="704"/>
      <c r="E49" s="705"/>
      <c r="F49" s="706"/>
      <c r="G49" s="706"/>
      <c r="H49" s="87"/>
      <c r="I49" s="87"/>
      <c r="J49" s="87"/>
    </row>
    <row r="50" spans="1:13" ht="48.75" customHeight="1" thickBot="1" x14ac:dyDescent="0.35">
      <c r="A50" s="666" t="s">
        <v>87</v>
      </c>
      <c r="B50" s="121" t="s">
        <v>76</v>
      </c>
      <c r="C50" s="149" t="s">
        <v>27</v>
      </c>
      <c r="D50" s="674" t="s">
        <v>28</v>
      </c>
      <c r="E50" s="675"/>
      <c r="F50" s="674" t="s">
        <v>29</v>
      </c>
      <c r="G50" s="675"/>
      <c r="H50" s="122" t="s">
        <v>30</v>
      </c>
      <c r="I50" s="120" t="s">
        <v>31</v>
      </c>
      <c r="J50" s="120" t="s">
        <v>32</v>
      </c>
    </row>
    <row r="51" spans="1:13" ht="72.599999999999994" customHeight="1" thickBot="1" x14ac:dyDescent="0.35">
      <c r="A51" s="667"/>
      <c r="B51" s="302">
        <v>6.2500000000000003E-3</v>
      </c>
      <c r="C51" s="89">
        <f>+M59</f>
        <v>0</v>
      </c>
      <c r="D51" s="704"/>
      <c r="E51" s="705"/>
      <c r="F51" s="704"/>
      <c r="G51" s="705"/>
      <c r="H51" s="87"/>
      <c r="I51" s="87"/>
      <c r="J51" s="87"/>
    </row>
    <row r="52" spans="1:13" x14ac:dyDescent="0.3">
      <c r="B52" s="1">
        <f>B29+B31+B33+B35+B37+B39+B41+B43+B45+B47+B49+B51</f>
        <v>7.4999999999999997E-2</v>
      </c>
    </row>
    <row r="53" spans="1:13" ht="17.399999999999999" x14ac:dyDescent="0.3">
      <c r="A53" s="49" t="s">
        <v>100</v>
      </c>
    </row>
    <row r="54" spans="1:13" ht="18" customHeight="1" x14ac:dyDescent="0.3">
      <c r="A54" s="34"/>
    </row>
    <row r="55" spans="1:13" ht="22.8" x14ac:dyDescent="0.3">
      <c r="A55" s="703" t="s">
        <v>101</v>
      </c>
      <c r="B55" s="35" t="s">
        <v>50</v>
      </c>
      <c r="C55" s="35" t="s">
        <v>51</v>
      </c>
      <c r="D55" s="35" t="s">
        <v>52</v>
      </c>
      <c r="E55" s="35" t="s">
        <v>53</v>
      </c>
      <c r="F55" s="35" t="s">
        <v>55</v>
      </c>
      <c r="G55" s="35" t="s">
        <v>56</v>
      </c>
      <c r="H55" s="35" t="s">
        <v>57</v>
      </c>
      <c r="I55" s="35" t="s">
        <v>58</v>
      </c>
      <c r="J55" s="35" t="s">
        <v>60</v>
      </c>
      <c r="K55" s="35" t="s">
        <v>61</v>
      </c>
      <c r="L55" s="35" t="s">
        <v>62</v>
      </c>
      <c r="M55" s="35" t="s">
        <v>63</v>
      </c>
    </row>
    <row r="56" spans="1:13" ht="24.75" customHeight="1" x14ac:dyDescent="0.3">
      <c r="A56" s="703"/>
      <c r="B56" s="36">
        <v>0.63</v>
      </c>
      <c r="C56" s="36">
        <v>0.63</v>
      </c>
      <c r="D56" s="36">
        <v>0.63</v>
      </c>
      <c r="E56" s="36">
        <v>0.63</v>
      </c>
      <c r="F56" s="36">
        <v>0.63</v>
      </c>
      <c r="G56" s="36">
        <v>0.63</v>
      </c>
      <c r="H56" s="36">
        <v>0.63</v>
      </c>
      <c r="I56" s="36">
        <v>0.63</v>
      </c>
      <c r="J56" s="36">
        <v>0.63</v>
      </c>
      <c r="K56" s="36">
        <v>0.63</v>
      </c>
      <c r="L56" s="36"/>
      <c r="M56" s="36"/>
    </row>
    <row r="57" spans="1:13" s="27" customFormat="1" ht="13.35" customHeight="1" x14ac:dyDescent="0.3">
      <c r="A57" s="1"/>
      <c r="B57" s="1"/>
      <c r="C57" s="1"/>
      <c r="D57" s="1"/>
      <c r="E57" s="1"/>
      <c r="F57" s="1"/>
      <c r="G57" s="1"/>
      <c r="H57" s="1"/>
      <c r="I57" s="1"/>
    </row>
    <row r="58" spans="1:13" ht="14.4" thickBot="1" x14ac:dyDescent="0.35"/>
    <row r="59" spans="1:13" ht="61.35" customHeight="1" thickBot="1" x14ac:dyDescent="0.35">
      <c r="A59" s="202" t="s">
        <v>102</v>
      </c>
      <c r="B59" s="185" t="s">
        <v>103</v>
      </c>
      <c r="C59" s="163"/>
      <c r="D59" s="203" t="s">
        <v>104</v>
      </c>
      <c r="E59" s="185" t="s">
        <v>103</v>
      </c>
      <c r="F59" s="163"/>
      <c r="G59" s="203" t="s">
        <v>105</v>
      </c>
      <c r="H59" s="185" t="s">
        <v>106</v>
      </c>
      <c r="I59" s="201"/>
      <c r="J59" s="157"/>
    </row>
    <row r="60" spans="1:13" ht="24" customHeight="1" thickBot="1" x14ac:dyDescent="0.35">
      <c r="A60" s="204"/>
      <c r="B60" s="185" t="s">
        <v>107</v>
      </c>
      <c r="C60" s="341" t="s">
        <v>322</v>
      </c>
      <c r="D60" s="205"/>
      <c r="E60" s="185" t="s">
        <v>107</v>
      </c>
      <c r="F60" s="341" t="s">
        <v>324</v>
      </c>
      <c r="G60" s="205"/>
      <c r="H60" s="185" t="s">
        <v>108</v>
      </c>
      <c r="I60" s="340" t="s">
        <v>535</v>
      </c>
      <c r="J60" s="157"/>
    </row>
    <row r="61" spans="1:13" ht="27" customHeight="1" thickBot="1" x14ac:dyDescent="0.35">
      <c r="A61" s="204"/>
      <c r="B61" s="185" t="s">
        <v>109</v>
      </c>
      <c r="C61" s="341" t="s">
        <v>323</v>
      </c>
      <c r="D61" s="205"/>
      <c r="E61" s="185" t="s">
        <v>109</v>
      </c>
      <c r="F61" s="341" t="s">
        <v>325</v>
      </c>
      <c r="G61" s="205"/>
      <c r="H61" s="185" t="s">
        <v>110</v>
      </c>
      <c r="I61" s="340" t="s">
        <v>430</v>
      </c>
      <c r="J61" s="157"/>
    </row>
    <row r="62" spans="1:13" ht="70.349999999999994" customHeight="1" thickBot="1" x14ac:dyDescent="0.35">
      <c r="A62" s="204"/>
      <c r="B62" s="185" t="s">
        <v>103</v>
      </c>
      <c r="C62" s="163"/>
      <c r="D62" s="205"/>
      <c r="E62" s="185" t="s">
        <v>103</v>
      </c>
      <c r="F62" s="341"/>
      <c r="G62" s="205"/>
      <c r="H62" s="185" t="s">
        <v>106</v>
      </c>
      <c r="I62" s="201"/>
      <c r="J62" s="157"/>
    </row>
    <row r="63" spans="1:13" ht="32.1" customHeight="1" thickBot="1" x14ac:dyDescent="0.35">
      <c r="A63" s="204"/>
      <c r="B63" s="185" t="s">
        <v>107</v>
      </c>
      <c r="C63" s="163"/>
      <c r="D63" s="205"/>
      <c r="E63" s="185" t="s">
        <v>107</v>
      </c>
      <c r="F63" s="341" t="s">
        <v>326</v>
      </c>
      <c r="G63" s="205"/>
      <c r="H63" s="185" t="s">
        <v>108</v>
      </c>
      <c r="I63" s="201"/>
      <c r="J63" s="157"/>
    </row>
    <row r="64" spans="1:13" ht="34.5" customHeight="1" thickBot="1" x14ac:dyDescent="0.35">
      <c r="A64" s="206"/>
      <c r="B64" s="185" t="s">
        <v>109</v>
      </c>
      <c r="C64" s="163"/>
      <c r="D64" s="207"/>
      <c r="E64" s="185" t="s">
        <v>109</v>
      </c>
      <c r="F64" s="341" t="s">
        <v>327</v>
      </c>
      <c r="G64" s="207"/>
      <c r="H64" s="185" t="s">
        <v>110</v>
      </c>
      <c r="I64" s="201"/>
      <c r="J64" s="15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 ref="J43" r:id="rId7" xr:uid="{8FD23F26-374A-4A0F-8483-25F7B8816438}"/>
    <hyperlink ref="J45" r:id="rId8" xr:uid="{E4EADBBC-6CEB-AB47-B4CE-C1ABDFBF9AD9}"/>
    <hyperlink ref="J47" r:id="rId9" xr:uid="{B41B5206-69A6-F142-BAA7-A7FD67AFD53F}"/>
  </hyperlinks>
  <pageMargins left="0.25" right="0.25" top="0.75" bottom="0.75" header="0.3" footer="0.3"/>
  <pageSetup scale="21" orientation="landscape" r:id="rId10"/>
  <drawing r:id="rId11"/>
  <legacyDrawing r:id="rId1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D47" zoomScale="68" zoomScaleNormal="70" workbookViewId="0">
      <selection activeCell="D47" sqref="D47:E47"/>
    </sheetView>
  </sheetViews>
  <sheetFormatPr baseColWidth="10" defaultRowHeight="14.4" x14ac:dyDescent="0.3"/>
  <cols>
    <col min="1" max="1" width="34" customWidth="1"/>
    <col min="2" max="2" width="16.6640625" customWidth="1"/>
    <col min="3" max="3" width="40" customWidth="1"/>
    <col min="4" max="4" width="214.44140625" customWidth="1"/>
    <col min="5" max="5" width="187.88671875" hidden="1" customWidth="1"/>
    <col min="6" max="6" width="241.44140625" customWidth="1"/>
    <col min="7" max="7" width="26.6640625" hidden="1" customWidth="1"/>
    <col min="8" max="8" width="22.6640625" bestFit="1" customWidth="1"/>
    <col min="9" max="9" width="108.109375" customWidth="1"/>
    <col min="10" max="10" width="69.6640625" customWidth="1"/>
    <col min="11" max="11" width="25" customWidth="1"/>
    <col min="12" max="12" width="9.6640625" bestFit="1" customWidth="1"/>
  </cols>
  <sheetData>
    <row r="1" spans="1:13" ht="17.100000000000001" customHeight="1" thickBot="1" x14ac:dyDescent="0.35">
      <c r="A1" s="707" t="e" vm="1">
        <v>#VALUE!</v>
      </c>
      <c r="B1" s="440" t="s">
        <v>44</v>
      </c>
      <c r="C1" s="441"/>
      <c r="D1" s="441"/>
      <c r="E1" s="441"/>
      <c r="F1" s="441"/>
      <c r="G1" s="441"/>
      <c r="H1" s="442"/>
      <c r="I1" s="50" t="s">
        <v>94</v>
      </c>
      <c r="J1" s="437" t="s">
        <v>160</v>
      </c>
      <c r="K1" s="438"/>
      <c r="L1" s="439"/>
      <c r="M1" s="85"/>
    </row>
    <row r="2" spans="1:13" ht="16.2" thickBot="1" x14ac:dyDescent="0.35">
      <c r="A2" s="708"/>
      <c r="B2" s="443" t="s">
        <v>45</v>
      </c>
      <c r="C2" s="444"/>
      <c r="D2" s="444"/>
      <c r="E2" s="444"/>
      <c r="F2" s="444"/>
      <c r="G2" s="444"/>
      <c r="H2" s="445"/>
      <c r="I2" s="50" t="s">
        <v>95</v>
      </c>
      <c r="J2" s="437" t="s">
        <v>161</v>
      </c>
      <c r="K2" s="438"/>
      <c r="L2" s="439"/>
      <c r="M2" s="85"/>
    </row>
    <row r="3" spans="1:13" ht="16.2" thickBot="1" x14ac:dyDescent="0.35">
      <c r="A3" s="708"/>
      <c r="B3" s="443" t="s">
        <v>0</v>
      </c>
      <c r="C3" s="444"/>
      <c r="D3" s="444"/>
      <c r="E3" s="444"/>
      <c r="F3" s="444"/>
      <c r="G3" s="444"/>
      <c r="H3" s="445"/>
      <c r="I3" s="50" t="s">
        <v>96</v>
      </c>
      <c r="J3" s="437" t="s">
        <v>162</v>
      </c>
      <c r="K3" s="438"/>
      <c r="L3" s="439"/>
      <c r="M3" s="85"/>
    </row>
    <row r="4" spans="1:13" ht="16.2" thickBot="1" x14ac:dyDescent="0.35">
      <c r="A4" s="709"/>
      <c r="B4" s="446" t="s">
        <v>97</v>
      </c>
      <c r="C4" s="447"/>
      <c r="D4" s="447"/>
      <c r="E4" s="447"/>
      <c r="F4" s="447"/>
      <c r="G4" s="447"/>
      <c r="H4" s="448"/>
      <c r="I4" s="50" t="s">
        <v>47</v>
      </c>
      <c r="J4" s="437" t="s">
        <v>164</v>
      </c>
      <c r="K4" s="438"/>
      <c r="L4" s="439"/>
      <c r="M4" s="85"/>
    </row>
    <row r="5" spans="1:13" x14ac:dyDescent="0.3">
      <c r="A5" s="1"/>
      <c r="B5" s="1"/>
      <c r="C5" s="1"/>
      <c r="D5" s="1"/>
      <c r="E5" s="1"/>
      <c r="F5" s="1"/>
      <c r="G5" s="1"/>
      <c r="H5" s="1"/>
      <c r="I5" s="1"/>
      <c r="J5" s="1"/>
      <c r="K5" s="1"/>
      <c r="L5" s="1"/>
      <c r="M5" s="1"/>
    </row>
    <row r="6" spans="1:13" ht="15" thickBot="1" x14ac:dyDescent="0.35">
      <c r="A6" s="6"/>
      <c r="B6" s="7"/>
      <c r="C6" s="7"/>
      <c r="D6" s="9"/>
      <c r="E6" s="8"/>
      <c r="F6" s="8"/>
      <c r="G6" s="211"/>
      <c r="H6" s="211"/>
      <c r="I6" s="10"/>
      <c r="J6" s="10"/>
      <c r="K6" s="7"/>
      <c r="L6" s="7"/>
      <c r="M6" s="7"/>
    </row>
    <row r="7" spans="1:13" x14ac:dyDescent="0.3">
      <c r="A7" s="679" t="s">
        <v>1</v>
      </c>
      <c r="B7" s="689" t="s">
        <v>170</v>
      </c>
      <c r="C7" s="690"/>
      <c r="D7" s="690"/>
      <c r="E7" s="690"/>
      <c r="F7" s="690"/>
      <c r="G7" s="690"/>
      <c r="H7" s="691"/>
      <c r="I7" s="679" t="s">
        <v>49</v>
      </c>
      <c r="J7" s="685"/>
      <c r="K7" s="7"/>
      <c r="L7" s="7"/>
      <c r="M7" s="7"/>
    </row>
    <row r="8" spans="1:13" x14ac:dyDescent="0.3">
      <c r="A8" s="680"/>
      <c r="B8" s="692"/>
      <c r="C8" s="693"/>
      <c r="D8" s="693"/>
      <c r="E8" s="693"/>
      <c r="F8" s="693"/>
      <c r="G8" s="693"/>
      <c r="H8" s="694"/>
      <c r="I8" s="680"/>
      <c r="J8" s="686"/>
      <c r="K8" s="7"/>
      <c r="L8" s="7"/>
      <c r="M8" s="7"/>
    </row>
    <row r="9" spans="1:13" x14ac:dyDescent="0.3">
      <c r="A9" s="680"/>
      <c r="B9" s="692"/>
      <c r="C9" s="693"/>
      <c r="D9" s="693"/>
      <c r="E9" s="693"/>
      <c r="F9" s="693"/>
      <c r="G9" s="693"/>
      <c r="H9" s="694"/>
      <c r="I9" s="680"/>
      <c r="J9" s="686"/>
      <c r="K9" s="7"/>
      <c r="L9" s="7"/>
      <c r="M9" s="7"/>
    </row>
    <row r="10" spans="1:13" ht="15" thickBot="1" x14ac:dyDescent="0.35">
      <c r="A10" s="681"/>
      <c r="B10" s="695"/>
      <c r="C10" s="696"/>
      <c r="D10" s="696"/>
      <c r="E10" s="696"/>
      <c r="F10" s="696"/>
      <c r="G10" s="696"/>
      <c r="H10" s="697"/>
      <c r="I10" s="681"/>
      <c r="J10" s="687"/>
      <c r="K10" s="7"/>
      <c r="L10" s="7"/>
      <c r="M10" s="7"/>
    </row>
    <row r="11" spans="1:13" ht="15" thickBot="1" x14ac:dyDescent="0.35">
      <c r="A11" s="14"/>
      <c r="B11" s="79"/>
      <c r="C11" s="7"/>
      <c r="D11" s="7"/>
      <c r="E11" s="7"/>
      <c r="F11" s="7"/>
      <c r="G11" s="7"/>
      <c r="H11" s="7"/>
      <c r="I11" s="7"/>
      <c r="J11" s="7"/>
      <c r="K11" s="7"/>
      <c r="L11" s="7"/>
      <c r="M11" s="7"/>
    </row>
    <row r="12" spans="1:13" ht="18" thickBot="1" x14ac:dyDescent="0.35">
      <c r="A12" s="470" t="s">
        <v>2</v>
      </c>
      <c r="B12" s="159" t="s">
        <v>50</v>
      </c>
      <c r="C12" s="218">
        <v>45688</v>
      </c>
      <c r="D12" s="159" t="s">
        <v>51</v>
      </c>
      <c r="E12" s="218">
        <v>45716</v>
      </c>
      <c r="F12" s="159" t="s">
        <v>52</v>
      </c>
      <c r="G12" s="218">
        <v>45747</v>
      </c>
      <c r="H12" s="159" t="s">
        <v>53</v>
      </c>
      <c r="I12" s="220">
        <v>45777</v>
      </c>
      <c r="J12" s="80"/>
      <c r="K12" s="80"/>
      <c r="L12" s="80"/>
      <c r="M12" s="80"/>
    </row>
    <row r="13" spans="1:13" ht="18" thickBot="1" x14ac:dyDescent="0.35">
      <c r="A13" s="470"/>
      <c r="B13" s="145" t="s">
        <v>55</v>
      </c>
      <c r="C13" s="331">
        <v>45808</v>
      </c>
      <c r="D13" s="143" t="s">
        <v>56</v>
      </c>
      <c r="E13" s="343">
        <v>45838</v>
      </c>
      <c r="F13" s="143" t="s">
        <v>57</v>
      </c>
      <c r="G13" s="343">
        <v>45869</v>
      </c>
      <c r="H13" s="143" t="s">
        <v>58</v>
      </c>
      <c r="I13" s="360">
        <v>45900</v>
      </c>
      <c r="J13" s="80"/>
      <c r="K13" s="80"/>
      <c r="L13" s="80"/>
      <c r="M13" s="80"/>
    </row>
    <row r="14" spans="1:13" ht="27" customHeight="1" thickBot="1" x14ac:dyDescent="0.35">
      <c r="A14" s="470"/>
      <c r="B14" s="143" t="s">
        <v>60</v>
      </c>
      <c r="C14" s="364">
        <v>45930</v>
      </c>
      <c r="D14" s="143" t="s">
        <v>61</v>
      </c>
      <c r="E14" s="343">
        <v>45961</v>
      </c>
      <c r="F14" s="143" t="s">
        <v>62</v>
      </c>
      <c r="G14" s="51"/>
      <c r="H14" s="143" t="s">
        <v>63</v>
      </c>
      <c r="I14" s="162"/>
      <c r="J14" s="80"/>
      <c r="K14" s="80"/>
      <c r="L14" s="80"/>
      <c r="M14" s="80"/>
    </row>
    <row r="15" spans="1:13" ht="15" thickBot="1" x14ac:dyDescent="0.35">
      <c r="A15" s="1"/>
      <c r="B15" s="1"/>
      <c r="C15" s="1"/>
      <c r="D15" s="1"/>
      <c r="E15" s="1"/>
      <c r="F15" s="1"/>
      <c r="G15" s="1"/>
      <c r="H15" s="1"/>
      <c r="I15" s="1"/>
      <c r="J15" s="1"/>
      <c r="K15" s="1"/>
      <c r="L15" s="91"/>
      <c r="M15" s="92"/>
    </row>
    <row r="16" spans="1:13" ht="15" thickBot="1" x14ac:dyDescent="0.35">
      <c r="A16" s="462" t="s">
        <v>3</v>
      </c>
      <c r="B16" s="462"/>
      <c r="C16" s="158" t="s">
        <v>54</v>
      </c>
      <c r="D16" s="423"/>
      <c r="E16" s="423"/>
      <c r="F16" s="423"/>
      <c r="G16" s="1"/>
      <c r="H16" s="1"/>
      <c r="I16" s="1"/>
      <c r="J16" s="1"/>
      <c r="K16" s="1"/>
      <c r="L16" s="91"/>
      <c r="M16" s="92"/>
    </row>
    <row r="17" spans="1:13" ht="15" thickBot="1" x14ac:dyDescent="0.35">
      <c r="A17" s="462"/>
      <c r="B17" s="462"/>
      <c r="C17" s="158" t="s">
        <v>59</v>
      </c>
      <c r="D17" s="423"/>
      <c r="E17" s="423"/>
      <c r="F17" s="423"/>
      <c r="G17" s="1"/>
      <c r="H17" s="1"/>
      <c r="I17" s="1"/>
      <c r="J17" s="1"/>
      <c r="K17" s="1"/>
      <c r="L17" s="91"/>
      <c r="M17" s="92"/>
    </row>
    <row r="18" spans="1:13" ht="15" thickBot="1" x14ac:dyDescent="0.35">
      <c r="A18" s="462"/>
      <c r="B18" s="462"/>
      <c r="C18" s="158" t="s">
        <v>64</v>
      </c>
      <c r="D18" s="423" t="s">
        <v>171</v>
      </c>
      <c r="E18" s="423"/>
      <c r="F18" s="423"/>
      <c r="G18" s="1"/>
      <c r="H18" s="1"/>
      <c r="I18" s="1"/>
      <c r="J18" s="1"/>
      <c r="K18" s="1"/>
      <c r="L18" s="91"/>
      <c r="M18" s="92"/>
    </row>
    <row r="19" spans="1:13" x14ac:dyDescent="0.3">
      <c r="A19" s="1"/>
      <c r="B19" s="1"/>
      <c r="C19" s="1"/>
      <c r="D19" s="1"/>
      <c r="E19" s="1"/>
      <c r="F19" s="1"/>
      <c r="G19" s="1"/>
      <c r="H19" s="1"/>
      <c r="I19" s="1"/>
      <c r="J19" s="1"/>
      <c r="K19" s="1"/>
      <c r="L19" s="91"/>
      <c r="M19" s="92"/>
    </row>
    <row r="20" spans="1:13" x14ac:dyDescent="0.3">
      <c r="A20" s="25"/>
      <c r="B20" s="25"/>
      <c r="C20" s="25"/>
      <c r="D20" s="25"/>
      <c r="E20" s="25"/>
      <c r="F20" s="25"/>
      <c r="G20" s="25"/>
      <c r="H20" s="25"/>
      <c r="I20" s="25"/>
      <c r="J20" s="25"/>
      <c r="K20" s="25"/>
      <c r="L20" s="25"/>
      <c r="M20" s="25"/>
    </row>
    <row r="21" spans="1:13" ht="15" thickBot="1" x14ac:dyDescent="0.35">
      <c r="A21" s="1"/>
      <c r="B21" s="1"/>
      <c r="C21" s="1"/>
      <c r="D21" s="1"/>
      <c r="E21" s="1"/>
      <c r="F21" s="1"/>
      <c r="G21" s="1"/>
      <c r="H21" s="1"/>
      <c r="I21" s="1"/>
      <c r="J21" s="1"/>
      <c r="K21" s="1"/>
      <c r="L21" s="1"/>
      <c r="M21" s="1"/>
    </row>
    <row r="22" spans="1:13" ht="15" thickBot="1" x14ac:dyDescent="0.35">
      <c r="A22" s="688" t="s">
        <v>98</v>
      </c>
      <c r="B22" s="688"/>
      <c r="C22" s="688"/>
      <c r="D22" s="688"/>
      <c r="E22" s="688"/>
      <c r="F22" s="688"/>
      <c r="G22" s="688"/>
      <c r="H22" s="688"/>
      <c r="I22" s="688"/>
      <c r="J22" s="688"/>
      <c r="K22" s="1"/>
      <c r="L22" s="1"/>
      <c r="M22" s="1"/>
    </row>
    <row r="23" spans="1:13" ht="80.099999999999994" customHeight="1" thickBot="1" x14ac:dyDescent="0.35">
      <c r="A23" s="149" t="s">
        <v>8</v>
      </c>
      <c r="B23" s="682" t="s">
        <v>178</v>
      </c>
      <c r="C23" s="683"/>
      <c r="D23" s="684"/>
      <c r="E23" s="150" t="s">
        <v>19</v>
      </c>
      <c r="F23" s="151" t="s">
        <v>309</v>
      </c>
      <c r="G23" s="150" t="s">
        <v>20</v>
      </c>
      <c r="H23" s="682" t="s">
        <v>310</v>
      </c>
      <c r="I23" s="683"/>
      <c r="J23" s="684"/>
      <c r="K23" s="1"/>
      <c r="L23" s="1"/>
      <c r="M23" s="1"/>
    </row>
    <row r="24" spans="1:13" ht="26.1" customHeight="1" thickBot="1" x14ac:dyDescent="0.35">
      <c r="A24" s="121" t="s">
        <v>21</v>
      </c>
      <c r="B24" s="682" t="s">
        <v>331</v>
      </c>
      <c r="C24" s="683"/>
      <c r="D24" s="683"/>
      <c r="E24" s="683"/>
      <c r="F24" s="683"/>
      <c r="G24" s="683"/>
      <c r="H24" s="683"/>
      <c r="I24" s="683"/>
      <c r="J24" s="684"/>
      <c r="K24" s="1"/>
      <c r="L24" s="1"/>
      <c r="M24" s="1"/>
    </row>
    <row r="25" spans="1:13" ht="44.1" customHeight="1" thickBot="1" x14ac:dyDescent="0.35">
      <c r="A25" s="666" t="s">
        <v>22</v>
      </c>
      <c r="B25" s="152">
        <v>2024</v>
      </c>
      <c r="C25" s="153">
        <v>2025</v>
      </c>
      <c r="D25" s="153">
        <v>2026</v>
      </c>
      <c r="E25" s="153">
        <v>2027</v>
      </c>
      <c r="F25" s="154" t="s">
        <v>99</v>
      </c>
      <c r="G25" s="155" t="s">
        <v>23</v>
      </c>
      <c r="H25" s="668" t="s">
        <v>24</v>
      </c>
      <c r="I25" s="669"/>
      <c r="J25" s="670"/>
      <c r="K25" s="1"/>
      <c r="L25" s="1"/>
      <c r="M25" s="1"/>
    </row>
    <row r="26" spans="1:13" ht="15" thickBot="1" x14ac:dyDescent="0.35">
      <c r="A26" s="667"/>
      <c r="B26" s="306">
        <v>1</v>
      </c>
      <c r="C26" s="307">
        <v>1</v>
      </c>
      <c r="D26" s="307"/>
      <c r="E26" s="307"/>
      <c r="F26" s="308"/>
      <c r="G26" s="309">
        <v>1</v>
      </c>
      <c r="H26" s="671"/>
      <c r="I26" s="672"/>
      <c r="J26" s="673"/>
      <c r="K26" s="1"/>
      <c r="L26" s="1"/>
      <c r="M26" s="1"/>
    </row>
    <row r="27" spans="1:13" ht="15" thickBot="1" x14ac:dyDescent="0.35">
      <c r="A27" s="121"/>
      <c r="B27" s="676" t="s">
        <v>25</v>
      </c>
      <c r="C27" s="677"/>
      <c r="D27" s="677"/>
      <c r="E27" s="677"/>
      <c r="F27" s="677"/>
      <c r="G27" s="677"/>
      <c r="H27" s="677"/>
      <c r="I27" s="677"/>
      <c r="J27" s="678"/>
      <c r="K27" s="1"/>
      <c r="L27" s="1"/>
      <c r="M27" s="1"/>
    </row>
    <row r="28" spans="1:13" ht="55.8" thickBot="1" x14ac:dyDescent="0.35">
      <c r="A28" s="666" t="s">
        <v>75</v>
      </c>
      <c r="B28" s="121" t="s">
        <v>76</v>
      </c>
      <c r="C28" s="149" t="s">
        <v>27</v>
      </c>
      <c r="D28" s="674" t="s">
        <v>28</v>
      </c>
      <c r="E28" s="675"/>
      <c r="F28" s="674" t="s">
        <v>29</v>
      </c>
      <c r="G28" s="675"/>
      <c r="H28" s="122" t="s">
        <v>30</v>
      </c>
      <c r="I28" s="120" t="s">
        <v>31</v>
      </c>
      <c r="J28" s="120" t="s">
        <v>32</v>
      </c>
      <c r="K28" s="28"/>
      <c r="L28" s="28"/>
      <c r="M28" s="28"/>
    </row>
    <row r="29" spans="1:13" ht="292.35000000000002" customHeight="1" thickBot="1" x14ac:dyDescent="0.35">
      <c r="A29" s="667"/>
      <c r="B29" s="310">
        <f>1/12</f>
        <v>8.3333333333333329E-2</v>
      </c>
      <c r="C29" s="310">
        <f>1/12</f>
        <v>8.3333333333333329E-2</v>
      </c>
      <c r="D29" s="524" t="s">
        <v>332</v>
      </c>
      <c r="E29" s="525"/>
      <c r="F29" s="524" t="s">
        <v>333</v>
      </c>
      <c r="G29" s="525"/>
      <c r="H29" s="349" t="s">
        <v>189</v>
      </c>
      <c r="I29" s="347" t="s">
        <v>334</v>
      </c>
      <c r="J29" s="303" t="s">
        <v>314</v>
      </c>
      <c r="K29" s="1"/>
      <c r="L29" s="1"/>
      <c r="M29" s="1"/>
    </row>
    <row r="30" spans="1:13" ht="55.8" thickBot="1" x14ac:dyDescent="0.35">
      <c r="A30" s="666" t="s">
        <v>77</v>
      </c>
      <c r="B30" s="119" t="s">
        <v>76</v>
      </c>
      <c r="C30" s="122" t="s">
        <v>27</v>
      </c>
      <c r="D30" s="674" t="s">
        <v>28</v>
      </c>
      <c r="E30" s="675"/>
      <c r="F30" s="674" t="s">
        <v>29</v>
      </c>
      <c r="G30" s="675"/>
      <c r="H30" s="122" t="s">
        <v>30</v>
      </c>
      <c r="I30" s="120" t="s">
        <v>31</v>
      </c>
      <c r="J30" s="120" t="s">
        <v>32</v>
      </c>
      <c r="K30" s="28"/>
      <c r="L30" s="28"/>
      <c r="M30" s="28"/>
    </row>
    <row r="31" spans="1:13" ht="359.1" customHeight="1" thickBot="1" x14ac:dyDescent="0.35">
      <c r="A31" s="667"/>
      <c r="B31" s="310">
        <f>1/12</f>
        <v>8.3333333333333329E-2</v>
      </c>
      <c r="C31" s="310">
        <f>1/12</f>
        <v>8.3333333333333329E-2</v>
      </c>
      <c r="D31" s="524" t="s">
        <v>335</v>
      </c>
      <c r="E31" s="525"/>
      <c r="F31" s="524" t="s">
        <v>336</v>
      </c>
      <c r="G31" s="525"/>
      <c r="H31" s="349" t="s">
        <v>189</v>
      </c>
      <c r="I31" s="347" t="s">
        <v>337</v>
      </c>
      <c r="J31" s="303" t="s">
        <v>314</v>
      </c>
      <c r="K31" s="1"/>
      <c r="L31" s="1"/>
      <c r="M31" s="1"/>
    </row>
    <row r="32" spans="1:13" ht="55.8" thickBot="1" x14ac:dyDescent="0.35">
      <c r="A32" s="666" t="s">
        <v>78</v>
      </c>
      <c r="B32" s="119" t="s">
        <v>76</v>
      </c>
      <c r="C32" s="122" t="s">
        <v>27</v>
      </c>
      <c r="D32" s="674" t="s">
        <v>28</v>
      </c>
      <c r="E32" s="675"/>
      <c r="F32" s="674" t="s">
        <v>29</v>
      </c>
      <c r="G32" s="675"/>
      <c r="H32" s="122" t="s">
        <v>30</v>
      </c>
      <c r="I32" s="120" t="s">
        <v>31</v>
      </c>
      <c r="J32" s="120" t="s">
        <v>32</v>
      </c>
      <c r="K32" s="28"/>
      <c r="L32" s="28"/>
      <c r="M32" s="28"/>
    </row>
    <row r="33" spans="1:13" ht="409.35" customHeight="1" thickBot="1" x14ac:dyDescent="0.35">
      <c r="A33" s="667"/>
      <c r="B33" s="310">
        <f>1/12</f>
        <v>8.3333333333333329E-2</v>
      </c>
      <c r="C33" s="310">
        <f>1/12</f>
        <v>8.3333333333333329E-2</v>
      </c>
      <c r="D33" s="524" t="s">
        <v>338</v>
      </c>
      <c r="E33" s="525"/>
      <c r="F33" s="524" t="s">
        <v>351</v>
      </c>
      <c r="G33" s="525"/>
      <c r="H33" s="349" t="s">
        <v>189</v>
      </c>
      <c r="I33" s="347" t="s">
        <v>337</v>
      </c>
      <c r="J33" s="303" t="s">
        <v>339</v>
      </c>
      <c r="K33" s="1"/>
      <c r="L33" s="1"/>
      <c r="M33" s="1"/>
    </row>
    <row r="34" spans="1:13" ht="55.8" thickBot="1" x14ac:dyDescent="0.35">
      <c r="A34" s="666" t="s">
        <v>79</v>
      </c>
      <c r="B34" s="119" t="s">
        <v>76</v>
      </c>
      <c r="C34" s="119" t="s">
        <v>27</v>
      </c>
      <c r="D34" s="674" t="s">
        <v>28</v>
      </c>
      <c r="E34" s="675"/>
      <c r="F34" s="674" t="s">
        <v>29</v>
      </c>
      <c r="G34" s="675"/>
      <c r="H34" s="122" t="s">
        <v>30</v>
      </c>
      <c r="I34" s="122" t="s">
        <v>31</v>
      </c>
      <c r="J34" s="120" t="s">
        <v>32</v>
      </c>
      <c r="K34" s="28"/>
      <c r="L34" s="28"/>
      <c r="M34" s="28"/>
    </row>
    <row r="35" spans="1:13" ht="409.35" customHeight="1" thickBot="1" x14ac:dyDescent="0.35">
      <c r="A35" s="667"/>
      <c r="B35" s="310">
        <f>1/12</f>
        <v>8.3333333333333329E-2</v>
      </c>
      <c r="C35" s="88">
        <v>8.3299999999999999E-2</v>
      </c>
      <c r="D35" s="524" t="s">
        <v>341</v>
      </c>
      <c r="E35" s="525"/>
      <c r="F35" s="524" t="s">
        <v>354</v>
      </c>
      <c r="G35" s="525"/>
      <c r="H35" s="349" t="s">
        <v>189</v>
      </c>
      <c r="I35" s="347" t="s">
        <v>337</v>
      </c>
      <c r="J35" s="303" t="s">
        <v>340</v>
      </c>
      <c r="K35" s="1"/>
      <c r="L35" s="1"/>
      <c r="M35" s="1"/>
    </row>
    <row r="36" spans="1:13" ht="55.8" thickBot="1" x14ac:dyDescent="0.35">
      <c r="A36" s="666" t="s">
        <v>80</v>
      </c>
      <c r="B36" s="119" t="s">
        <v>76</v>
      </c>
      <c r="C36" s="122" t="s">
        <v>27</v>
      </c>
      <c r="D36" s="674" t="s">
        <v>28</v>
      </c>
      <c r="E36" s="675"/>
      <c r="F36" s="674" t="s">
        <v>29</v>
      </c>
      <c r="G36" s="675"/>
      <c r="H36" s="122" t="s">
        <v>30</v>
      </c>
      <c r="I36" s="120" t="s">
        <v>31</v>
      </c>
      <c r="J36" s="120" t="s">
        <v>32</v>
      </c>
      <c r="K36" s="28"/>
      <c r="L36" s="28"/>
      <c r="M36" s="28"/>
    </row>
    <row r="37" spans="1:13" ht="409.35" customHeight="1" thickBot="1" x14ac:dyDescent="0.35">
      <c r="A37" s="667"/>
      <c r="B37" s="310">
        <f>1/12</f>
        <v>8.3333333333333329E-2</v>
      </c>
      <c r="C37" s="310">
        <f>1/12</f>
        <v>8.3333333333333329E-2</v>
      </c>
      <c r="D37" s="524" t="s">
        <v>393</v>
      </c>
      <c r="E37" s="526"/>
      <c r="F37" s="524" t="s">
        <v>394</v>
      </c>
      <c r="G37" s="526"/>
      <c r="H37" s="349" t="s">
        <v>189</v>
      </c>
      <c r="I37" s="347" t="s">
        <v>337</v>
      </c>
      <c r="J37" s="335" t="s">
        <v>392</v>
      </c>
      <c r="K37" s="1"/>
      <c r="L37" s="1"/>
      <c r="M37" s="1"/>
    </row>
    <row r="38" spans="1:13" ht="55.8" thickBot="1" x14ac:dyDescent="0.35">
      <c r="A38" s="666" t="s">
        <v>81</v>
      </c>
      <c r="B38" s="119" t="s">
        <v>76</v>
      </c>
      <c r="C38" s="122" t="s">
        <v>27</v>
      </c>
      <c r="D38" s="674" t="s">
        <v>28</v>
      </c>
      <c r="E38" s="675"/>
      <c r="F38" s="674" t="s">
        <v>29</v>
      </c>
      <c r="G38" s="675"/>
      <c r="H38" s="122" t="s">
        <v>30</v>
      </c>
      <c r="I38" s="120" t="s">
        <v>31</v>
      </c>
      <c r="J38" s="120" t="s">
        <v>32</v>
      </c>
      <c r="K38" s="28"/>
      <c r="L38" s="28"/>
      <c r="M38" s="28"/>
    </row>
    <row r="39" spans="1:13" ht="409.5" customHeight="1" thickBot="1" x14ac:dyDescent="0.35">
      <c r="A39" s="667"/>
      <c r="B39" s="310">
        <f>1/12</f>
        <v>8.3333333333333329E-2</v>
      </c>
      <c r="C39" s="310">
        <f>1/12</f>
        <v>8.3333333333333329E-2</v>
      </c>
      <c r="D39" s="627" t="s">
        <v>428</v>
      </c>
      <c r="E39" s="628"/>
      <c r="F39" s="627" t="s">
        <v>429</v>
      </c>
      <c r="G39" s="628"/>
      <c r="H39" s="352" t="s">
        <v>189</v>
      </c>
      <c r="I39" s="351" t="s">
        <v>337</v>
      </c>
      <c r="J39" s="335" t="s">
        <v>392</v>
      </c>
      <c r="K39" s="1"/>
      <c r="L39" s="1"/>
      <c r="M39" s="1"/>
    </row>
    <row r="40" spans="1:13" ht="55.8" thickBot="1" x14ac:dyDescent="0.35">
      <c r="A40" s="666" t="s">
        <v>82</v>
      </c>
      <c r="B40" s="121" t="s">
        <v>76</v>
      </c>
      <c r="C40" s="149" t="s">
        <v>27</v>
      </c>
      <c r="D40" s="674" t="s">
        <v>28</v>
      </c>
      <c r="E40" s="675"/>
      <c r="F40" s="674" t="s">
        <v>29</v>
      </c>
      <c r="G40" s="675"/>
      <c r="H40" s="122" t="s">
        <v>30</v>
      </c>
      <c r="I40" s="120" t="s">
        <v>31</v>
      </c>
      <c r="J40" s="120" t="s">
        <v>32</v>
      </c>
      <c r="K40" s="1"/>
      <c r="L40" s="1"/>
      <c r="M40" s="1"/>
    </row>
    <row r="41" spans="1:13" ht="409.35" customHeight="1" thickBot="1" x14ac:dyDescent="0.35">
      <c r="A41" s="667"/>
      <c r="B41" s="310">
        <f>1/12</f>
        <v>8.3333333333333329E-2</v>
      </c>
      <c r="C41" s="310">
        <f>1/12</f>
        <v>8.3333333333333329E-2</v>
      </c>
      <c r="D41" s="627" t="s">
        <v>467</v>
      </c>
      <c r="E41" s="710"/>
      <c r="F41" s="627" t="s">
        <v>468</v>
      </c>
      <c r="G41" s="628"/>
      <c r="H41" s="352" t="s">
        <v>189</v>
      </c>
      <c r="I41" s="351" t="s">
        <v>337</v>
      </c>
      <c r="J41" s="335" t="s">
        <v>469</v>
      </c>
      <c r="K41" s="1"/>
      <c r="L41" s="1"/>
      <c r="M41" s="1"/>
    </row>
    <row r="42" spans="1:13" ht="55.8" thickBot="1" x14ac:dyDescent="0.35">
      <c r="A42" s="666" t="s">
        <v>83</v>
      </c>
      <c r="B42" s="121" t="s">
        <v>76</v>
      </c>
      <c r="C42" s="149" t="s">
        <v>27</v>
      </c>
      <c r="D42" s="674" t="s">
        <v>28</v>
      </c>
      <c r="E42" s="675"/>
      <c r="F42" s="674" t="s">
        <v>29</v>
      </c>
      <c r="G42" s="675"/>
      <c r="H42" s="122" t="s">
        <v>30</v>
      </c>
      <c r="I42" s="120" t="s">
        <v>31</v>
      </c>
      <c r="J42" s="120" t="s">
        <v>32</v>
      </c>
      <c r="K42" s="1"/>
      <c r="L42" s="1"/>
      <c r="M42" s="1"/>
    </row>
    <row r="43" spans="1:13" ht="409.5" customHeight="1" thickBot="1" x14ac:dyDescent="0.35">
      <c r="A43" s="667"/>
      <c r="B43" s="310">
        <f>1/12</f>
        <v>8.3333333333333329E-2</v>
      </c>
      <c r="C43" s="310">
        <f>1/12</f>
        <v>8.3333333333333329E-2</v>
      </c>
      <c r="D43" s="524" t="s">
        <v>503</v>
      </c>
      <c r="E43" s="630"/>
      <c r="F43" s="524" t="s">
        <v>504</v>
      </c>
      <c r="G43" s="526"/>
      <c r="H43" s="352" t="s">
        <v>189</v>
      </c>
      <c r="I43" s="351" t="s">
        <v>337</v>
      </c>
      <c r="J43" s="335" t="s">
        <v>505</v>
      </c>
      <c r="K43" s="1"/>
      <c r="L43" s="1"/>
      <c r="M43" s="1"/>
    </row>
    <row r="44" spans="1:13" ht="55.8" thickBot="1" x14ac:dyDescent="0.35">
      <c r="A44" s="666" t="s">
        <v>84</v>
      </c>
      <c r="B44" s="121" t="s">
        <v>76</v>
      </c>
      <c r="C44" s="149" t="s">
        <v>27</v>
      </c>
      <c r="D44" s="674" t="s">
        <v>28</v>
      </c>
      <c r="E44" s="675"/>
      <c r="F44" s="674" t="s">
        <v>29</v>
      </c>
      <c r="G44" s="675"/>
      <c r="H44" s="122" t="s">
        <v>30</v>
      </c>
      <c r="I44" s="120" t="s">
        <v>31</v>
      </c>
      <c r="J44" s="120" t="s">
        <v>32</v>
      </c>
      <c r="K44" s="1"/>
      <c r="L44" s="1"/>
      <c r="M44" s="1"/>
    </row>
    <row r="45" spans="1:13" s="334" customFormat="1" ht="409.5" customHeight="1" thickBot="1" x14ac:dyDescent="0.35">
      <c r="A45" s="667"/>
      <c r="B45" s="368">
        <f>1/12</f>
        <v>8.3333333333333329E-2</v>
      </c>
      <c r="C45" s="369">
        <v>8.3299999999999999E-2</v>
      </c>
      <c r="D45" s="524" t="s">
        <v>544</v>
      </c>
      <c r="E45" s="525"/>
      <c r="F45" s="711" t="s">
        <v>572</v>
      </c>
      <c r="G45" s="712"/>
      <c r="H45" s="352" t="s">
        <v>189</v>
      </c>
      <c r="I45" s="351" t="s">
        <v>337</v>
      </c>
      <c r="J45" s="367" t="s">
        <v>541</v>
      </c>
      <c r="K45" s="332"/>
      <c r="L45" s="332"/>
      <c r="M45" s="332"/>
    </row>
    <row r="46" spans="1:13" ht="55.8" thickBot="1" x14ac:dyDescent="0.35">
      <c r="A46" s="666" t="s">
        <v>85</v>
      </c>
      <c r="B46" s="121" t="s">
        <v>76</v>
      </c>
      <c r="C46" s="149" t="s">
        <v>27</v>
      </c>
      <c r="D46" s="674" t="s">
        <v>28</v>
      </c>
      <c r="E46" s="675"/>
      <c r="F46" s="674" t="s">
        <v>29</v>
      </c>
      <c r="G46" s="675"/>
      <c r="H46" s="122" t="s">
        <v>30</v>
      </c>
      <c r="I46" s="120" t="s">
        <v>31</v>
      </c>
      <c r="J46" s="120" t="s">
        <v>32</v>
      </c>
      <c r="K46" s="1"/>
      <c r="L46" s="1"/>
      <c r="M46" s="1"/>
    </row>
    <row r="47" spans="1:13" ht="409.2" customHeight="1" thickBot="1" x14ac:dyDescent="0.35">
      <c r="A47" s="667"/>
      <c r="B47" s="310">
        <f>1/12</f>
        <v>8.3333333333333329E-2</v>
      </c>
      <c r="C47" s="369">
        <v>8.3299999999999999E-2</v>
      </c>
      <c r="D47" s="859" t="s">
        <v>579</v>
      </c>
      <c r="E47" s="860"/>
      <c r="F47" s="711" t="s">
        <v>580</v>
      </c>
      <c r="G47" s="858"/>
      <c r="H47" s="352" t="s">
        <v>189</v>
      </c>
      <c r="I47" s="351" t="s">
        <v>337</v>
      </c>
      <c r="J47" s="367" t="s">
        <v>541</v>
      </c>
      <c r="K47" s="1"/>
      <c r="L47" s="1"/>
      <c r="M47" s="1"/>
    </row>
    <row r="48" spans="1:13" ht="55.8" thickBot="1" x14ac:dyDescent="0.35">
      <c r="A48" s="666" t="s">
        <v>86</v>
      </c>
      <c r="B48" s="121" t="s">
        <v>76</v>
      </c>
      <c r="C48" s="149" t="s">
        <v>27</v>
      </c>
      <c r="D48" s="674" t="s">
        <v>28</v>
      </c>
      <c r="E48" s="675"/>
      <c r="F48" s="674" t="s">
        <v>29</v>
      </c>
      <c r="G48" s="675"/>
      <c r="H48" s="122" t="s">
        <v>30</v>
      </c>
      <c r="I48" s="120" t="s">
        <v>31</v>
      </c>
      <c r="J48" s="120" t="s">
        <v>32</v>
      </c>
      <c r="K48" s="1"/>
      <c r="L48" s="1"/>
      <c r="M48" s="1"/>
    </row>
    <row r="49" spans="1:13" ht="15" thickBot="1" x14ac:dyDescent="0.35">
      <c r="A49" s="667"/>
      <c r="B49" s="310">
        <f>1/12</f>
        <v>8.3333333333333329E-2</v>
      </c>
      <c r="C49" s="89">
        <f>+L59</f>
        <v>0</v>
      </c>
      <c r="D49" s="704"/>
      <c r="E49" s="705"/>
      <c r="F49" s="706"/>
      <c r="G49" s="706"/>
      <c r="H49" s="87"/>
      <c r="I49" s="87"/>
      <c r="J49" s="87"/>
      <c r="K49" s="1"/>
      <c r="L49" s="1"/>
      <c r="M49" s="1"/>
    </row>
    <row r="50" spans="1:13" ht="55.8" thickBot="1" x14ac:dyDescent="0.35">
      <c r="A50" s="666" t="s">
        <v>87</v>
      </c>
      <c r="B50" s="121" t="s">
        <v>76</v>
      </c>
      <c r="C50" s="149" t="s">
        <v>27</v>
      </c>
      <c r="D50" s="674" t="s">
        <v>28</v>
      </c>
      <c r="E50" s="675"/>
      <c r="F50" s="674" t="s">
        <v>29</v>
      </c>
      <c r="G50" s="675"/>
      <c r="H50" s="122" t="s">
        <v>30</v>
      </c>
      <c r="I50" s="120" t="s">
        <v>31</v>
      </c>
      <c r="J50" s="120" t="s">
        <v>32</v>
      </c>
      <c r="K50" s="1"/>
      <c r="L50" s="1"/>
      <c r="M50" s="1"/>
    </row>
    <row r="51" spans="1:13" ht="15" thickBot="1" x14ac:dyDescent="0.35">
      <c r="A51" s="667"/>
      <c r="B51" s="310">
        <f>1/12</f>
        <v>8.3333333333333329E-2</v>
      </c>
      <c r="C51" s="89">
        <f>+M59</f>
        <v>0</v>
      </c>
      <c r="D51" s="704"/>
      <c r="E51" s="705"/>
      <c r="F51" s="704"/>
      <c r="G51" s="705"/>
      <c r="H51" s="87"/>
      <c r="I51" s="87"/>
      <c r="J51" s="87"/>
      <c r="K51" s="1"/>
      <c r="L51" s="1"/>
      <c r="M51" s="1"/>
    </row>
    <row r="52" spans="1:13" x14ac:dyDescent="0.3">
      <c r="A52" s="1"/>
      <c r="B52" s="1">
        <f>B29+B31+B33+B35+B37+B39+B41+B43+B45+B47+B49+B51</f>
        <v>1</v>
      </c>
      <c r="C52" s="1"/>
      <c r="D52" s="1"/>
      <c r="E52" s="1"/>
      <c r="F52" s="1"/>
      <c r="G52" s="1"/>
      <c r="H52" s="1"/>
      <c r="I52" s="1"/>
      <c r="J52" s="1"/>
      <c r="K52" s="1"/>
      <c r="L52" s="1"/>
      <c r="M52" s="1"/>
    </row>
    <row r="53" spans="1:13" ht="17.399999999999999" x14ac:dyDescent="0.3">
      <c r="A53" s="49" t="s">
        <v>100</v>
      </c>
      <c r="B53" s="1"/>
      <c r="C53" s="1"/>
      <c r="D53" s="1"/>
      <c r="E53" s="1"/>
      <c r="F53" s="1"/>
      <c r="G53" s="1"/>
      <c r="H53" s="1"/>
      <c r="I53" s="1"/>
      <c r="J53" s="1"/>
      <c r="K53" s="1"/>
      <c r="L53" s="1"/>
      <c r="M53" s="1"/>
    </row>
    <row r="54" spans="1:13" ht="20.399999999999999" x14ac:dyDescent="0.3">
      <c r="A54" s="34"/>
      <c r="B54" s="1"/>
      <c r="C54" s="1"/>
      <c r="D54" s="1"/>
      <c r="E54" s="1"/>
      <c r="F54" s="1"/>
      <c r="G54" s="1"/>
      <c r="H54" s="1"/>
      <c r="I54" s="1"/>
      <c r="J54" s="1"/>
      <c r="K54" s="1"/>
      <c r="L54" s="1"/>
      <c r="M54" s="1"/>
    </row>
    <row r="55" spans="1:13" ht="68.400000000000006" x14ac:dyDescent="0.3">
      <c r="A55" s="703" t="s">
        <v>101</v>
      </c>
      <c r="B55" s="35" t="s">
        <v>50</v>
      </c>
      <c r="C55" s="35" t="s">
        <v>51</v>
      </c>
      <c r="D55" s="35" t="s">
        <v>52</v>
      </c>
      <c r="E55" s="35" t="s">
        <v>53</v>
      </c>
      <c r="F55" s="35" t="s">
        <v>55</v>
      </c>
      <c r="G55" s="35" t="s">
        <v>56</v>
      </c>
      <c r="H55" s="35" t="s">
        <v>57</v>
      </c>
      <c r="I55" s="35" t="s">
        <v>58</v>
      </c>
      <c r="J55" s="35" t="s">
        <v>60</v>
      </c>
      <c r="K55" s="35" t="s">
        <v>61</v>
      </c>
      <c r="L55" s="35" t="s">
        <v>62</v>
      </c>
      <c r="M55" s="35" t="s">
        <v>63</v>
      </c>
    </row>
    <row r="56" spans="1:13" ht="22.8" x14ac:dyDescent="0.3">
      <c r="A56" s="703"/>
      <c r="B56" s="36">
        <v>8.3299999999999999E-2</v>
      </c>
      <c r="C56" s="342">
        <v>8.3299999999999999E-2</v>
      </c>
      <c r="D56" s="342">
        <v>8.3299999999999999E-2</v>
      </c>
      <c r="E56" s="342">
        <v>8.3299999999999999E-2</v>
      </c>
      <c r="F56" s="342">
        <v>8.3299999999999999E-2</v>
      </c>
      <c r="G56" s="342">
        <v>8.3299999999999999E-2</v>
      </c>
      <c r="H56" s="342">
        <v>8.3299999999999999E-2</v>
      </c>
      <c r="I56" s="310">
        <f>1/12</f>
        <v>8.3333333333333329E-2</v>
      </c>
      <c r="J56" s="36">
        <v>8.3299999999999999E-2</v>
      </c>
      <c r="K56" s="36">
        <v>8.3299999999999999E-2</v>
      </c>
      <c r="L56" s="36"/>
      <c r="M56" s="36"/>
    </row>
    <row r="57" spans="1:13" x14ac:dyDescent="0.3">
      <c r="A57" s="1"/>
      <c r="B57" s="1"/>
      <c r="C57" s="1"/>
      <c r="D57" s="1"/>
      <c r="E57" s="1"/>
      <c r="F57" s="1"/>
      <c r="G57" s="1"/>
      <c r="H57" s="1"/>
      <c r="I57" s="1"/>
      <c r="J57" s="27"/>
      <c r="K57" s="27"/>
      <c r="L57" s="27"/>
      <c r="M57" s="27"/>
    </row>
    <row r="58" spans="1:13" ht="15" thickBot="1" x14ac:dyDescent="0.35">
      <c r="A58" s="1"/>
      <c r="B58" s="1"/>
      <c r="C58" s="1"/>
      <c r="D58" s="1"/>
      <c r="E58" s="1"/>
      <c r="F58" s="1"/>
      <c r="G58" s="1"/>
      <c r="H58" s="1"/>
      <c r="I58" s="1"/>
      <c r="J58" s="1"/>
      <c r="K58" s="1"/>
      <c r="L58" s="1"/>
      <c r="M58" s="1"/>
    </row>
    <row r="59" spans="1:13" s="1" customFormat="1" ht="61.35" customHeight="1" thickBot="1" x14ac:dyDescent="0.35">
      <c r="A59" s="202" t="s">
        <v>102</v>
      </c>
      <c r="B59" s="185" t="s">
        <v>103</v>
      </c>
      <c r="C59" s="163"/>
      <c r="D59" s="203" t="s">
        <v>104</v>
      </c>
      <c r="E59" s="185" t="s">
        <v>103</v>
      </c>
      <c r="F59" s="163"/>
      <c r="G59" s="203" t="s">
        <v>105</v>
      </c>
      <c r="H59" s="185" t="s">
        <v>106</v>
      </c>
      <c r="I59" s="201"/>
      <c r="J59" s="157"/>
    </row>
    <row r="60" spans="1:13" s="1" customFormat="1" ht="24" customHeight="1" thickBot="1" x14ac:dyDescent="0.35">
      <c r="A60" s="204"/>
      <c r="B60" s="185" t="s">
        <v>107</v>
      </c>
      <c r="C60" s="341" t="s">
        <v>322</v>
      </c>
      <c r="D60" s="205"/>
      <c r="E60" s="185" t="s">
        <v>107</v>
      </c>
      <c r="F60" s="341" t="s">
        <v>324</v>
      </c>
      <c r="G60" s="205"/>
      <c r="H60" s="185" t="s">
        <v>108</v>
      </c>
      <c r="I60" s="340" t="s">
        <v>535</v>
      </c>
      <c r="J60" s="157"/>
    </row>
    <row r="61" spans="1:13" s="1" customFormat="1" ht="27" customHeight="1" thickBot="1" x14ac:dyDescent="0.35">
      <c r="A61" s="204"/>
      <c r="B61" s="185" t="s">
        <v>109</v>
      </c>
      <c r="C61" s="341" t="s">
        <v>323</v>
      </c>
      <c r="D61" s="205"/>
      <c r="E61" s="185" t="s">
        <v>109</v>
      </c>
      <c r="F61" s="341" t="s">
        <v>325</v>
      </c>
      <c r="G61" s="205"/>
      <c r="H61" s="185" t="s">
        <v>110</v>
      </c>
      <c r="I61" s="340" t="s">
        <v>430</v>
      </c>
      <c r="J61" s="157"/>
    </row>
    <row r="62" spans="1:13" s="1" customFormat="1" ht="70.349999999999994" customHeight="1" thickBot="1" x14ac:dyDescent="0.35">
      <c r="A62" s="204"/>
      <c r="B62" s="185" t="s">
        <v>103</v>
      </c>
      <c r="C62" s="163"/>
      <c r="D62" s="205"/>
      <c r="E62" s="185" t="s">
        <v>103</v>
      </c>
      <c r="F62" s="341"/>
      <c r="G62" s="205"/>
      <c r="H62" s="185" t="s">
        <v>106</v>
      </c>
      <c r="I62" s="201"/>
      <c r="J62" s="157"/>
    </row>
    <row r="63" spans="1:13" s="1" customFormat="1" ht="32.1" customHeight="1" thickBot="1" x14ac:dyDescent="0.35">
      <c r="A63" s="204"/>
      <c r="B63" s="185" t="s">
        <v>107</v>
      </c>
      <c r="C63" s="163"/>
      <c r="D63" s="205"/>
      <c r="E63" s="185" t="s">
        <v>107</v>
      </c>
      <c r="F63" s="341" t="s">
        <v>326</v>
      </c>
      <c r="G63" s="205"/>
      <c r="H63" s="185" t="s">
        <v>108</v>
      </c>
      <c r="I63" s="201"/>
      <c r="J63" s="157"/>
    </row>
    <row r="64" spans="1:13" s="1" customFormat="1" ht="34.5" customHeight="1" thickBot="1" x14ac:dyDescent="0.35">
      <c r="A64" s="206"/>
      <c r="B64" s="185" t="s">
        <v>109</v>
      </c>
      <c r="C64" s="163"/>
      <c r="D64" s="207"/>
      <c r="E64" s="185" t="s">
        <v>109</v>
      </c>
      <c r="F64" s="341" t="s">
        <v>327</v>
      </c>
      <c r="G64" s="207"/>
      <c r="H64" s="185" t="s">
        <v>110</v>
      </c>
      <c r="I64" s="201"/>
      <c r="J64" s="157"/>
    </row>
    <row r="65" spans="1:13" x14ac:dyDescent="0.3">
      <c r="A65" s="1"/>
      <c r="B65" s="1"/>
      <c r="C65" s="1"/>
      <c r="D65" s="1"/>
      <c r="E65" s="1"/>
      <c r="F65" s="1"/>
      <c r="G65" s="1"/>
      <c r="H65" s="1"/>
      <c r="I65" s="1"/>
      <c r="J65" s="1"/>
      <c r="K65" s="1"/>
      <c r="L65" s="1"/>
      <c r="M65" s="1"/>
    </row>
  </sheetData>
  <mergeCells count="87">
    <mergeCell ref="A55:A56"/>
    <mergeCell ref="A46:A47"/>
    <mergeCell ref="D46:E46"/>
    <mergeCell ref="F46:G46"/>
    <mergeCell ref="F47:G47"/>
    <mergeCell ref="A48:A49"/>
    <mergeCell ref="D48:E48"/>
    <mergeCell ref="F48:G48"/>
    <mergeCell ref="D49:E49"/>
    <mergeCell ref="F49:G49"/>
    <mergeCell ref="A50:A51"/>
    <mergeCell ref="D50:E50"/>
    <mergeCell ref="F50:G50"/>
    <mergeCell ref="D51:E51"/>
    <mergeCell ref="F51:G51"/>
    <mergeCell ref="D47:E47"/>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 ref="J43" r:id="rId8" xr:uid="{E466B21C-DD71-43A9-9C8A-4D005FE5EE86}"/>
    <hyperlink ref="J45" r:id="rId9" xr:uid="{923C5F42-2ABE-2144-90CD-212E4FE46275}"/>
    <hyperlink ref="J47" r:id="rId10" xr:uid="{0CF9547E-5E3B-1C48-8FC8-9DF18D6AC5FA}"/>
  </hyperlinks>
  <pageMargins left="0.7" right="0.7" top="0.75" bottom="0.75" header="0.3" footer="0.3"/>
  <legacyDrawing r:id="rId1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zoomScale="60" zoomScaleNormal="60" workbookViewId="0">
      <selection activeCell="G10" sqref="G10"/>
    </sheetView>
  </sheetViews>
  <sheetFormatPr baseColWidth="10" defaultColWidth="10.6640625" defaultRowHeight="13.8" x14ac:dyDescent="0.3"/>
  <cols>
    <col min="1" max="1" width="49.66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109375" style="1" customWidth="1"/>
    <col min="25" max="16384" width="10.6640625" style="1"/>
  </cols>
  <sheetData>
    <row r="1" spans="1:15" s="80" customFormat="1" ht="32.25" customHeight="1" thickBot="1" x14ac:dyDescent="0.35">
      <c r="A1" s="459"/>
      <c r="B1" s="440" t="s">
        <v>44</v>
      </c>
      <c r="C1" s="441"/>
      <c r="D1" s="441"/>
      <c r="E1" s="441"/>
      <c r="F1" s="441"/>
      <c r="G1" s="441"/>
      <c r="H1" s="441"/>
      <c r="I1" s="442"/>
      <c r="J1" s="437" t="s">
        <v>160</v>
      </c>
      <c r="K1" s="438"/>
      <c r="L1" s="439"/>
    </row>
    <row r="2" spans="1:15" s="80" customFormat="1" ht="30.75" customHeight="1" thickBot="1" x14ac:dyDescent="0.35">
      <c r="A2" s="460"/>
      <c r="B2" s="443" t="s">
        <v>45</v>
      </c>
      <c r="C2" s="444"/>
      <c r="D2" s="444"/>
      <c r="E2" s="444"/>
      <c r="F2" s="444"/>
      <c r="G2" s="444"/>
      <c r="H2" s="444"/>
      <c r="I2" s="445"/>
      <c r="J2" s="437" t="s">
        <v>161</v>
      </c>
      <c r="K2" s="438"/>
      <c r="L2" s="439"/>
    </row>
    <row r="3" spans="1:15" s="80" customFormat="1" ht="24" customHeight="1" thickBot="1" x14ac:dyDescent="0.35">
      <c r="A3" s="460"/>
      <c r="B3" s="443" t="s">
        <v>0</v>
      </c>
      <c r="C3" s="444"/>
      <c r="D3" s="444"/>
      <c r="E3" s="444"/>
      <c r="F3" s="444"/>
      <c r="G3" s="444"/>
      <c r="H3" s="444"/>
      <c r="I3" s="445"/>
      <c r="J3" s="437" t="s">
        <v>162</v>
      </c>
      <c r="K3" s="438"/>
      <c r="L3" s="439"/>
    </row>
    <row r="4" spans="1:15" s="80" customFormat="1" ht="21.75" customHeight="1" thickBot="1" x14ac:dyDescent="0.35">
      <c r="A4" s="461"/>
      <c r="B4" s="446" t="s">
        <v>111</v>
      </c>
      <c r="C4" s="447"/>
      <c r="D4" s="447"/>
      <c r="E4" s="447"/>
      <c r="F4" s="447"/>
      <c r="G4" s="447"/>
      <c r="H4" s="447"/>
      <c r="I4" s="448"/>
      <c r="J4" s="437" t="s">
        <v>165</v>
      </c>
      <c r="K4" s="438"/>
      <c r="L4" s="439"/>
    </row>
    <row r="5" spans="1:15" s="80" customFormat="1" ht="21.75" customHeight="1" thickBot="1" x14ac:dyDescent="0.35">
      <c r="A5" s="81"/>
      <c r="B5" s="82"/>
      <c r="C5" s="82"/>
      <c r="D5" s="82"/>
      <c r="E5" s="82"/>
      <c r="F5" s="82"/>
      <c r="G5" s="82"/>
      <c r="H5" s="82"/>
      <c r="I5" s="82"/>
      <c r="J5" s="83"/>
      <c r="K5" s="83"/>
      <c r="L5" s="83"/>
    </row>
    <row r="6" spans="1:15" ht="40.35" customHeight="1" thickBot="1" x14ac:dyDescent="0.35">
      <c r="A6" s="50" t="s">
        <v>48</v>
      </c>
      <c r="B6" s="749" t="s">
        <v>170</v>
      </c>
      <c r="C6" s="750"/>
      <c r="D6" s="750"/>
      <c r="E6" s="750"/>
      <c r="F6" s="750"/>
      <c r="G6" s="750"/>
      <c r="H6" s="750"/>
      <c r="I6" s="751"/>
      <c r="J6" s="200" t="s">
        <v>49</v>
      </c>
      <c r="K6" s="752">
        <v>2024110010311</v>
      </c>
      <c r="L6" s="753"/>
      <c r="M6" s="743"/>
      <c r="N6" s="743"/>
      <c r="O6" s="743"/>
    </row>
    <row r="7" spans="1:15" s="80" customFormat="1" ht="21.75" customHeight="1" thickBot="1" x14ac:dyDescent="0.35">
      <c r="A7" s="81"/>
      <c r="B7" s="82"/>
      <c r="C7" s="82"/>
      <c r="D7" s="82"/>
      <c r="E7" s="82"/>
      <c r="F7" s="82"/>
      <c r="G7" s="82"/>
      <c r="H7" s="82"/>
      <c r="I7" s="82"/>
      <c r="J7" s="82"/>
      <c r="K7" s="82"/>
      <c r="L7" s="82"/>
      <c r="M7" s="83"/>
      <c r="N7" s="83"/>
      <c r="O7" s="83"/>
    </row>
    <row r="8" spans="1:15" s="80" customFormat="1" ht="21.75" customHeight="1" thickBot="1" x14ac:dyDescent="0.35">
      <c r="A8" s="754" t="s">
        <v>2</v>
      </c>
      <c r="B8" s="159" t="s">
        <v>50</v>
      </c>
      <c r="C8" s="218">
        <v>45688</v>
      </c>
      <c r="D8" s="159" t="s">
        <v>51</v>
      </c>
      <c r="E8" s="219">
        <v>45716</v>
      </c>
      <c r="F8" s="159" t="s">
        <v>52</v>
      </c>
      <c r="G8" s="218">
        <v>45747</v>
      </c>
      <c r="H8" s="159" t="s">
        <v>53</v>
      </c>
      <c r="I8" s="220">
        <v>45777</v>
      </c>
      <c r="J8" s="755" t="s">
        <v>3</v>
      </c>
      <c r="K8" s="158" t="s">
        <v>54</v>
      </c>
      <c r="L8" s="84"/>
      <c r="M8" s="743"/>
      <c r="N8" s="743"/>
      <c r="O8" s="743"/>
    </row>
    <row r="9" spans="1:15" s="80" customFormat="1" ht="21.75" customHeight="1" thickBot="1" x14ac:dyDescent="0.35">
      <c r="A9" s="754"/>
      <c r="B9" s="160" t="s">
        <v>55</v>
      </c>
      <c r="C9" s="331">
        <v>45808</v>
      </c>
      <c r="D9" s="159" t="s">
        <v>56</v>
      </c>
      <c r="E9" s="338">
        <v>45838</v>
      </c>
      <c r="F9" s="159" t="s">
        <v>57</v>
      </c>
      <c r="G9" s="343">
        <v>45869</v>
      </c>
      <c r="H9" s="159" t="s">
        <v>58</v>
      </c>
      <c r="I9" s="363">
        <v>45900</v>
      </c>
      <c r="J9" s="755"/>
      <c r="K9" s="158" t="s">
        <v>59</v>
      </c>
      <c r="L9" s="84"/>
      <c r="M9" s="743"/>
      <c r="N9" s="743"/>
      <c r="O9" s="743"/>
    </row>
    <row r="10" spans="1:15" s="80" customFormat="1" ht="21.75" customHeight="1" thickBot="1" x14ac:dyDescent="0.35">
      <c r="A10" s="754"/>
      <c r="B10" s="159" t="s">
        <v>60</v>
      </c>
      <c r="C10" s="364">
        <v>45930</v>
      </c>
      <c r="D10" s="159" t="s">
        <v>61</v>
      </c>
      <c r="E10" s="338">
        <v>45961</v>
      </c>
      <c r="F10" s="159" t="s">
        <v>62</v>
      </c>
      <c r="G10" s="130"/>
      <c r="H10" s="159" t="s">
        <v>63</v>
      </c>
      <c r="I10" s="128"/>
      <c r="J10" s="755"/>
      <c r="K10" s="158" t="s">
        <v>64</v>
      </c>
      <c r="L10" s="84" t="s">
        <v>342</v>
      </c>
      <c r="M10" s="743"/>
      <c r="N10" s="743"/>
      <c r="O10" s="743"/>
    </row>
    <row r="11" spans="1:15" ht="14.4" thickBot="1" x14ac:dyDescent="0.35"/>
    <row r="12" spans="1:15" ht="32.1" customHeight="1" thickBot="1" x14ac:dyDescent="0.35">
      <c r="A12" s="746" t="s">
        <v>112</v>
      </c>
      <c r="B12" s="747"/>
      <c r="C12" s="747"/>
      <c r="D12" s="747"/>
      <c r="E12" s="747"/>
      <c r="F12" s="747"/>
      <c r="G12" s="747"/>
      <c r="H12" s="747"/>
      <c r="I12" s="747"/>
      <c r="J12" s="747"/>
      <c r="K12" s="747"/>
      <c r="L12" s="748"/>
    </row>
    <row r="13" spans="1:15" ht="32.1" customHeight="1" thickBot="1" x14ac:dyDescent="0.35">
      <c r="A13" s="728" t="s">
        <v>113</v>
      </c>
      <c r="B13" s="730" t="s">
        <v>33</v>
      </c>
      <c r="C13" s="738" t="s">
        <v>4</v>
      </c>
      <c r="D13" s="735" t="s">
        <v>75</v>
      </c>
      <c r="E13" s="736"/>
      <c r="F13" s="737"/>
      <c r="G13" s="735" t="s">
        <v>77</v>
      </c>
      <c r="H13" s="736"/>
      <c r="I13" s="737"/>
      <c r="J13" s="424" t="s">
        <v>78</v>
      </c>
      <c r="K13" s="425"/>
      <c r="L13" s="426"/>
    </row>
    <row r="14" spans="1:15" ht="32.1" customHeight="1" thickBot="1" x14ac:dyDescent="0.35">
      <c r="A14" s="729"/>
      <c r="B14" s="756"/>
      <c r="C14" s="739"/>
      <c r="D14" s="113" t="s">
        <v>11</v>
      </c>
      <c r="E14" s="111" t="s">
        <v>12</v>
      </c>
      <c r="F14" s="112" t="s">
        <v>34</v>
      </c>
      <c r="G14" s="113" t="s">
        <v>11</v>
      </c>
      <c r="H14" s="111" t="s">
        <v>12</v>
      </c>
      <c r="I14" s="112" t="s">
        <v>34</v>
      </c>
      <c r="J14" s="113" t="s">
        <v>11</v>
      </c>
      <c r="K14" s="111" t="s">
        <v>12</v>
      </c>
      <c r="L14" s="112" t="s">
        <v>34</v>
      </c>
    </row>
    <row r="15" spans="1:15" ht="91.5" customHeight="1" x14ac:dyDescent="0.25">
      <c r="A15" s="713" t="s">
        <v>343</v>
      </c>
      <c r="B15" s="311" t="s">
        <v>344</v>
      </c>
      <c r="C15" s="726" t="s">
        <v>345</v>
      </c>
      <c r="D15" s="312">
        <v>144275000</v>
      </c>
      <c r="E15" s="313" t="s">
        <v>217</v>
      </c>
      <c r="F15" s="719">
        <v>4</v>
      </c>
      <c r="G15" s="314">
        <v>276875000</v>
      </c>
      <c r="H15" s="315">
        <v>1200600</v>
      </c>
      <c r="I15" s="719">
        <v>4</v>
      </c>
      <c r="J15" s="209"/>
      <c r="K15" s="210">
        <v>1200600</v>
      </c>
      <c r="L15" s="719">
        <v>4</v>
      </c>
    </row>
    <row r="16" spans="1:15" ht="90" customHeight="1" x14ac:dyDescent="0.25">
      <c r="A16" s="725"/>
      <c r="B16" s="316" t="s">
        <v>346</v>
      </c>
      <c r="C16" s="727"/>
      <c r="D16" s="317" t="s">
        <v>217</v>
      </c>
      <c r="E16" s="318" t="s">
        <v>217</v>
      </c>
      <c r="F16" s="719"/>
      <c r="G16" s="314">
        <v>84735000</v>
      </c>
      <c r="H16" s="315">
        <v>0</v>
      </c>
      <c r="I16" s="719"/>
      <c r="J16" s="213"/>
      <c r="K16" s="213">
        <v>0</v>
      </c>
      <c r="L16" s="719"/>
    </row>
    <row r="17" spans="1:13" s="25" customFormat="1" ht="101.1" customHeight="1" x14ac:dyDescent="0.25">
      <c r="A17" s="717" t="s">
        <v>347</v>
      </c>
      <c r="B17" s="311" t="s">
        <v>348</v>
      </c>
      <c r="C17" s="718" t="s">
        <v>349</v>
      </c>
      <c r="D17" s="329">
        <v>72875000</v>
      </c>
      <c r="E17" s="315"/>
      <c r="F17" s="719">
        <v>1</v>
      </c>
      <c r="G17" s="319">
        <v>180454000</v>
      </c>
      <c r="H17" s="315">
        <v>782100</v>
      </c>
      <c r="I17" s="719">
        <v>1</v>
      </c>
      <c r="J17" s="324"/>
      <c r="K17" s="210">
        <v>782100</v>
      </c>
      <c r="L17" s="719">
        <v>1</v>
      </c>
      <c r="M17" s="1"/>
    </row>
    <row r="18" spans="1:13" ht="52.35" customHeight="1" x14ac:dyDescent="0.25">
      <c r="A18" s="717"/>
      <c r="B18" s="320" t="s">
        <v>350</v>
      </c>
      <c r="C18" s="718"/>
      <c r="D18" s="329">
        <v>71400000</v>
      </c>
      <c r="E18" s="315"/>
      <c r="F18" s="719"/>
      <c r="G18" s="319">
        <v>333069248</v>
      </c>
      <c r="H18" s="315">
        <v>238000</v>
      </c>
      <c r="I18" s="719"/>
      <c r="J18" s="325"/>
      <c r="K18" s="210">
        <v>238000</v>
      </c>
      <c r="L18" s="719"/>
    </row>
    <row r="19" spans="1:13" ht="55.35" customHeight="1" x14ac:dyDescent="0.25">
      <c r="A19" s="234"/>
      <c r="B19" s="321"/>
      <c r="C19" s="92"/>
      <c r="D19" s="322"/>
      <c r="E19" s="323"/>
      <c r="F19" s="237"/>
      <c r="G19" s="323"/>
      <c r="H19" s="323"/>
      <c r="I19" s="237"/>
    </row>
    <row r="20" spans="1:13" ht="15" customHeight="1" thickBot="1" x14ac:dyDescent="0.3">
      <c r="A20" s="234"/>
      <c r="B20" s="321"/>
      <c r="C20" s="92"/>
      <c r="D20" s="322"/>
      <c r="E20" s="323"/>
      <c r="F20" s="237"/>
      <c r="G20" s="323"/>
      <c r="H20" s="323"/>
      <c r="I20" s="237"/>
    </row>
    <row r="21" spans="1:13" ht="35.1" customHeight="1" thickBot="1" x14ac:dyDescent="0.35">
      <c r="A21" s="746" t="s">
        <v>114</v>
      </c>
      <c r="B21" s="747"/>
      <c r="C21" s="747"/>
      <c r="D21" s="747"/>
      <c r="E21" s="747"/>
      <c r="F21" s="747"/>
      <c r="G21" s="747"/>
      <c r="H21" s="747"/>
      <c r="I21" s="747"/>
      <c r="J21" s="747"/>
      <c r="K21" s="747"/>
      <c r="L21" s="748"/>
    </row>
    <row r="22" spans="1:13" ht="35.1" customHeight="1" x14ac:dyDescent="0.3">
      <c r="A22" s="728" t="s">
        <v>113</v>
      </c>
      <c r="B22" s="730" t="s">
        <v>33</v>
      </c>
      <c r="C22" s="738" t="s">
        <v>4</v>
      </c>
      <c r="D22" s="735" t="s">
        <v>79</v>
      </c>
      <c r="E22" s="736"/>
      <c r="F22" s="737"/>
      <c r="G22" s="735" t="s">
        <v>80</v>
      </c>
      <c r="H22" s="736"/>
      <c r="I22" s="737"/>
      <c r="J22" s="735" t="s">
        <v>81</v>
      </c>
      <c r="K22" s="736"/>
      <c r="L22" s="737"/>
    </row>
    <row r="23" spans="1:13" ht="35.1" customHeight="1" thickBot="1" x14ac:dyDescent="0.35">
      <c r="A23" s="729"/>
      <c r="B23" s="731"/>
      <c r="C23" s="739"/>
      <c r="D23" s="326" t="s">
        <v>11</v>
      </c>
      <c r="E23" s="111" t="s">
        <v>12</v>
      </c>
      <c r="F23" s="112" t="s">
        <v>34</v>
      </c>
      <c r="G23" s="113" t="s">
        <v>11</v>
      </c>
      <c r="H23" s="111" t="s">
        <v>12</v>
      </c>
      <c r="I23" s="112" t="s">
        <v>34</v>
      </c>
      <c r="J23" s="113" t="s">
        <v>11</v>
      </c>
      <c r="K23" s="111" t="s">
        <v>12</v>
      </c>
      <c r="L23" s="112" t="s">
        <v>34</v>
      </c>
    </row>
    <row r="24" spans="1:13" ht="62.25" customHeight="1" x14ac:dyDescent="0.25">
      <c r="A24" s="713" t="s">
        <v>343</v>
      </c>
      <c r="B24" s="316" t="s">
        <v>344</v>
      </c>
      <c r="C24" s="740" t="s">
        <v>345</v>
      </c>
      <c r="D24" s="337">
        <v>-442000</v>
      </c>
      <c r="E24" s="337">
        <v>28563000</v>
      </c>
      <c r="F24" s="723">
        <v>4</v>
      </c>
      <c r="G24" s="337">
        <v>43949555</v>
      </c>
      <c r="H24" s="337">
        <v>52151000</v>
      </c>
      <c r="I24" s="723">
        <v>4</v>
      </c>
      <c r="J24" s="330">
        <v>0</v>
      </c>
      <c r="K24" s="336">
        <v>44071000</v>
      </c>
      <c r="L24" s="723">
        <v>4</v>
      </c>
    </row>
    <row r="25" spans="1:13" ht="90" customHeight="1" thickBot="1" x14ac:dyDescent="0.3">
      <c r="A25" s="714"/>
      <c r="B25" s="316" t="s">
        <v>346</v>
      </c>
      <c r="C25" s="741"/>
      <c r="D25" s="337">
        <v>-627667</v>
      </c>
      <c r="E25" s="337">
        <v>14719000</v>
      </c>
      <c r="F25" s="724"/>
      <c r="G25" s="337">
        <v>-1326000</v>
      </c>
      <c r="H25" s="337">
        <v>16045000</v>
      </c>
      <c r="I25" s="724"/>
      <c r="J25" s="330">
        <v>0</v>
      </c>
      <c r="K25" s="336">
        <v>16045000</v>
      </c>
      <c r="L25" s="724"/>
    </row>
    <row r="26" spans="1:13" ht="90" customHeight="1" x14ac:dyDescent="0.25">
      <c r="A26" s="720" t="s">
        <v>347</v>
      </c>
      <c r="B26" s="311" t="s">
        <v>348</v>
      </c>
      <c r="C26" s="742" t="s">
        <v>349</v>
      </c>
      <c r="D26" s="22">
        <v>-741000</v>
      </c>
      <c r="E26" s="328">
        <v>18936000</v>
      </c>
      <c r="F26" s="744">
        <v>1</v>
      </c>
      <c r="G26" s="327">
        <v>0</v>
      </c>
      <c r="H26" s="328">
        <v>15164000</v>
      </c>
      <c r="I26" s="744">
        <v>1</v>
      </c>
      <c r="J26" s="327">
        <v>0</v>
      </c>
      <c r="K26" s="336">
        <v>22708000</v>
      </c>
      <c r="L26" s="723">
        <v>1</v>
      </c>
    </row>
    <row r="27" spans="1:13" ht="90" customHeight="1" thickBot="1" x14ac:dyDescent="0.3">
      <c r="A27" s="721"/>
      <c r="B27" s="320" t="s">
        <v>350</v>
      </c>
      <c r="C27" s="741"/>
      <c r="D27" s="22">
        <v>-1864667</v>
      </c>
      <c r="E27" s="24">
        <v>39022333</v>
      </c>
      <c r="F27" s="745"/>
      <c r="G27" s="115">
        <v>0</v>
      </c>
      <c r="H27" s="24">
        <v>31947853</v>
      </c>
      <c r="I27" s="745"/>
      <c r="J27" s="115">
        <v>0</v>
      </c>
      <c r="K27" s="336">
        <v>48194281</v>
      </c>
      <c r="L27" s="724"/>
    </row>
    <row r="29" spans="1:13" ht="14.4" thickBot="1" x14ac:dyDescent="0.35"/>
    <row r="30" spans="1:13" ht="35.1" customHeight="1" thickBot="1" x14ac:dyDescent="0.35">
      <c r="A30" s="732" t="s">
        <v>115</v>
      </c>
      <c r="B30" s="733"/>
      <c r="C30" s="733"/>
      <c r="D30" s="733"/>
      <c r="E30" s="733"/>
      <c r="F30" s="733"/>
      <c r="G30" s="733"/>
      <c r="H30" s="733"/>
      <c r="I30" s="733"/>
      <c r="J30" s="733"/>
      <c r="K30" s="733"/>
      <c r="L30" s="734"/>
    </row>
    <row r="31" spans="1:13" ht="35.1" customHeight="1" x14ac:dyDescent="0.3">
      <c r="A31" s="728" t="s">
        <v>113</v>
      </c>
      <c r="B31" s="730" t="s">
        <v>33</v>
      </c>
      <c r="C31" s="738" t="s">
        <v>4</v>
      </c>
      <c r="D31" s="735" t="s">
        <v>82</v>
      </c>
      <c r="E31" s="736"/>
      <c r="F31" s="737"/>
      <c r="G31" s="735" t="s">
        <v>83</v>
      </c>
      <c r="H31" s="736"/>
      <c r="I31" s="737"/>
      <c r="J31" s="735" t="s">
        <v>84</v>
      </c>
      <c r="K31" s="736"/>
      <c r="L31" s="737"/>
    </row>
    <row r="32" spans="1:13" ht="35.1" customHeight="1" thickBot="1" x14ac:dyDescent="0.35">
      <c r="A32" s="729"/>
      <c r="B32" s="731"/>
      <c r="C32" s="739"/>
      <c r="D32" s="326" t="s">
        <v>11</v>
      </c>
      <c r="E32" s="353" t="s">
        <v>12</v>
      </c>
      <c r="F32" s="358" t="s">
        <v>34</v>
      </c>
      <c r="G32" s="326" t="s">
        <v>11</v>
      </c>
      <c r="H32" s="353" t="s">
        <v>12</v>
      </c>
      <c r="I32" s="358" t="s">
        <v>34</v>
      </c>
      <c r="J32" s="113" t="s">
        <v>11</v>
      </c>
      <c r="K32" s="111" t="s">
        <v>12</v>
      </c>
      <c r="L32" s="112" t="s">
        <v>34</v>
      </c>
    </row>
    <row r="33" spans="1:12" ht="74.25" customHeight="1" x14ac:dyDescent="0.25">
      <c r="A33" s="713" t="s">
        <v>343</v>
      </c>
      <c r="B33" s="354" t="s">
        <v>344</v>
      </c>
      <c r="C33" s="715" t="s">
        <v>345</v>
      </c>
      <c r="D33" s="22">
        <v>25377303</v>
      </c>
      <c r="E33" s="22">
        <v>73333302</v>
      </c>
      <c r="F33" s="719">
        <v>4</v>
      </c>
      <c r="G33" s="359">
        <v>86982036</v>
      </c>
      <c r="H33" s="359">
        <v>44071000</v>
      </c>
      <c r="I33" s="719">
        <v>4</v>
      </c>
      <c r="J33" s="356">
        <v>23612880</v>
      </c>
      <c r="K33" s="356">
        <v>42936000</v>
      </c>
      <c r="L33" s="719">
        <v>4</v>
      </c>
    </row>
    <row r="34" spans="1:12" ht="81" customHeight="1" x14ac:dyDescent="0.25">
      <c r="A34" s="714"/>
      <c r="B34" s="316" t="s">
        <v>346</v>
      </c>
      <c r="C34" s="716"/>
      <c r="D34" s="22">
        <v>0</v>
      </c>
      <c r="E34" s="22">
        <v>16045000</v>
      </c>
      <c r="F34" s="719"/>
      <c r="G34" s="359">
        <v>26058682</v>
      </c>
      <c r="H34" s="359">
        <v>16045000</v>
      </c>
      <c r="I34" s="719"/>
      <c r="J34" s="356">
        <v>117004</v>
      </c>
      <c r="K34" s="109">
        <v>16045000</v>
      </c>
      <c r="L34" s="719"/>
    </row>
    <row r="35" spans="1:12" ht="81" customHeight="1" x14ac:dyDescent="0.25">
      <c r="A35" s="720" t="s">
        <v>347</v>
      </c>
      <c r="B35" s="311" t="s">
        <v>348</v>
      </c>
      <c r="C35" s="722" t="s">
        <v>349</v>
      </c>
      <c r="D35" s="22">
        <v>0</v>
      </c>
      <c r="E35" s="22">
        <v>15164000</v>
      </c>
      <c r="F35" s="719">
        <v>1</v>
      </c>
      <c r="G35" s="359">
        <v>26058682</v>
      </c>
      <c r="H35" s="359">
        <v>15164000</v>
      </c>
      <c r="I35" s="719">
        <v>1</v>
      </c>
      <c r="J35" s="356">
        <v>117004</v>
      </c>
      <c r="K35" s="109">
        <v>22708000</v>
      </c>
      <c r="L35" s="719">
        <v>1</v>
      </c>
    </row>
    <row r="36" spans="1:12" ht="94.5" customHeight="1" x14ac:dyDescent="0.25">
      <c r="A36" s="721"/>
      <c r="B36" s="320" t="s">
        <v>350</v>
      </c>
      <c r="C36" s="716"/>
      <c r="D36" s="22">
        <v>41204469</v>
      </c>
      <c r="E36" s="22">
        <v>65822302</v>
      </c>
      <c r="F36" s="719"/>
      <c r="G36" s="359">
        <v>19544012</v>
      </c>
      <c r="H36" s="359">
        <v>36511855</v>
      </c>
      <c r="I36" s="719"/>
      <c r="J36" s="357">
        <v>59584732</v>
      </c>
      <c r="K36" s="22">
        <v>74586945</v>
      </c>
      <c r="L36" s="719"/>
    </row>
    <row r="38" spans="1:12" ht="14.4" thickBot="1" x14ac:dyDescent="0.35"/>
    <row r="39" spans="1:12" ht="35.1" customHeight="1" thickBot="1" x14ac:dyDescent="0.35">
      <c r="A39" s="732" t="s">
        <v>116</v>
      </c>
      <c r="B39" s="733"/>
      <c r="C39" s="733"/>
      <c r="D39" s="733"/>
      <c r="E39" s="733"/>
      <c r="F39" s="733"/>
      <c r="G39" s="733"/>
      <c r="H39" s="733"/>
      <c r="I39" s="733"/>
      <c r="J39" s="733"/>
      <c r="K39" s="733"/>
      <c r="L39" s="734"/>
    </row>
    <row r="40" spans="1:12" ht="35.1" customHeight="1" x14ac:dyDescent="0.3">
      <c r="A40" s="728" t="s">
        <v>113</v>
      </c>
      <c r="B40" s="730" t="s">
        <v>33</v>
      </c>
      <c r="C40" s="738" t="s">
        <v>4</v>
      </c>
      <c r="D40" s="735" t="s">
        <v>85</v>
      </c>
      <c r="E40" s="736"/>
      <c r="F40" s="737"/>
      <c r="G40" s="735" t="s">
        <v>117</v>
      </c>
      <c r="H40" s="736"/>
      <c r="I40" s="737"/>
      <c r="J40" s="735" t="s">
        <v>87</v>
      </c>
      <c r="K40" s="736"/>
      <c r="L40" s="737"/>
    </row>
    <row r="41" spans="1:12" ht="35.1" customHeight="1" thickBot="1" x14ac:dyDescent="0.35">
      <c r="A41" s="729"/>
      <c r="B41" s="731"/>
      <c r="C41" s="739"/>
      <c r="D41" s="113" t="s">
        <v>11</v>
      </c>
      <c r="E41" s="111" t="s">
        <v>12</v>
      </c>
      <c r="F41" s="112" t="s">
        <v>34</v>
      </c>
      <c r="G41" s="113" t="s">
        <v>11</v>
      </c>
      <c r="H41" s="111" t="s">
        <v>12</v>
      </c>
      <c r="I41" s="112" t="s">
        <v>34</v>
      </c>
      <c r="J41" s="113" t="s">
        <v>11</v>
      </c>
      <c r="K41" s="111" t="s">
        <v>12</v>
      </c>
      <c r="L41" s="112" t="s">
        <v>34</v>
      </c>
    </row>
    <row r="42" spans="1:12" ht="99" customHeight="1" x14ac:dyDescent="0.25">
      <c r="A42" s="713" t="s">
        <v>343</v>
      </c>
      <c r="B42" s="354" t="s">
        <v>344</v>
      </c>
      <c r="C42" s="715" t="s">
        <v>345</v>
      </c>
      <c r="D42" s="114">
        <v>19907440</v>
      </c>
      <c r="E42" s="109">
        <v>81009721</v>
      </c>
      <c r="F42" s="719">
        <v>4</v>
      </c>
      <c r="G42" s="114"/>
      <c r="H42" s="109"/>
      <c r="I42" s="110"/>
      <c r="J42" s="114"/>
      <c r="K42" s="109"/>
      <c r="L42" s="110"/>
    </row>
    <row r="43" spans="1:12" ht="93.75" customHeight="1" x14ac:dyDescent="0.25">
      <c r="A43" s="714"/>
      <c r="B43" s="370" t="s">
        <v>346</v>
      </c>
      <c r="C43" s="716"/>
      <c r="D43" s="22">
        <v>0</v>
      </c>
      <c r="E43" s="22">
        <v>16162004</v>
      </c>
      <c r="F43" s="719"/>
      <c r="G43" s="371"/>
      <c r="H43" s="372"/>
      <c r="I43" s="373"/>
      <c r="J43" s="371"/>
      <c r="K43" s="372"/>
      <c r="L43" s="373"/>
    </row>
    <row r="44" spans="1:12" s="325" customFormat="1" ht="92.4" x14ac:dyDescent="0.25">
      <c r="A44" s="717" t="s">
        <v>347</v>
      </c>
      <c r="B44" s="311" t="s">
        <v>348</v>
      </c>
      <c r="C44" s="718" t="s">
        <v>349</v>
      </c>
      <c r="D44" s="109">
        <v>11203500</v>
      </c>
      <c r="E44" s="109">
        <v>20339004</v>
      </c>
      <c r="F44" s="719">
        <v>1</v>
      </c>
    </row>
    <row r="45" spans="1:12" s="325" customFormat="1" ht="78" customHeight="1" x14ac:dyDescent="0.25">
      <c r="A45" s="717"/>
      <c r="B45" s="320" t="s">
        <v>350</v>
      </c>
      <c r="C45" s="718"/>
      <c r="D45" s="109">
        <v>12593656</v>
      </c>
      <c r="E45" s="109">
        <v>81564909</v>
      </c>
      <c r="F45" s="719"/>
    </row>
  </sheetData>
  <mergeCells count="81">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F33:F34"/>
    <mergeCell ref="I17:I18"/>
    <mergeCell ref="F24:F25"/>
    <mergeCell ref="I24:I25"/>
    <mergeCell ref="I26:I27"/>
    <mergeCell ref="A21:L21"/>
    <mergeCell ref="F26:F27"/>
    <mergeCell ref="L33:L34"/>
    <mergeCell ref="F17:F18"/>
    <mergeCell ref="M8:O8"/>
    <mergeCell ref="M9:O9"/>
    <mergeCell ref="M10:O10"/>
    <mergeCell ref="D13:F13"/>
    <mergeCell ref="G13:I13"/>
    <mergeCell ref="J13:L13"/>
    <mergeCell ref="A40:A41"/>
    <mergeCell ref="B40:B41"/>
    <mergeCell ref="A22:A23"/>
    <mergeCell ref="A31:A32"/>
    <mergeCell ref="A30:L30"/>
    <mergeCell ref="J22:L22"/>
    <mergeCell ref="J31:L31"/>
    <mergeCell ref="B22:B23"/>
    <mergeCell ref="C22:C23"/>
    <mergeCell ref="D22:F22"/>
    <mergeCell ref="A24:A25"/>
    <mergeCell ref="A26:A27"/>
    <mergeCell ref="C24:C25"/>
    <mergeCell ref="C26:C27"/>
    <mergeCell ref="I33:I34"/>
    <mergeCell ref="L35:L36"/>
    <mergeCell ref="L15:L16"/>
    <mergeCell ref="L17:L18"/>
    <mergeCell ref="F35:F36"/>
    <mergeCell ref="A35:A36"/>
    <mergeCell ref="A33:A34"/>
    <mergeCell ref="C33:C34"/>
    <mergeCell ref="C35:C36"/>
    <mergeCell ref="L24:L25"/>
    <mergeCell ref="L26:L27"/>
    <mergeCell ref="A15:A16"/>
    <mergeCell ref="C15:C16"/>
    <mergeCell ref="F15:F16"/>
    <mergeCell ref="I15:I16"/>
    <mergeCell ref="A17:A18"/>
    <mergeCell ref="C17:C18"/>
    <mergeCell ref="I35:I36"/>
    <mergeCell ref="A42:A43"/>
    <mergeCell ref="C42:C43"/>
    <mergeCell ref="A44:A45"/>
    <mergeCell ref="C44:C45"/>
    <mergeCell ref="F42:F43"/>
    <mergeCell ref="F44:F45"/>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3.8" x14ac:dyDescent="0.3"/>
  <cols>
    <col min="1" max="1" width="25.44140625" style="78" customWidth="1"/>
    <col min="2" max="2" width="29.6640625" style="78" customWidth="1"/>
    <col min="3" max="3" width="21.44140625" style="78" customWidth="1"/>
    <col min="4" max="4" width="21.6640625" style="78" customWidth="1"/>
    <col min="5" max="5" width="20.6640625" style="78" bestFit="1" customWidth="1"/>
    <col min="6" max="6" width="21.6640625" style="78" customWidth="1"/>
    <col min="7" max="7" width="20.6640625" style="78" bestFit="1" customWidth="1"/>
    <col min="8" max="8" width="21.44140625" style="78" customWidth="1"/>
    <col min="9" max="9" width="20.6640625" style="78" bestFit="1" customWidth="1"/>
    <col min="10" max="10" width="22.33203125" style="78" customWidth="1"/>
    <col min="11" max="11" width="20.6640625" style="78" bestFit="1" customWidth="1"/>
    <col min="12" max="12" width="23" style="78" customWidth="1"/>
    <col min="13" max="13" width="20.6640625" style="78" bestFit="1" customWidth="1"/>
    <col min="14" max="14" width="22.33203125" style="78" customWidth="1"/>
    <col min="15" max="15" width="20.6640625" style="78" bestFit="1" customWidth="1"/>
    <col min="16" max="17" width="20.44140625" style="78" customWidth="1"/>
    <col min="18" max="18" width="17.33203125" style="78" bestFit="1" customWidth="1"/>
    <col min="19" max="19" width="20.6640625" style="78" bestFit="1" customWidth="1"/>
    <col min="20" max="20" width="21.109375" style="78" customWidth="1"/>
    <col min="21" max="21" width="20.6640625" style="78" bestFit="1" customWidth="1"/>
    <col min="22" max="22" width="19.6640625" style="78" bestFit="1" customWidth="1"/>
    <col min="23" max="23" width="21.6640625" style="78" customWidth="1"/>
    <col min="24" max="24" width="17.33203125" style="78" bestFit="1" customWidth="1"/>
    <col min="25" max="25" width="20.6640625" style="78" bestFit="1" customWidth="1"/>
    <col min="26" max="26" width="20.44140625" style="78" customWidth="1"/>
    <col min="27" max="27" width="17.44140625" style="78" customWidth="1"/>
    <col min="28" max="28" width="19.6640625" style="78" bestFit="1" customWidth="1"/>
    <col min="29" max="29" width="22.6640625" style="78" customWidth="1"/>
    <col min="30" max="30" width="17" style="78" customWidth="1"/>
    <col min="31" max="31" width="19.6640625" style="78" bestFit="1" customWidth="1"/>
    <col min="32" max="32" width="22" style="78" customWidth="1"/>
    <col min="33" max="36" width="20.44140625" style="78" bestFit="1" customWidth="1"/>
    <col min="37" max="16384" width="10.6640625" style="78"/>
  </cols>
  <sheetData>
    <row r="1" spans="1:62" s="1" customFormat="1" ht="20.25" customHeight="1" x14ac:dyDescent="0.3">
      <c r="A1" s="698"/>
      <c r="B1" s="781" t="s">
        <v>169</v>
      </c>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3"/>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x14ac:dyDescent="0.3">
      <c r="A2" s="699"/>
      <c r="B2" s="784"/>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6"/>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x14ac:dyDescent="0.3">
      <c r="A3" s="699"/>
      <c r="B3" s="784"/>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6"/>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x14ac:dyDescent="0.35">
      <c r="A4" s="700"/>
      <c r="B4" s="787"/>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9"/>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x14ac:dyDescent="0.3">
      <c r="B5" s="94"/>
      <c r="C5" s="94"/>
      <c r="D5" s="94"/>
      <c r="E5" s="94"/>
      <c r="F5" s="94"/>
      <c r="G5" s="94"/>
      <c r="H5" s="94"/>
      <c r="I5" s="94"/>
      <c r="J5" s="94"/>
      <c r="K5" s="93"/>
      <c r="L5" s="93"/>
      <c r="M5" s="93"/>
      <c r="N5" s="93"/>
      <c r="O5" s="93"/>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x14ac:dyDescent="0.3">
      <c r="A6" s="5"/>
      <c r="B6" s="94"/>
      <c r="C6" s="94"/>
      <c r="D6" s="94"/>
      <c r="E6" s="94"/>
      <c r="F6" s="94"/>
      <c r="G6" s="94"/>
      <c r="H6" s="94"/>
      <c r="I6" s="94"/>
      <c r="J6" s="94"/>
      <c r="K6" s="94"/>
      <c r="L6" s="94"/>
      <c r="M6" s="94"/>
      <c r="N6" s="94"/>
      <c r="O6" s="94"/>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x14ac:dyDescent="0.35">
      <c r="A7" s="6"/>
      <c r="B7" s="94"/>
      <c r="C7" s="94"/>
      <c r="D7" s="94"/>
      <c r="E7" s="94"/>
      <c r="F7" s="94"/>
      <c r="G7" s="94"/>
      <c r="H7" s="94"/>
      <c r="I7" s="94"/>
      <c r="J7" s="94"/>
      <c r="K7" s="94"/>
      <c r="L7" s="94"/>
      <c r="M7" s="94"/>
      <c r="N7" s="94"/>
      <c r="O7" s="94"/>
      <c r="P7" s="2"/>
      <c r="Q7" s="2"/>
      <c r="R7" s="3"/>
      <c r="S7" s="3"/>
      <c r="T7" s="2"/>
      <c r="U7" s="2"/>
      <c r="V7" s="2"/>
      <c r="W7" s="78"/>
      <c r="X7" s="4"/>
      <c r="Y7" s="4"/>
      <c r="Z7" s="124"/>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x14ac:dyDescent="0.35">
      <c r="A8" s="679" t="s">
        <v>1</v>
      </c>
      <c r="B8" s="757"/>
      <c r="C8" s="758"/>
      <c r="D8" s="758"/>
      <c r="E8" s="758"/>
      <c r="F8" s="758"/>
      <c r="G8" s="758"/>
      <c r="H8" s="758"/>
      <c r="I8" s="758"/>
      <c r="J8" s="758"/>
      <c r="K8" s="758"/>
      <c r="L8" s="758"/>
      <c r="M8" s="758"/>
      <c r="N8" s="758"/>
      <c r="O8" s="758"/>
      <c r="P8" s="758"/>
      <c r="Q8" s="758"/>
      <c r="R8" s="758"/>
      <c r="S8" s="758"/>
      <c r="T8" s="758"/>
      <c r="U8" s="758"/>
      <c r="V8" s="758"/>
      <c r="W8" s="758"/>
      <c r="X8" s="758"/>
      <c r="Y8" s="758"/>
      <c r="Z8" s="758"/>
      <c r="AA8" s="763" t="s">
        <v>49</v>
      </c>
      <c r="AB8" s="793"/>
      <c r="AC8" s="790" t="s">
        <v>94</v>
      </c>
      <c r="AD8" s="791"/>
      <c r="AE8" s="437" t="s">
        <v>160</v>
      </c>
      <c r="AF8" s="439"/>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x14ac:dyDescent="0.35">
      <c r="A9" s="680"/>
      <c r="B9" s="759"/>
      <c r="C9" s="760"/>
      <c r="D9" s="760"/>
      <c r="E9" s="760"/>
      <c r="F9" s="760"/>
      <c r="G9" s="760"/>
      <c r="H9" s="760"/>
      <c r="I9" s="760"/>
      <c r="J9" s="760"/>
      <c r="K9" s="760"/>
      <c r="L9" s="760"/>
      <c r="M9" s="760"/>
      <c r="N9" s="760"/>
      <c r="O9" s="760"/>
      <c r="P9" s="760"/>
      <c r="Q9" s="760"/>
      <c r="R9" s="760"/>
      <c r="S9" s="760"/>
      <c r="T9" s="760"/>
      <c r="U9" s="760"/>
      <c r="V9" s="760"/>
      <c r="W9" s="760"/>
      <c r="X9" s="760"/>
      <c r="Y9" s="760"/>
      <c r="Z9" s="760"/>
      <c r="AA9" s="764"/>
      <c r="AB9" s="794"/>
      <c r="AC9" s="790" t="s">
        <v>95</v>
      </c>
      <c r="AD9" s="791"/>
      <c r="AE9" s="437" t="s">
        <v>161</v>
      </c>
      <c r="AF9" s="439"/>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x14ac:dyDescent="0.35">
      <c r="A10" s="680"/>
      <c r="B10" s="759"/>
      <c r="C10" s="760"/>
      <c r="D10" s="760"/>
      <c r="E10" s="760"/>
      <c r="F10" s="760"/>
      <c r="G10" s="760"/>
      <c r="H10" s="760"/>
      <c r="I10" s="760"/>
      <c r="J10" s="760"/>
      <c r="K10" s="760"/>
      <c r="L10" s="760"/>
      <c r="M10" s="760"/>
      <c r="N10" s="760"/>
      <c r="O10" s="760"/>
      <c r="P10" s="760"/>
      <c r="Q10" s="760"/>
      <c r="R10" s="760"/>
      <c r="S10" s="760"/>
      <c r="T10" s="760"/>
      <c r="U10" s="760"/>
      <c r="V10" s="760"/>
      <c r="W10" s="760"/>
      <c r="X10" s="760"/>
      <c r="Y10" s="760"/>
      <c r="Z10" s="760"/>
      <c r="AA10" s="764"/>
      <c r="AB10" s="794"/>
      <c r="AC10" s="790" t="s">
        <v>96</v>
      </c>
      <c r="AD10" s="791"/>
      <c r="AE10" s="766" t="s">
        <v>162</v>
      </c>
      <c r="AF10" s="767"/>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x14ac:dyDescent="0.35">
      <c r="A11" s="681"/>
      <c r="B11" s="761"/>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5"/>
      <c r="AB11" s="795"/>
      <c r="AC11" s="790" t="s">
        <v>47</v>
      </c>
      <c r="AD11" s="791"/>
      <c r="AE11" s="437" t="s">
        <v>166</v>
      </c>
      <c r="AF11" s="439"/>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x14ac:dyDescent="0.3">
      <c r="A12" s="14"/>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x14ac:dyDescent="0.3">
      <c r="C13" s="96"/>
      <c r="D13" s="96"/>
      <c r="E13" s="96"/>
      <c r="F13" s="96"/>
      <c r="G13" s="96"/>
      <c r="H13" s="96"/>
      <c r="I13" s="96"/>
      <c r="J13" s="96"/>
      <c r="K13" s="95"/>
      <c r="L13" s="95"/>
      <c r="M13" s="95"/>
      <c r="N13" s="95"/>
      <c r="O13" s="95"/>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row>
    <row r="14" spans="1:62" s="80" customFormat="1" ht="21.75" customHeight="1" thickBot="1" x14ac:dyDescent="0.35">
      <c r="A14" s="470" t="s">
        <v>2</v>
      </c>
      <c r="B14" s="159" t="s">
        <v>50</v>
      </c>
      <c r="C14" s="126"/>
      <c r="D14" s="159" t="s">
        <v>51</v>
      </c>
      <c r="E14" s="127"/>
      <c r="F14" s="159" t="s">
        <v>52</v>
      </c>
      <c r="G14" s="127"/>
      <c r="H14" s="159" t="s">
        <v>53</v>
      </c>
      <c r="I14" s="128"/>
      <c r="J14" s="97"/>
      <c r="K14" s="462" t="s">
        <v>3</v>
      </c>
      <c r="L14" s="462"/>
      <c r="M14" s="792" t="s">
        <v>54</v>
      </c>
      <c r="N14" s="792"/>
      <c r="O14" s="792"/>
      <c r="P14" s="131"/>
      <c r="Q14" s="168"/>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row>
    <row r="15" spans="1:62" s="80" customFormat="1" ht="21.75" customHeight="1" thickBot="1" x14ac:dyDescent="0.35">
      <c r="A15" s="470"/>
      <c r="B15" s="160" t="s">
        <v>55</v>
      </c>
      <c r="C15" s="129"/>
      <c r="D15" s="159" t="s">
        <v>56</v>
      </c>
      <c r="E15" s="130"/>
      <c r="F15" s="159" t="s">
        <v>57</v>
      </c>
      <c r="G15" s="130"/>
      <c r="H15" s="159" t="s">
        <v>58</v>
      </c>
      <c r="I15" s="128"/>
      <c r="J15" s="97"/>
      <c r="K15" s="462"/>
      <c r="L15" s="462"/>
      <c r="M15" s="792" t="s">
        <v>59</v>
      </c>
      <c r="N15" s="792"/>
      <c r="O15" s="792"/>
      <c r="P15" s="131"/>
      <c r="Q15" s="168"/>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row>
    <row r="16" spans="1:62" s="80" customFormat="1" ht="21.75" customHeight="1" thickBot="1" x14ac:dyDescent="0.35">
      <c r="A16" s="470"/>
      <c r="B16" s="159" t="s">
        <v>60</v>
      </c>
      <c r="C16" s="126"/>
      <c r="D16" s="159" t="s">
        <v>61</v>
      </c>
      <c r="E16" s="130"/>
      <c r="F16" s="159" t="s">
        <v>62</v>
      </c>
      <c r="G16" s="130"/>
      <c r="H16" s="159" t="s">
        <v>63</v>
      </c>
      <c r="I16" s="128"/>
      <c r="K16" s="462"/>
      <c r="L16" s="462"/>
      <c r="M16" s="792" t="s">
        <v>64</v>
      </c>
      <c r="N16" s="792"/>
      <c r="O16" s="792"/>
      <c r="P16" s="131"/>
      <c r="Q16" s="168"/>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row>
    <row r="17" spans="1:62" s="80" customFormat="1" ht="21.75" customHeight="1" thickBot="1" x14ac:dyDescent="0.35">
      <c r="A17" s="1"/>
      <c r="B17" s="1"/>
      <c r="C17" s="1"/>
      <c r="D17" s="1"/>
      <c r="E17" s="1"/>
      <c r="F17" s="1"/>
      <c r="G17" s="97"/>
      <c r="H17" s="97"/>
      <c r="I17" s="97"/>
      <c r="J17" s="97"/>
      <c r="K17" s="98"/>
      <c r="L17" s="98"/>
      <c r="M17" s="96"/>
      <c r="N17" s="96"/>
      <c r="O17" s="96"/>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row>
    <row r="18" spans="1:62" s="1" customFormat="1" ht="48" customHeight="1" thickBot="1" x14ac:dyDescent="0.35">
      <c r="A18" s="479" t="s">
        <v>118</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1"/>
      <c r="AG18" s="117"/>
      <c r="AH18" s="117"/>
      <c r="AI18" s="117"/>
      <c r="AJ18" s="117"/>
      <c r="AK18" s="117"/>
      <c r="AL18" s="117"/>
      <c r="AM18" s="117"/>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x14ac:dyDescent="0.35">
      <c r="A19" s="477" t="s">
        <v>119</v>
      </c>
      <c r="B19" s="478"/>
      <c r="C19" s="772"/>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3"/>
      <c r="AG19" s="117"/>
      <c r="AH19" s="117"/>
      <c r="AI19" s="117"/>
      <c r="AJ19" s="117"/>
      <c r="AK19" s="117"/>
      <c r="AL19" s="117"/>
      <c r="AM19" s="117"/>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8" customFormat="1" ht="21.75" customHeight="1" thickBot="1" x14ac:dyDescent="0.35">
      <c r="A20" s="491" t="s">
        <v>120</v>
      </c>
      <c r="B20" s="777" t="s">
        <v>121</v>
      </c>
      <c r="C20" s="674" t="s">
        <v>26</v>
      </c>
      <c r="D20" s="771"/>
      <c r="E20" s="771"/>
      <c r="F20" s="771"/>
      <c r="G20" s="771"/>
      <c r="H20" s="771"/>
      <c r="I20" s="771"/>
      <c r="J20" s="771"/>
      <c r="K20" s="771"/>
      <c r="L20" s="771"/>
      <c r="M20" s="771"/>
      <c r="N20" s="675"/>
      <c r="O20" s="768" t="s">
        <v>27</v>
      </c>
      <c r="P20" s="769"/>
      <c r="Q20" s="769"/>
      <c r="R20" s="769"/>
      <c r="S20" s="769"/>
      <c r="T20" s="769"/>
      <c r="U20" s="769"/>
      <c r="V20" s="769"/>
      <c r="W20" s="769"/>
      <c r="X20" s="769"/>
      <c r="Y20" s="769"/>
      <c r="Z20" s="769"/>
      <c r="AA20" s="769"/>
      <c r="AB20" s="769"/>
      <c r="AC20" s="769"/>
      <c r="AD20" s="769"/>
      <c r="AE20" s="769"/>
      <c r="AF20" s="770"/>
      <c r="AG20" s="117"/>
      <c r="AH20" s="117"/>
      <c r="AI20" s="117"/>
      <c r="AJ20" s="117"/>
      <c r="AK20" s="117"/>
      <c r="AL20" s="117"/>
      <c r="AM20" s="117"/>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row>
    <row r="21" spans="1:62" s="28" customFormat="1" ht="21.75" customHeight="1" thickBot="1" x14ac:dyDescent="0.35">
      <c r="A21" s="776"/>
      <c r="B21" s="777"/>
      <c r="C21" s="774" t="s">
        <v>75</v>
      </c>
      <c r="D21" s="775"/>
      <c r="E21" s="774" t="s">
        <v>77</v>
      </c>
      <c r="F21" s="775"/>
      <c r="G21" s="774" t="s">
        <v>78</v>
      </c>
      <c r="H21" s="775"/>
      <c r="I21" s="774" t="s">
        <v>79</v>
      </c>
      <c r="J21" s="775"/>
      <c r="K21" s="774" t="s">
        <v>80</v>
      </c>
      <c r="L21" s="775"/>
      <c r="M21" s="774" t="s">
        <v>81</v>
      </c>
      <c r="N21" s="775"/>
      <c r="O21" s="768" t="s">
        <v>75</v>
      </c>
      <c r="P21" s="769"/>
      <c r="Q21" s="770"/>
      <c r="R21" s="778" t="s">
        <v>77</v>
      </c>
      <c r="S21" s="779"/>
      <c r="T21" s="780"/>
      <c r="U21" s="778" t="s">
        <v>78</v>
      </c>
      <c r="V21" s="779"/>
      <c r="W21" s="780"/>
      <c r="X21" s="778" t="s">
        <v>79</v>
      </c>
      <c r="Y21" s="779"/>
      <c r="Z21" s="780"/>
      <c r="AA21" s="778" t="s">
        <v>80</v>
      </c>
      <c r="AB21" s="779"/>
      <c r="AC21" s="780"/>
      <c r="AD21" s="778" t="s">
        <v>81</v>
      </c>
      <c r="AE21" s="779"/>
      <c r="AF21" s="780"/>
      <c r="AG21" s="117"/>
      <c r="AH21" s="117"/>
      <c r="AI21" s="117"/>
      <c r="AJ21" s="117"/>
      <c r="AK21" s="117"/>
      <c r="AL21" s="117"/>
      <c r="AM21" s="117"/>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row>
    <row r="22" spans="1:62" s="28" customFormat="1" ht="28.5" customHeight="1" thickBot="1" x14ac:dyDescent="0.35">
      <c r="A22" s="776"/>
      <c r="B22" s="777"/>
      <c r="C22" s="122" t="s">
        <v>122</v>
      </c>
      <c r="D22" s="122" t="s">
        <v>123</v>
      </c>
      <c r="E22" s="122" t="s">
        <v>122</v>
      </c>
      <c r="F22" s="122" t="s">
        <v>123</v>
      </c>
      <c r="G22" s="122" t="s">
        <v>122</v>
      </c>
      <c r="H22" s="122" t="s">
        <v>123</v>
      </c>
      <c r="I22" s="122" t="s">
        <v>122</v>
      </c>
      <c r="J22" s="122" t="s">
        <v>123</v>
      </c>
      <c r="K22" s="122" t="s">
        <v>122</v>
      </c>
      <c r="L22" s="122" t="s">
        <v>123</v>
      </c>
      <c r="M22" s="122" t="s">
        <v>122</v>
      </c>
      <c r="N22" s="122" t="s">
        <v>123</v>
      </c>
      <c r="O22" s="123" t="s">
        <v>122</v>
      </c>
      <c r="P22" s="123" t="s">
        <v>124</v>
      </c>
      <c r="Q22" s="123" t="s">
        <v>12</v>
      </c>
      <c r="R22" s="123" t="s">
        <v>122</v>
      </c>
      <c r="S22" s="123" t="s">
        <v>124</v>
      </c>
      <c r="T22" s="123" t="s">
        <v>12</v>
      </c>
      <c r="U22" s="123" t="s">
        <v>122</v>
      </c>
      <c r="V22" s="123" t="s">
        <v>124</v>
      </c>
      <c r="W22" s="123" t="s">
        <v>12</v>
      </c>
      <c r="X22" s="123" t="s">
        <v>122</v>
      </c>
      <c r="Y22" s="123" t="s">
        <v>124</v>
      </c>
      <c r="Z22" s="123" t="s">
        <v>12</v>
      </c>
      <c r="AA22" s="123" t="s">
        <v>122</v>
      </c>
      <c r="AB22" s="123" t="s">
        <v>124</v>
      </c>
      <c r="AC22" s="123" t="s">
        <v>12</v>
      </c>
      <c r="AD22" s="123" t="s">
        <v>122</v>
      </c>
      <c r="AE22" s="123" t="s">
        <v>124</v>
      </c>
      <c r="AF22" s="123" t="s">
        <v>12</v>
      </c>
      <c r="AG22" s="117"/>
      <c r="AH22" s="117"/>
      <c r="AI22" s="117"/>
      <c r="AJ22" s="117"/>
      <c r="AK22" s="117"/>
      <c r="AL22" s="117"/>
      <c r="AM22" s="117"/>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row>
    <row r="23" spans="1:62" s="28" customFormat="1" ht="15.75" customHeight="1" x14ac:dyDescent="0.3">
      <c r="A23" s="776"/>
      <c r="B23" s="75" t="s">
        <v>125</v>
      </c>
      <c r="C23" s="135"/>
      <c r="D23" s="133"/>
      <c r="E23" s="135"/>
      <c r="F23" s="133"/>
      <c r="G23" s="135"/>
      <c r="H23" s="133"/>
      <c r="I23" s="135"/>
      <c r="J23" s="133"/>
      <c r="K23" s="135"/>
      <c r="L23" s="133"/>
      <c r="M23" s="135"/>
      <c r="N23" s="133"/>
      <c r="O23" s="73"/>
      <c r="P23" s="133"/>
      <c r="Q23" s="133"/>
      <c r="R23" s="73"/>
      <c r="S23" s="133"/>
      <c r="T23" s="133"/>
      <c r="U23" s="73"/>
      <c r="V23" s="133"/>
      <c r="W23" s="133"/>
      <c r="X23" s="73"/>
      <c r="Y23" s="133"/>
      <c r="Z23" s="133"/>
      <c r="AA23" s="73"/>
      <c r="AB23" s="133"/>
      <c r="AC23" s="133"/>
      <c r="AD23" s="73"/>
      <c r="AE23" s="169"/>
      <c r="AF23" s="136"/>
      <c r="AG23" s="117"/>
      <c r="AH23" s="117"/>
      <c r="AI23" s="117"/>
      <c r="AJ23" s="117"/>
      <c r="AK23" s="117"/>
      <c r="AL23" s="117"/>
      <c r="AM23" s="117"/>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row>
    <row r="24" spans="1:62" s="28" customFormat="1" ht="15.75" customHeight="1" x14ac:dyDescent="0.3">
      <c r="A24" s="776"/>
      <c r="B24" s="76" t="s">
        <v>126</v>
      </c>
      <c r="C24" s="73"/>
      <c r="D24" s="133"/>
      <c r="E24" s="73"/>
      <c r="F24" s="133"/>
      <c r="G24" s="73"/>
      <c r="H24" s="133"/>
      <c r="I24" s="73"/>
      <c r="J24" s="133"/>
      <c r="K24" s="73"/>
      <c r="L24" s="133"/>
      <c r="M24" s="73"/>
      <c r="N24" s="133"/>
      <c r="O24" s="73"/>
      <c r="P24" s="133"/>
      <c r="Q24" s="133"/>
      <c r="R24" s="73"/>
      <c r="S24" s="133"/>
      <c r="T24" s="133"/>
      <c r="U24" s="73"/>
      <c r="V24" s="133"/>
      <c r="W24" s="133"/>
      <c r="X24" s="73"/>
      <c r="Y24" s="133"/>
      <c r="Z24" s="133"/>
      <c r="AA24" s="73"/>
      <c r="AB24" s="133"/>
      <c r="AC24" s="133"/>
      <c r="AD24" s="73"/>
      <c r="AE24" s="169"/>
      <c r="AF24" s="136"/>
      <c r="AG24" s="117"/>
      <c r="AH24" s="117"/>
      <c r="AI24" s="117"/>
      <c r="AJ24" s="117"/>
      <c r="AK24" s="117"/>
      <c r="AL24" s="117"/>
      <c r="AM24" s="117"/>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row>
    <row r="25" spans="1:62" s="28" customFormat="1" ht="15.75" customHeight="1" x14ac:dyDescent="0.3">
      <c r="A25" s="776"/>
      <c r="B25" s="76" t="s">
        <v>127</v>
      </c>
      <c r="C25" s="73"/>
      <c r="D25" s="133"/>
      <c r="E25" s="73"/>
      <c r="F25" s="133"/>
      <c r="G25" s="73"/>
      <c r="H25" s="133"/>
      <c r="I25" s="73"/>
      <c r="J25" s="133"/>
      <c r="K25" s="73"/>
      <c r="L25" s="133"/>
      <c r="M25" s="73"/>
      <c r="N25" s="133"/>
      <c r="O25" s="73"/>
      <c r="P25" s="133"/>
      <c r="Q25" s="133"/>
      <c r="R25" s="73"/>
      <c r="S25" s="133"/>
      <c r="T25" s="133"/>
      <c r="U25" s="73"/>
      <c r="V25" s="133"/>
      <c r="W25" s="133"/>
      <c r="X25" s="73"/>
      <c r="Y25" s="133"/>
      <c r="Z25" s="133"/>
      <c r="AA25" s="73"/>
      <c r="AB25" s="133"/>
      <c r="AC25" s="133"/>
      <c r="AD25" s="73"/>
      <c r="AE25" s="169"/>
      <c r="AF25" s="136"/>
      <c r="AG25" s="117"/>
      <c r="AH25" s="117"/>
      <c r="AI25" s="117"/>
      <c r="AJ25" s="117"/>
      <c r="AK25" s="117"/>
      <c r="AL25" s="117"/>
      <c r="AM25" s="117"/>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row>
    <row r="26" spans="1:62" s="28" customFormat="1" ht="15.75" customHeight="1" x14ac:dyDescent="0.3">
      <c r="A26" s="776"/>
      <c r="B26" s="76" t="s">
        <v>128</v>
      </c>
      <c r="C26" s="73"/>
      <c r="D26" s="133"/>
      <c r="E26" s="73"/>
      <c r="F26" s="133"/>
      <c r="G26" s="73"/>
      <c r="H26" s="133"/>
      <c r="I26" s="73"/>
      <c r="J26" s="133"/>
      <c r="K26" s="73"/>
      <c r="L26" s="133"/>
      <c r="M26" s="73"/>
      <c r="N26" s="133"/>
      <c r="O26" s="73"/>
      <c r="P26" s="133"/>
      <c r="Q26" s="133"/>
      <c r="R26" s="73"/>
      <c r="S26" s="133"/>
      <c r="T26" s="133"/>
      <c r="U26" s="73"/>
      <c r="V26" s="133"/>
      <c r="W26" s="133"/>
      <c r="X26" s="73"/>
      <c r="Y26" s="133"/>
      <c r="Z26" s="133"/>
      <c r="AA26" s="73"/>
      <c r="AB26" s="133"/>
      <c r="AC26" s="133"/>
      <c r="AD26" s="73"/>
      <c r="AE26" s="169"/>
      <c r="AF26" s="136"/>
      <c r="AG26" s="117"/>
      <c r="AH26" s="117"/>
      <c r="AI26" s="117"/>
      <c r="AJ26" s="117"/>
      <c r="AK26" s="117"/>
      <c r="AL26" s="117"/>
      <c r="AM26" s="117"/>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row>
    <row r="27" spans="1:62" s="28" customFormat="1" ht="15.75" customHeight="1" x14ac:dyDescent="0.3">
      <c r="A27" s="776"/>
      <c r="B27" s="76" t="s">
        <v>129</v>
      </c>
      <c r="C27" s="73"/>
      <c r="D27" s="133"/>
      <c r="E27" s="73"/>
      <c r="F27" s="133"/>
      <c r="G27" s="73"/>
      <c r="H27" s="133"/>
      <c r="I27" s="73"/>
      <c r="J27" s="133"/>
      <c r="K27" s="73"/>
      <c r="L27" s="133"/>
      <c r="M27" s="73"/>
      <c r="N27" s="133"/>
      <c r="O27" s="73"/>
      <c r="P27" s="133"/>
      <c r="Q27" s="133"/>
      <c r="R27" s="73"/>
      <c r="S27" s="133"/>
      <c r="T27" s="133"/>
      <c r="U27" s="73"/>
      <c r="V27" s="133"/>
      <c r="W27" s="133"/>
      <c r="X27" s="73"/>
      <c r="Y27" s="133"/>
      <c r="Z27" s="133"/>
      <c r="AA27" s="73"/>
      <c r="AB27" s="133"/>
      <c r="AC27" s="133"/>
      <c r="AD27" s="73"/>
      <c r="AE27" s="169"/>
      <c r="AF27" s="136"/>
      <c r="AG27" s="117"/>
      <c r="AH27" s="117"/>
      <c r="AI27" s="117"/>
      <c r="AJ27" s="117"/>
      <c r="AK27" s="117"/>
      <c r="AL27" s="117"/>
      <c r="AM27" s="117"/>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row>
    <row r="28" spans="1:62" s="28" customFormat="1" ht="15.75" customHeight="1" x14ac:dyDescent="0.3">
      <c r="A28" s="776"/>
      <c r="B28" s="76" t="s">
        <v>130</v>
      </c>
      <c r="C28" s="73"/>
      <c r="D28" s="133"/>
      <c r="E28" s="73"/>
      <c r="F28" s="133"/>
      <c r="G28" s="73"/>
      <c r="H28" s="133"/>
      <c r="I28" s="73"/>
      <c r="J28" s="133"/>
      <c r="K28" s="73"/>
      <c r="L28" s="133"/>
      <c r="M28" s="73"/>
      <c r="N28" s="133"/>
      <c r="O28" s="73"/>
      <c r="P28" s="133"/>
      <c r="Q28" s="133"/>
      <c r="R28" s="73"/>
      <c r="S28" s="133"/>
      <c r="T28" s="133"/>
      <c r="U28" s="73"/>
      <c r="V28" s="133"/>
      <c r="W28" s="133"/>
      <c r="X28" s="73"/>
      <c r="Y28" s="133"/>
      <c r="Z28" s="133"/>
      <c r="AA28" s="73"/>
      <c r="AB28" s="133"/>
      <c r="AC28" s="133"/>
      <c r="AD28" s="73"/>
      <c r="AE28" s="169"/>
      <c r="AF28" s="136"/>
      <c r="AG28" s="117"/>
      <c r="AH28" s="117"/>
      <c r="AI28" s="117"/>
      <c r="AJ28" s="117"/>
      <c r="AK28" s="117"/>
      <c r="AL28" s="117"/>
      <c r="AM28" s="117"/>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row>
    <row r="29" spans="1:62" s="28" customFormat="1" ht="15.75" customHeight="1" x14ac:dyDescent="0.3">
      <c r="A29" s="776"/>
      <c r="B29" s="76" t="s">
        <v>131</v>
      </c>
      <c r="C29" s="73"/>
      <c r="D29" s="133"/>
      <c r="E29" s="73"/>
      <c r="F29" s="133"/>
      <c r="G29" s="73"/>
      <c r="H29" s="133"/>
      <c r="I29" s="73"/>
      <c r="J29" s="133"/>
      <c r="K29" s="73"/>
      <c r="L29" s="133"/>
      <c r="M29" s="73"/>
      <c r="N29" s="133"/>
      <c r="O29" s="73"/>
      <c r="P29" s="133"/>
      <c r="Q29" s="133"/>
      <c r="R29" s="73"/>
      <c r="S29" s="133"/>
      <c r="T29" s="133"/>
      <c r="U29" s="73"/>
      <c r="V29" s="133"/>
      <c r="W29" s="133"/>
      <c r="X29" s="73"/>
      <c r="Y29" s="133"/>
      <c r="Z29" s="133"/>
      <c r="AA29" s="73"/>
      <c r="AB29" s="133"/>
      <c r="AC29" s="133"/>
      <c r="AD29" s="73"/>
      <c r="AE29" s="169"/>
      <c r="AF29" s="136"/>
      <c r="AG29" s="117"/>
      <c r="AH29" s="117"/>
      <c r="AI29" s="117"/>
      <c r="AJ29" s="117"/>
      <c r="AK29" s="117"/>
      <c r="AL29" s="117"/>
      <c r="AM29" s="117"/>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row>
    <row r="30" spans="1:62" s="28" customFormat="1" ht="15.75" customHeight="1" x14ac:dyDescent="0.3">
      <c r="A30" s="776"/>
      <c r="B30" s="76" t="s">
        <v>132</v>
      </c>
      <c r="C30" s="73"/>
      <c r="D30" s="133"/>
      <c r="E30" s="73"/>
      <c r="F30" s="133"/>
      <c r="G30" s="73"/>
      <c r="H30" s="133"/>
      <c r="I30" s="73"/>
      <c r="J30" s="133"/>
      <c r="K30" s="73"/>
      <c r="L30" s="133"/>
      <c r="M30" s="73"/>
      <c r="N30" s="133"/>
      <c r="O30" s="73"/>
      <c r="P30" s="133"/>
      <c r="Q30" s="133"/>
      <c r="R30" s="73"/>
      <c r="S30" s="133"/>
      <c r="T30" s="133"/>
      <c r="U30" s="73"/>
      <c r="V30" s="133"/>
      <c r="W30" s="133"/>
      <c r="X30" s="73"/>
      <c r="Y30" s="133"/>
      <c r="Z30" s="133"/>
      <c r="AA30" s="73"/>
      <c r="AB30" s="133"/>
      <c r="AC30" s="133"/>
      <c r="AD30" s="73"/>
      <c r="AE30" s="169"/>
      <c r="AF30" s="136"/>
      <c r="AG30" s="117"/>
      <c r="AH30" s="117"/>
      <c r="AI30" s="117"/>
      <c r="AJ30" s="117"/>
      <c r="AK30" s="117"/>
      <c r="AL30" s="117"/>
      <c r="AM30" s="117"/>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row>
    <row r="31" spans="1:62" s="28" customFormat="1" ht="15.75" customHeight="1" x14ac:dyDescent="0.3">
      <c r="A31" s="776"/>
      <c r="B31" s="76" t="s">
        <v>133</v>
      </c>
      <c r="C31" s="73"/>
      <c r="D31" s="133"/>
      <c r="E31" s="73"/>
      <c r="F31" s="133"/>
      <c r="G31" s="73"/>
      <c r="H31" s="133"/>
      <c r="I31" s="73"/>
      <c r="J31" s="133"/>
      <c r="K31" s="73"/>
      <c r="L31" s="133"/>
      <c r="M31" s="73"/>
      <c r="N31" s="133"/>
      <c r="O31" s="73"/>
      <c r="P31" s="133"/>
      <c r="Q31" s="133"/>
      <c r="R31" s="73"/>
      <c r="S31" s="133"/>
      <c r="T31" s="133"/>
      <c r="U31" s="73"/>
      <c r="V31" s="133"/>
      <c r="W31" s="133"/>
      <c r="X31" s="73"/>
      <c r="Y31" s="133"/>
      <c r="Z31" s="133"/>
      <c r="AA31" s="73"/>
      <c r="AB31" s="133"/>
      <c r="AC31" s="133"/>
      <c r="AD31" s="73"/>
      <c r="AE31" s="169"/>
      <c r="AF31" s="136"/>
      <c r="AG31" s="117"/>
      <c r="AH31" s="117"/>
      <c r="AI31" s="117"/>
      <c r="AJ31" s="117"/>
      <c r="AK31" s="117"/>
      <c r="AL31" s="117"/>
      <c r="AM31" s="117"/>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row>
    <row r="32" spans="1:62" s="28" customFormat="1" ht="15.75" customHeight="1" x14ac:dyDescent="0.3">
      <c r="A32" s="776"/>
      <c r="B32" s="76" t="s">
        <v>134</v>
      </c>
      <c r="C32" s="73"/>
      <c r="D32" s="133"/>
      <c r="E32" s="73"/>
      <c r="F32" s="133"/>
      <c r="G32" s="73"/>
      <c r="H32" s="133"/>
      <c r="I32" s="73"/>
      <c r="J32" s="133"/>
      <c r="K32" s="73"/>
      <c r="L32" s="133"/>
      <c r="M32" s="73"/>
      <c r="N32" s="133"/>
      <c r="O32" s="73"/>
      <c r="P32" s="133"/>
      <c r="Q32" s="133"/>
      <c r="R32" s="73"/>
      <c r="S32" s="133"/>
      <c r="T32" s="133"/>
      <c r="U32" s="73"/>
      <c r="V32" s="133"/>
      <c r="W32" s="133"/>
      <c r="X32" s="73"/>
      <c r="Y32" s="133"/>
      <c r="Z32" s="133"/>
      <c r="AA32" s="73"/>
      <c r="AB32" s="133"/>
      <c r="AC32" s="133"/>
      <c r="AD32" s="73"/>
      <c r="AE32" s="169"/>
      <c r="AF32" s="136"/>
      <c r="AG32" s="117"/>
      <c r="AH32" s="117"/>
      <c r="AI32" s="117"/>
      <c r="AJ32" s="117"/>
      <c r="AK32" s="117"/>
      <c r="AL32" s="117"/>
      <c r="AM32" s="117"/>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row>
    <row r="33" spans="1:62" s="28" customFormat="1" ht="15.75" customHeight="1" x14ac:dyDescent="0.3">
      <c r="A33" s="776"/>
      <c r="B33" s="76" t="s">
        <v>135</v>
      </c>
      <c r="C33" s="73"/>
      <c r="D33" s="133"/>
      <c r="E33" s="73"/>
      <c r="F33" s="133"/>
      <c r="G33" s="73"/>
      <c r="H33" s="133"/>
      <c r="I33" s="73"/>
      <c r="J33" s="133"/>
      <c r="K33" s="73"/>
      <c r="L33" s="133"/>
      <c r="M33" s="73"/>
      <c r="N33" s="133"/>
      <c r="O33" s="73"/>
      <c r="P33" s="133"/>
      <c r="Q33" s="133"/>
      <c r="R33" s="73"/>
      <c r="S33" s="133"/>
      <c r="T33" s="133"/>
      <c r="U33" s="73"/>
      <c r="V33" s="133"/>
      <c r="W33" s="133"/>
      <c r="X33" s="73"/>
      <c r="Y33" s="133"/>
      <c r="Z33" s="133"/>
      <c r="AA33" s="73"/>
      <c r="AB33" s="133"/>
      <c r="AC33" s="133"/>
      <c r="AD33" s="73"/>
      <c r="AE33" s="169"/>
      <c r="AF33" s="136"/>
      <c r="AG33" s="117"/>
      <c r="AH33" s="117"/>
      <c r="AI33" s="117"/>
      <c r="AJ33" s="117"/>
      <c r="AK33" s="117"/>
      <c r="AL33" s="117"/>
      <c r="AM33" s="117"/>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row>
    <row r="34" spans="1:62" s="28" customFormat="1" ht="15.75" customHeight="1" x14ac:dyDescent="0.3">
      <c r="A34" s="776"/>
      <c r="B34" s="76" t="s">
        <v>136</v>
      </c>
      <c r="C34" s="73"/>
      <c r="D34" s="133"/>
      <c r="E34" s="73"/>
      <c r="F34" s="133"/>
      <c r="G34" s="73"/>
      <c r="H34" s="133"/>
      <c r="I34" s="73"/>
      <c r="J34" s="133"/>
      <c r="K34" s="73"/>
      <c r="L34" s="133"/>
      <c r="M34" s="73"/>
      <c r="N34" s="133"/>
      <c r="O34" s="73"/>
      <c r="P34" s="133"/>
      <c r="Q34" s="133"/>
      <c r="R34" s="73"/>
      <c r="S34" s="133"/>
      <c r="T34" s="133"/>
      <c r="U34" s="73"/>
      <c r="V34" s="133"/>
      <c r="W34" s="133"/>
      <c r="X34" s="73"/>
      <c r="Y34" s="133"/>
      <c r="Z34" s="133"/>
      <c r="AA34" s="73"/>
      <c r="AB34" s="133"/>
      <c r="AC34" s="133"/>
      <c r="AD34" s="73"/>
      <c r="AE34" s="169"/>
      <c r="AF34" s="136"/>
      <c r="AG34" s="117"/>
      <c r="AH34" s="117"/>
      <c r="AI34" s="117"/>
      <c r="AJ34" s="117"/>
      <c r="AK34" s="117"/>
      <c r="AL34" s="117"/>
      <c r="AM34" s="117"/>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row>
    <row r="35" spans="1:62" s="28" customFormat="1" ht="15.75" customHeight="1" x14ac:dyDescent="0.3">
      <c r="A35" s="776"/>
      <c r="B35" s="76" t="s">
        <v>137</v>
      </c>
      <c r="C35" s="73"/>
      <c r="D35" s="133"/>
      <c r="E35" s="73"/>
      <c r="F35" s="133"/>
      <c r="G35" s="73"/>
      <c r="H35" s="133"/>
      <c r="I35" s="73"/>
      <c r="J35" s="133"/>
      <c r="K35" s="73"/>
      <c r="L35" s="133"/>
      <c r="M35" s="73"/>
      <c r="N35" s="133"/>
      <c r="O35" s="73"/>
      <c r="P35" s="133"/>
      <c r="Q35" s="133"/>
      <c r="R35" s="73"/>
      <c r="S35" s="133"/>
      <c r="T35" s="133"/>
      <c r="U35" s="73"/>
      <c r="V35" s="133"/>
      <c r="W35" s="133"/>
      <c r="X35" s="73"/>
      <c r="Y35" s="133"/>
      <c r="Z35" s="133"/>
      <c r="AA35" s="73"/>
      <c r="AB35" s="133"/>
      <c r="AC35" s="133"/>
      <c r="AD35" s="73"/>
      <c r="AE35" s="169"/>
      <c r="AF35" s="136"/>
      <c r="AG35" s="117"/>
      <c r="AH35" s="117"/>
      <c r="AI35" s="117"/>
      <c r="AJ35" s="117"/>
      <c r="AK35" s="117"/>
      <c r="AL35" s="117"/>
      <c r="AM35" s="117"/>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row>
    <row r="36" spans="1:62" s="28" customFormat="1" ht="15.75" customHeight="1" x14ac:dyDescent="0.3">
      <c r="A36" s="776"/>
      <c r="B36" s="76" t="s">
        <v>138</v>
      </c>
      <c r="C36" s="73"/>
      <c r="D36" s="133"/>
      <c r="E36" s="73"/>
      <c r="F36" s="133"/>
      <c r="G36" s="73"/>
      <c r="H36" s="133"/>
      <c r="I36" s="73"/>
      <c r="J36" s="133"/>
      <c r="K36" s="73"/>
      <c r="L36" s="133"/>
      <c r="M36" s="73"/>
      <c r="N36" s="133"/>
      <c r="O36" s="73"/>
      <c r="P36" s="133"/>
      <c r="Q36" s="133"/>
      <c r="R36" s="73"/>
      <c r="S36" s="133"/>
      <c r="T36" s="133"/>
      <c r="U36" s="73"/>
      <c r="V36" s="133"/>
      <c r="W36" s="133"/>
      <c r="X36" s="73"/>
      <c r="Y36" s="133"/>
      <c r="Z36" s="133"/>
      <c r="AA36" s="73"/>
      <c r="AB36" s="133"/>
      <c r="AC36" s="133"/>
      <c r="AD36" s="73"/>
      <c r="AE36" s="169"/>
      <c r="AF36" s="136"/>
      <c r="AG36" s="117"/>
      <c r="AH36" s="117"/>
      <c r="AI36" s="117"/>
      <c r="AJ36" s="117"/>
      <c r="AK36" s="117"/>
      <c r="AL36" s="117"/>
      <c r="AM36" s="117"/>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row>
    <row r="37" spans="1:62" s="28" customFormat="1" ht="15.75" customHeight="1" x14ac:dyDescent="0.3">
      <c r="A37" s="776"/>
      <c r="B37" s="76" t="s">
        <v>139</v>
      </c>
      <c r="C37" s="73"/>
      <c r="D37" s="133"/>
      <c r="E37" s="73"/>
      <c r="F37" s="133"/>
      <c r="G37" s="73"/>
      <c r="H37" s="133"/>
      <c r="I37" s="73"/>
      <c r="J37" s="133"/>
      <c r="K37" s="73"/>
      <c r="L37" s="133"/>
      <c r="M37" s="73"/>
      <c r="N37" s="133"/>
      <c r="O37" s="73"/>
      <c r="P37" s="133"/>
      <c r="Q37" s="133"/>
      <c r="R37" s="73"/>
      <c r="S37" s="133"/>
      <c r="T37" s="133"/>
      <c r="U37" s="73"/>
      <c r="V37" s="133"/>
      <c r="W37" s="133"/>
      <c r="X37" s="73"/>
      <c r="Y37" s="133"/>
      <c r="Z37" s="133"/>
      <c r="AA37" s="73"/>
      <c r="AB37" s="133"/>
      <c r="AC37" s="133"/>
      <c r="AD37" s="73"/>
      <c r="AE37" s="169"/>
      <c r="AF37" s="136"/>
      <c r="AG37" s="117"/>
      <c r="AH37" s="117"/>
      <c r="AI37" s="117"/>
      <c r="AJ37" s="117"/>
      <c r="AK37" s="117"/>
      <c r="AL37" s="117"/>
      <c r="AM37" s="117"/>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row>
    <row r="38" spans="1:62" s="28" customFormat="1" ht="15.75" customHeight="1" x14ac:dyDescent="0.3">
      <c r="A38" s="776"/>
      <c r="B38" s="76" t="s">
        <v>140</v>
      </c>
      <c r="C38" s="73"/>
      <c r="D38" s="133"/>
      <c r="E38" s="73"/>
      <c r="F38" s="133"/>
      <c r="G38" s="73"/>
      <c r="H38" s="133"/>
      <c r="I38" s="73"/>
      <c r="J38" s="133"/>
      <c r="K38" s="73"/>
      <c r="L38" s="133"/>
      <c r="M38" s="73"/>
      <c r="N38" s="133"/>
      <c r="O38" s="73"/>
      <c r="P38" s="133"/>
      <c r="Q38" s="133"/>
      <c r="R38" s="73"/>
      <c r="S38" s="133"/>
      <c r="T38" s="133"/>
      <c r="U38" s="73"/>
      <c r="V38" s="133"/>
      <c r="W38" s="133"/>
      <c r="X38" s="73"/>
      <c r="Y38" s="133"/>
      <c r="Z38" s="133"/>
      <c r="AA38" s="73"/>
      <c r="AB38" s="133"/>
      <c r="AC38" s="133"/>
      <c r="AD38" s="73"/>
      <c r="AE38" s="169"/>
      <c r="AF38" s="136"/>
      <c r="AG38" s="117"/>
      <c r="AH38" s="117"/>
      <c r="AI38" s="117"/>
      <c r="AJ38" s="117"/>
      <c r="AK38" s="117"/>
      <c r="AL38" s="117"/>
      <c r="AM38" s="117"/>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row>
    <row r="39" spans="1:62" s="28" customFormat="1" ht="15.75" customHeight="1" x14ac:dyDescent="0.3">
      <c r="A39" s="776"/>
      <c r="B39" s="76" t="s">
        <v>141</v>
      </c>
      <c r="C39" s="73"/>
      <c r="D39" s="133"/>
      <c r="E39" s="73"/>
      <c r="F39" s="133"/>
      <c r="G39" s="73"/>
      <c r="H39" s="133"/>
      <c r="I39" s="73"/>
      <c r="J39" s="133"/>
      <c r="K39" s="73"/>
      <c r="L39" s="133"/>
      <c r="M39" s="73"/>
      <c r="N39" s="133"/>
      <c r="O39" s="73"/>
      <c r="P39" s="133"/>
      <c r="Q39" s="133"/>
      <c r="R39" s="73"/>
      <c r="S39" s="133"/>
      <c r="T39" s="133"/>
      <c r="U39" s="73"/>
      <c r="V39" s="133"/>
      <c r="W39" s="133"/>
      <c r="X39" s="73"/>
      <c r="Y39" s="133"/>
      <c r="Z39" s="133"/>
      <c r="AA39" s="73"/>
      <c r="AB39" s="133"/>
      <c r="AC39" s="133"/>
      <c r="AD39" s="73"/>
      <c r="AE39" s="169"/>
      <c r="AF39" s="136"/>
      <c r="AG39" s="117"/>
      <c r="AH39" s="117"/>
      <c r="AI39" s="117"/>
      <c r="AJ39" s="117"/>
      <c r="AK39" s="117"/>
      <c r="AL39" s="117"/>
      <c r="AM39" s="117"/>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row>
    <row r="40" spans="1:62" s="28" customFormat="1" ht="15.75" customHeight="1" x14ac:dyDescent="0.3">
      <c r="A40" s="776"/>
      <c r="B40" s="76" t="s">
        <v>142</v>
      </c>
      <c r="C40" s="73"/>
      <c r="D40" s="133"/>
      <c r="E40" s="73"/>
      <c r="F40" s="133"/>
      <c r="G40" s="73"/>
      <c r="H40" s="133"/>
      <c r="I40" s="73"/>
      <c r="J40" s="133"/>
      <c r="K40" s="73"/>
      <c r="L40" s="133"/>
      <c r="M40" s="73"/>
      <c r="N40" s="133"/>
      <c r="O40" s="73"/>
      <c r="P40" s="133"/>
      <c r="Q40" s="133"/>
      <c r="R40" s="73"/>
      <c r="S40" s="133"/>
      <c r="T40" s="133"/>
      <c r="U40" s="73"/>
      <c r="V40" s="133"/>
      <c r="W40" s="133"/>
      <c r="X40" s="73"/>
      <c r="Y40" s="133"/>
      <c r="Z40" s="133"/>
      <c r="AA40" s="73"/>
      <c r="AB40" s="133"/>
      <c r="AC40" s="133"/>
      <c r="AD40" s="73"/>
      <c r="AE40" s="169"/>
      <c r="AF40" s="136"/>
      <c r="AG40" s="117"/>
      <c r="AH40" s="117"/>
      <c r="AI40" s="117"/>
      <c r="AJ40" s="117"/>
      <c r="AK40" s="117"/>
      <c r="AL40" s="117"/>
      <c r="AM40" s="117"/>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row>
    <row r="41" spans="1:62" s="28" customFormat="1" ht="15.75" customHeight="1" x14ac:dyDescent="0.3">
      <c r="A41" s="776"/>
      <c r="B41" s="76" t="s">
        <v>143</v>
      </c>
      <c r="C41" s="73"/>
      <c r="D41" s="133"/>
      <c r="E41" s="73"/>
      <c r="F41" s="133"/>
      <c r="G41" s="73"/>
      <c r="H41" s="133"/>
      <c r="I41" s="73"/>
      <c r="J41" s="133"/>
      <c r="K41" s="73"/>
      <c r="L41" s="133"/>
      <c r="M41" s="73"/>
      <c r="N41" s="133"/>
      <c r="O41" s="73"/>
      <c r="P41" s="133"/>
      <c r="Q41" s="133"/>
      <c r="R41" s="73"/>
      <c r="S41" s="133"/>
      <c r="T41" s="133"/>
      <c r="U41" s="73"/>
      <c r="V41" s="133"/>
      <c r="W41" s="133"/>
      <c r="X41" s="73"/>
      <c r="Y41" s="133"/>
      <c r="Z41" s="133"/>
      <c r="AA41" s="73"/>
      <c r="AB41" s="133"/>
      <c r="AC41" s="133"/>
      <c r="AD41" s="73"/>
      <c r="AE41" s="169"/>
      <c r="AF41" s="136"/>
      <c r="AG41" s="117"/>
      <c r="AH41" s="117"/>
      <c r="AI41" s="117"/>
      <c r="AJ41" s="117"/>
      <c r="AK41" s="117"/>
      <c r="AL41" s="117"/>
      <c r="AM41" s="117"/>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row>
    <row r="42" spans="1:62" s="28" customFormat="1" ht="15.75" customHeight="1" x14ac:dyDescent="0.3">
      <c r="A42" s="776"/>
      <c r="B42" s="76" t="s">
        <v>144</v>
      </c>
      <c r="C42" s="73"/>
      <c r="D42" s="133"/>
      <c r="E42" s="73"/>
      <c r="F42" s="133"/>
      <c r="G42" s="73"/>
      <c r="H42" s="133"/>
      <c r="I42" s="73"/>
      <c r="J42" s="133"/>
      <c r="K42" s="73"/>
      <c r="L42" s="133"/>
      <c r="M42" s="73"/>
      <c r="N42" s="133"/>
      <c r="O42" s="73"/>
      <c r="P42" s="133"/>
      <c r="Q42" s="133"/>
      <c r="R42" s="73"/>
      <c r="S42" s="133"/>
      <c r="T42" s="133"/>
      <c r="U42" s="73"/>
      <c r="V42" s="133"/>
      <c r="W42" s="133"/>
      <c r="X42" s="73"/>
      <c r="Y42" s="133"/>
      <c r="Z42" s="133"/>
      <c r="AA42" s="73"/>
      <c r="AB42" s="133"/>
      <c r="AC42" s="133"/>
      <c r="AD42" s="73"/>
      <c r="AE42" s="169"/>
      <c r="AF42" s="136"/>
      <c r="AG42" s="117"/>
      <c r="AH42" s="117"/>
      <c r="AI42" s="117"/>
      <c r="AJ42" s="117"/>
      <c r="AK42" s="117"/>
      <c r="AL42" s="117"/>
      <c r="AM42" s="117"/>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row>
    <row r="43" spans="1:62" s="28" customFormat="1" ht="29.25" customHeight="1" thickBot="1" x14ac:dyDescent="0.35">
      <c r="A43" s="492"/>
      <c r="B43" s="74" t="s">
        <v>99</v>
      </c>
      <c r="C43" s="132"/>
      <c r="D43" s="134"/>
      <c r="E43" s="132"/>
      <c r="F43" s="134"/>
      <c r="G43" s="132"/>
      <c r="H43" s="134"/>
      <c r="I43" s="132"/>
      <c r="J43" s="134"/>
      <c r="K43" s="132"/>
      <c r="L43" s="134"/>
      <c r="M43" s="132"/>
      <c r="N43" s="134"/>
      <c r="O43" s="132"/>
      <c r="P43" s="134"/>
      <c r="Q43" s="134"/>
      <c r="R43" s="132"/>
      <c r="S43" s="134"/>
      <c r="T43" s="134"/>
      <c r="U43" s="132"/>
      <c r="V43" s="134"/>
      <c r="W43" s="134"/>
      <c r="X43" s="132"/>
      <c r="Y43" s="134"/>
      <c r="Z43" s="134"/>
      <c r="AA43" s="132"/>
      <c r="AB43" s="134"/>
      <c r="AC43" s="134"/>
      <c r="AD43" s="132"/>
      <c r="AE43" s="170"/>
      <c r="AF43" s="137"/>
      <c r="AG43" s="117"/>
      <c r="AH43" s="117"/>
      <c r="AI43" s="117"/>
      <c r="AJ43" s="117"/>
      <c r="AK43" s="117"/>
      <c r="AL43" s="117"/>
      <c r="AM43" s="117"/>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row>
    <row r="44" spans="1:62" s="1" customFormat="1" ht="24" customHeight="1" thickBot="1" x14ac:dyDescent="0.35">
      <c r="K44" s="93"/>
      <c r="L44" s="93"/>
      <c r="M44" s="93"/>
      <c r="N44" s="93"/>
      <c r="O44" s="93"/>
      <c r="AG44" s="117"/>
      <c r="AH44" s="117"/>
      <c r="AI44" s="117"/>
      <c r="AJ44" s="117"/>
      <c r="AK44" s="117"/>
      <c r="AL44" s="117"/>
      <c r="AM44" s="117"/>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x14ac:dyDescent="0.35">
      <c r="A45" s="491" t="s">
        <v>145</v>
      </c>
      <c r="B45" s="796" t="s">
        <v>121</v>
      </c>
      <c r="C45" s="674" t="s">
        <v>26</v>
      </c>
      <c r="D45" s="771"/>
      <c r="E45" s="771"/>
      <c r="F45" s="771"/>
      <c r="G45" s="771"/>
      <c r="H45" s="771"/>
      <c r="I45" s="771"/>
      <c r="J45" s="771"/>
      <c r="K45" s="771"/>
      <c r="L45" s="771"/>
      <c r="M45" s="771"/>
      <c r="N45" s="675"/>
      <c r="O45" s="768" t="s">
        <v>27</v>
      </c>
      <c r="P45" s="769"/>
      <c r="Q45" s="769"/>
      <c r="R45" s="769"/>
      <c r="S45" s="769"/>
      <c r="T45" s="769"/>
      <c r="U45" s="769"/>
      <c r="V45" s="769"/>
      <c r="W45" s="769"/>
      <c r="X45" s="769"/>
      <c r="Y45" s="769"/>
      <c r="Z45" s="769"/>
      <c r="AA45" s="769"/>
      <c r="AB45" s="769"/>
      <c r="AC45" s="769"/>
      <c r="AD45" s="769"/>
      <c r="AE45" s="769"/>
      <c r="AF45" s="770"/>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x14ac:dyDescent="0.35">
      <c r="A46" s="776"/>
      <c r="B46" s="797"/>
      <c r="C46" s="674" t="s">
        <v>82</v>
      </c>
      <c r="D46" s="675"/>
      <c r="E46" s="674" t="s">
        <v>83</v>
      </c>
      <c r="F46" s="675"/>
      <c r="G46" s="674" t="s">
        <v>84</v>
      </c>
      <c r="H46" s="675"/>
      <c r="I46" s="674" t="s">
        <v>85</v>
      </c>
      <c r="J46" s="675"/>
      <c r="K46" s="674" t="s">
        <v>117</v>
      </c>
      <c r="L46" s="675"/>
      <c r="M46" s="674" t="s">
        <v>87</v>
      </c>
      <c r="N46" s="675"/>
      <c r="O46" s="768" t="s">
        <v>82</v>
      </c>
      <c r="P46" s="769"/>
      <c r="Q46" s="770"/>
      <c r="R46" s="768" t="s">
        <v>83</v>
      </c>
      <c r="S46" s="769"/>
      <c r="T46" s="770"/>
      <c r="U46" s="768" t="s">
        <v>84</v>
      </c>
      <c r="V46" s="769"/>
      <c r="W46" s="770"/>
      <c r="X46" s="768" t="s">
        <v>85</v>
      </c>
      <c r="Y46" s="769"/>
      <c r="Z46" s="770"/>
      <c r="AA46" s="768" t="s">
        <v>117</v>
      </c>
      <c r="AB46" s="769"/>
      <c r="AC46" s="770"/>
      <c r="AD46" s="768" t="s">
        <v>87</v>
      </c>
      <c r="AE46" s="769"/>
      <c r="AF46" s="770"/>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x14ac:dyDescent="0.35">
      <c r="A47" s="776"/>
      <c r="B47" s="798"/>
      <c r="C47" s="138" t="s">
        <v>122</v>
      </c>
      <c r="D47" s="120" t="s">
        <v>123</v>
      </c>
      <c r="E47" s="138" t="s">
        <v>122</v>
      </c>
      <c r="F47" s="120" t="s">
        <v>123</v>
      </c>
      <c r="G47" s="138" t="s">
        <v>122</v>
      </c>
      <c r="H47" s="120" t="s">
        <v>123</v>
      </c>
      <c r="I47" s="138" t="s">
        <v>122</v>
      </c>
      <c r="J47" s="120" t="s">
        <v>123</v>
      </c>
      <c r="K47" s="138" t="s">
        <v>122</v>
      </c>
      <c r="L47" s="120" t="s">
        <v>123</v>
      </c>
      <c r="M47" s="138" t="s">
        <v>122</v>
      </c>
      <c r="N47" s="120" t="s">
        <v>123</v>
      </c>
      <c r="O47" s="123" t="s">
        <v>122</v>
      </c>
      <c r="P47" s="123" t="s">
        <v>124</v>
      </c>
      <c r="Q47" s="123" t="s">
        <v>12</v>
      </c>
      <c r="R47" s="123" t="s">
        <v>122</v>
      </c>
      <c r="S47" s="123" t="s">
        <v>124</v>
      </c>
      <c r="T47" s="123" t="s">
        <v>12</v>
      </c>
      <c r="U47" s="123" t="s">
        <v>122</v>
      </c>
      <c r="V47" s="123" t="s">
        <v>124</v>
      </c>
      <c r="W47" s="123" t="s">
        <v>12</v>
      </c>
      <c r="X47" s="123" t="s">
        <v>122</v>
      </c>
      <c r="Y47" s="123" t="s">
        <v>124</v>
      </c>
      <c r="Z47" s="123" t="s">
        <v>12</v>
      </c>
      <c r="AA47" s="123" t="s">
        <v>122</v>
      </c>
      <c r="AB47" s="123" t="s">
        <v>124</v>
      </c>
      <c r="AC47" s="123" t="s">
        <v>12</v>
      </c>
      <c r="AD47" s="123" t="s">
        <v>122</v>
      </c>
      <c r="AE47" s="123" t="s">
        <v>124</v>
      </c>
      <c r="AF47" s="123" t="s">
        <v>12</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8" x14ac:dyDescent="0.3">
      <c r="A48" s="776"/>
      <c r="B48" s="179" t="s">
        <v>125</v>
      </c>
      <c r="C48" s="73"/>
      <c r="D48" s="136"/>
      <c r="E48" s="73"/>
      <c r="F48" s="136"/>
      <c r="G48" s="73"/>
      <c r="H48" s="136"/>
      <c r="I48" s="73"/>
      <c r="J48" s="136"/>
      <c r="K48" s="73"/>
      <c r="L48" s="136"/>
      <c r="M48" s="73"/>
      <c r="N48" s="136"/>
      <c r="O48" s="73"/>
      <c r="P48" s="133"/>
      <c r="Q48" s="136"/>
      <c r="R48" s="73"/>
      <c r="S48" s="133"/>
      <c r="T48" s="136"/>
      <c r="U48" s="73"/>
      <c r="V48" s="133"/>
      <c r="W48" s="136"/>
      <c r="X48" s="73"/>
      <c r="Y48" s="133"/>
      <c r="Z48" s="136"/>
      <c r="AA48" s="73"/>
      <c r="AB48" s="133"/>
      <c r="AC48" s="136"/>
      <c r="AD48" s="73"/>
      <c r="AE48" s="169"/>
      <c r="AF48" s="136"/>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8" x14ac:dyDescent="0.3">
      <c r="A49" s="776"/>
      <c r="B49" s="180" t="s">
        <v>126</v>
      </c>
      <c r="C49" s="73"/>
      <c r="D49" s="136"/>
      <c r="E49" s="73"/>
      <c r="F49" s="136"/>
      <c r="G49" s="73"/>
      <c r="H49" s="136"/>
      <c r="I49" s="73"/>
      <c r="J49" s="136"/>
      <c r="K49" s="73"/>
      <c r="L49" s="136"/>
      <c r="M49" s="73"/>
      <c r="N49" s="136"/>
      <c r="O49" s="73"/>
      <c r="P49" s="133"/>
      <c r="Q49" s="136"/>
      <c r="R49" s="73"/>
      <c r="S49" s="133"/>
      <c r="T49" s="136"/>
      <c r="U49" s="73"/>
      <c r="V49" s="133"/>
      <c r="W49" s="136"/>
      <c r="X49" s="73"/>
      <c r="Y49" s="133"/>
      <c r="Z49" s="136"/>
      <c r="AA49" s="73"/>
      <c r="AB49" s="133"/>
      <c r="AC49" s="136"/>
      <c r="AD49" s="73"/>
      <c r="AE49" s="169"/>
      <c r="AF49" s="136"/>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8" x14ac:dyDescent="0.3">
      <c r="A50" s="776"/>
      <c r="B50" s="180" t="s">
        <v>127</v>
      </c>
      <c r="C50" s="73"/>
      <c r="D50" s="136"/>
      <c r="E50" s="73"/>
      <c r="F50" s="136"/>
      <c r="G50" s="73"/>
      <c r="H50" s="136"/>
      <c r="I50" s="73"/>
      <c r="J50" s="136"/>
      <c r="K50" s="73"/>
      <c r="L50" s="136"/>
      <c r="M50" s="73"/>
      <c r="N50" s="136"/>
      <c r="O50" s="73"/>
      <c r="P50" s="133"/>
      <c r="Q50" s="136"/>
      <c r="R50" s="73"/>
      <c r="S50" s="133"/>
      <c r="T50" s="136"/>
      <c r="U50" s="73"/>
      <c r="V50" s="133"/>
      <c r="W50" s="136"/>
      <c r="X50" s="73"/>
      <c r="Y50" s="133"/>
      <c r="Z50" s="136"/>
      <c r="AA50" s="73"/>
      <c r="AB50" s="133"/>
      <c r="AC50" s="136"/>
      <c r="AD50" s="73"/>
      <c r="AE50" s="169"/>
      <c r="AF50" s="136"/>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8" x14ac:dyDescent="0.3">
      <c r="A51" s="776"/>
      <c r="B51" s="180" t="s">
        <v>128</v>
      </c>
      <c r="C51" s="73"/>
      <c r="D51" s="136"/>
      <c r="E51" s="73"/>
      <c r="F51" s="136"/>
      <c r="G51" s="73"/>
      <c r="H51" s="136"/>
      <c r="I51" s="73"/>
      <c r="J51" s="136"/>
      <c r="K51" s="73"/>
      <c r="L51" s="136"/>
      <c r="M51" s="73"/>
      <c r="N51" s="136"/>
      <c r="O51" s="73"/>
      <c r="P51" s="133"/>
      <c r="Q51" s="136"/>
      <c r="R51" s="73"/>
      <c r="S51" s="133"/>
      <c r="T51" s="136"/>
      <c r="U51" s="73"/>
      <c r="V51" s="133"/>
      <c r="W51" s="136"/>
      <c r="X51" s="73"/>
      <c r="Y51" s="133"/>
      <c r="Z51" s="136"/>
      <c r="AA51" s="73"/>
      <c r="AB51" s="133"/>
      <c r="AC51" s="136"/>
      <c r="AD51" s="73"/>
      <c r="AE51" s="169"/>
      <c r="AF51" s="136"/>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8" x14ac:dyDescent="0.3">
      <c r="A52" s="776"/>
      <c r="B52" s="180" t="s">
        <v>129</v>
      </c>
      <c r="C52" s="73"/>
      <c r="D52" s="136"/>
      <c r="E52" s="73"/>
      <c r="F52" s="136"/>
      <c r="G52" s="73"/>
      <c r="H52" s="136"/>
      <c r="I52" s="73"/>
      <c r="J52" s="136"/>
      <c r="K52" s="73"/>
      <c r="L52" s="136"/>
      <c r="M52" s="73"/>
      <c r="N52" s="136"/>
      <c r="O52" s="73"/>
      <c r="P52" s="133"/>
      <c r="Q52" s="136"/>
      <c r="R52" s="73"/>
      <c r="S52" s="133"/>
      <c r="T52" s="136"/>
      <c r="U52" s="73"/>
      <c r="V52" s="133"/>
      <c r="W52" s="136"/>
      <c r="X52" s="73"/>
      <c r="Y52" s="133"/>
      <c r="Z52" s="136"/>
      <c r="AA52" s="73"/>
      <c r="AB52" s="133"/>
      <c r="AC52" s="136"/>
      <c r="AD52" s="73"/>
      <c r="AE52" s="169"/>
      <c r="AF52" s="136"/>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8" x14ac:dyDescent="0.3">
      <c r="A53" s="776"/>
      <c r="B53" s="180" t="s">
        <v>130</v>
      </c>
      <c r="C53" s="73"/>
      <c r="D53" s="136"/>
      <c r="E53" s="73"/>
      <c r="F53" s="136"/>
      <c r="G53" s="73"/>
      <c r="H53" s="136"/>
      <c r="I53" s="73"/>
      <c r="J53" s="136"/>
      <c r="K53" s="73"/>
      <c r="L53" s="136"/>
      <c r="M53" s="73"/>
      <c r="N53" s="136"/>
      <c r="O53" s="73"/>
      <c r="P53" s="133"/>
      <c r="Q53" s="136"/>
      <c r="R53" s="73"/>
      <c r="S53" s="133"/>
      <c r="T53" s="136"/>
      <c r="U53" s="73"/>
      <c r="V53" s="133"/>
      <c r="W53" s="136"/>
      <c r="X53" s="73"/>
      <c r="Y53" s="133"/>
      <c r="Z53" s="136"/>
      <c r="AA53" s="73"/>
      <c r="AB53" s="133"/>
      <c r="AC53" s="136"/>
      <c r="AD53" s="73"/>
      <c r="AE53" s="169"/>
      <c r="AF53" s="136"/>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8" x14ac:dyDescent="0.3">
      <c r="A54" s="776"/>
      <c r="B54" s="180" t="s">
        <v>131</v>
      </c>
      <c r="C54" s="73"/>
      <c r="D54" s="136"/>
      <c r="E54" s="73"/>
      <c r="F54" s="136"/>
      <c r="G54" s="73"/>
      <c r="H54" s="136"/>
      <c r="I54" s="73"/>
      <c r="J54" s="136"/>
      <c r="K54" s="73"/>
      <c r="L54" s="136"/>
      <c r="M54" s="73"/>
      <c r="N54" s="136"/>
      <c r="O54" s="73"/>
      <c r="P54" s="133"/>
      <c r="Q54" s="136"/>
      <c r="R54" s="73"/>
      <c r="S54" s="133"/>
      <c r="T54" s="136"/>
      <c r="U54" s="73"/>
      <c r="V54" s="133"/>
      <c r="W54" s="136"/>
      <c r="X54" s="73"/>
      <c r="Y54" s="133"/>
      <c r="Z54" s="136"/>
      <c r="AA54" s="73"/>
      <c r="AB54" s="133"/>
      <c r="AC54" s="136"/>
      <c r="AD54" s="73"/>
      <c r="AE54" s="169"/>
      <c r="AF54" s="136"/>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8" x14ac:dyDescent="0.3">
      <c r="A55" s="776"/>
      <c r="B55" s="180" t="s">
        <v>132</v>
      </c>
      <c r="C55" s="73"/>
      <c r="D55" s="136"/>
      <c r="E55" s="73"/>
      <c r="F55" s="136"/>
      <c r="G55" s="73"/>
      <c r="H55" s="136"/>
      <c r="I55" s="73"/>
      <c r="J55" s="136"/>
      <c r="K55" s="73"/>
      <c r="L55" s="136"/>
      <c r="M55" s="73"/>
      <c r="N55" s="136"/>
      <c r="O55" s="73"/>
      <c r="P55" s="133"/>
      <c r="Q55" s="136"/>
      <c r="R55" s="73"/>
      <c r="S55" s="133"/>
      <c r="T55" s="136"/>
      <c r="U55" s="73"/>
      <c r="V55" s="133"/>
      <c r="W55" s="136"/>
      <c r="X55" s="73"/>
      <c r="Y55" s="133"/>
      <c r="Z55" s="136"/>
      <c r="AA55" s="73"/>
      <c r="AB55" s="133"/>
      <c r="AC55" s="136"/>
      <c r="AD55" s="73"/>
      <c r="AE55" s="169"/>
      <c r="AF55" s="136"/>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8" x14ac:dyDescent="0.3">
      <c r="A56" s="776"/>
      <c r="B56" s="180" t="s">
        <v>133</v>
      </c>
      <c r="C56" s="73"/>
      <c r="D56" s="136"/>
      <c r="E56" s="73"/>
      <c r="F56" s="136"/>
      <c r="G56" s="73"/>
      <c r="H56" s="136"/>
      <c r="I56" s="73"/>
      <c r="J56" s="136"/>
      <c r="K56" s="73"/>
      <c r="L56" s="136"/>
      <c r="M56" s="73"/>
      <c r="N56" s="136"/>
      <c r="O56" s="73"/>
      <c r="P56" s="133"/>
      <c r="Q56" s="136"/>
      <c r="R56" s="73"/>
      <c r="S56" s="133"/>
      <c r="T56" s="136"/>
      <c r="U56" s="73"/>
      <c r="V56" s="133"/>
      <c r="W56" s="136"/>
      <c r="X56" s="73"/>
      <c r="Y56" s="133"/>
      <c r="Z56" s="136"/>
      <c r="AA56" s="73"/>
      <c r="AB56" s="133"/>
      <c r="AC56" s="136"/>
      <c r="AD56" s="73"/>
      <c r="AE56" s="169"/>
      <c r="AF56" s="136"/>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8" x14ac:dyDescent="0.3">
      <c r="A57" s="776"/>
      <c r="B57" s="180" t="s">
        <v>134</v>
      </c>
      <c r="C57" s="73"/>
      <c r="D57" s="136"/>
      <c r="E57" s="73"/>
      <c r="F57" s="136"/>
      <c r="G57" s="73"/>
      <c r="H57" s="136"/>
      <c r="I57" s="73"/>
      <c r="J57" s="136"/>
      <c r="K57" s="73"/>
      <c r="L57" s="136"/>
      <c r="M57" s="73"/>
      <c r="N57" s="136"/>
      <c r="O57" s="73"/>
      <c r="P57" s="133"/>
      <c r="Q57" s="136"/>
      <c r="R57" s="73"/>
      <c r="S57" s="133"/>
      <c r="T57" s="136"/>
      <c r="U57" s="73"/>
      <c r="V57" s="133"/>
      <c r="W57" s="136"/>
      <c r="X57" s="73"/>
      <c r="Y57" s="133"/>
      <c r="Z57" s="136"/>
      <c r="AA57" s="73"/>
      <c r="AB57" s="133"/>
      <c r="AC57" s="136"/>
      <c r="AD57" s="73"/>
      <c r="AE57" s="169"/>
      <c r="AF57" s="136"/>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8" x14ac:dyDescent="0.3">
      <c r="A58" s="776"/>
      <c r="B58" s="180" t="s">
        <v>135</v>
      </c>
      <c r="C58" s="73"/>
      <c r="D58" s="136"/>
      <c r="E58" s="73"/>
      <c r="F58" s="136"/>
      <c r="G58" s="73"/>
      <c r="H58" s="136"/>
      <c r="I58" s="73"/>
      <c r="J58" s="136"/>
      <c r="K58" s="73"/>
      <c r="L58" s="136"/>
      <c r="M58" s="73"/>
      <c r="N58" s="136"/>
      <c r="O58" s="73"/>
      <c r="P58" s="133"/>
      <c r="Q58" s="136"/>
      <c r="R58" s="73"/>
      <c r="S58" s="133"/>
      <c r="T58" s="136"/>
      <c r="U58" s="73"/>
      <c r="V58" s="133"/>
      <c r="W58" s="136"/>
      <c r="X58" s="73"/>
      <c r="Y58" s="133"/>
      <c r="Z58" s="136"/>
      <c r="AA58" s="73"/>
      <c r="AB58" s="133"/>
      <c r="AC58" s="136"/>
      <c r="AD58" s="73"/>
      <c r="AE58" s="169"/>
      <c r="AF58" s="136"/>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8" x14ac:dyDescent="0.3">
      <c r="A59" s="776"/>
      <c r="B59" s="180" t="s">
        <v>136</v>
      </c>
      <c r="C59" s="73"/>
      <c r="D59" s="136"/>
      <c r="E59" s="73"/>
      <c r="F59" s="136"/>
      <c r="G59" s="73"/>
      <c r="H59" s="136"/>
      <c r="I59" s="73"/>
      <c r="J59" s="136"/>
      <c r="K59" s="73"/>
      <c r="L59" s="136"/>
      <c r="M59" s="73"/>
      <c r="N59" s="136"/>
      <c r="O59" s="73"/>
      <c r="P59" s="133"/>
      <c r="Q59" s="136"/>
      <c r="R59" s="73"/>
      <c r="S59" s="133"/>
      <c r="T59" s="136"/>
      <c r="U59" s="73"/>
      <c r="V59" s="133"/>
      <c r="W59" s="136"/>
      <c r="X59" s="73"/>
      <c r="Y59" s="133"/>
      <c r="Z59" s="136"/>
      <c r="AA59" s="73"/>
      <c r="AB59" s="133"/>
      <c r="AC59" s="136"/>
      <c r="AD59" s="73"/>
      <c r="AE59" s="169"/>
      <c r="AF59" s="136"/>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8" x14ac:dyDescent="0.3">
      <c r="A60" s="776"/>
      <c r="B60" s="180" t="s">
        <v>137</v>
      </c>
      <c r="C60" s="73"/>
      <c r="D60" s="136"/>
      <c r="E60" s="73"/>
      <c r="F60" s="136"/>
      <c r="G60" s="73"/>
      <c r="H60" s="136"/>
      <c r="I60" s="73"/>
      <c r="J60" s="136"/>
      <c r="K60" s="73"/>
      <c r="L60" s="136"/>
      <c r="M60" s="73"/>
      <c r="N60" s="136"/>
      <c r="O60" s="73"/>
      <c r="P60" s="133"/>
      <c r="Q60" s="136"/>
      <c r="R60" s="73"/>
      <c r="S60" s="133"/>
      <c r="T60" s="136"/>
      <c r="U60" s="73"/>
      <c r="V60" s="133"/>
      <c r="W60" s="136"/>
      <c r="X60" s="73"/>
      <c r="Y60" s="133"/>
      <c r="Z60" s="136"/>
      <c r="AA60" s="73"/>
      <c r="AB60" s="133"/>
      <c r="AC60" s="136"/>
      <c r="AD60" s="73"/>
      <c r="AE60" s="169"/>
      <c r="AF60" s="136"/>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8" x14ac:dyDescent="0.3">
      <c r="A61" s="776"/>
      <c r="B61" s="180" t="s">
        <v>138</v>
      </c>
      <c r="C61" s="73"/>
      <c r="D61" s="136"/>
      <c r="E61" s="73"/>
      <c r="F61" s="136"/>
      <c r="G61" s="73"/>
      <c r="H61" s="136"/>
      <c r="I61" s="73"/>
      <c r="J61" s="136"/>
      <c r="K61" s="73"/>
      <c r="L61" s="136"/>
      <c r="M61" s="73"/>
      <c r="N61" s="136"/>
      <c r="O61" s="73"/>
      <c r="P61" s="133"/>
      <c r="Q61" s="136"/>
      <c r="R61" s="73"/>
      <c r="S61" s="133"/>
      <c r="T61" s="136"/>
      <c r="U61" s="73"/>
      <c r="V61" s="133"/>
      <c r="W61" s="136"/>
      <c r="X61" s="73"/>
      <c r="Y61" s="133"/>
      <c r="Z61" s="136"/>
      <c r="AA61" s="73"/>
      <c r="AB61" s="133"/>
      <c r="AC61" s="136"/>
      <c r="AD61" s="73"/>
      <c r="AE61" s="169"/>
      <c r="AF61" s="136"/>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8" x14ac:dyDescent="0.3">
      <c r="A62" s="776"/>
      <c r="B62" s="180" t="s">
        <v>139</v>
      </c>
      <c r="C62" s="73"/>
      <c r="D62" s="136"/>
      <c r="E62" s="73"/>
      <c r="F62" s="136"/>
      <c r="G62" s="73"/>
      <c r="H62" s="136"/>
      <c r="I62" s="73"/>
      <c r="J62" s="136"/>
      <c r="K62" s="73"/>
      <c r="L62" s="136"/>
      <c r="M62" s="73"/>
      <c r="N62" s="136"/>
      <c r="O62" s="73"/>
      <c r="P62" s="133"/>
      <c r="Q62" s="136"/>
      <c r="R62" s="73"/>
      <c r="S62" s="133"/>
      <c r="T62" s="136"/>
      <c r="U62" s="73"/>
      <c r="V62" s="133"/>
      <c r="W62" s="136"/>
      <c r="X62" s="73"/>
      <c r="Y62" s="133"/>
      <c r="Z62" s="136"/>
      <c r="AA62" s="73"/>
      <c r="AB62" s="133"/>
      <c r="AC62" s="136"/>
      <c r="AD62" s="73"/>
      <c r="AE62" s="169"/>
      <c r="AF62" s="136"/>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8" x14ac:dyDescent="0.3">
      <c r="A63" s="776"/>
      <c r="B63" s="180" t="s">
        <v>140</v>
      </c>
      <c r="C63" s="73"/>
      <c r="D63" s="136"/>
      <c r="E63" s="73"/>
      <c r="F63" s="136"/>
      <c r="G63" s="73"/>
      <c r="H63" s="136"/>
      <c r="I63" s="73"/>
      <c r="J63" s="136"/>
      <c r="K63" s="73"/>
      <c r="L63" s="136"/>
      <c r="M63" s="73"/>
      <c r="N63" s="136"/>
      <c r="O63" s="73"/>
      <c r="P63" s="133"/>
      <c r="Q63" s="136"/>
      <c r="R63" s="73"/>
      <c r="S63" s="133"/>
      <c r="T63" s="136"/>
      <c r="U63" s="73"/>
      <c r="V63" s="133"/>
      <c r="W63" s="136"/>
      <c r="X63" s="73"/>
      <c r="Y63" s="133"/>
      <c r="Z63" s="136"/>
      <c r="AA63" s="73"/>
      <c r="AB63" s="133"/>
      <c r="AC63" s="136"/>
      <c r="AD63" s="73"/>
      <c r="AE63" s="169"/>
      <c r="AF63" s="136"/>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8" x14ac:dyDescent="0.3">
      <c r="A64" s="776"/>
      <c r="B64" s="180" t="s">
        <v>141</v>
      </c>
      <c r="C64" s="73"/>
      <c r="D64" s="136"/>
      <c r="E64" s="73"/>
      <c r="F64" s="136"/>
      <c r="G64" s="73"/>
      <c r="H64" s="136"/>
      <c r="I64" s="73"/>
      <c r="J64" s="136"/>
      <c r="K64" s="73"/>
      <c r="L64" s="136"/>
      <c r="M64" s="73"/>
      <c r="N64" s="136"/>
      <c r="O64" s="73"/>
      <c r="P64" s="133"/>
      <c r="Q64" s="136"/>
      <c r="R64" s="73"/>
      <c r="S64" s="133"/>
      <c r="T64" s="136"/>
      <c r="U64" s="73"/>
      <c r="V64" s="133"/>
      <c r="W64" s="136"/>
      <c r="X64" s="73"/>
      <c r="Y64" s="133"/>
      <c r="Z64" s="136"/>
      <c r="AA64" s="73"/>
      <c r="AB64" s="133"/>
      <c r="AC64" s="136"/>
      <c r="AD64" s="73"/>
      <c r="AE64" s="169"/>
      <c r="AF64" s="136"/>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8" x14ac:dyDescent="0.3">
      <c r="A65" s="776"/>
      <c r="B65" s="180" t="s">
        <v>142</v>
      </c>
      <c r="C65" s="73"/>
      <c r="D65" s="136"/>
      <c r="E65" s="73"/>
      <c r="F65" s="136"/>
      <c r="G65" s="73"/>
      <c r="H65" s="136"/>
      <c r="I65" s="73"/>
      <c r="J65" s="136"/>
      <c r="K65" s="73"/>
      <c r="L65" s="136"/>
      <c r="M65" s="73"/>
      <c r="N65" s="136"/>
      <c r="O65" s="73"/>
      <c r="P65" s="133"/>
      <c r="Q65" s="136"/>
      <c r="R65" s="73"/>
      <c r="S65" s="133"/>
      <c r="T65" s="136"/>
      <c r="U65" s="73"/>
      <c r="V65" s="133"/>
      <c r="W65" s="136"/>
      <c r="X65" s="73"/>
      <c r="Y65" s="133"/>
      <c r="Z65" s="136"/>
      <c r="AA65" s="73"/>
      <c r="AB65" s="133"/>
      <c r="AC65" s="136"/>
      <c r="AD65" s="73"/>
      <c r="AE65" s="169"/>
      <c r="AF65" s="136"/>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8" x14ac:dyDescent="0.3">
      <c r="A66" s="776"/>
      <c r="B66" s="180" t="s">
        <v>143</v>
      </c>
      <c r="C66" s="73"/>
      <c r="D66" s="136"/>
      <c r="E66" s="73"/>
      <c r="F66" s="136"/>
      <c r="G66" s="73"/>
      <c r="H66" s="136"/>
      <c r="I66" s="73"/>
      <c r="J66" s="136"/>
      <c r="K66" s="73"/>
      <c r="L66" s="136"/>
      <c r="M66" s="73"/>
      <c r="N66" s="136"/>
      <c r="O66" s="73"/>
      <c r="P66" s="133"/>
      <c r="Q66" s="136"/>
      <c r="R66" s="73"/>
      <c r="S66" s="133"/>
      <c r="T66" s="136"/>
      <c r="U66" s="73"/>
      <c r="V66" s="133"/>
      <c r="W66" s="136"/>
      <c r="X66" s="73"/>
      <c r="Y66" s="133"/>
      <c r="Z66" s="136"/>
      <c r="AA66" s="73"/>
      <c r="AB66" s="133"/>
      <c r="AC66" s="136"/>
      <c r="AD66" s="73"/>
      <c r="AE66" s="169"/>
      <c r="AF66" s="136"/>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8" x14ac:dyDescent="0.3">
      <c r="A67" s="776"/>
      <c r="B67" s="181" t="s">
        <v>144</v>
      </c>
      <c r="C67" s="173"/>
      <c r="D67" s="175"/>
      <c r="E67" s="173"/>
      <c r="F67" s="175"/>
      <c r="G67" s="173"/>
      <c r="H67" s="175"/>
      <c r="I67" s="173"/>
      <c r="J67" s="175"/>
      <c r="K67" s="173"/>
      <c r="L67" s="175"/>
      <c r="M67" s="173"/>
      <c r="N67" s="175"/>
      <c r="O67" s="173"/>
      <c r="P67" s="174"/>
      <c r="Q67" s="175"/>
      <c r="R67" s="173"/>
      <c r="S67" s="174"/>
      <c r="T67" s="175"/>
      <c r="U67" s="173"/>
      <c r="V67" s="174"/>
      <c r="W67" s="175"/>
      <c r="X67" s="173"/>
      <c r="Y67" s="174"/>
      <c r="Z67" s="175"/>
      <c r="AA67" s="173"/>
      <c r="AB67" s="174"/>
      <c r="AC67" s="175"/>
      <c r="AD67" s="173"/>
      <c r="AE67" s="174"/>
      <c r="AF67" s="175"/>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399999999999999" thickBot="1" x14ac:dyDescent="0.35">
      <c r="A68" s="492"/>
      <c r="B68" s="170" t="s">
        <v>99</v>
      </c>
      <c r="C68" s="107"/>
      <c r="D68" s="176"/>
      <c r="E68" s="107"/>
      <c r="F68" s="176"/>
      <c r="G68" s="107"/>
      <c r="H68" s="176"/>
      <c r="I68" s="107"/>
      <c r="J68" s="176"/>
      <c r="K68" s="177"/>
      <c r="L68" s="178"/>
      <c r="M68" s="177"/>
      <c r="N68" s="178"/>
      <c r="O68" s="177"/>
      <c r="P68" s="108"/>
      <c r="Q68" s="176"/>
      <c r="R68" s="107"/>
      <c r="S68" s="108"/>
      <c r="T68" s="176"/>
      <c r="U68" s="107"/>
      <c r="V68" s="108"/>
      <c r="W68" s="176"/>
      <c r="X68" s="107"/>
      <c r="Y68" s="108"/>
      <c r="Z68" s="176"/>
      <c r="AA68" s="107"/>
      <c r="AB68" s="108"/>
      <c r="AC68" s="176"/>
      <c r="AD68" s="107"/>
      <c r="AE68" s="108"/>
      <c r="AF68" s="176"/>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44140625" defaultRowHeight="14.4" x14ac:dyDescent="0.3"/>
  <cols>
    <col min="1" max="1" width="15.6640625" style="100" customWidth="1"/>
    <col min="2" max="2" width="35.44140625" style="100" customWidth="1"/>
    <col min="3" max="3" width="27.6640625" style="100" customWidth="1"/>
    <col min="4" max="4" width="12" style="100" customWidth="1"/>
    <col min="5" max="5" width="35" style="100" customWidth="1"/>
    <col min="6" max="6" width="22.109375" style="100" customWidth="1"/>
    <col min="7" max="7" width="13.6640625" style="100" customWidth="1"/>
    <col min="8" max="8" width="13.44140625" style="100" customWidth="1"/>
    <col min="9" max="9" width="13.6640625" style="101" customWidth="1"/>
    <col min="10" max="10" width="11.44140625" style="101" customWidth="1"/>
    <col min="11" max="11" width="11.44140625" style="101"/>
    <col min="12" max="12" width="10.109375" style="101" customWidth="1"/>
    <col min="13" max="13" width="10.109375" style="100" customWidth="1"/>
    <col min="14" max="14" width="12.6640625" style="100" customWidth="1"/>
    <col min="15" max="16" width="10.109375" style="100" customWidth="1"/>
    <col min="17" max="17" width="51.44140625" style="100" customWidth="1"/>
    <col min="18" max="19" width="10.109375" style="100" customWidth="1"/>
    <col min="20" max="20" width="58.6640625" style="100" customWidth="1"/>
    <col min="21" max="22" width="10.109375" style="100" customWidth="1"/>
    <col min="23" max="23" width="12.6640625" style="100" customWidth="1"/>
    <col min="24" max="25" width="10.33203125" style="100" customWidth="1"/>
    <col min="26" max="26" width="12.6640625" style="100" customWidth="1"/>
    <col min="27" max="28" width="10.33203125" style="100" customWidth="1"/>
    <col min="29" max="29" width="12.6640625" style="100" customWidth="1"/>
    <col min="30" max="31" width="10.33203125" style="100" customWidth="1"/>
    <col min="32" max="32" width="13.44140625" style="100" customWidth="1"/>
    <col min="33" max="34" width="10.33203125" style="100" customWidth="1"/>
    <col min="35" max="35" width="13.44140625" style="100" customWidth="1"/>
    <col min="36" max="37" width="10.33203125" style="100" customWidth="1"/>
    <col min="38" max="38" width="13.44140625" style="100" customWidth="1"/>
    <col min="39" max="40" width="10.33203125" style="100" customWidth="1"/>
    <col min="41" max="41" width="13.44140625" style="100" customWidth="1"/>
    <col min="42" max="43" width="10.33203125" style="100" customWidth="1"/>
    <col min="44" max="44" width="12" style="100" customWidth="1"/>
    <col min="45" max="46" width="10.33203125" style="100" customWidth="1"/>
    <col min="47" max="47" width="12.44140625" style="100" customWidth="1"/>
    <col min="48" max="48" width="14" style="100" customWidth="1"/>
    <col min="49" max="50" width="12" style="100" customWidth="1"/>
    <col min="51" max="91" width="11.44140625" style="104"/>
    <col min="92" max="16384" width="11.44140625" style="100"/>
  </cols>
  <sheetData>
    <row r="1" spans="1:91" s="80" customFormat="1" ht="25.5" customHeight="1" thickBot="1" x14ac:dyDescent="0.35">
      <c r="A1" s="460"/>
      <c r="B1" s="820"/>
      <c r="C1" s="825" t="s">
        <v>44</v>
      </c>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825"/>
      <c r="AN1" s="825"/>
      <c r="AO1" s="825"/>
      <c r="AP1" s="825"/>
      <c r="AQ1" s="825"/>
      <c r="AR1" s="825"/>
      <c r="AS1" s="825"/>
      <c r="AT1" s="825"/>
      <c r="AU1" s="825"/>
      <c r="AV1" s="437" t="s">
        <v>160</v>
      </c>
      <c r="AW1" s="438"/>
      <c r="AX1" s="4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96"/>
      <c r="CB1" s="96"/>
      <c r="CC1" s="96"/>
      <c r="CD1" s="96"/>
      <c r="CE1" s="96"/>
      <c r="CF1" s="96"/>
      <c r="CG1" s="96"/>
      <c r="CH1" s="96"/>
      <c r="CI1" s="96"/>
      <c r="CJ1" s="96"/>
      <c r="CK1" s="96"/>
      <c r="CL1" s="96"/>
      <c r="CM1" s="96"/>
    </row>
    <row r="2" spans="1:91" s="80" customFormat="1" ht="25.5" customHeight="1" thickBot="1" x14ac:dyDescent="0.35">
      <c r="A2" s="460"/>
      <c r="B2" s="820"/>
      <c r="C2" s="826" t="s">
        <v>45</v>
      </c>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437" t="s">
        <v>161</v>
      </c>
      <c r="AW2" s="438"/>
      <c r="AX2" s="4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96"/>
      <c r="CB2" s="96"/>
      <c r="CC2" s="96"/>
      <c r="CD2" s="96"/>
      <c r="CE2" s="96"/>
      <c r="CF2" s="96"/>
      <c r="CG2" s="96"/>
      <c r="CH2" s="96"/>
      <c r="CI2" s="96"/>
      <c r="CJ2" s="96"/>
      <c r="CK2" s="96"/>
      <c r="CL2" s="96"/>
      <c r="CM2" s="96"/>
    </row>
    <row r="3" spans="1:91" s="80" customFormat="1" ht="25.5" customHeight="1" thickBot="1" x14ac:dyDescent="0.35">
      <c r="A3" s="460"/>
      <c r="B3" s="820"/>
      <c r="C3" s="826" t="s">
        <v>0</v>
      </c>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6"/>
      <c r="AS3" s="826"/>
      <c r="AT3" s="826"/>
      <c r="AU3" s="826"/>
      <c r="AV3" s="437" t="s">
        <v>162</v>
      </c>
      <c r="AW3" s="438"/>
      <c r="AX3" s="4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96"/>
      <c r="CB3" s="96"/>
      <c r="CC3" s="96"/>
      <c r="CD3" s="96"/>
      <c r="CE3" s="96"/>
      <c r="CF3" s="96"/>
      <c r="CG3" s="96"/>
      <c r="CH3" s="96"/>
      <c r="CI3" s="96"/>
      <c r="CJ3" s="96"/>
      <c r="CK3" s="96"/>
      <c r="CL3" s="96"/>
      <c r="CM3" s="96"/>
    </row>
    <row r="4" spans="1:91" s="80" customFormat="1" ht="25.5" customHeight="1" thickBot="1" x14ac:dyDescent="0.35">
      <c r="A4" s="461"/>
      <c r="B4" s="821"/>
      <c r="C4" s="822" t="s">
        <v>146</v>
      </c>
      <c r="D4" s="823"/>
      <c r="E4" s="823"/>
      <c r="F4" s="823"/>
      <c r="G4" s="823"/>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3"/>
      <c r="AI4" s="823"/>
      <c r="AJ4" s="823"/>
      <c r="AK4" s="823"/>
      <c r="AL4" s="823"/>
      <c r="AM4" s="823"/>
      <c r="AN4" s="823"/>
      <c r="AO4" s="823"/>
      <c r="AP4" s="823"/>
      <c r="AQ4" s="823"/>
      <c r="AR4" s="823"/>
      <c r="AS4" s="823"/>
      <c r="AT4" s="823"/>
      <c r="AU4" s="824"/>
      <c r="AV4" s="437" t="s">
        <v>167</v>
      </c>
      <c r="AW4" s="438"/>
      <c r="AX4" s="4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96"/>
      <c r="CB4" s="96"/>
      <c r="CC4" s="96"/>
      <c r="CD4" s="96"/>
      <c r="CE4" s="96"/>
      <c r="CF4" s="96"/>
      <c r="CG4" s="96"/>
      <c r="CH4" s="96"/>
      <c r="CI4" s="96"/>
      <c r="CJ4" s="96"/>
      <c r="CK4" s="96"/>
      <c r="CL4" s="96"/>
      <c r="CM4" s="96"/>
    </row>
    <row r="5" spans="1:91" s="80" customFormat="1" ht="11.85" customHeight="1" thickBot="1" x14ac:dyDescent="0.35">
      <c r="A5" s="81"/>
      <c r="B5" s="214"/>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3"/>
      <c r="AW5" s="83"/>
      <c r="AX5" s="83"/>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96"/>
      <c r="CB5" s="96"/>
      <c r="CC5" s="96"/>
      <c r="CD5" s="96"/>
      <c r="CE5" s="96"/>
      <c r="CF5" s="96"/>
      <c r="CG5" s="96"/>
      <c r="CH5" s="96"/>
      <c r="CI5" s="96"/>
      <c r="CJ5" s="96"/>
      <c r="CK5" s="96"/>
      <c r="CL5" s="96"/>
      <c r="CM5" s="96"/>
    </row>
    <row r="6" spans="1:91" s="1" customFormat="1" ht="40.35" customHeight="1" thickBot="1" x14ac:dyDescent="0.35">
      <c r="A6" s="424" t="s">
        <v>48</v>
      </c>
      <c r="B6" s="426"/>
      <c r="C6" s="749"/>
      <c r="D6" s="750"/>
      <c r="E6" s="750"/>
      <c r="F6" s="750"/>
      <c r="G6" s="750"/>
      <c r="H6" s="750"/>
      <c r="I6" s="750"/>
      <c r="J6" s="750"/>
      <c r="K6" s="751"/>
      <c r="M6" s="168"/>
      <c r="N6" s="200" t="s">
        <v>49</v>
      </c>
      <c r="O6" s="752"/>
      <c r="P6" s="799"/>
      <c r="Q6" s="753"/>
    </row>
    <row r="7" spans="1:91" s="96" customFormat="1" ht="10.35" customHeight="1" thickBot="1" x14ac:dyDescent="0.35">
      <c r="A7" s="105"/>
      <c r="B7" s="99"/>
      <c r="C7" s="99"/>
      <c r="D7" s="99"/>
      <c r="E7" s="99"/>
      <c r="F7" s="99"/>
      <c r="G7" s="99"/>
      <c r="H7" s="99"/>
      <c r="I7" s="99"/>
      <c r="J7" s="99"/>
      <c r="K7" s="99"/>
      <c r="L7" s="99"/>
      <c r="M7" s="106"/>
      <c r="N7" s="106"/>
      <c r="O7" s="106"/>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row>
    <row r="8" spans="1:91" s="80" customFormat="1" ht="21.75" customHeight="1" thickBot="1" x14ac:dyDescent="0.3">
      <c r="A8" s="754" t="s">
        <v>2</v>
      </c>
      <c r="B8" s="754"/>
      <c r="C8" s="143" t="s">
        <v>50</v>
      </c>
      <c r="D8" s="161"/>
      <c r="E8" s="143" t="s">
        <v>51</v>
      </c>
      <c r="F8" s="161"/>
      <c r="G8" s="143" t="s">
        <v>52</v>
      </c>
      <c r="H8" s="140"/>
      <c r="I8" s="164" t="s">
        <v>53</v>
      </c>
      <c r="J8" s="144"/>
      <c r="K8" s="165"/>
      <c r="L8" s="166"/>
      <c r="M8" s="147"/>
      <c r="N8" s="831" t="s">
        <v>3</v>
      </c>
      <c r="O8" s="832"/>
      <c r="P8" s="833"/>
      <c r="Q8" s="792" t="s">
        <v>54</v>
      </c>
      <c r="R8" s="792"/>
      <c r="S8" s="792"/>
      <c r="T8" s="827"/>
      <c r="U8" s="828"/>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96"/>
      <c r="CB8" s="96"/>
      <c r="CC8" s="96"/>
      <c r="CD8" s="96"/>
      <c r="CE8" s="96"/>
      <c r="CF8" s="96"/>
      <c r="CG8" s="96"/>
      <c r="CH8" s="96"/>
      <c r="CI8" s="96"/>
      <c r="CJ8" s="96"/>
      <c r="CK8" s="96"/>
      <c r="CL8" s="96"/>
      <c r="CM8" s="96"/>
    </row>
    <row r="9" spans="1:91" s="80" customFormat="1" ht="21.75" customHeight="1" thickBot="1" x14ac:dyDescent="0.3">
      <c r="A9" s="754"/>
      <c r="B9" s="754"/>
      <c r="C9" s="145" t="s">
        <v>55</v>
      </c>
      <c r="D9" s="146"/>
      <c r="E9" s="143" t="s">
        <v>56</v>
      </c>
      <c r="F9" s="140"/>
      <c r="G9" s="143" t="s">
        <v>57</v>
      </c>
      <c r="H9" s="146"/>
      <c r="I9" s="164" t="s">
        <v>58</v>
      </c>
      <c r="J9" s="144"/>
      <c r="K9" s="165"/>
      <c r="L9" s="166"/>
      <c r="M9" s="147"/>
      <c r="N9" s="834"/>
      <c r="O9" s="835"/>
      <c r="P9" s="836"/>
      <c r="Q9" s="792" t="s">
        <v>59</v>
      </c>
      <c r="R9" s="792"/>
      <c r="S9" s="792"/>
      <c r="T9" s="827"/>
      <c r="U9" s="828"/>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96"/>
      <c r="CB9" s="96"/>
      <c r="CC9" s="96"/>
      <c r="CD9" s="96"/>
      <c r="CE9" s="96"/>
      <c r="CF9" s="96"/>
      <c r="CG9" s="96"/>
      <c r="CH9" s="96"/>
      <c r="CI9" s="96"/>
      <c r="CJ9" s="96"/>
      <c r="CK9" s="96"/>
      <c r="CL9" s="96"/>
      <c r="CM9" s="96"/>
    </row>
    <row r="10" spans="1:91" s="80" customFormat="1" ht="21.75" customHeight="1" thickBot="1" x14ac:dyDescent="0.3">
      <c r="A10" s="754"/>
      <c r="B10" s="754"/>
      <c r="C10" s="143" t="s">
        <v>60</v>
      </c>
      <c r="D10" s="140"/>
      <c r="E10" s="143" t="s">
        <v>61</v>
      </c>
      <c r="F10" s="140"/>
      <c r="G10" s="143" t="s">
        <v>62</v>
      </c>
      <c r="H10" s="146"/>
      <c r="I10" s="164" t="s">
        <v>63</v>
      </c>
      <c r="J10" s="144"/>
      <c r="K10" s="165"/>
      <c r="L10" s="166"/>
      <c r="M10" s="147"/>
      <c r="N10" s="837"/>
      <c r="O10" s="838"/>
      <c r="P10" s="839"/>
      <c r="Q10" s="792" t="s">
        <v>64</v>
      </c>
      <c r="R10" s="792"/>
      <c r="S10" s="792"/>
      <c r="T10" s="829"/>
      <c r="U10" s="830"/>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96"/>
      <c r="CB10" s="96"/>
      <c r="CC10" s="96"/>
      <c r="CD10" s="96"/>
      <c r="CE10" s="96"/>
      <c r="CF10" s="96"/>
      <c r="CG10" s="96"/>
      <c r="CH10" s="96"/>
      <c r="CI10" s="96"/>
      <c r="CJ10" s="96"/>
      <c r="CK10" s="96"/>
      <c r="CL10" s="96"/>
      <c r="CM10" s="96"/>
    </row>
    <row r="11" spans="1:91" s="96" customFormat="1" ht="18" customHeight="1" thickBot="1" x14ac:dyDescent="0.35">
      <c r="I11" s="167"/>
      <c r="J11" s="167"/>
      <c r="K11" s="167"/>
      <c r="L11" s="167"/>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row>
    <row r="12" spans="1:91" ht="23.85" customHeight="1" x14ac:dyDescent="0.3">
      <c r="A12" s="802" t="s">
        <v>35</v>
      </c>
      <c r="B12" s="804" t="s">
        <v>36</v>
      </c>
      <c r="C12" s="806" t="s">
        <v>147</v>
      </c>
      <c r="D12" s="806" t="s">
        <v>37</v>
      </c>
      <c r="E12" s="806" t="s">
        <v>38</v>
      </c>
      <c r="F12" s="806" t="s">
        <v>39</v>
      </c>
      <c r="G12" s="804" t="s">
        <v>40</v>
      </c>
      <c r="H12" s="804" t="s">
        <v>41</v>
      </c>
      <c r="I12" s="808" t="s">
        <v>148</v>
      </c>
      <c r="J12" s="808" t="s">
        <v>149</v>
      </c>
      <c r="K12" s="818" t="s">
        <v>42</v>
      </c>
      <c r="L12" s="810" t="s">
        <v>50</v>
      </c>
      <c r="M12" s="811"/>
      <c r="N12" s="812"/>
      <c r="O12" s="813" t="s">
        <v>51</v>
      </c>
      <c r="P12" s="811"/>
      <c r="Q12" s="812"/>
      <c r="R12" s="813" t="s">
        <v>52</v>
      </c>
      <c r="S12" s="811"/>
      <c r="T12" s="812"/>
      <c r="U12" s="813" t="s">
        <v>53</v>
      </c>
      <c r="V12" s="811"/>
      <c r="W12" s="812"/>
      <c r="X12" s="813" t="s">
        <v>55</v>
      </c>
      <c r="Y12" s="811"/>
      <c r="Z12" s="812"/>
      <c r="AA12" s="813" t="s">
        <v>56</v>
      </c>
      <c r="AB12" s="811"/>
      <c r="AC12" s="812"/>
      <c r="AD12" s="813" t="s">
        <v>57</v>
      </c>
      <c r="AE12" s="811"/>
      <c r="AF12" s="812"/>
      <c r="AG12" s="813" t="s">
        <v>58</v>
      </c>
      <c r="AH12" s="811"/>
      <c r="AI12" s="812"/>
      <c r="AJ12" s="813" t="s">
        <v>60</v>
      </c>
      <c r="AK12" s="811"/>
      <c r="AL12" s="812"/>
      <c r="AM12" s="813" t="s">
        <v>61</v>
      </c>
      <c r="AN12" s="811"/>
      <c r="AO12" s="812"/>
      <c r="AP12" s="813" t="s">
        <v>62</v>
      </c>
      <c r="AQ12" s="811"/>
      <c r="AR12" s="812"/>
      <c r="AS12" s="813" t="s">
        <v>63</v>
      </c>
      <c r="AT12" s="811"/>
      <c r="AU12" s="812"/>
      <c r="AV12" s="816" t="s">
        <v>150</v>
      </c>
      <c r="AW12" s="800" t="s">
        <v>151</v>
      </c>
      <c r="AX12" s="814"/>
      <c r="AY12" s="815"/>
      <c r="AZ12" s="815"/>
      <c r="BA12" s="815"/>
      <c r="BB12" s="815"/>
      <c r="BC12" s="815"/>
      <c r="BD12" s="815"/>
      <c r="BE12" s="815"/>
      <c r="BF12" s="815"/>
      <c r="BG12" s="815"/>
    </row>
    <row r="13" spans="1:91" s="101" customFormat="1" ht="36.75" customHeight="1" thickBot="1" x14ac:dyDescent="0.35">
      <c r="A13" s="803"/>
      <c r="B13" s="805"/>
      <c r="C13" s="807"/>
      <c r="D13" s="807"/>
      <c r="E13" s="807"/>
      <c r="F13" s="807"/>
      <c r="G13" s="805"/>
      <c r="H13" s="805"/>
      <c r="I13" s="809"/>
      <c r="J13" s="809"/>
      <c r="K13" s="819"/>
      <c r="L13" s="148" t="s">
        <v>152</v>
      </c>
      <c r="M13" s="141" t="s">
        <v>153</v>
      </c>
      <c r="N13" s="141" t="s">
        <v>43</v>
      </c>
      <c r="O13" s="148" t="s">
        <v>152</v>
      </c>
      <c r="P13" s="141" t="s">
        <v>153</v>
      </c>
      <c r="Q13" s="141" t="s">
        <v>43</v>
      </c>
      <c r="R13" s="148" t="s">
        <v>152</v>
      </c>
      <c r="S13" s="141" t="s">
        <v>153</v>
      </c>
      <c r="T13" s="141" t="s">
        <v>43</v>
      </c>
      <c r="U13" s="148" t="s">
        <v>152</v>
      </c>
      <c r="V13" s="141" t="s">
        <v>153</v>
      </c>
      <c r="W13" s="141" t="s">
        <v>43</v>
      </c>
      <c r="X13" s="148" t="s">
        <v>152</v>
      </c>
      <c r="Y13" s="141" t="s">
        <v>153</v>
      </c>
      <c r="Z13" s="141" t="s">
        <v>43</v>
      </c>
      <c r="AA13" s="148" t="s">
        <v>152</v>
      </c>
      <c r="AB13" s="141" t="s">
        <v>153</v>
      </c>
      <c r="AC13" s="141" t="s">
        <v>43</v>
      </c>
      <c r="AD13" s="148" t="s">
        <v>152</v>
      </c>
      <c r="AE13" s="141" t="s">
        <v>153</v>
      </c>
      <c r="AF13" s="141" t="s">
        <v>43</v>
      </c>
      <c r="AG13" s="148" t="s">
        <v>152</v>
      </c>
      <c r="AH13" s="141" t="s">
        <v>153</v>
      </c>
      <c r="AI13" s="141" t="s">
        <v>43</v>
      </c>
      <c r="AJ13" s="148" t="s">
        <v>152</v>
      </c>
      <c r="AK13" s="141" t="s">
        <v>153</v>
      </c>
      <c r="AL13" s="141" t="s">
        <v>43</v>
      </c>
      <c r="AM13" s="148" t="s">
        <v>152</v>
      </c>
      <c r="AN13" s="141" t="s">
        <v>153</v>
      </c>
      <c r="AO13" s="141" t="s">
        <v>43</v>
      </c>
      <c r="AP13" s="148" t="s">
        <v>152</v>
      </c>
      <c r="AQ13" s="141" t="s">
        <v>153</v>
      </c>
      <c r="AR13" s="141" t="s">
        <v>43</v>
      </c>
      <c r="AS13" s="148" t="s">
        <v>152</v>
      </c>
      <c r="AT13" s="141" t="s">
        <v>153</v>
      </c>
      <c r="AU13" s="141" t="s">
        <v>43</v>
      </c>
      <c r="AV13" s="817"/>
      <c r="AW13" s="801"/>
      <c r="AX13" s="814"/>
      <c r="AY13" s="815"/>
      <c r="AZ13" s="815"/>
      <c r="BA13" s="815"/>
      <c r="BB13" s="815"/>
      <c r="BC13" s="815"/>
      <c r="BD13" s="815"/>
      <c r="BE13" s="815"/>
      <c r="BF13" s="815"/>
      <c r="BG13" s="815"/>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44.85" customHeight="1" x14ac:dyDescent="0.3">
      <c r="A14" s="186"/>
      <c r="B14" s="187"/>
      <c r="C14" s="187"/>
      <c r="D14" s="188"/>
      <c r="E14" s="187"/>
      <c r="F14" s="199"/>
      <c r="G14" s="188"/>
      <c r="H14" s="188"/>
      <c r="I14" s="189"/>
      <c r="J14" s="189"/>
      <c r="K14" s="190"/>
      <c r="L14" s="191"/>
      <c r="M14" s="192"/>
      <c r="N14" s="192"/>
      <c r="O14" s="193"/>
      <c r="P14" s="194"/>
      <c r="Q14" s="212"/>
      <c r="R14" s="193"/>
      <c r="S14" s="194"/>
      <c r="T14" s="212"/>
      <c r="U14" s="193"/>
      <c r="V14" s="194"/>
      <c r="W14" s="194"/>
      <c r="X14" s="193"/>
      <c r="Y14" s="194"/>
      <c r="Z14" s="194"/>
      <c r="AA14" s="193"/>
      <c r="AB14" s="194"/>
      <c r="AC14" s="194"/>
      <c r="AD14" s="193"/>
      <c r="AE14" s="194"/>
      <c r="AF14" s="194"/>
      <c r="AG14" s="193"/>
      <c r="AH14" s="194"/>
      <c r="AI14" s="194"/>
      <c r="AJ14" s="193"/>
      <c r="AK14" s="194"/>
      <c r="AL14" s="194"/>
      <c r="AM14" s="193"/>
      <c r="AN14" s="194"/>
      <c r="AO14" s="194"/>
      <c r="AP14" s="193"/>
      <c r="AQ14" s="194"/>
      <c r="AR14" s="194"/>
      <c r="AS14" s="193"/>
      <c r="AT14" s="194"/>
      <c r="AU14" s="194"/>
      <c r="AV14" s="102"/>
      <c r="AW14" s="142"/>
      <c r="AX14" s="215"/>
    </row>
    <row r="15" spans="1:91" ht="46.35" customHeight="1" x14ac:dyDescent="0.3">
      <c r="A15" s="186"/>
      <c r="B15" s="187"/>
      <c r="C15" s="187"/>
      <c r="D15" s="188"/>
      <c r="E15" s="187"/>
      <c r="F15" s="199"/>
      <c r="G15" s="188"/>
      <c r="H15" s="188"/>
      <c r="I15" s="189"/>
      <c r="J15" s="189"/>
      <c r="K15" s="195"/>
      <c r="L15" s="191"/>
      <c r="M15" s="192"/>
      <c r="N15" s="192"/>
      <c r="O15" s="193"/>
      <c r="P15" s="194"/>
      <c r="Q15" s="212"/>
      <c r="R15" s="193"/>
      <c r="S15" s="194"/>
      <c r="T15" s="194"/>
      <c r="U15" s="193"/>
      <c r="V15" s="194"/>
      <c r="W15" s="194"/>
      <c r="X15" s="193"/>
      <c r="Y15" s="194"/>
      <c r="Z15" s="194"/>
      <c r="AA15" s="193"/>
      <c r="AB15" s="194"/>
      <c r="AC15" s="194"/>
      <c r="AD15" s="193"/>
      <c r="AE15" s="194"/>
      <c r="AF15" s="194"/>
      <c r="AG15" s="193"/>
      <c r="AH15" s="194"/>
      <c r="AI15" s="194"/>
      <c r="AJ15" s="193"/>
      <c r="AK15" s="194"/>
      <c r="AL15" s="194"/>
      <c r="AM15" s="193"/>
      <c r="AN15" s="194"/>
      <c r="AO15" s="194"/>
      <c r="AP15" s="193"/>
      <c r="AQ15" s="194"/>
      <c r="AR15" s="194"/>
      <c r="AS15" s="193"/>
      <c r="AT15" s="194"/>
      <c r="AU15" s="194"/>
      <c r="AV15" s="102"/>
      <c r="AW15" s="142"/>
      <c r="AX15" s="215"/>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A4DFF5-0D4E-482C-A04F-9825953341DE}"/>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Karin Liliana Forero Cubillos</cp:lastModifiedBy>
  <cp:revision/>
  <dcterms:created xsi:type="dcterms:W3CDTF">2016-04-29T15:11:54Z</dcterms:created>
  <dcterms:modified xsi:type="dcterms:W3CDTF">2025-11-20T16:05:56Z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