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10" documentId="8_{72458EFE-53A0-476E-9D81-E5715964EF82}" xr6:coauthVersionLast="47" xr6:coauthVersionMax="47" xr10:uidLastSave="{096BF718-9BEF-4781-945C-3DA24E8A8FBC}"/>
  <bookViews>
    <workbookView xWindow="-120" yWindow="-120" windowWidth="29040" windowHeight="15720" tabRatio="731" activeTab="3"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26" i="50" l="1"/>
  <c r="K25" i="50"/>
  <c r="K26" i="49"/>
  <c r="K25" i="49"/>
  <c r="K26" i="20"/>
  <c r="K25" i="20"/>
  <c r="J26" i="50" l="1"/>
  <c r="J25" i="50"/>
  <c r="J26" i="49"/>
  <c r="J25" i="49"/>
  <c r="J26" i="20"/>
  <c r="J25" i="20"/>
  <c r="I26" i="50"/>
  <c r="I25" i="50"/>
  <c r="I26" i="49"/>
  <c r="I25" i="49"/>
  <c r="I26" i="20"/>
  <c r="I25" i="20"/>
  <c r="H26" i="50"/>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C51" i="38"/>
  <c r="C49"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 r="N29" i="20" l="1"/>
  <c r="O29" i="20" s="1"/>
  <c r="N29" i="50"/>
  <c r="O29" i="50" s="1"/>
  <c r="H29" i="49" l="1"/>
  <c r="N29" i="49"/>
  <c r="O2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<sst xmlns="http://schemas.openxmlformats.org/spreadsheetml/2006/main" count="2021" uniqueCount="629">
  <si>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</si>
  <si>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</si>
  <si>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</si>
  <si>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</si>
  <si>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</si>
  <si>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</si>
  <si>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</si>
  <si>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</si>
  <si>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</si>
  <si>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</si>
  <si>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</si>
  <si>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</si>
  <si>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</si>
  <si>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</si>
  <si>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</si>
  <si>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</si>
  <si>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</si>
  <si>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</si>
  <si>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</si>
  <si>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</si>
  <si>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</si>
  <si>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</si>
  <si>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</si>
  <si>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</si>
  <si>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</si>
  <si>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</si>
  <si>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</si>
  <si>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</si>
  <si>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</si>
  <si>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</si>
  <si>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</si>
  <si>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</si>
  <si>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</si>
  <si>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</si>
  <si>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</si>
  <si>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</si>
  <si>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</si>
  <si>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</si>
  <si>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</si>
  <si>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</si>
  <si>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</si>
  <si>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</si>
  <si>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</si>
  <si>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</si>
  <si>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</si>
  <si>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</si>
  <si>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</si>
  <si>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</si>
  <si>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</si>
  <si>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</si>
  <si>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</si>
  <si>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</si>
  <si>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</si>
  <si>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</si>
  <si>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</si>
  <si>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</si>
  <si>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</si>
  <si>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</si>
  <si>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</si>
  <si>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</si>
  <si>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</si>
  <si>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</si>
  <si>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</si>
  <si>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</si>
  <si>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</si>
  <si>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</si>
  <si>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</si>
  <si>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</si>
  <si>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</si>
  <si>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</si>
  <si>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</si>
  <si>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</si>
  <si>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</si>
  <si>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</si>
  <si>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</si>
  <si>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</si>
  <si>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</si>
  <si>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</si>
  <si>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</si>
  <si>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</si>
  <si>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</si>
  <si>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</si>
  <si>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</si>
  <si>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</si>
  <si>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</si>
  <si>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</si>
  <si>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</si>
  <si>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</si>
  <si>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</si>
  <si>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</si>
  <si>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</si>
  <si>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</si>
  <si>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</si>
  <si>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</si>
  <si>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</si>
  <si>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</si>
  <si>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</si>
  <si>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</si>
  <si>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</si>
  <si>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</si>
  <si>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</si>
  <si>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</si>
  <si>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</si>
  <si>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</si>
  <si>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</si>
  <si>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</si>
  <si>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</si>
  <si>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</si>
  <si>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</si>
  <si>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</si>
  <si>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</si>
  <si>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</si>
  <si>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</si>
  <si>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</si>
  <si>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</si>
  <si>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</si>
  <si>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</si>
  <si>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</si>
  <si>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</si>
  <si>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</si>
  <si>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</si>
  <si>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</si>
  <si>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</si>
  <si>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</si>
  <si>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</si>
  <si>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</si>
  <si>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</si>
  <si>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</si>
  <si>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</si>
  <si>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</si>
  <si>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</si>
  <si>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</si>
  <si>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</si>
  <si>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</si>
  <si>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</si>
  <si>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</si>
  <si>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</si>
  <si>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</si>
  <si>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</si>
  <si>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</si>
  <si>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</si>
  <si>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</si>
  <si>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</si>
  <si>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</si>
  <si>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</si>
  <si>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</si>
  <si>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</si>
  <si>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</si>
  <si>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</si>
  <si>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</si>
  <si>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</si>
  <si>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</si>
  <si>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</si>
  <si>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</si>
  <si>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</si>
  <si>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</si>
  <si>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</si>
  <si>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</si>
  <si>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</si>
  <si>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</si>
  <si>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</si>
  <si>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</si>
  <si>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</si>
  <si>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</si>
  <si>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</si>
  <si>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</si>
  <si>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</si>
  <si>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</si>
  <si>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</si>
  <si>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</si>
  <si>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</si>
  <si>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</si>
  <si>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</si>
  <si>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</si>
  <si>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</si>
  <si>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</si>
  <si>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</si>
  <si>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</si>
  <si>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</si>
  <si>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</si>
  <si>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</si>
  <si>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</si>
  <si>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</si>
  <si>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</si>
  <si>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</si>
  <si>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</si>
  <si>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</si>
  <si>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</si>
  <si>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</si>
  <si>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</si>
  <si>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</si>
  <si>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</si>
  <si>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</si>
  <si>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</si>
  <si>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</si>
  <si>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</si>
  <si>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</si>
  <si>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</si>
  <si>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</si>
  <si>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</si>
  <si>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</si>
  <si>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</si>
  <si>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</si>
  <si>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</si>
  <si>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</si>
  <si>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</si>
  <si>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</si>
  <si>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</si>
  <si>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</si>
  <si>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</si>
  <si>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</si>
  <si>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</si>
  <si>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</si>
  <si>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</si>
  <si>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</si>
  <si>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</si>
  <si>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</si>
  <si>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</si>
  <si>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</si>
  <si>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</si>
  <si>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</si>
  <si>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</si>
  <si>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</si>
  <si>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</si>
  <si>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</si>
  <si>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</si>
  <si>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</si>
  <si>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</si>
  <si>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</si>
  <si>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</si>
  <si>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</si>
  <si>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</si>
  <si>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</si>
  <si>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</si>
  <si>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</si>
  <si>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</si>
  <si>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</si>
  <si>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</si>
  <si>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</si>
  <si>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</si>
  <si>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</si>
  <si>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</si>
  <si>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</si>
  <si>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</si>
  <si>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</si>
  <si>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</si>
  <si>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</si>
  <si>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</si>
  <si>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</si>
  <si>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</si>
  <si>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</si>
  <si>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</si>
  <si>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</si>
  <si>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</si>
  <si>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</si>
  <si>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</si>
  <si>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</si>
  <si>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</si>
  <si>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</si>
  <si>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</si>
  <si>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</si>
  <si>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</si>
  <si>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</si>
  <si>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</si>
  <si>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</si>
  <si>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</si>
  <si>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</si>
  <si>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</si>
  <si>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</si>
  <si>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</si>
  <si>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</si>
  <si>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</si>
  <si>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</si>
  <si>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</si>
  <si>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</si>
  <si>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</si>
  <si>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</si>
  <si>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</si>
  <si>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</si>
  <si>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</si>
  <si>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</si>
  <si>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</si>
  <si>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</si>
  <si>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</si>
  <si>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</si>
  <si>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</si>
  <si>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</si>
  <si>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</si>
  <si>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</si>
  <si>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</si>
  <si>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</si>
  <si>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</si>
  <si>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</si>
  <si>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</si>
  <si>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</si>
  <si>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</si>
  <si>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</si>
  <si>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</si>
  <si>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</si>
  <si>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</si>
  <si>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</si>
  <si>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</si>
  <si>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</si>
  <si>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</si>
  <si>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</si>
  <si>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</si>
  <si>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</si>
  <si>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</si>
  <si>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</si>
  <si>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</si>
  <si>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</si>
  <si>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</si>
  <si>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</si>
  <si>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</si>
  <si>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</si>
  <si>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</si>
  <si>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</si>
  <si>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</si>
  <si>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</si>
  <si>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</si>
  <si>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</si>
  <si>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</si>
  <si>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</si>
  <si>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</si>
  <si>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</si>
  <si>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</si>
  <si>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</si>
  <si>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</si>
  <si>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</si>
  <si>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</si>
  <si>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</si>
  <si>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</si>
  <si>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</si>
  <si>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</si>
  <si>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</si>
  <si>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</si>
  <si>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</si>
  <si>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</si>
  <si>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</si>
  <si>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</si>
  <si>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</si>
  <si>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</si>
  <si>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</si>
  <si>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</si>
  <si>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</si>
  <si>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</si>
  <si>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</si>
  <si>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</si>
  <si>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</si>
  <si>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</si>
  <si>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</si>
  <si>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</si>
  <si>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</si>
  <si>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</si>
  <si>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</si>
  <si>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</si>
  <si>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</si>
  <si>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</si>
  <si>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</si>
  <si>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</si>
  <si>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</si>
  <si>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</si>
  <si>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</si>
  <si>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</si>
  <si>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</si>
  <si>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</si>
  <si>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</si>
  <si>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</si>
  <si>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</si>
  <si>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</si>
  <si>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</si>
  <si>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</si>
  <si>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</si>
  <si>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</si>
  <si>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</si>
  <si>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</si>
  <si>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</si>
  <si>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</si>
  <si>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</si>
  <si>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</si>
  <si>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</si>
  <si>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</si>
  <si>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</si>
  <si>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</si>
  <si>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</si>
  <si>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</si>
  <si>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</si>
  <si>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</si>
  <si>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</si>
  <si>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</si>
  <si>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</si>
  <si>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</si>
  <si>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</si>
  <si>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</si>
  <si>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</si>
  <si>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</si>
  <si>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</si>
  <si>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</si>
  <si>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</si>
  <si>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</si>
  <si>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</si>
  <si>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</si>
  <si>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</si>
  <si>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</si>
  <si>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</si>
  <si>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</si>
  <si>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</si>
  <si>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</si>
  <si>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</si>
  <si>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</si>
  <si>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</si>
  <si>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</si>
  <si>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</si>
  <si>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</si>
  <si>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</si>
  <si>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</si>
  <si>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</si>
  <si>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</si>
  <si>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</si>
  <si>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</si>
  <si>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</si>
  <si>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</si>
  <si>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</si>
  <si>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</si>
  <si>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</si>
  <si>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</si>
  <si>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</si>
  <si>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</si>
  <si>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</si>
  <si>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</si>
  <si>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</si>
  <si>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</si>
  <si>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</si>
  <si>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</si>
  <si>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</si>
  <si>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</si>
  <si>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</si>
  <si>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</si>
  <si>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</si>
  <si>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</si>
  <si>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</si>
  <si>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</si>
  <si>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</si>
  <si>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</si>
  <si>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</si>
  <si>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</si>
  <si>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</si>
  <si>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</si>
  <si>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</si>
  <si>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</si>
  <si>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</si>
  <si>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</si>
  <si>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</si>
  <si>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</si>
  <si>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</si>
  <si>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</si>
  <si>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</si>
  <si>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</si>
  <si>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</si>
  <si>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</si>
  <si>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</si>
  <si>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</si>
  <si>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</si>
  <si>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</si>
  <si>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</si>
  <si>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</si>
  <si>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</si>
  <si>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</si>
  <si>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</si>
  <si>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</si>
  <si>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</si>
  <si>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</si>
  <si>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</si>
  <si>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</si>
  <si>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</si>
  <si>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</si>
  <si>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</si>
  <si>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</si>
  <si>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</si>
  <si>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</si>
  <si>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</si>
  <si>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</si>
  <si>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</si>
  <si>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</si>
  <si>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</si>
  <si>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</si>
  <si>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</si>
  <si>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</si>
  <si>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</si>
  <si>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</si>
  <si>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</si>
  <si>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</si>
  <si>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</si>
  <si>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</si>
  <si>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</si>
  <si>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</si>
  <si>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</si>
  <si>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</si>
  <si>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</si>
  <si>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</si>
  <si>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</si>
  <si>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</si>
  <si>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</si>
  <si>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</si>
  <si>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</si>
  <si>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</si>
  <si>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</si>
  <si>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</si>
  <si>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</si>
  <si>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</si>
  <si>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</si>
  <si>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</si>
  <si>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</si>
  <si>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</si>
  <si>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</si>
  <si>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</si>
  <si>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</si>
  <si>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</si>
  <si>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</si>
  <si>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</si>
  <si>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</si>
  <si>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</si>
  <si>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</si>
  <si>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</si>
  <si>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</si>
  <si>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</si>
  <si>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</si>
  <si>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</si>
  <si>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</si>
  <si>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</si>
  <si>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</si>
  <si>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</si>
  <si>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</si>
  <si>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</si>
  <si>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</si>
  <si>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</si>
  <si>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</si>
  <si>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 xml:space="preserve">178 atenciones, así: 10 atenciones en la unidad móvil </t>
    </r>
    <r>
      <rPr>
        <sz val="13"/>
        <color theme="1"/>
        <rFont val="Arial"/>
        <family val="2"/>
      </rPr>
      <t xml:space="preserve">de manera presencial. Se brindó atención en la unidad móvil en las localidades de Los Mártires, Barrios Unidos, Engativá y Tunjuelito, ofreciendo orientación y apoyo psicosocial a las mujeres que lo requerían. Adicionalmente se realizaron </t>
    </r>
    <r>
      <rPr>
        <b/>
        <sz val="13"/>
        <color theme="1"/>
        <rFont val="Arial"/>
        <family val="2"/>
      </rPr>
      <t>168 atenciones en la sede física</t>
    </r>
    <r>
      <rPr>
        <sz val="13"/>
        <color theme="1"/>
        <rFont val="Arial"/>
        <family val="2"/>
      </rPr>
      <t xml:space="preserve"> y de forma telefónica desagregadas así: 17 asesorías y 04 valoraciones iniciales, 124 seguimientos, y 23 cierres. El acompañamiento psicosocial ofreció herramientas para la promoción de espacios de reflexión sobre la salud mental. A través del proceso, las mujeres adquirieron estrategias para afrontar desafíos personales y sociales. Además, se llevó a cabo un taller virtual mensual, cuya temática en agosto estuvo centrada en la violencia sexual.</t>
    </r>
  </si>
  <si>
    <t>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el fin de identificar futuros cambios en la dinámica de la actividad sexual pagada, con la participación de 19 contratistas (ii) Cartografía social, espacio para la socialización de las dinámicas en territorio durante los recorridos con el fin de establecer planes de acción, con la participación de 20 contratistas. 
(2)	Se continuó con la articulación de espacios en Fontibón, Engativá y Tunjuelito, y subredes de salud en Kennedy y Usme para avanzar en la implementación de la unidad móvil de Casa de Todas. 
(3)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con y sin carpas, en articulación con articulo con Subredes de Salud, SD Salud, SD Desarrollo Económico, Centro Intégrate, Metro, IPS Colsibsidio, Fundación REDSOMOS, Universidad del Rosario y SDMujer.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t>
  </si>
  <si>
    <t>Con el fin de sistematizar los procesos de investigación y acción participativa para fortalecer el análisis situacional de las violaciones de derechos de las personas que realizan ASP, en el mes de agosto se avanzó en con la revisión de comentarios de la primera versión del documento de resultados de la investigación, realizados por la coordinadora d ela Estrategia Casa de Todas.</t>
  </si>
  <si>
    <t>En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</si>
  <si>
    <t>https://secretariadistritald-my.sharepoint.com/:f:/g/personal/kforero_sdmujer_gov_co/EqP_gIfLtGtLgd30-gNR9oIByDSOiJCiopgJpUkLIM4jHA?e=ibzXVl</t>
  </si>
  <si>
    <t>https://secretariadistritald-my.sharepoint.com/:f:/g/personal/kforero_sdmujer_gov_co/EokhyvZoHKBBo2x6ndkSHX8BQRzvfTEtkOeiVsauuOC4xA?e=5S7Cu5</t>
  </si>
  <si>
    <t>https://secretariadistritald-my.sharepoint.com/:f:/g/personal/kforero_sdmujer_gov_co/EuYbZyY5EI1AmA4CM1Woc60Bns-5LVjwdrmer3LPE4j7SA?e=Pr3BK0</t>
  </si>
  <si>
    <t>https://secretariadistritald-my.sharepoint.com/:f:/g/personal/kforero_sdmujer_gov_co/EijFVdgQhoZMt9t6dmIfjaIBuBgPYgDu5HZt7s2gfFEcxg?e=7hf51L</t>
  </si>
  <si>
    <t>https://secretariadistritald-my.sharepoint.com/:f:/g/personal/kforero_sdmujer_gov_co/ErIRsLgTbUJDh1Mo_IPnMDwB2QweQU0PwgfcAxPr_MtnwA?e=LlMVTY</t>
  </si>
  <si>
    <t>https://secretariadistritald-my.sharepoint.com/:f:/g/personal/kforero_sdmujer_gov_co/ErMAos_8G1xFm8FqQa9DHF0Bta5ZINmOZ9uNzfCIVvpfwg?e=ew5LgV</t>
  </si>
  <si>
    <t xml:space="preserve">En agosto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178 atenciones psicosociales discriminadas así:  10 atenciones en la unidad móvil de forma presencial en las localidades focalizadas y adicionalmente se realizaron 168 atenciones psicosociales en la sede física y de forma telefónica. 
2.	Con el objetivo de realizar las atenciones jurídicas (valoraciones iniciales, asesoría, seguimientos y cierres) a mujeres que realizan actividades sexuales pagadas, se realizan un total de 286 atenciones jurídicas discriminadas así:  En el área jurídica se realizan 22 atenciones en la Unidad Móvil de manera presencial en las diferentes localidades focalizadas y adicionalmente, se realizan 264  atenciones en la sede física y de forma telefónica.
3.	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368 atenciones, realizadas así: Se realizaron 24 atenciones en la unidad móvil de manera presencial en las localidades focalizadas y se realizaron 344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5.	Se realizaron 20 recorridos en dupla en las 19 localidades donde se han identificado que se realizan ASP.
6.	Se realizaron cuatro (4) ferias y jornadas de servicios interinstitucionales, en articulación con articulo con Subredes de Salud, SD Salud, SD Desarrollo Económico, Centro Intégrate, Metro, IPS Colsibsidio y SDMujer. Donde se logró realizar atención a 86 ciudadanas.
7.	Se realizaron 9 jornadas de atención itinerante en la localidad de Barrios Barrios Unidos, todos los lunes; en Engativá Casa Mujeres Respiro, los martes y en los Mártires, en el Castillo de las Artes, todos los miércoles.
9.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11.	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t>
  </si>
  <si>
    <t xml:space="preserve">En el mes de agosto con el objetivo de realizar las atenciones jurídicas (valoraciones iniciales, asesoría, seguimientos y cierres) a mujeres en ASP a través de las diferentes modalidades de atención de la Estrategia Casa de Todas: sede física, móvil y telefónica, se realizan un total de 286  atenciones jurídicas discriminadas así:  En el área jurídica se realizan 22 atenciones en la unidad móvil de manera presencial en las localidades de Los Mártires, Barrios Unidos, Engativá, Tunjuelito y La Candelaria, Adicionalmente, se realizan 264  atenciones en la sede física y de forma telefónica. </t>
  </si>
  <si>
    <t>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178 atenciones, discriminadas así: 10 atenciones en la unidad móvil de manera presencial. Adicionalmente se realizaron 168 atenciones en la sede física y de forma telefónica</t>
  </si>
  <si>
    <t>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368 atenciones, discriminadas así: 24 atenciones en la unidad móvil de manera presencial, adicionalmente, se realizaron 344  atenciones en la sede física y de forma telefónica.</t>
  </si>
  <si>
    <r>
      <t xml:space="preserve">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1424</t>
    </r>
    <r>
      <rPr>
        <sz val="13"/>
        <color theme="1"/>
        <rFont val="Arial"/>
        <family val="2"/>
      </rPr>
      <t xml:space="preserve">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</si>
  <si>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periodo acumulado de enero a agosto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1602</t>
    </r>
    <r>
      <rPr>
        <sz val="13"/>
        <color theme="1"/>
        <rFont val="Arial"/>
        <family val="2"/>
      </rPr>
      <t xml:space="preserve"> atenciones, así:  
90 atenciones en la unidad móvil de forma presencial en las diferentes localidades focalizadas. Adicionalmente se realizaron 1512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19 espacios de formación, cualificación y fortalecimiento de habilidades a las profesionales de casa de todas, en las que se registraron 315 participaciones del equipo de profesionales y técnicas de Casa de Todas. 
(2)	Se realizaron 158 recorridos en dupla en las 19 localidades donde se han identificado que se realizan ASP. 
(4)	Se realizaron 23 jornadas de servicios interinstitucionales, en articulación con Subredes de Salud, SD Salud, SD Desarrollo Económico, Centro Intégrate, Metro, IPS Colsibsidio y SDMujer. Donde se logró realizar atención a 458 ciudadanas. 
(5) Se realizaron 63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</si>
  <si>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En el periodo acumulado de enero a agosto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t>
    </r>
    <r>
      <rPr>
        <b/>
        <sz val="13"/>
        <color theme="1"/>
        <rFont val="Arial"/>
        <family val="2"/>
      </rPr>
      <t>otal de 2650  atenciones</t>
    </r>
    <r>
      <rPr>
        <sz val="13"/>
        <color theme="1"/>
        <rFont val="Arial"/>
        <family val="2"/>
      </rPr>
      <t xml:space="preserve"> desagregadas así:  En el área jurídica se realizan 142 atenciones en la Unidad Móvil de manera presencial en las diferentes localidades focalizadas. Adicionalmente, se realizan 2508 atenciones en la sede física y de forma telefónica. También con el fin de implementar el Plan de formación y cualificación de equipos técnicos que realizan atenciones a mujeres que realizan actividades sexuales pagadas, para el periodo acumulado se </t>
    </r>
    <r>
      <rPr>
        <b/>
        <sz val="13"/>
        <color theme="1"/>
        <rFont val="Arial"/>
        <family val="2"/>
      </rPr>
      <t>realizaron 24 espacios de cualificación y asistencia técnica para equipos técnicos y profesionales</t>
    </r>
    <r>
      <rPr>
        <sz val="13"/>
        <color theme="1"/>
        <rFont val="Arial"/>
        <family val="2"/>
      </rPr>
      <t xml:space="preserve">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</si>
  <si>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mes de agosto con el objetivo de realizar las atenciones jurídicas (valoraciones iniciales, asesoría, seguimientos y cierres) a mujeres que realizan actividades sexuales pagadas a través de las diferentes modali</t>
    </r>
    <r>
      <rPr>
        <b/>
        <sz val="13"/>
        <color theme="1"/>
        <rFont val="Arial"/>
        <family val="2"/>
      </rPr>
      <t>dades de atención de la Estrategia Casa de Todas: sede física, móvil y telefónica, se realizan un total de</t>
    </r>
    <r>
      <rPr>
        <sz val="13"/>
        <color theme="1"/>
        <rFont val="Arial"/>
        <family val="2"/>
      </rPr>
      <t xml:space="preserve"> </t>
    </r>
    <r>
      <rPr>
        <b/>
        <sz val="13"/>
        <color theme="1"/>
        <rFont val="Arial"/>
        <family val="2"/>
      </rPr>
      <t>286 atencione</t>
    </r>
    <r>
      <rPr>
        <sz val="13"/>
        <color theme="1"/>
        <rFont val="Arial"/>
        <family val="2"/>
      </rPr>
      <t xml:space="preserve">s así:  
En el área jurídica se realizan 22 atenciones en la unidad móvil de manera presencial en las localidades de Los Mártires, Barrios Unidos, Engativá, y Tunjuelito, desagregadas así: 13 asesorías, 05 valoraciones iniciales, 02 seguimientos y 02 cierre.
Adicionalmente, se realizan 264 atenciones en la sede física y de forma telefónica desagregadas así: 70 asesorías y 14 valoraciones iniciales, 143 seguimientos, y 37 cierres. Adicionalmente, se gestionaron las siguientes actuaciones:
- Impulso e incidente procesal: 2
- Derechos de petición: 15
- Tutela: 1
- Procesos vigentes en representación: 4   </t>
    </r>
  </si>
  <si>
    <r>
      <t xml:space="preserve">En el periodo acumulado de enero a agosto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3078 atenciones</t>
    </r>
    <r>
      <rPr>
        <sz val="13"/>
        <color theme="1"/>
        <rFont val="Arial"/>
        <family val="2"/>
      </rPr>
      <t xml:space="preserve"> de trabajo social realizadas así: 
•	Se realizaron 164 atenciones en la unidad móvil de manera presencial en las localidades focalizadas y se realizaron 2914 atenciones en la sede física y de forma telefónica. 
•	Con el fin de implementar el plan de ¨Fortalecimiento de Redes ¨ para mujeres que realizan ASP, se realizaron en el periodo acumulado siete actividades de fortalecimiento de redes, con la participación de 86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r>
  </si>
  <si>
    <t xml:space="preserve">En el mes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24 atenciones en la unidad móvil de manera presencial en las localidades de Los Mártires, Barrios Unidos, Engativá y Tunjuelito desagregadas así: 08 asesorías, 02 valoraciones iniciales, 08 seguimientos y 06 cierres.
•	se realizaron 344 atenciones en la sede física y de forma telefónica desagregadas así: 84 asesorías y 47 valoraciones iniciales, 177 seguimientos, y 36 cierres. Adicionalmente, a través de la atención se logra dar respuesta en las siguientes áreas:
* 2  Portabilidad.                                                                                       
* 3 Salud traslado municipio                                                                               
* 10 Solicitud de encuesta socioeconómica SISBEN
* 10 Afiliaciones al sistema de salud
*  8 Activación servicios de SDIS, proyecto enlace emergencia social, bono de adulto mayor y jardines
*4 Solicitud cupo Dirección Local de Educación.                                
*12 Proceso educación flexible.
* 13 Formación para el trabajo (Miquelina y Scalabrini).
* 17 Pruebas rápidas con secretaria de salud. 
* 6 Fondo Nacional del Ahorro. 
* 1 Empleabilidad.  * 1 Educación superior 
* 11 Anticoncepción  * 2 IVE 
* 1 Cedulación  * 4 movilidad salud                                                                                                                                                                                                                                                                                                                                            14 Otros como barreras de acceso a salud, certificado de discapacidad emprendimiento, albergue, citas médicas y especialidades.          </t>
  </si>
  <si>
    <t>https://secretariadistritald-my.sharepoint.com/:x:/g/personal/kforero_sdmujer_gov_co/EX6l4SJ3T4VNpaZLaLvmtnkBuhKAC8e9Wb0BKTqDLahv0A?e=lSv994</t>
  </si>
  <si>
    <t>Con el objetivo de Implementar el plan de  ¨Fortalecimiento de Redes ¨ para mujeres que realizan ASP  en agosto, la dupla de articulacióncon la  estrategia de cuidado menstrual, realizó las siguientes actividades con mujeres en ASP: (1) recorrido de cuidado menstrual en la localidad de Barrios Unidos, con 30 participantes donde se entregaron kits, (1) Socialización de tips de ciudado menstrual en Feria de Servicios Localidad de Barrios Unidos, donde participaron 14 mujeres</t>
  </si>
  <si>
    <t>https://secretariadistritald-my.sharepoint.com/:f:/g/personal/kforero_sdmujer_gov_co/EgK1jXmHRH1JqYMKIguL69IBieN8z1dIP0juLsgH0y46Ug?e=jFc8Jp</t>
  </si>
  <si>
    <r>
      <t xml:space="preserve">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Patio Bonito, Puente Aranda, Engativá, y Usme ofreciendo orientación y apoyo psicosocial.
Adicionalmente se realizaron</t>
    </r>
    <r>
      <rPr>
        <b/>
        <sz val="13"/>
        <color theme="1"/>
        <rFont val="Arial"/>
        <family val="2"/>
      </rPr>
      <t xml:space="preserve"> 186 atenciones en la sede física y de forma telefónica</t>
    </r>
    <r>
      <rPr>
        <sz val="13"/>
        <color theme="1"/>
        <rFont val="Arial"/>
        <family val="2"/>
      </rPr>
      <t xml:space="preserve"> desagregadas así: 23 asesorías y 05 valoraciones iniciales, 105 seguimientos, y 53 cierres. El acompañamiento permitió generar herramientas de bienestar emocional, autocuidado, salud mental, el reconocimiento como sujetas de derechos y el fortalecimiento de la autonomía. Además, se llevaron a cabo dos talleres virtuales, cuya temática estuvo centrada en mitos y realidades del amor romántico y sensibilizarlas sobre los derechos priorizados en la Política Pública Mujer y Equidad de Género (PPMyEG).</t>
    </r>
  </si>
  <si>
    <t xml:space="preserve">En el mes de septiembre se trabajo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</si>
  <si>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psicosociales, así:  17atenciones en la unidad móvil de forma presencial, adicionalmente se realizaron 186  atenciones en la sede física y de forma telefónica. 
Adicionalmente, 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(i)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Un recorrido de cuidado menstrual en la localidad de Santa Fe, con 36 participantes donde se entregaron kits, (8) Espacio de autocuidado y cuidado menstrual en Casa de Todas con 31 mujeres participantes (9) Dos actividades de Amor y Amistad 'Juntas Somos Red Tejiendo lazos de sororidad' con 38 y 30 participantes cada uno.  (10) Por otro lado se ajustó documento Guía operativa para la implementación de la unidad móvil de la estrategia Casa de Todas.
Por último y con el fin de sistematizar los procesos de investigación y acción participativa para fortalecer el análisis situacional de las violaciones de derechos de las personas que realizan ASP, en el mes de septiembre se avanzó con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t>
  </si>
  <si>
    <t>En el periodo acumulado de ENERO A SEPTIEMBRE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1805 atenciones, así:  
107 atenciones en la unidad móvil de forma presencial en las diferentes localidades focalizadas. Adicionalmente se realizaron 1698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20 espacios de formación, cualificación y fortalecimiento de habilidades a las profesionales de casa de todas, en las que se registraron 335 participaciones del equipo de profesionales y técnicas de Casa de Todas. 
(2)	Se realizaron 180 recorridos en dupla en las 18 localidades donde se han identificado que se realizan ASP. 
(4)	Se realizaron 29 jornadas de servicios interinstitucionales, en articulación con Subredes de Salud, SD Salud, SD Desarrollo Económico, Centro Intégrate, Metro, IPS Colsibsidio y SDMujer. Donde se logró realizar atención a 656 ciudadanas. 
(5) Se realizaron 71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de septiembre se entregó la versión final del documento de resultados de la investigación "Análisis situacional de las violencias basadas en género en mujeres que realizan actividades sexuales pagadas, según su nacionalidad", para revisión de la Dirección de Enfoque Diferencial.</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</si>
  <si>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178 atenciones psicosociales</t>
    </r>
    <r>
      <rPr>
        <sz val="13"/>
        <color theme="1"/>
        <rFont val="Arial"/>
        <family val="2"/>
      </rPr>
      <t>, así:  10 atenciones en la unidad móvil de forma presencial, adicionalmente se realizaron 168  atenciones en la sede física y de forma telefónica. 
Adicionalmente, 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(2)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(3)	Se realizaron cuatro (4) ferias de servicios interinstitucionales, en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
Por último y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t>
    </r>
  </si>
  <si>
    <t>https://secretariadistritald-my.sharepoint.com/:f:/g/personal/kforero_sdmujer_gov_co/EsLf67R7otVAnpL833rtEjABKt1wpc34EpRXh33kWkVWLg?e=oxV4lv</t>
  </si>
  <si>
    <t>https://secretariadistritald-my.sharepoint.com/:f:/g/personal/kforero_sdmujer_gov_co/ErMAos_8G1xFm8FqQa9DHF0Bta5ZINmOZ9uNzfCIVvpfwg?e=V6OaK5</t>
  </si>
  <si>
    <t>https://secretariadistritald-my.sharepoint.com/:f:/g/personal/kforero_sdmujer_gov_co/Etl9RRlPLQBBuZySMUU5mwwBAJPhv-7pKobrk7rLr32TyQ?e=18id4Y</t>
  </si>
  <si>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Patio Bonito, Puente Aranda, Engativá, y Usme , desagregadas así: 14 asesorías, 03 valoraciones iniciales, 05 seguimientos y 06 cierre.
Adicionalmente, se realizan  294 atenciones en la sede física y de forma telefónica desagregadas así: 56 asesorías y 11 valoraciones iniciales, 166 seguimientos, y 61 cierres. Adicionalmente, se gestionaron las siguientes actuaciones:
- Impulso e incidente procesal: 9
- Derechos de petición: 18
- Tutela: 2
- Procesos vigentes en representación: 3    </t>
  </si>
  <si>
    <t xml:space="preserve">En el mes de septiembre se realizaron seis actividades de formación a 187 funcionarios para atención a mujeres en ASP: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</si>
  <si>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r>
      <t xml:space="preserve">En el mes de agosto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286 atenciones</t>
    </r>
    <r>
      <rPr>
        <sz val="13"/>
        <color theme="1"/>
        <rFont val="Arial"/>
        <family val="2"/>
      </rPr>
      <t xml:space="preserve"> así:  
En el área jurídica se realizan 22 atenciones en la unidad móvil de manera presencial en las localidades de Los Mártires, Barrios Unidos, Engativá, y Tunjuelito,adicionalmente, se realizan 264 atenciones en la sede física y de forma telefónica y en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t>
    </r>
  </si>
  <si>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Engativá, y Tunjuelito, adicionalmente, se realizan 294 atenciones en la sede física y de forma telefónica y en septiembre se realizaron seis actividades de formación a 187 funcionarios para atención a mujeres en ASP. Así: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</si>
  <si>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t>https://secretariadistritald-my.sharepoint.com/:f:/g/personal/kforero_sdmujer_gov_co/EjtzVDh9i49Nh94eUtPkHmsBsmV4S2ou0jtcpncDXj-BHQ?e=D7LWRe</t>
  </si>
  <si>
    <t>https://secretariadistritald-my.sharepoint.com/:f:/g/personal/kforero_sdmujer_gov_co/ErlcGQy8I5hLmxUM1WKQTE8BLhDXbQn8qn8xMdQxhwmBbA?e=IHObec</t>
  </si>
  <si>
    <t>En el mes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de  Los Mártires, Barrios Unidos, Patio Bonito, Puente Aranda, Engativá, y Usme desagregadas así: 18 asesorías, 08 valoraciones iniciales, 07 seguimientos y 04 cierres.
•	se realizaron 329 atenciones en la sede física y de forma telefónica desagregadas así: 113 asesorías y 51 valoraciones iniciales, 116 seguimientos, y 86 cierres. Adicionalmente, a través de la atención se logra dar respuesta en las siguientes áreas:
*3 Portabilidad.                                                                                       
 *1 Salud traslado municipio                                                                               
* 20 Solicitud de encuesta socioeconómica SISBEN
*  8 Afiliaciones al sistema de salud
*  10 Activación servicios de SDIS, proyecto enlace emergencia social, bono de adulto mayor y jardines
* 7 Solicitud cupo Dirección Local de Educación.
*9 Proceso educación flexible.
* 8 Formación para el trabajo (Miquelina y Scalabrini).
* 45 Salud sexual y reproductiva 
* 16  Fondo Nacional del Ahorro. 
* 7 Empleabilidad. 
*  Educación superior 
* 6 Anticoncepción 
* 2 IVE 
*1Cedulación    y   23 Otros como barreras de acceso a salud, certificado de discapacidad emprendimiento, albergue, citas médicas y especialidades.</t>
  </si>
  <si>
    <t>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1)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Por otro lado se ajustó documento Guía operativa para la implementación de la unidad móvil de la estrategia Casa de Todas.</t>
  </si>
  <si>
    <t>Con el objetivo de Implementar el plan de  ¨Fortalecimiento de Redes ¨ para mujeres que realizan ASP  en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t>
  </si>
  <si>
    <t>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en las 18 localidades donde se han identificado que se realizan ASP</t>
  </si>
  <si>
    <t>https://secretariadistritald-my.sharepoint.com/:f:/g/personal/kforero_sdmujer_gov_co/Eqp_Tjk5UFRMiY7I6sYk00IBGrCN3X1yvAmemW8610OqPQ?e=Gqnvm7</t>
  </si>
  <si>
    <t>https://secretariadistritald-my.sharepoint.com/:f:/g/personal/kforero_sdmujer_gov_co/Eq7Tw3E6ALtPnci2EXqQSeUBdQ-ZsimLjdVGavwNm_dCjg?e=1I4Vwd</t>
  </si>
  <si>
    <t>https://secretariadistritald-my.sharepoint.com/:f:/g/personal/kforero_sdmujer_gov_co/EiFORTjVUP5CoYwCuKs07jkBSNMBu_c2Xrku5g8BJhV6qA?e=2Qoqak</t>
  </si>
  <si>
    <t xml:space="preserve">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 </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</si>
  <si>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focalizadas y se realizaron 329 atenciones en la sede física y de forma telefónica. 
Con el fin de implementar el plan de ¨Fortalecimiento de Redes ¨ para mujeres que realizan ASP, en el mes de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</si>
  <si>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r>
      <t xml:space="preserve">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368 atenciones,</t>
    </r>
    <r>
      <rPr>
        <sz val="13"/>
        <color theme="1"/>
        <rFont val="Arial"/>
        <family val="2"/>
      </rPr>
      <t xml:space="preserve"> realizadas así: 
•	Se realizaron 24 atenciones en la unidad móvil de manera presencial en las localidades focalizadas y se realizaron 344 atenciones en la sede física y de forma telefónica. 
Con el fin de implementar el plan de ¨Fortalecimiento de Redes ¨ para mujeres que realizan ASP, en el mes de agosto Se realizaron dos actividad de fortalecimiento de redes, con la participación de 44 mujeres y en el mismo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t>
    </r>
  </si>
  <si>
    <t xml:space="preserve">PAOLA ROJAS MAYORGA </t>
  </si>
  <si>
    <t>En el periodo acumulado de enero a agosto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1602 atenciones, discriminadas así:  90 atenciones en la unidad móvil de forma presencial en las diferentes localidades focalizadas. Adicionalmente se realizaron 1512 atenciones en la sede física y de forma telefónica. 
2.	Con el objetivo de realizar las atenciones jurídicas (valoraciones iniciales, asesoría, seguimientos y cierres) a mujeres que realizan actividades sexuales pagadas, se realizan un total de 2650  atenciones discriminadas así:  En el área jurídica se realizan 142 atenciones en la Unidad Móvil de manera presencial en las diferentes localidades focalizadas. Adicionalmente, se realizan 2508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3078 atenciones de trabajo social realizadas así: Se realizaron 164 atenciones en la unidad móvil de manera presencial en las localidades focalizadas y se realizaron 2914 atenciones en la sede física y de forma telefónica. 
4.	19 espacios de formación, cualificación y fortalecimiento de habilidades en las que se registraron 315 participaciones del equipo de profesionales y técnicas de Casa de Todas. 
5.	Se realizaron 158 recorridos en dupla en las 18 localidades donde se han identificado que se realizan ASP.
6.	Se realizaron 23 ferias y jornadas de servicios interinstitucionales, en articulación con articulo con Subredes de Salud, SD Salud, SD Desarrollo Económico, Centro Intégrate, Metro, IPS Colsibsidio y SDMujer. Donde se logró realizar atención a 458 ciudadanas
7.	Se realizaron 63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24 espacios de cualificación y asistencia técnica para equipos técnicos, con la participación de 585 profesionales de los diferentes sectores y entidades del distrito. 
12.	Con el fin de implementar el plan de ¨Fortalecimiento de Redes ¨ para mujeres que realizan ASP, se realizaron en el periodo acumulado seis actividades de fortalecimiento de redes, con la participación de 86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</si>
  <si>
    <t>En SEPTIEMBRE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17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322 atenciones jurídicas discriminadas así:  En el área jurídica se realizan 28 atenciones en la Unidad Móvil de manera presencial en las diferentes localidades focalizadas y adicionalmente, se realizan 294 atenciones en la sede física y de forma telefónica.
3.	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Se realizaron 37 atenciones en la unidad móvil de manera presencial en las localidades focalizadas y se realizaron 329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y evaluación móvil-linea jornadas, espacio para la socialización de las dinámicas en territorio durante los recorridos y jornadas de atención con el fin de establecer planes de acción, con la participación de 20 contratistas 
5.	Se realizaron 22 recorridos en dupla en las 18 localidades donde se han identificado que se realizan ASP. 
6.	Se realizaron seis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donde se atendieron 198 ciudadanas 
7.	Se realizaron ocho 8 jornadas de atención itinerante en la localidad de Barrios Unidos, todos los lunes; en Engativá Casa Mujeres Respiro, los martes y en los Mártires, en el Castillo de las Artes, todos los miércoles.
8.	Con el fin de sistematizar los procesos de investigación y acción participativa para fortalecer el análisis situacional de las violaciones de derechos de las personas que realizan ASP,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Por otro lado se ajustó documento Guía operativa para la implementación de la unidad móvil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septiembre se realizaron seis actividades de formación a 187 funcionarios para atención a mujeres en ASP: (i) Transversalización Casa LGBTI Trans Space, con tres 3 participantes. (ii – iv)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11.	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t>
  </si>
  <si>
    <t>https://secretariadistritald-my.sharepoint.com/:f:/g/personal/kforero_sdmujer_gov_co/ErMAos_8G1xFm8FqQa9DHF0Bta5ZINmOZ9uNzfCIVvpfwg?e=frWASP</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</si>
  <si>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discriminadas así: 17 atenciones en la unidad móvil de manera presencial. Adicionalmente se realizaron 186 atenciones en la sede física y de forma telefónica</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</si>
  <si>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366 atenciones, discriminadas así: 37 atenciones en la unidad móvil de manera presencial, adicionalmente, se realizaron 329  atenciones en la sede física y de forma telefónica.</t>
  </si>
  <si>
    <t>Aumentar a 2 unidades de operación la estrategia Casa de Todas, una sede física y una móvil.</t>
  </si>
  <si>
    <t>Ajuste código Meta PDD</t>
  </si>
  <si>
    <t>La Oficina Asesora de Planeación retiró el código de la Meta PDD que estaba en cada una de las hojas de las actividades y en la hoja Meta PDD</t>
  </si>
  <si>
    <r>
      <t xml:space="preserve">En el periodo acumulado de enero a septiembre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2972</t>
    </r>
    <r>
      <rPr>
        <sz val="13"/>
        <color theme="1"/>
        <rFont val="Arial"/>
        <family val="2"/>
      </rPr>
      <t xml:space="preserve">  atenciones desagregadas así:  En el área jurídica se realizan </t>
    </r>
    <r>
      <rPr>
        <b/>
        <sz val="13"/>
        <color theme="1"/>
        <rFont val="Arial"/>
        <family val="2"/>
      </rPr>
      <t>170</t>
    </r>
    <r>
      <rPr>
        <sz val="13"/>
        <color theme="1"/>
        <rFont val="Arial"/>
        <family val="2"/>
      </rPr>
      <t xml:space="preserve"> atenciones en la Unidad Móvil de manera presencial en las diferentes localidades focalizadas. Adicionalmente, se realizan </t>
    </r>
    <r>
      <rPr>
        <b/>
        <sz val="13"/>
        <color theme="1"/>
        <rFont val="Arial"/>
        <family val="2"/>
      </rPr>
      <t>2802</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30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t>
    </r>
  </si>
  <si>
    <r>
      <t xml:space="preserve">En el periodo acumulado de enero a septiembre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3444</t>
    </r>
    <r>
      <rPr>
        <sz val="13"/>
        <color theme="1"/>
        <rFont val="Arial"/>
        <family val="2"/>
      </rPr>
      <t xml:space="preserve"> atenciones de trabajo social realizadas así: 
•	Se realizaron 201 atenciones en la unidad móvil de manera presencial en las localidades focalizadas y se realizaron 3243 atenciones en la sede física y de forma telefónica. 
•	Con el fin de implementar el plan de ¨Fortalecimiento de Redes ¨ para mujeres que realizan ASP, se realizaron en el periodo acumulado nueve actividades de fortalecimiento de redes, con la participación de 221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territoriales realizados en el periodo acumulado.</t>
    </r>
  </si>
  <si>
    <t>https://secretariadistritald-my.sharepoint.com/:f:/g/personal/kforero_sdmujer_gov_co/EoEPl-3hvuBEm3-ToS7vAl0BzZHYfouE7MnK0OkayvwK6g?e=qLI36K</t>
  </si>
  <si>
    <r>
      <t xml:space="preserve">En el periodo acumulado de enero a septiembre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t>
    </r>
    <r>
      <rPr>
        <i/>
        <sz val="11"/>
        <color theme="1"/>
        <rFont val="Arial"/>
        <family val="2"/>
      </rPr>
      <t xml:space="preserve">Guía Operativa para la Implementación de la Unidad Móvil de la estrategia Casa de Todas, </t>
    </r>
    <r>
      <rPr>
        <sz val="11"/>
        <color theme="1"/>
        <rFont val="Arial"/>
        <family val="2"/>
      </rPr>
      <t xml:space="preserve">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1805 atenciones, discriminadas así:  107 atenciones en la unidad móvil de forma presencial en las diferentes localidades focalizadas. Adicionalmente se realizaron 1698 atenciones en la sede física y de forma telefónica. 
2.	Con el objetivo de realizar las atenciones jurídicas (valoraciones iniciales, asesoría, seguimientos y cierres) a mujeres que realizan actividades sexuales pagadas, se realizan un total de 2972  atenciones discriminadas así:  En el área jurídica se realizan 170 atenciones en la Unidad Móvil de manera presencial en las diferentes localidades focalizadas. Adicionalmente, se realizan 2802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3444 atenciones de trabajo social realizadas así: Se realizaron 201 atenciones en la unidad móvil de manera presencial en las localidades focalizadas y se realizaron 3243 atenciones en la sede física y de forma telefónica. 
4.	20 espacios de formación, cualificación y fortalecimiento de habilidades para el equipo de profesionales de casa de todas en las que se registraron 335 participaciones del equipo de profesionales y técnicas de Casa de Todas. 
5.	Se realizaron 180 recorridos en dupla en las 18 localidades donde se han identificado que se realizan ASP.
6.	Se realizaron 29 ferias y jornadas de servicios interinstitucionales, en articulación con articulo con Subredes de Salud, SD Salud, SD Desarrollo Económico, Centro Intégrate, Metro, IPS Colsibsidio y SDMujer. Donde se logró realizar atención a 616 ciudadanas
7.	Se realizaron 71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30 espacios de cualificación y asistencia técnica para equipos técnicos, con la participación de 772 profesionales de los diferentes sectores y entidades del distrito. 
10.	Con el fin de implementar el plan de ¨Fortalecimiento de Redes ¨ para mujeres que realizan ASP, se realizaron en el periodo acumulado ocho actividades de fortalecimiento de redes, con la participación de 292 mujeres.
</t>
    </r>
  </si>
  <si>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así: 20 atenciones en la unidad móvil de manera presencial. Se brindó atención en la unidad móvil en las localidades de Los Mártires, Barrios Unidos, Santa Fe, Ciudad Bolívar, Tunjuelito y Chapinero ofreciendo orientación y apoyo psicosocial. 
Adicionalmente se realizaron 186 atenciones en la sede física y de forma telefónica desagregadas así: 26 asesorías y 06 valoraciones iniciales, 109 seguimientos, y 45 cierres. el acompañamiento promovió una atención integral donde las participantes adquirieron estrategias para afrontar desafíos personales y sociales. Además, se llevó a cabo un taller virtual, cuya temática estuvo centrada cuidado de la salud mental.</t>
  </si>
  <si>
    <t>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t>
  </si>
  <si>
    <t xml:space="preserve">En el mes de Octubre se trabajó en la versión final del documento remitido a la Dirección de Enfoque Diferencial con los resultados de la investigación "Análisis situacional de las violencias basadas en género en mujeres que realizan actividades sexuales pagadas, según su nacionalidad".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</si>
  <si>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psicosociales, así:  20 atenciones en la unidad móvil de forma presencial, adicionalmente se realizaron 186  atenciones en la sede física y de forma telefónica. 
Adicionalmente, 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
Por último y con el fin de sistematizar los procesos de investigación y acción participativa para fortalecer el análisis situacional de las violaciones de derechos de las personas que realizan ASP, en el mes de Octubre  se trabajó en la revisión de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</si>
  <si>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https://secretariadistritald-my.sharepoint.com/:f:/g/personal/kforero_sdmujer_gov_co/EjESVg3wl7dCvuxBMdRrRsQBruP1rUpeDJic_7kZwksGvg?e=IDDeba</t>
  </si>
  <si>
    <t>https://secretariadistritald-my.sharepoint.com/:f:/g/personal/kforero_sdmujer_gov_co/EvqP1cmA6ORBkrElmLsKSOAB9PoIEzog9jrFfWmFgRBMYg?e=fzBkeK</t>
  </si>
  <si>
    <t>https://secretariadistritald-my.sharepoint.com/:b:/g/personal/kforero_sdmujer_gov_co/Ec8_0WzDvp5DjLCYii0-qf4BKvagERWZm8aWi8EEBDaRsQ?e=Djraom</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</si>
  <si>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Santa Fe, Ciudad Bolívar, Tunjuelito y Chapinero, desagregadas así: 07 asesorías, 03 seguimientos y 07 cierre.
Adicionalmente, se realizan  295 atenciones en la sede física y de forma telefónica desagregadas así: 73 asesorías y 11 valoraciones iniciales, 154 seguimientos, y 57 cierres. Adicionalmente, se gestionaron las siguientes actuaciones:
- Impulso e incidente procesal: 10
- Derechos de petición: 10
- Tutela: 1
- Procesos vigentes en representación: 3     </t>
  </si>
  <si>
    <t xml:space="preserve">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comprendiendo sus dinámicas y ofreciendo lineamientos para su atención. 
2) Capacitación policía Metropolitana de Bogotá - El área jurídica apoyó en la realización de jornadas de capacitación y sensibilización a 34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</si>
  <si>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Engativá, y Tunjuelito, adicionalmente, se realizan 295 atenciones en la sede física y de forma telefónica. 
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2) Capacitación policía Metropolitana de Bogotá - El área jurídica apoyó en la realización de jornadas de capacitación y sensibilización a 34 miembros de la PMegBog. </t>
  </si>
  <si>
    <t>https://secretariadistritald-my.sharepoint.com/:f:/g/personal/kforero_sdmujer_gov_co/Eu21GqidJ4hKvkw7toLnkXABDHsVQKpSZ6_13A0lO0p9_g?e=Pb6PCh</t>
  </si>
  <si>
    <t>https://secretariadistritald-my.sharepoint.com/:f:/g/personal/kforero_sdmujer_gov_co/EhP1sOLvkChJikuy4-a6ZAEB4rqjLNEkaCbg8T4lObKvVA?e=GSji6S</t>
  </si>
  <si>
    <t>En el mes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de Los Mártires, Barrios Unidos, Santa Fe, Ciudad Bolívar, Tunjuelito y Chapinero desagregadas así: 21 asesorías, 04 valoraciones iniciales, 02 seguimientos y 02 cierres.
•	se realizaron 276 atenciones en la sede física y de forma telefónica desagregadas así: 77 asesorías y 42 valoraciones iniciales, 110 seguimientos, y 47 cierres. Adicionalmente, a través de la atención se logra dar respuesta en las siguientes áreas:
* 2 Portabilidad.                                                                                       
* 2 Salud traslado municipio                                                                               
* 12 Solicitud de encuesta socioeconómica SISBEN
* 10 Afiliaciones al sistema de salud
* 5 Activación servicios de SDIS, proyecto enlace emergencia social, bono de adulto mayor y jardines
* 1 Solicitud cupo Dirección Local de Educación.                                
* 7 Proceso educación flexible.
* 15 Formación para el trabajo (Miquelina y Scalabrini).
* 17 Salud sexual y reproductiva 
* 11  Fondo Nacional del Ahorro. 
* 3 Empleabilidad. 
* 6 Anticoncepción 
* 1 IVE 
* 2  Cedulación *1movilidadsalud          * 21 Otros como barreras de acceso a salud, certificado de discapacidad, emprendimiento, albergue, citas médicas y especialidades, pqr acceso a servicios sociales.</t>
  </si>
  <si>
    <t xml:space="preserve">Con el objetivo de Implementar el plan de  ¨Fortalecimiento de Redes ¨ para mujeres que realizan ASP  en Octubre, se realizó una actividad de capacitación a ciudadanas de la red de fortalecimiento en la temática fortalecimiento de redes familiares y sociales, con la participación de 25 mujeres en ASP. </t>
  </si>
  <si>
    <t>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</si>
  <si>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focalizadas y se realizaron 276 atenciones en la sede física y de forma telefónica. 
Con el fin de implementar el plan de ¨Fortalecimiento de Redes ¨ para mujeres que realizan ASP, en el mes de OCTUBRE, se realizó una actividad de capacitación a ciudadanas de la red de fortalecimiento en la temática fortalecimiento de redes familiares y sociales, con la participación de 25 mujeres en ASP.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</si>
  <si>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 xml:space="preserve">31 octubre de 2025 </t>
  </si>
  <si>
    <t xml:space="preserve">En el mes de septiembre con el objetivo de realizar las atenciones jurídicas (valoraciones iniciales, asesoría, seguimientos y cierres) a mujeres en ASP a través de las diferentes modalidades de atención de la Estrategia Casa de Todas: sede física, móvil y telefónica, se realizan un total de 322  atenciones jurídicas discriminadas así:  En el área jurídica se realizan 28 atenciones en la unidad móvil de manera presencial, Adicionalmente, se realizan 294  atenciones en la sede física y de forma telefónica. </t>
  </si>
  <si>
    <t xml:space="preserve">En el mes de octubre con el objetivo de realizar las atenciones jurídicas (valoraciones iniciales, asesoría, seguimientos y cierres) a mujeres en ASP a través de las diferentes modalidades de atención de la Estrategia Casa de Todas: sede física, móvil y telefónica, se realizan un total de 312 atenciones jurídicas discriminadas así:  En el área jurídica se realizan 17 atenciones en la unidad móvil de manera presencial, Adicionalmente, se realizan 295  atenciones en la sede física y de forma telefónica.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</si>
  <si>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discriminadas así: 20 atenciones en la unidad móvil de manera presencial. Adicionalmente se realizaron 186 atenciones en la sede física y de forma telefónica</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</si>
  <si>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305 atenciones, discriminadas así: 29 atenciones en la unidad móvil de manera presencial, adicionalmente, se realizaron 276  atenciones en la sede física y de forma telefónica.</t>
  </si>
  <si>
    <t>https://secretariadistritald-my.sharepoint.com/:f:/g/personal/kforero_sdmujer_gov_co/EsojZscCuZhNmCZgJSpcIOgBn4cd77H6pmZ88s-ifR_WRw?e=MQneZa</t>
  </si>
  <si>
    <t>https://secretariadistritald-my.sharepoint.com/:b:/g/personal/kforero_sdmujer_gov_co/EXSpULWQlbxPmjYY26A7LYQB6_aw29Kuzr56hXnAaIZD4A?e=bZvnJA</t>
  </si>
  <si>
    <t>https://secretariadistritald-my.sharepoint.com/:f:/g/personal/kforero_sdmujer_gov_co/EpsA74Hmo7tGk6KF7-gkT20BstdgRr9rCgzBbYRWqR_QLg?e=qhjSFM</t>
  </si>
  <si>
    <t xml:space="preserve">En OCTUBRE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206 atenciones psicosociales discriminadas así:  20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312 atenciones jurídicas discriminadas así:  En el área jurídica se realizan 17 atenciones en la Unidad Móvil de manera presencial en las diferentes localidades focalizadas y adicionalmente, se realizan 295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Se realizaron 29 atenciones en la unidad móvil de manera presencial en las localidades focalizadas y se realizaron 276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 y cualificación tipo de Drogas y reducción de riesgos y daños por parte de la organización ELEMENTA. 19 contratistas participantes.
5.	Se realizaron tres ferias y jornadas de servicios interinstitucionales con y sin carpas, en articulación con articulo con Subredes de Salud, SD Salud, SD Desarrollo Económico, Centro Intégrate, Metro, IPS Colsibsidio y SDMujer. Donde se logró realizar atención a 75 ciudadanas. 
6.	Se realizaron ocho 8 jornadas de atención itinerante en la localidad de Barrios Unidos, todos los lunes; en Engativá Casa Mujeres Respiro, los martes y en los Mártires, en el Castillo de las Artes, todos los miércoles.
7.	Con el fin de sistematizar los procesos de investigación y acción participativa para fortalecer el análisis situacional de las violaciones de derechos de las personas que realizan ASP, en el mes de octubre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8.	Por otro lado se ajustó documento Guía operativa para la implementación de la unidad móvil de la estrategia Casa de Todas.
9.	Con el fin de implementar el Plan de formación y cualificación de equipos técnicos de los sectores y entidades del distrito que realizan atenciones a mujeres que realizan actividades sexuales pagadas, para el mes de octubre se realizaron se realizaron dos actividades de formación a 52  funcionarios para atención a mujeres en ASP: (i) Transversalización Alcaldía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(ii) Capacitación policía Metropolitana de Bogotá - El área jurídica apoyó en la realización de jornadas de capacitación y sensibilización a 34 miembros de la PMegBog.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10. 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octubre. </t>
  </si>
  <si>
    <t>https://secretariadistritald-my.sharepoint.com/:f:/g/personal/kforero_sdmujer_gov_co/ErMAos_8G1xFm8FqQa9DHF0Bta5ZINmOZ9uNzfCIVvpfwg?e=DfRd4X</t>
  </si>
  <si>
    <t xml:space="preserve">En el periodo acumulado de ENERO A OCTUBRE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2011 atenciones, así:  
127 atenciones en la unidad móvil de forma presencial en las diferentes localidades focalizadas. Adicionalmente se realizaron 1884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22 espacios de formación, cualificación y fortalecimiento de habilidades a las profesionales de casa de todas, en las que se registraron 370 participaciones del equipo de profesionales y técnicas de Casa de Todas. 
(2) 	Se realizaron 202 recorridos en dupla en las 18 localidades donde se han identificado que se realizan ASP. 
(4)	Se realizaron 32 jornadas de servicios interinstitucionales, en articulación con Subredes de Salud, SD Salud, SD Desarrollo Económico, Centro Intégrate, Metro, IPS Colsibsidio y SDMujer. Donde se logró realizar atención a 731 ciudadanas. 
(5) Se realizaron 79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en octubre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 </t>
  </si>
  <si>
    <t>En el periodo acumulado de enero a octubre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2011 atenciones, discriminadas así:  127 atenciones en la unidad móvil de forma presencial en las diferentes localidades focalizadas. Adicionalmente se realizaron 1884 atenciones en la sede física y de forma telefónica. 
2.	Con el objetivo de realizar las atenciones jurídicas (valoraciones iniciales, asesoría, seguimientos y cierres) a mujeres que realizan actividades sexuales pagadas, se realizan un total de 3284  atenciones discriminadas así:  En el área jurídica se realizan 187 atenciones en la Unidad Móvil de manera presencial en las diferentes localidades focalizadas. Adicionalmente, se realizan 3097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3749 atenciones de trabajo social realizadas así: Se realizaron 230 atenciones en la unidad móvil de manera presencial en las localidades focalizadas y se realizaron 3519 atenciones en la sede física y de forma telefónica. 
4.	22 espacios de formación, cualificación y fortalecimiento de habilidades para el equipo de profesionales de casa de todas en las que se registraron 370 participaciones del equipo de profesionales y técnicas de Casa de Todas. 
5. Se realizaron 32 jornadas de servicios interinstitucionales, en articulación con articulo con Subredes de Salud, SD Salud, SD Desarrollo Económico, Centro Intégrate, Metro, IPS Colsibsidio y SDMujer. Donde se logró realizar atención a 731 ciudadanas
7.	Se realizaron 79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32 espacios de cualificación y asistencia técnica para equipos técnicos, con la participación de 824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t>
  </si>
  <si>
    <r>
      <t xml:space="preserve">En el periodo acumulado de Enero a Octubre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3284</t>
    </r>
    <r>
      <rPr>
        <sz val="13"/>
        <color theme="1"/>
        <rFont val="Arial"/>
        <family val="2"/>
      </rPr>
      <t xml:space="preserve">  atenciones desagregadas así:  En el área jurídica se realizan </t>
    </r>
    <r>
      <rPr>
        <b/>
        <sz val="13"/>
        <color theme="1"/>
        <rFont val="Arial"/>
        <family val="2"/>
      </rPr>
      <t>187</t>
    </r>
    <r>
      <rPr>
        <sz val="13"/>
        <color theme="1"/>
        <rFont val="Arial"/>
        <family val="2"/>
      </rPr>
      <t xml:space="preserve"> atenciones en la Unidad Móvil de manera presencial en las diferentes localidades focalizadas. Adicionalmente, se realizan </t>
    </r>
    <r>
      <rPr>
        <b/>
        <sz val="13"/>
        <color theme="1"/>
        <rFont val="Arial"/>
        <family val="2"/>
      </rPr>
      <t>3097</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32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</si>
  <si>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periodo acumulado de enero a OCTUBRE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t>
    </r>
    <r>
      <rPr>
        <b/>
        <sz val="13"/>
        <color theme="1"/>
        <rFont val="Arial"/>
        <family val="2"/>
      </rPr>
      <t xml:space="preserve"> 3749 </t>
    </r>
    <r>
      <rPr>
        <sz val="13"/>
        <color theme="1"/>
        <rFont val="Arial"/>
        <family val="2"/>
      </rPr>
      <t>atenciones de trabajo social realizadas así: 
•	Se realizaron 230 atenciones en la unidad móvil de manera presencial en las localidades focalizadas y se realizaron 3519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territoriales realizados en el periodo acumulado.</t>
    </r>
  </si>
  <si>
    <t xml:space="preserve">Teniendo en cuenta que la Secretaría de Hacienda Distrital aprobó la reprogramación de los indicadores PMR para la vigencia 2025 solicitados por los proyectos de inversión, se hace necesario realizar ajuste en las magnitudes de las metas PMR y en las magnitudes de programación mensual para octubre, noviembre y diciembre de los productos 14.  y 16. </t>
  </si>
  <si>
    <t>Ajuste en programación de magnitudes de los indicadores de producto 14. - 15. y 16. METAS PMR para los meses de octubre, noviembre y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</si>
</sst>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
      <i/>
      <sz val="11"/>
      <color theme="1"/>
      <name val="Arial"/>
      <family val="2"/>
    </font>
  </fonts>
  <fills count="17">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708">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22" xfId="0" applyFont="1" applyBorder="1" applyAlignment="1">
      <alignment vertical="center"/>
    </xf>
    <xf numFmtId="3" fontId="46" fillId="0" borderId="22" xfId="0" applyNumberFormat="1"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5"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9" fontId="13" fillId="4" borderId="40" xfId="5" applyNumberFormat="1" applyFont="1" applyFill="1" applyBorder="1" applyAlignment="1">
      <alignment vertical="center"/>
    </xf>
    <xf numFmtId="169" fontId="13" fillId="4" borderId="47" xfId="5" applyNumberFormat="1" applyFont="1" applyFill="1" applyBorder="1" applyAlignment="1">
      <alignment vertical="center"/>
    </xf>
    <xf numFmtId="169" fontId="13" fillId="4" borderId="61" xfId="5" applyNumberFormat="1" applyFont="1" applyFill="1" applyBorder="1" applyAlignment="1">
      <alignment vertical="center"/>
    </xf>
    <xf numFmtId="169" fontId="13" fillId="4" borderId="58" xfId="5" applyNumberFormat="1" applyFont="1" applyFill="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4"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9" fontId="20" fillId="4" borderId="22" xfId="0" applyNumberFormat="1" applyFont="1" applyFill="1" applyBorder="1" applyAlignment="1">
      <alignment horizontal="center" vertical="center"/>
    </xf>
    <xf numFmtId="15" fontId="39" fillId="0" borderId="26" xfId="2" applyNumberFormat="1" applyFont="1" applyBorder="1" applyAlignment="1">
      <alignment horizontal="center" wrapText="1"/>
    </xf>
    <xf numFmtId="15" fontId="12" fillId="0" borderId="26" xfId="2" applyNumberFormat="1" applyFont="1" applyBorder="1" applyAlignment="1">
      <alignment horizontal="center" wrapText="1"/>
    </xf>
    <xf numFmtId="15" fontId="12" fillId="0" borderId="26" xfId="2" applyNumberFormat="1" applyFont="1" applyBorder="1" applyAlignment="1">
      <alignment horizontal="center" vertical="center" wrapText="1"/>
    </xf>
    <xf numFmtId="175" fontId="47" fillId="0" borderId="22" xfId="18" applyNumberFormat="1" applyFont="1" applyFill="1" applyBorder="1" applyAlignment="1">
      <alignment vertical="center"/>
    </xf>
    <xf numFmtId="15" fontId="39" fillId="0" borderId="26" xfId="0" applyNumberFormat="1" applyFont="1" applyBorder="1" applyAlignment="1">
      <alignment horizontal="center" vertical="center"/>
    </xf>
    <xf numFmtId="16" fontId="39" fillId="0" borderId="26" xfId="0" applyNumberFormat="1" applyFont="1" applyBorder="1" applyAlignment="1">
      <alignment horizontal="center" vertical="center"/>
    </xf>
    <xf numFmtId="15" fontId="12" fillId="0" borderId="26" xfId="0" applyNumberFormat="1" applyFont="1" applyBorder="1" applyAlignment="1">
      <alignment horizontal="center" vertical="center"/>
    </xf>
    <xf numFmtId="0" fontId="18" fillId="0" borderId="0" xfId="24" applyAlignment="1">
      <alignment vertical="center" wrapText="1"/>
    </xf>
    <xf numFmtId="15" fontId="11" fillId="0" borderId="26" xfId="0" applyNumberFormat="1" applyFont="1" applyBorder="1" applyAlignment="1">
      <alignment vertical="center"/>
    </xf>
    <xf numFmtId="3" fontId="13" fillId="0" borderId="1" xfId="3" applyNumberFormat="1" applyFont="1" applyAlignment="1">
      <alignment vertical="center"/>
    </xf>
    <xf numFmtId="0" fontId="18" fillId="0" borderId="7" xfId="24" applyFill="1" applyBorder="1" applyAlignment="1">
      <alignment horizontal="center" vertical="center" wrapText="1"/>
    </xf>
    <xf numFmtId="0" fontId="12" fillId="0" borderId="26" xfId="2" applyFont="1" applyBorder="1" applyAlignment="1">
      <alignment horizontal="center" vertical="center" wrapText="1"/>
    </xf>
    <xf numFmtId="15" fontId="11" fillId="0" borderId="26" xfId="0" applyNumberFormat="1" applyFont="1" applyBorder="1" applyAlignment="1">
      <alignment horizontal="center" vertical="center"/>
    </xf>
    <xf numFmtId="0" fontId="3" fillId="15" borderId="22" xfId="19" applyFill="1" applyBorder="1" applyAlignment="1">
      <alignment vertical="center"/>
    </xf>
    <xf numFmtId="169" fontId="13" fillId="0" borderId="40" xfId="5" applyNumberFormat="1" applyFont="1" applyFill="1" applyBorder="1" applyAlignment="1">
      <alignment vertical="center"/>
    </xf>
    <xf numFmtId="169" fontId="13" fillId="0" borderId="47" xfId="5" applyNumberFormat="1" applyFont="1" applyFill="1" applyBorder="1" applyAlignment="1">
      <alignment vertical="center"/>
    </xf>
    <xf numFmtId="169" fontId="13" fillId="0" borderId="61" xfId="5" applyNumberFormat="1" applyFont="1" applyFill="1" applyBorder="1" applyAlignment="1">
      <alignment vertical="center"/>
    </xf>
    <xf numFmtId="169" fontId="13" fillId="0" borderId="58" xfId="5" applyNumberFormat="1" applyFont="1" applyFill="1" applyBorder="1" applyAlignment="1">
      <alignment vertical="center"/>
    </xf>
    <xf numFmtId="37" fontId="22" fillId="16" borderId="24" xfId="11" applyNumberFormat="1" applyFill="1" applyBorder="1" applyAlignment="1">
      <alignment horizontal="center" vertical="center"/>
    </xf>
    <xf numFmtId="0" fontId="3" fillId="0" borderId="22" xfId="19" applyBorder="1" applyAlignment="1">
      <alignment vertical="center"/>
    </xf>
    <xf numFmtId="37" fontId="22" fillId="0" borderId="52" xfId="11" applyNumberFormat="1" applyBorder="1" applyAlignment="1">
      <alignment horizontal="right" vertical="center"/>
    </xf>
    <xf numFmtId="15" fontId="13" fillId="0" borderId="22" xfId="0" applyNumberFormat="1" applyFont="1" applyBorder="1" applyAlignment="1">
      <alignment horizontal="center" vertical="center" wrapText="1"/>
    </xf>
    <xf numFmtId="175" fontId="46" fillId="0" borderId="78" xfId="18" applyNumberFormat="1" applyFont="1" applyFill="1" applyBorder="1" applyAlignment="1">
      <alignment vertical="center"/>
    </xf>
    <xf numFmtId="175" fontId="46" fillId="0" borderId="20" xfId="18" applyNumberFormat="1" applyFont="1" applyFill="1" applyBorder="1" applyAlignment="1">
      <alignment horizontal="center" vertical="center"/>
    </xf>
    <xf numFmtId="175" fontId="46" fillId="0" borderId="79" xfId="18" applyNumberFormat="1" applyFont="1" applyFill="1" applyBorder="1" applyAlignment="1">
      <alignment horizontal="center" vertical="center"/>
    </xf>
    <xf numFmtId="175" fontId="47" fillId="0" borderId="13" xfId="18" applyNumberFormat="1" applyFont="1" applyFill="1" applyBorder="1" applyAlignment="1">
      <alignment vertical="center"/>
    </xf>
    <xf numFmtId="3" fontId="47" fillId="0" borderId="10" xfId="0" applyNumberFormat="1" applyFont="1" applyBorder="1" applyAlignment="1">
      <alignment vertical="center"/>
    </xf>
    <xf numFmtId="3" fontId="47" fillId="0" borderId="24" xfId="0" applyNumberFormat="1" applyFont="1" applyBorder="1" applyAlignment="1">
      <alignment vertical="center"/>
    </xf>
    <xf numFmtId="3" fontId="47" fillId="0" borderId="14" xfId="0" applyNumberFormat="1"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175" fontId="47" fillId="0" borderId="9" xfId="18" applyNumberFormat="1" applyFont="1" applyFill="1" applyBorder="1" applyAlignment="1">
      <alignment vertical="center"/>
    </xf>
    <xf numFmtId="0" fontId="46" fillId="0" borderId="69" xfId="0" applyFont="1" applyBorder="1" applyAlignment="1">
      <alignment vertical="center"/>
    </xf>
    <xf numFmtId="9" fontId="46" fillId="0" borderId="70" xfId="1" applyFont="1" applyFill="1" applyBorder="1" applyAlignment="1">
      <alignment vertical="center"/>
    </xf>
    <xf numFmtId="0" fontId="46" fillId="0" borderId="70" xfId="0" applyFont="1" applyBorder="1" applyAlignment="1">
      <alignment vertical="center"/>
    </xf>
    <xf numFmtId="175" fontId="46" fillId="0" borderId="73" xfId="0" applyNumberFormat="1" applyFont="1" applyBorder="1" applyAlignment="1">
      <alignment vertical="center"/>
    </xf>
    <xf numFmtId="0" fontId="46" fillId="0" borderId="73" xfId="0" applyFont="1" applyBorder="1" applyAlignment="1">
      <alignment vertical="center"/>
    </xf>
    <xf numFmtId="9" fontId="46" fillId="0" borderId="74" xfId="1" applyFont="1" applyFill="1" applyBorder="1" applyAlignment="1">
      <alignment vertical="center"/>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7" xfId="3" applyFont="1" applyBorder="1" applyAlignment="1">
      <alignment horizontal="left" vertical="top"/>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0" borderId="22" xfId="0" applyFont="1" applyBorder="1" applyAlignment="1">
      <alignment horizontal="center"/>
    </xf>
    <xf numFmtId="0" fontId="50" fillId="0" borderId="25" xfId="3" applyFont="1" applyBorder="1" applyAlignment="1">
      <alignment horizontal="center" vertical="center" wrapText="1"/>
    </xf>
    <xf numFmtId="0" fontId="19" fillId="0" borderId="22" xfId="3" applyFont="1" applyBorder="1" applyAlignment="1">
      <alignment horizontal="center" vertical="center"/>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19" fillId="0" borderId="23" xfId="3" applyFont="1" applyBorder="1" applyAlignment="1">
      <alignment vertical="top" wrapText="1"/>
    </xf>
    <xf numFmtId="0" fontId="19" fillId="0" borderId="25" xfId="3" applyFont="1" applyBorder="1" applyAlignment="1">
      <alignment vertical="top" wrapText="1"/>
    </xf>
    <xf numFmtId="0" fontId="25" fillId="0" borderId="23" xfId="3" applyFont="1" applyBorder="1" applyAlignment="1">
      <alignment vertical="top" wrapText="1"/>
    </xf>
    <xf numFmtId="0" fontId="25" fillId="0" borderId="25" xfId="3" applyFont="1" applyBorder="1" applyAlignment="1">
      <alignment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2" fillId="0" borderId="23" xfId="3" applyFont="1" applyBorder="1" applyAlignment="1">
      <alignment horizontal="center" vertical="center" wrapText="1"/>
    </xf>
    <xf numFmtId="0" fontId="19" fillId="0" borderId="22" xfId="3" applyFont="1" applyBorder="1" applyAlignment="1">
      <alignment horizontal="left" vertical="top"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7" xfId="3" applyFont="1" applyBorder="1" applyAlignment="1">
      <alignment horizontal="left" vertical="top" wrapText="1"/>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left" vertical="top"/>
    </xf>
    <xf numFmtId="0" fontId="18" fillId="0" borderId="23" xfId="24" applyBorder="1" applyAlignment="1">
      <alignment horizontal="center" vertical="center"/>
    </xf>
    <xf numFmtId="0" fontId="27" fillId="0" borderId="23" xfId="3" applyFont="1" applyBorder="1" applyAlignment="1">
      <alignment vertical="top" wrapText="1"/>
    </xf>
    <xf numFmtId="0" fontId="30" fillId="0" borderId="25" xfId="3" applyFont="1" applyBorder="1" applyAlignment="1">
      <alignment vertical="top"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19" fillId="0" borderId="6" xfId="3" applyFont="1" applyBorder="1" applyAlignment="1">
      <alignment horizontal="center" vertical="center"/>
    </xf>
    <xf numFmtId="43" fontId="19" fillId="0" borderId="22" xfId="18" applyFont="1" applyBorder="1" applyAlignment="1">
      <alignment horizontal="center"/>
    </xf>
    <xf numFmtId="0" fontId="18" fillId="0" borderId="22" xfId="24" applyBorder="1" applyAlignment="1">
      <alignment horizontal="center" vertical="center"/>
    </xf>
    <xf numFmtId="0" fontId="19" fillId="0" borderId="22" xfId="0" applyFont="1" applyBorder="1" applyAlignment="1">
      <alignment horizontal="center" vertical="center"/>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25" fillId="0" borderId="5" xfId="3" applyFont="1" applyBorder="1" applyAlignment="1">
      <alignment vertical="top" wrapText="1"/>
    </xf>
    <xf numFmtId="0" fontId="25" fillId="0" borderId="7" xfId="3" applyFont="1" applyBorder="1" applyAlignment="1">
      <alignment vertical="top" wrapText="1"/>
    </xf>
    <xf numFmtId="0" fontId="19" fillId="0" borderId="5" xfId="3" applyFont="1" applyBorder="1" applyAlignment="1">
      <alignment vertical="top" wrapText="1"/>
    </xf>
    <xf numFmtId="0" fontId="19" fillId="0" borderId="7" xfId="3" applyFont="1" applyBorder="1" applyAlignment="1">
      <alignment vertical="top" wrapText="1"/>
    </xf>
    <xf numFmtId="0" fontId="19" fillId="0" borderId="7" xfId="3" applyFont="1" applyBorder="1" applyAlignment="1">
      <alignment vertical="top"/>
    </xf>
    <xf numFmtId="0" fontId="19" fillId="0" borderId="6" xfId="3" applyFont="1" applyBorder="1" applyAlignment="1">
      <alignment vertical="top"/>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25" fillId="2" borderId="23" xfId="0" applyFont="1" applyFill="1" applyBorder="1" applyAlignment="1">
      <alignment vertical="top" wrapText="1"/>
    </xf>
    <xf numFmtId="0" fontId="32" fillId="2" borderId="25" xfId="0" applyFont="1" applyFill="1" applyBorder="1" applyAlignment="1">
      <alignment vertical="top" wrapText="1"/>
    </xf>
    <xf numFmtId="0" fontId="19" fillId="0" borderId="23" xfId="3" applyFont="1" applyBorder="1" applyAlignment="1">
      <alignment horizontal="center" vertical="top" wrapText="1"/>
    </xf>
    <xf numFmtId="0" fontId="30" fillId="0" borderId="25" xfId="3"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19" fillId="0" borderId="22" xfId="3" applyFont="1" applyBorder="1" applyAlignment="1">
      <alignment horizontal="left" vertical="top"/>
    </xf>
    <xf numFmtId="0" fontId="19" fillId="0" borderId="23" xfId="0" applyFont="1" applyBorder="1" applyAlignment="1">
      <alignment horizontal="center"/>
    </xf>
    <xf numFmtId="0" fontId="19" fillId="0" borderId="25" xfId="0" applyFont="1" applyBorder="1" applyAlignment="1">
      <alignment horizontal="center"/>
    </xf>
    <xf numFmtId="0" fontId="33" fillId="0" borderId="7" xfId="3" applyFont="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18" fillId="0" borderId="23" xfId="24"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 xfId="3" applyFont="1" applyBorder="1" applyAlignment="1">
      <alignment horizontal="left" vertical="top" wrapText="1"/>
    </xf>
    <xf numFmtId="0" fontId="13" fillId="0" borderId="7" xfId="3" applyFont="1" applyBorder="1" applyAlignment="1">
      <alignment horizontal="left" vertical="top"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7" xfId="3" applyFont="1" applyBorder="1" applyAlignment="1">
      <alignment horizontal="left" vertical="top"/>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6" xfId="3" applyFont="1" applyBorder="1" applyAlignment="1">
      <alignment horizontal="left" vertical="top"/>
    </xf>
    <xf numFmtId="0" fontId="28" fillId="0" borderId="32" xfId="3" applyFont="1" applyBorder="1" applyAlignment="1">
      <alignment horizontal="center" vertical="center"/>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42" fillId="5" borderId="57" xfId="19" applyFont="1" applyFill="1" applyBorder="1" applyAlignment="1">
      <alignment horizontal="center" vertical="center"/>
    </xf>
    <xf numFmtId="0" fontId="42" fillId="5" borderId="10"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left" vertical="top" wrapText="1"/>
    </xf>
    <xf numFmtId="0" fontId="13" fillId="0" borderId="24" xfId="0" applyFont="1" applyBorder="1" applyAlignment="1">
      <alignment horizontal="left" vertical="top"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26" Type="http://schemas.openxmlformats.org/officeDocument/2006/relationships/hyperlink" Target="file:///C:/:f:/g/personal/kforero_sdmujer_gov_co/Etl9RRlPLQBBuZySMUU5mwwBAJPhv-7pKobrk7rLr32TyQ" TargetMode="External"/><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hyperlink" Target="file:///C:/:f:/g/personal/kforero_sdmujer_gov_co/EqP_gIfLtGtLgd30-gNR9oIByDSOiJCiopgJpUkLIM4jHA" TargetMode="Externa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5" Type="http://schemas.openxmlformats.org/officeDocument/2006/relationships/hyperlink" Target="file:///C:/:f:/g/personal/kforero_sdmujer_gov_co/ErMAos_8G1xFm8FqQa9DHF0Bta5ZINmOZ9uNzfCIVvpfwg" TargetMode="External"/><Relationship Id="rId33" Type="http://schemas.openxmlformats.org/officeDocument/2006/relationships/comments" Target="../comments1.xm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29" Type="http://schemas.openxmlformats.org/officeDocument/2006/relationships/hyperlink" Target="file:///C:/:b:/g/personal/kforero_sdmujer_gov_co/Ec8_0WzDvp5DjLCYii0-qf4BKvagERWZm8aWi8EEBDaRsQ"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hyperlink" Target="file:///C:/:f:/g/personal/kforero_sdmujer_gov_co/EsLf67R7otVAnpL833rtEjABKt1wpc34EpRXh33kWkVWLg" TargetMode="External"/><Relationship Id="rId32" Type="http://schemas.openxmlformats.org/officeDocument/2006/relationships/vmlDrawing" Target="../drawings/vmlDrawing1.vm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hyperlink" Target="file:///C:/:f:/g/personal/kforero_sdmujer_gov_co/EuYbZyY5EI1AmA4CM1Woc60Bns-5LVjwdrmer3LPE4j7SA" TargetMode="External"/><Relationship Id="rId28" Type="http://schemas.openxmlformats.org/officeDocument/2006/relationships/hyperlink" Target="file:///C:/:f:/g/personal/kforero_sdmujer_gov_co/EvqP1cmA6ORBkrElmLsKSOAB9PoIEzog9jrFfWmFgRBMYg" TargetMode="Externa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31" Type="http://schemas.openxmlformats.org/officeDocument/2006/relationships/drawing" Target="../drawings/drawing1.xm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hyperlink" Target="file:///C:/:f:/g/personal/kforero_sdmujer_gov_co/EokhyvZoHKBBo2x6ndkSHX8BQRzvfTEtkOeiVsauuOC4xA" TargetMode="External"/><Relationship Id="rId27" Type="http://schemas.openxmlformats.org/officeDocument/2006/relationships/hyperlink" Target="file:///C:/:f:/g/personal/kforero_sdmujer_gov_co/EjESVg3wl7dCvuxBMdRrRsQBruP1rUpeDJic_7kZwksGvg" TargetMode="External"/><Relationship Id="rId30" Type="http://schemas.openxmlformats.org/officeDocument/2006/relationships/printerSettings" Target="../printerSettings/printerSettings1.bin"/><Relationship Id="rId8" Type="http://schemas.openxmlformats.org/officeDocument/2006/relationships/hyperlink" Target="file:///C:/:f:/g/personal/kforero_sdmujer_gov_co/EiKPeoHAC1dJtF6FqeG_SIEBxgYXv-4TIgLdWjaWZLf-6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18" Type="http://schemas.openxmlformats.org/officeDocument/2006/relationships/hyperlink" Target="file:///C:/:f:/g/personal/kforero_sdmujer_gov_co/Eu21GqidJ4hKvkw7toLnkXABDHsVQKpSZ6_13A0lO0p9_g" TargetMode="External"/><Relationship Id="rId3" Type="http://schemas.openxmlformats.org/officeDocument/2006/relationships/hyperlink" Target="file:///C:/:f:/g/personal/kforero_sdmujer_gov_co/EjKuEDRcM81HkBu1AHf14MIBX7asdnTrQPRKeV-WE-1NcQ" TargetMode="External"/><Relationship Id="rId21" Type="http://schemas.openxmlformats.org/officeDocument/2006/relationships/vmlDrawing" Target="../drawings/vmlDrawing2.vm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17" Type="http://schemas.openxmlformats.org/officeDocument/2006/relationships/hyperlink" Target="file:///C:/:f:/g/personal/kforero_sdmujer_gov_co/ErlcGQy8I5hLmxUM1WKQTE8BLhDXbQn8qn8xMdQxhwmBbA" TargetMode="Externa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hyperlink" Target="file:///C:/:f:/g/personal/kforero_sdmujer_gov_co/EjtzVDh9i49Nh94eUtPkHmsBsmV4S2ou0jtcpncDXj-BHQ" TargetMode="External"/><Relationship Id="rId20" Type="http://schemas.openxmlformats.org/officeDocument/2006/relationships/drawing" Target="../drawings/drawing2.xm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hyperlink" Target="file:///C:/:f:/g/personal/kforero_sdmujer_gov_co/ErIRsLgTbUJDh1Mo_IPnMDwB2QweQU0PwgfcAxPr_MtnwA" TargetMode="External"/><Relationship Id="rId10" Type="http://schemas.openxmlformats.org/officeDocument/2006/relationships/hyperlink" Target="file:///C:/:f:/g/personal/kforero_sdmujer_gov_co/EsjEaks5q4NHk8hHvsTWwjkB3GvBfw_h4_KQNtrjH1CQjQ" TargetMode="External"/><Relationship Id="rId19" Type="http://schemas.openxmlformats.org/officeDocument/2006/relationships/hyperlink" Target="file:///C:/:f:/g/personal/kforero_sdmujer_gov_co/EhP1sOLvkChJikuy4-a6ZAEB4rqjLNEkaCbg8T4lObKvVA"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hyperlink" Target="file:///C:/:f:/g/personal/kforero_sdmujer_gov_co/EijFVdgQhoZMt9t6dmIfjaIBuBgPYgDu5HZt7s2gfFEcxg" TargetMode="External"/><Relationship Id="rId2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26" Type="http://schemas.openxmlformats.org/officeDocument/2006/relationships/hyperlink" Target="file:///C:/:f:/g/personal/kforero_sdmujer_gov_co/EoEPl-3hvuBEm3-ToS7vAl0BzZHYfouE7MnK0OkayvwK6g" TargetMode="External"/><Relationship Id="rId3" Type="http://schemas.openxmlformats.org/officeDocument/2006/relationships/hyperlink" Target="file:///C:/:f:/g/personal/kforero_sdmujer_gov_co/EoDqldR0RbdIjz2ljA8taZABZkefvhWKLXwQSNHpJLGboA" TargetMode="External"/><Relationship Id="rId21" Type="http://schemas.openxmlformats.org/officeDocument/2006/relationships/hyperlink" Target="file:///C:/:x:/g/personal/kforero_sdmujer_gov_co/EX6l4SJ3T4VNpaZLaLvmtnkBuhKAC8e9Wb0BKTqDLahv0A"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5" Type="http://schemas.openxmlformats.org/officeDocument/2006/relationships/hyperlink" Target="file:///C:/:f:/g/personal/kforero_sdmujer_gov_co/EiFORTjVUP5CoYwCuKs07jkBSNMBu_c2Xrku5g8BJhV6qA" TargetMode="Externa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29" Type="http://schemas.openxmlformats.org/officeDocument/2006/relationships/hyperlink" Target="file:///C:/:f:/g/personal/kforero_sdmujer_gov_co/EpsA74Hmo7tGk6KF7-gkT20BstdgRr9rCgzBbYRWqR_QLg"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24" Type="http://schemas.openxmlformats.org/officeDocument/2006/relationships/hyperlink" Target="file:///C:/:f:/g/personal/kforero_sdmujer_gov_co/Eq7Tw3E6ALtPnci2EXqQSeUBdQ-ZsimLjdVGavwNm_dCjg" TargetMode="External"/><Relationship Id="rId32" Type="http://schemas.openxmlformats.org/officeDocument/2006/relationships/comments" Target="../comments3.xm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hyperlink" Target="file:///C:/:f:/g/personal/kforero_sdmujer_gov_co/Eqp_Tjk5UFRMiY7I6sYk00IBGrCN3X1yvAmemW8610OqPQ" TargetMode="External"/><Relationship Id="rId28" Type="http://schemas.openxmlformats.org/officeDocument/2006/relationships/hyperlink" Target="file:///C:/:b:/g/personal/kforero_sdmujer_gov_co/EXSpULWQlbxPmjYY26A7LYQB6_aw29Kuzr56hXnAaIZD4A" TargetMode="Externa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31" Type="http://schemas.openxmlformats.org/officeDocument/2006/relationships/vmlDrawing" Target="../drawings/vmlDrawing3.vm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hyperlink" Target="file:///C:/:f:/g/personal/kforero_sdmujer_gov_co/EgK1jXmHRH1JqYMKIguL69IBieN8z1dIP0juLsgH0y46Ug" TargetMode="External"/><Relationship Id="rId27" Type="http://schemas.openxmlformats.org/officeDocument/2006/relationships/hyperlink" Target="file:///C:/:f:/g/personal/kforero_sdmujer_gov_co/EsojZscCuZhNmCZgJSpcIOgBn4cd77H6pmZ88s-ifR_WRw" TargetMode="External"/><Relationship Id="rId30"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kforero_sdmujer_gov_co/ErMAos_8G1xFm8FqQa9DHF0Bta5ZINmOZ9uNzfCIVvpfwg" TargetMode="External"/><Relationship Id="rId13" Type="http://schemas.openxmlformats.org/officeDocument/2006/relationships/vmlDrawing" Target="../drawings/vmlDrawing5.vm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12" Type="http://schemas.openxmlformats.org/officeDocument/2006/relationships/drawing" Target="../drawings/drawing5.xml"/><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printerSettings" Target="../printerSettings/printerSettings3.bin"/><Relationship Id="rId5" Type="http://schemas.openxmlformats.org/officeDocument/2006/relationships/hyperlink" Target="file:///C:/:f:/g/personal/kforero_sdmujer_gov_co/EttKawPFTW5IuAvQqzmEXGUB1Jvqyond9OxpZcI-TVU5_Q" TargetMode="External"/><Relationship Id="rId10" Type="http://schemas.openxmlformats.org/officeDocument/2006/relationships/hyperlink" Target="file:///C:/:f:/g/personal/kforero_sdmujer_gov_co/ErMAos_8G1xFm8FqQa9DHF0Bta5ZINmOZ9uNzfCIVvpfwg"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rMAos_8G1xFm8FqQa9DHF0Bta5ZINmOZ9uNzfCIVvpfwg" TargetMode="Externa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topLeftCell="A41" workbookViewId="0">
      <selection activeCell="A13" sqref="A13"/>
    </sheetView>
  </sheetViews>
  <sheetFormatPr baseColWidth="10" defaultColWidth="10.85546875" defaultRowHeight="14.25" x14ac:dyDescent="0.25"/>
  <cols>
    <col min="1" max="1" width="53" style="264" customWidth="1"/>
    <col min="2" max="2" width="78.42578125" style="264" customWidth="1"/>
    <col min="3" max="3" width="36.42578125" style="264" customWidth="1"/>
    <col min="4" max="4" width="31.140625" style="264" customWidth="1"/>
    <col min="5" max="5" width="70.140625" style="264" customWidth="1"/>
    <col min="6" max="6" width="17.42578125" style="264" customWidth="1"/>
    <col min="7" max="8" width="21.85546875" style="264" customWidth="1"/>
    <col min="9" max="9" width="19.42578125" style="264" customWidth="1"/>
    <col min="10" max="10" width="42" style="264" customWidth="1"/>
    <col min="11" max="256" width="10.85546875" style="264"/>
    <col min="257" max="257" width="72" style="264" bestFit="1" customWidth="1"/>
    <col min="258" max="258" width="78.42578125" style="264" customWidth="1"/>
    <col min="259" max="259" width="10.85546875" style="264"/>
    <col min="260" max="260" width="31.140625" style="264" customWidth="1"/>
    <col min="261" max="261" width="70.140625" style="264" customWidth="1"/>
    <col min="262" max="262" width="17.42578125" style="264" customWidth="1"/>
    <col min="263" max="264" width="21.85546875" style="264" customWidth="1"/>
    <col min="265" max="265" width="19.42578125" style="264" customWidth="1"/>
    <col min="266" max="266" width="42" style="264" customWidth="1"/>
    <col min="267" max="512" width="10.85546875" style="264"/>
    <col min="513" max="513" width="72" style="264" bestFit="1" customWidth="1"/>
    <col min="514" max="514" width="78.42578125" style="264" customWidth="1"/>
    <col min="515" max="515" width="10.85546875" style="264"/>
    <col min="516" max="516" width="31.140625" style="264" customWidth="1"/>
    <col min="517" max="517" width="70.140625" style="264" customWidth="1"/>
    <col min="518" max="518" width="17.42578125" style="264" customWidth="1"/>
    <col min="519" max="520" width="21.85546875" style="264" customWidth="1"/>
    <col min="521" max="521" width="19.42578125" style="264" customWidth="1"/>
    <col min="522" max="522" width="42" style="264" customWidth="1"/>
    <col min="523" max="768" width="10.85546875" style="264"/>
    <col min="769" max="769" width="72" style="264" bestFit="1" customWidth="1"/>
    <col min="770" max="770" width="78.42578125" style="264" customWidth="1"/>
    <col min="771" max="771" width="10.85546875" style="264"/>
    <col min="772" max="772" width="31.140625" style="264" customWidth="1"/>
    <col min="773" max="773" width="70.140625" style="264" customWidth="1"/>
    <col min="774" max="774" width="17.42578125" style="264" customWidth="1"/>
    <col min="775" max="776" width="21.85546875" style="264" customWidth="1"/>
    <col min="777" max="777" width="19.42578125" style="264" customWidth="1"/>
    <col min="778" max="778" width="42" style="264" customWidth="1"/>
    <col min="779" max="1024" width="10.85546875" style="264"/>
    <col min="1025" max="1025" width="72" style="264" bestFit="1" customWidth="1"/>
    <col min="1026" max="1026" width="78.42578125" style="264" customWidth="1"/>
    <col min="1027" max="1027" width="10.85546875" style="264"/>
    <col min="1028" max="1028" width="31.140625" style="264" customWidth="1"/>
    <col min="1029" max="1029" width="70.140625" style="264" customWidth="1"/>
    <col min="1030" max="1030" width="17.42578125" style="264" customWidth="1"/>
    <col min="1031" max="1032" width="21.85546875" style="264" customWidth="1"/>
    <col min="1033" max="1033" width="19.42578125" style="264" customWidth="1"/>
    <col min="1034" max="1034" width="42" style="264" customWidth="1"/>
    <col min="1035" max="1280" width="10.85546875" style="264"/>
    <col min="1281" max="1281" width="72" style="264" bestFit="1" customWidth="1"/>
    <col min="1282" max="1282" width="78.42578125" style="264" customWidth="1"/>
    <col min="1283" max="1283" width="10.85546875" style="264"/>
    <col min="1284" max="1284" width="31.140625" style="264" customWidth="1"/>
    <col min="1285" max="1285" width="70.140625" style="264" customWidth="1"/>
    <col min="1286" max="1286" width="17.42578125" style="264" customWidth="1"/>
    <col min="1287" max="1288" width="21.85546875" style="264" customWidth="1"/>
    <col min="1289" max="1289" width="19.42578125" style="264" customWidth="1"/>
    <col min="1290" max="1290" width="42" style="264" customWidth="1"/>
    <col min="1291" max="1536" width="10.85546875" style="264"/>
    <col min="1537" max="1537" width="72" style="264" bestFit="1" customWidth="1"/>
    <col min="1538" max="1538" width="78.42578125" style="264" customWidth="1"/>
    <col min="1539" max="1539" width="10.85546875" style="264"/>
    <col min="1540" max="1540" width="31.140625" style="264" customWidth="1"/>
    <col min="1541" max="1541" width="70.140625" style="264" customWidth="1"/>
    <col min="1542" max="1542" width="17.42578125" style="264" customWidth="1"/>
    <col min="1543" max="1544" width="21.85546875" style="264" customWidth="1"/>
    <col min="1545" max="1545" width="19.42578125" style="264" customWidth="1"/>
    <col min="1546" max="1546" width="42" style="264" customWidth="1"/>
    <col min="1547" max="1792" width="10.85546875" style="264"/>
    <col min="1793" max="1793" width="72" style="264" bestFit="1" customWidth="1"/>
    <col min="1794" max="1794" width="78.42578125" style="264" customWidth="1"/>
    <col min="1795" max="1795" width="10.85546875" style="264"/>
    <col min="1796" max="1796" width="31.140625" style="264" customWidth="1"/>
    <col min="1797" max="1797" width="70.140625" style="264" customWidth="1"/>
    <col min="1798" max="1798" width="17.42578125" style="264" customWidth="1"/>
    <col min="1799" max="1800" width="21.85546875" style="264" customWidth="1"/>
    <col min="1801" max="1801" width="19.42578125" style="264" customWidth="1"/>
    <col min="1802" max="1802" width="42" style="264" customWidth="1"/>
    <col min="1803" max="2048" width="10.85546875" style="264"/>
    <col min="2049" max="2049" width="72" style="264" bestFit="1" customWidth="1"/>
    <col min="2050" max="2050" width="78.42578125" style="264" customWidth="1"/>
    <col min="2051" max="2051" width="10.85546875" style="264"/>
    <col min="2052" max="2052" width="31.140625" style="264" customWidth="1"/>
    <col min="2053" max="2053" width="70.140625" style="264" customWidth="1"/>
    <col min="2054" max="2054" width="17.42578125" style="264" customWidth="1"/>
    <col min="2055" max="2056" width="21.85546875" style="264" customWidth="1"/>
    <col min="2057" max="2057" width="19.42578125" style="264" customWidth="1"/>
    <col min="2058" max="2058" width="42" style="264" customWidth="1"/>
    <col min="2059" max="2304" width="10.85546875" style="264"/>
    <col min="2305" max="2305" width="72" style="264" bestFit="1" customWidth="1"/>
    <col min="2306" max="2306" width="78.42578125" style="264" customWidth="1"/>
    <col min="2307" max="2307" width="10.85546875" style="264"/>
    <col min="2308" max="2308" width="31.140625" style="264" customWidth="1"/>
    <col min="2309" max="2309" width="70.140625" style="264" customWidth="1"/>
    <col min="2310" max="2310" width="17.42578125" style="264" customWidth="1"/>
    <col min="2311" max="2312" width="21.85546875" style="264" customWidth="1"/>
    <col min="2313" max="2313" width="19.42578125" style="264" customWidth="1"/>
    <col min="2314" max="2314" width="42" style="264" customWidth="1"/>
    <col min="2315" max="2560" width="10.85546875" style="264"/>
    <col min="2561" max="2561" width="72" style="264" bestFit="1" customWidth="1"/>
    <col min="2562" max="2562" width="78.42578125" style="264" customWidth="1"/>
    <col min="2563" max="2563" width="10.85546875" style="264"/>
    <col min="2564" max="2564" width="31.140625" style="264" customWidth="1"/>
    <col min="2565" max="2565" width="70.140625" style="264" customWidth="1"/>
    <col min="2566" max="2566" width="17.42578125" style="264" customWidth="1"/>
    <col min="2567" max="2568" width="21.85546875" style="264" customWidth="1"/>
    <col min="2569" max="2569" width="19.42578125" style="264" customWidth="1"/>
    <col min="2570" max="2570" width="42" style="264" customWidth="1"/>
    <col min="2571" max="2816" width="10.85546875" style="264"/>
    <col min="2817" max="2817" width="72" style="264" bestFit="1" customWidth="1"/>
    <col min="2818" max="2818" width="78.42578125" style="264" customWidth="1"/>
    <col min="2819" max="2819" width="10.85546875" style="264"/>
    <col min="2820" max="2820" width="31.140625" style="264" customWidth="1"/>
    <col min="2821" max="2821" width="70.140625" style="264" customWidth="1"/>
    <col min="2822" max="2822" width="17.42578125" style="264" customWidth="1"/>
    <col min="2823" max="2824" width="21.85546875" style="264" customWidth="1"/>
    <col min="2825" max="2825" width="19.42578125" style="264" customWidth="1"/>
    <col min="2826" max="2826" width="42" style="264" customWidth="1"/>
    <col min="2827" max="3072" width="10.85546875" style="264"/>
    <col min="3073" max="3073" width="72" style="264" bestFit="1" customWidth="1"/>
    <col min="3074" max="3074" width="78.42578125" style="264" customWidth="1"/>
    <col min="3075" max="3075" width="10.85546875" style="264"/>
    <col min="3076" max="3076" width="31.140625" style="264" customWidth="1"/>
    <col min="3077" max="3077" width="70.140625" style="264" customWidth="1"/>
    <col min="3078" max="3078" width="17.42578125" style="264" customWidth="1"/>
    <col min="3079" max="3080" width="21.85546875" style="264" customWidth="1"/>
    <col min="3081" max="3081" width="19.42578125" style="264" customWidth="1"/>
    <col min="3082" max="3082" width="42" style="264" customWidth="1"/>
    <col min="3083" max="3328" width="10.85546875" style="264"/>
    <col min="3329" max="3329" width="72" style="264" bestFit="1" customWidth="1"/>
    <col min="3330" max="3330" width="78.42578125" style="264" customWidth="1"/>
    <col min="3331" max="3331" width="10.85546875" style="264"/>
    <col min="3332" max="3332" width="31.140625" style="264" customWidth="1"/>
    <col min="3333" max="3333" width="70.140625" style="264" customWidth="1"/>
    <col min="3334" max="3334" width="17.42578125" style="264" customWidth="1"/>
    <col min="3335" max="3336" width="21.85546875" style="264" customWidth="1"/>
    <col min="3337" max="3337" width="19.42578125" style="264" customWidth="1"/>
    <col min="3338" max="3338" width="42" style="264" customWidth="1"/>
    <col min="3339" max="3584" width="10.85546875" style="264"/>
    <col min="3585" max="3585" width="72" style="264" bestFit="1" customWidth="1"/>
    <col min="3586" max="3586" width="78.42578125" style="264" customWidth="1"/>
    <col min="3587" max="3587" width="10.85546875" style="264"/>
    <col min="3588" max="3588" width="31.140625" style="264" customWidth="1"/>
    <col min="3589" max="3589" width="70.140625" style="264" customWidth="1"/>
    <col min="3590" max="3590" width="17.42578125" style="264" customWidth="1"/>
    <col min="3591" max="3592" width="21.85546875" style="264" customWidth="1"/>
    <col min="3593" max="3593" width="19.42578125" style="264" customWidth="1"/>
    <col min="3594" max="3594" width="42" style="264" customWidth="1"/>
    <col min="3595" max="3840" width="10.85546875" style="264"/>
    <col min="3841" max="3841" width="72" style="264" bestFit="1" customWidth="1"/>
    <col min="3842" max="3842" width="78.42578125" style="264" customWidth="1"/>
    <col min="3843" max="3843" width="10.85546875" style="264"/>
    <col min="3844" max="3844" width="31.140625" style="264" customWidth="1"/>
    <col min="3845" max="3845" width="70.140625" style="264" customWidth="1"/>
    <col min="3846" max="3846" width="17.42578125" style="264" customWidth="1"/>
    <col min="3847" max="3848" width="21.85546875" style="264" customWidth="1"/>
    <col min="3849" max="3849" width="19.42578125" style="264" customWidth="1"/>
    <col min="3850" max="3850" width="42" style="264" customWidth="1"/>
    <col min="3851" max="4096" width="10.85546875" style="264"/>
    <col min="4097" max="4097" width="72" style="264" bestFit="1" customWidth="1"/>
    <col min="4098" max="4098" width="78.42578125" style="264" customWidth="1"/>
    <col min="4099" max="4099" width="10.85546875" style="264"/>
    <col min="4100" max="4100" width="31.140625" style="264" customWidth="1"/>
    <col min="4101" max="4101" width="70.140625" style="264" customWidth="1"/>
    <col min="4102" max="4102" width="17.42578125" style="264" customWidth="1"/>
    <col min="4103" max="4104" width="21.85546875" style="264" customWidth="1"/>
    <col min="4105" max="4105" width="19.42578125" style="264" customWidth="1"/>
    <col min="4106" max="4106" width="42" style="264" customWidth="1"/>
    <col min="4107" max="4352" width="10.85546875" style="264"/>
    <col min="4353" max="4353" width="72" style="264" bestFit="1" customWidth="1"/>
    <col min="4354" max="4354" width="78.42578125" style="264" customWidth="1"/>
    <col min="4355" max="4355" width="10.85546875" style="264"/>
    <col min="4356" max="4356" width="31.140625" style="264" customWidth="1"/>
    <col min="4357" max="4357" width="70.140625" style="264" customWidth="1"/>
    <col min="4358" max="4358" width="17.42578125" style="264" customWidth="1"/>
    <col min="4359" max="4360" width="21.85546875" style="264" customWidth="1"/>
    <col min="4361" max="4361" width="19.42578125" style="264" customWidth="1"/>
    <col min="4362" max="4362" width="42" style="264" customWidth="1"/>
    <col min="4363" max="4608" width="10.85546875" style="264"/>
    <col min="4609" max="4609" width="72" style="264" bestFit="1" customWidth="1"/>
    <col min="4610" max="4610" width="78.42578125" style="264" customWidth="1"/>
    <col min="4611" max="4611" width="10.85546875" style="264"/>
    <col min="4612" max="4612" width="31.140625" style="264" customWidth="1"/>
    <col min="4613" max="4613" width="70.140625" style="264" customWidth="1"/>
    <col min="4614" max="4614" width="17.42578125" style="264" customWidth="1"/>
    <col min="4615" max="4616" width="21.85546875" style="264" customWidth="1"/>
    <col min="4617" max="4617" width="19.42578125" style="264" customWidth="1"/>
    <col min="4618" max="4618" width="42" style="264" customWidth="1"/>
    <col min="4619" max="4864" width="10.85546875" style="264"/>
    <col min="4865" max="4865" width="72" style="264" bestFit="1" customWidth="1"/>
    <col min="4866" max="4866" width="78.42578125" style="264" customWidth="1"/>
    <col min="4867" max="4867" width="10.85546875" style="264"/>
    <col min="4868" max="4868" width="31.140625" style="264" customWidth="1"/>
    <col min="4869" max="4869" width="70.140625" style="264" customWidth="1"/>
    <col min="4870" max="4870" width="17.42578125" style="264" customWidth="1"/>
    <col min="4871" max="4872" width="21.85546875" style="264" customWidth="1"/>
    <col min="4873" max="4873" width="19.42578125" style="264" customWidth="1"/>
    <col min="4874" max="4874" width="42" style="264" customWidth="1"/>
    <col min="4875" max="5120" width="10.85546875" style="264"/>
    <col min="5121" max="5121" width="72" style="264" bestFit="1" customWidth="1"/>
    <col min="5122" max="5122" width="78.42578125" style="264" customWidth="1"/>
    <col min="5123" max="5123" width="10.85546875" style="264"/>
    <col min="5124" max="5124" width="31.140625" style="264" customWidth="1"/>
    <col min="5125" max="5125" width="70.140625" style="264" customWidth="1"/>
    <col min="5126" max="5126" width="17.42578125" style="264" customWidth="1"/>
    <col min="5127" max="5128" width="21.85546875" style="264" customWidth="1"/>
    <col min="5129" max="5129" width="19.42578125" style="264" customWidth="1"/>
    <col min="5130" max="5130" width="42" style="264" customWidth="1"/>
    <col min="5131" max="5376" width="10.85546875" style="264"/>
    <col min="5377" max="5377" width="72" style="264" bestFit="1" customWidth="1"/>
    <col min="5378" max="5378" width="78.42578125" style="264" customWidth="1"/>
    <col min="5379" max="5379" width="10.85546875" style="264"/>
    <col min="5380" max="5380" width="31.140625" style="264" customWidth="1"/>
    <col min="5381" max="5381" width="70.140625" style="264" customWidth="1"/>
    <col min="5382" max="5382" width="17.42578125" style="264" customWidth="1"/>
    <col min="5383" max="5384" width="21.85546875" style="264" customWidth="1"/>
    <col min="5385" max="5385" width="19.42578125" style="264" customWidth="1"/>
    <col min="5386" max="5386" width="42" style="264" customWidth="1"/>
    <col min="5387" max="5632" width="10.85546875" style="264"/>
    <col min="5633" max="5633" width="72" style="264" bestFit="1" customWidth="1"/>
    <col min="5634" max="5634" width="78.42578125" style="264" customWidth="1"/>
    <col min="5635" max="5635" width="10.85546875" style="264"/>
    <col min="5636" max="5636" width="31.140625" style="264" customWidth="1"/>
    <col min="5637" max="5637" width="70.140625" style="264" customWidth="1"/>
    <col min="5638" max="5638" width="17.42578125" style="264" customWidth="1"/>
    <col min="5639" max="5640" width="21.85546875" style="264" customWidth="1"/>
    <col min="5641" max="5641" width="19.42578125" style="264" customWidth="1"/>
    <col min="5642" max="5642" width="42" style="264" customWidth="1"/>
    <col min="5643" max="5888" width="10.85546875" style="264"/>
    <col min="5889" max="5889" width="72" style="264" bestFit="1" customWidth="1"/>
    <col min="5890" max="5890" width="78.42578125" style="264" customWidth="1"/>
    <col min="5891" max="5891" width="10.85546875" style="264"/>
    <col min="5892" max="5892" width="31.140625" style="264" customWidth="1"/>
    <col min="5893" max="5893" width="70.140625" style="264" customWidth="1"/>
    <col min="5894" max="5894" width="17.42578125" style="264" customWidth="1"/>
    <col min="5895" max="5896" width="21.85546875" style="264" customWidth="1"/>
    <col min="5897" max="5897" width="19.42578125" style="264" customWidth="1"/>
    <col min="5898" max="5898" width="42" style="264" customWidth="1"/>
    <col min="5899" max="6144" width="10.85546875" style="264"/>
    <col min="6145" max="6145" width="72" style="264" bestFit="1" customWidth="1"/>
    <col min="6146" max="6146" width="78.42578125" style="264" customWidth="1"/>
    <col min="6147" max="6147" width="10.85546875" style="264"/>
    <col min="6148" max="6148" width="31.140625" style="264" customWidth="1"/>
    <col min="6149" max="6149" width="70.140625" style="264" customWidth="1"/>
    <col min="6150" max="6150" width="17.42578125" style="264" customWidth="1"/>
    <col min="6151" max="6152" width="21.85546875" style="264" customWidth="1"/>
    <col min="6153" max="6153" width="19.42578125" style="264" customWidth="1"/>
    <col min="6154" max="6154" width="42" style="264" customWidth="1"/>
    <col min="6155" max="6400" width="10.85546875" style="264"/>
    <col min="6401" max="6401" width="72" style="264" bestFit="1" customWidth="1"/>
    <col min="6402" max="6402" width="78.42578125" style="264" customWidth="1"/>
    <col min="6403" max="6403" width="10.85546875" style="264"/>
    <col min="6404" max="6404" width="31.140625" style="264" customWidth="1"/>
    <col min="6405" max="6405" width="70.140625" style="264" customWidth="1"/>
    <col min="6406" max="6406" width="17.42578125" style="264" customWidth="1"/>
    <col min="6407" max="6408" width="21.85546875" style="264" customWidth="1"/>
    <col min="6409" max="6409" width="19.42578125" style="264" customWidth="1"/>
    <col min="6410" max="6410" width="42" style="264" customWidth="1"/>
    <col min="6411" max="6656" width="10.85546875" style="264"/>
    <col min="6657" max="6657" width="72" style="264" bestFit="1" customWidth="1"/>
    <col min="6658" max="6658" width="78.42578125" style="264" customWidth="1"/>
    <col min="6659" max="6659" width="10.85546875" style="264"/>
    <col min="6660" max="6660" width="31.140625" style="264" customWidth="1"/>
    <col min="6661" max="6661" width="70.140625" style="264" customWidth="1"/>
    <col min="6662" max="6662" width="17.42578125" style="264" customWidth="1"/>
    <col min="6663" max="6664" width="21.85546875" style="264" customWidth="1"/>
    <col min="6665" max="6665" width="19.42578125" style="264" customWidth="1"/>
    <col min="6666" max="6666" width="42" style="264" customWidth="1"/>
    <col min="6667" max="6912" width="10.85546875" style="264"/>
    <col min="6913" max="6913" width="72" style="264" bestFit="1" customWidth="1"/>
    <col min="6914" max="6914" width="78.42578125" style="264" customWidth="1"/>
    <col min="6915" max="6915" width="10.85546875" style="264"/>
    <col min="6916" max="6916" width="31.140625" style="264" customWidth="1"/>
    <col min="6917" max="6917" width="70.140625" style="264" customWidth="1"/>
    <col min="6918" max="6918" width="17.42578125" style="264" customWidth="1"/>
    <col min="6919" max="6920" width="21.85546875" style="264" customWidth="1"/>
    <col min="6921" max="6921" width="19.42578125" style="264" customWidth="1"/>
    <col min="6922" max="6922" width="42" style="264" customWidth="1"/>
    <col min="6923" max="7168" width="10.85546875" style="264"/>
    <col min="7169" max="7169" width="72" style="264" bestFit="1" customWidth="1"/>
    <col min="7170" max="7170" width="78.42578125" style="264" customWidth="1"/>
    <col min="7171" max="7171" width="10.85546875" style="264"/>
    <col min="7172" max="7172" width="31.140625" style="264" customWidth="1"/>
    <col min="7173" max="7173" width="70.140625" style="264" customWidth="1"/>
    <col min="7174" max="7174" width="17.42578125" style="264" customWidth="1"/>
    <col min="7175" max="7176" width="21.85546875" style="264" customWidth="1"/>
    <col min="7177" max="7177" width="19.42578125" style="264" customWidth="1"/>
    <col min="7178" max="7178" width="42" style="264" customWidth="1"/>
    <col min="7179" max="7424" width="10.85546875" style="264"/>
    <col min="7425" max="7425" width="72" style="264" bestFit="1" customWidth="1"/>
    <col min="7426" max="7426" width="78.42578125" style="264" customWidth="1"/>
    <col min="7427" max="7427" width="10.85546875" style="264"/>
    <col min="7428" max="7428" width="31.140625" style="264" customWidth="1"/>
    <col min="7429" max="7429" width="70.140625" style="264" customWidth="1"/>
    <col min="7430" max="7430" width="17.42578125" style="264" customWidth="1"/>
    <col min="7431" max="7432" width="21.85546875" style="264" customWidth="1"/>
    <col min="7433" max="7433" width="19.42578125" style="264" customWidth="1"/>
    <col min="7434" max="7434" width="42" style="264" customWidth="1"/>
    <col min="7435" max="7680" width="10.85546875" style="264"/>
    <col min="7681" max="7681" width="72" style="264" bestFit="1" customWidth="1"/>
    <col min="7682" max="7682" width="78.42578125" style="264" customWidth="1"/>
    <col min="7683" max="7683" width="10.85546875" style="264"/>
    <col min="7684" max="7684" width="31.140625" style="264" customWidth="1"/>
    <col min="7685" max="7685" width="70.140625" style="264" customWidth="1"/>
    <col min="7686" max="7686" width="17.42578125" style="264" customWidth="1"/>
    <col min="7687" max="7688" width="21.85546875" style="264" customWidth="1"/>
    <col min="7689" max="7689" width="19.42578125" style="264" customWidth="1"/>
    <col min="7690" max="7690" width="42" style="264" customWidth="1"/>
    <col min="7691" max="7936" width="10.85546875" style="264"/>
    <col min="7937" max="7937" width="72" style="264" bestFit="1" customWidth="1"/>
    <col min="7938" max="7938" width="78.42578125" style="264" customWidth="1"/>
    <col min="7939" max="7939" width="10.85546875" style="264"/>
    <col min="7940" max="7940" width="31.140625" style="264" customWidth="1"/>
    <col min="7941" max="7941" width="70.140625" style="264" customWidth="1"/>
    <col min="7942" max="7942" width="17.42578125" style="264" customWidth="1"/>
    <col min="7943" max="7944" width="21.85546875" style="264" customWidth="1"/>
    <col min="7945" max="7945" width="19.42578125" style="264" customWidth="1"/>
    <col min="7946" max="7946" width="42" style="264" customWidth="1"/>
    <col min="7947" max="8192" width="10.85546875" style="264"/>
    <col min="8193" max="8193" width="72" style="264" bestFit="1" customWidth="1"/>
    <col min="8194" max="8194" width="78.42578125" style="264" customWidth="1"/>
    <col min="8195" max="8195" width="10.85546875" style="264"/>
    <col min="8196" max="8196" width="31.140625" style="264" customWidth="1"/>
    <col min="8197" max="8197" width="70.140625" style="264" customWidth="1"/>
    <col min="8198" max="8198" width="17.42578125" style="264" customWidth="1"/>
    <col min="8199" max="8200" width="21.85546875" style="264" customWidth="1"/>
    <col min="8201" max="8201" width="19.42578125" style="264" customWidth="1"/>
    <col min="8202" max="8202" width="42" style="264" customWidth="1"/>
    <col min="8203" max="8448" width="10.85546875" style="264"/>
    <col min="8449" max="8449" width="72" style="264" bestFit="1" customWidth="1"/>
    <col min="8450" max="8450" width="78.42578125" style="264" customWidth="1"/>
    <col min="8451" max="8451" width="10.85546875" style="264"/>
    <col min="8452" max="8452" width="31.140625" style="264" customWidth="1"/>
    <col min="8453" max="8453" width="70.140625" style="264" customWidth="1"/>
    <col min="8454" max="8454" width="17.42578125" style="264" customWidth="1"/>
    <col min="8455" max="8456" width="21.85546875" style="264" customWidth="1"/>
    <col min="8457" max="8457" width="19.42578125" style="264" customWidth="1"/>
    <col min="8458" max="8458" width="42" style="264" customWidth="1"/>
    <col min="8459" max="8704" width="10.85546875" style="264"/>
    <col min="8705" max="8705" width="72" style="264" bestFit="1" customWidth="1"/>
    <col min="8706" max="8706" width="78.42578125" style="264" customWidth="1"/>
    <col min="8707" max="8707" width="10.85546875" style="264"/>
    <col min="8708" max="8708" width="31.140625" style="264" customWidth="1"/>
    <col min="8709" max="8709" width="70.140625" style="264" customWidth="1"/>
    <col min="8710" max="8710" width="17.42578125" style="264" customWidth="1"/>
    <col min="8711" max="8712" width="21.85546875" style="264" customWidth="1"/>
    <col min="8713" max="8713" width="19.42578125" style="264" customWidth="1"/>
    <col min="8714" max="8714" width="42" style="264" customWidth="1"/>
    <col min="8715" max="8960" width="10.85546875" style="264"/>
    <col min="8961" max="8961" width="72" style="264" bestFit="1" customWidth="1"/>
    <col min="8962" max="8962" width="78.42578125" style="264" customWidth="1"/>
    <col min="8963" max="8963" width="10.85546875" style="264"/>
    <col min="8964" max="8964" width="31.140625" style="264" customWidth="1"/>
    <col min="8965" max="8965" width="70.140625" style="264" customWidth="1"/>
    <col min="8966" max="8966" width="17.42578125" style="264" customWidth="1"/>
    <col min="8967" max="8968" width="21.85546875" style="264" customWidth="1"/>
    <col min="8969" max="8969" width="19.42578125" style="264" customWidth="1"/>
    <col min="8970" max="8970" width="42" style="264" customWidth="1"/>
    <col min="8971" max="9216" width="10.85546875" style="264"/>
    <col min="9217" max="9217" width="72" style="264" bestFit="1" customWidth="1"/>
    <col min="9218" max="9218" width="78.42578125" style="264" customWidth="1"/>
    <col min="9219" max="9219" width="10.85546875" style="264"/>
    <col min="9220" max="9220" width="31.140625" style="264" customWidth="1"/>
    <col min="9221" max="9221" width="70.140625" style="264" customWidth="1"/>
    <col min="9222" max="9222" width="17.42578125" style="264" customWidth="1"/>
    <col min="9223" max="9224" width="21.85546875" style="264" customWidth="1"/>
    <col min="9225" max="9225" width="19.42578125" style="264" customWidth="1"/>
    <col min="9226" max="9226" width="42" style="264" customWidth="1"/>
    <col min="9227" max="9472" width="10.85546875" style="264"/>
    <col min="9473" max="9473" width="72" style="264" bestFit="1" customWidth="1"/>
    <col min="9474" max="9474" width="78.42578125" style="264" customWidth="1"/>
    <col min="9475" max="9475" width="10.85546875" style="264"/>
    <col min="9476" max="9476" width="31.140625" style="264" customWidth="1"/>
    <col min="9477" max="9477" width="70.140625" style="264" customWidth="1"/>
    <col min="9478" max="9478" width="17.42578125" style="264" customWidth="1"/>
    <col min="9479" max="9480" width="21.85546875" style="264" customWidth="1"/>
    <col min="9481" max="9481" width="19.42578125" style="264" customWidth="1"/>
    <col min="9482" max="9482" width="42" style="264" customWidth="1"/>
    <col min="9483" max="9728" width="10.85546875" style="264"/>
    <col min="9729" max="9729" width="72" style="264" bestFit="1" customWidth="1"/>
    <col min="9730" max="9730" width="78.42578125" style="264" customWidth="1"/>
    <col min="9731" max="9731" width="10.85546875" style="264"/>
    <col min="9732" max="9732" width="31.140625" style="264" customWidth="1"/>
    <col min="9733" max="9733" width="70.140625" style="264" customWidth="1"/>
    <col min="9734" max="9734" width="17.42578125" style="264" customWidth="1"/>
    <col min="9735" max="9736" width="21.85546875" style="264" customWidth="1"/>
    <col min="9737" max="9737" width="19.42578125" style="264" customWidth="1"/>
    <col min="9738" max="9738" width="42" style="264" customWidth="1"/>
    <col min="9739" max="9984" width="10.85546875" style="264"/>
    <col min="9985" max="9985" width="72" style="264" bestFit="1" customWidth="1"/>
    <col min="9986" max="9986" width="78.42578125" style="264" customWidth="1"/>
    <col min="9987" max="9987" width="10.85546875" style="264"/>
    <col min="9988" max="9988" width="31.140625" style="264" customWidth="1"/>
    <col min="9989" max="9989" width="70.140625" style="264" customWidth="1"/>
    <col min="9990" max="9990" width="17.42578125" style="264" customWidth="1"/>
    <col min="9991" max="9992" width="21.85546875" style="264" customWidth="1"/>
    <col min="9993" max="9993" width="19.42578125" style="264" customWidth="1"/>
    <col min="9994" max="9994" width="42" style="264" customWidth="1"/>
    <col min="9995" max="10240" width="10.85546875" style="264"/>
    <col min="10241" max="10241" width="72" style="264" bestFit="1" customWidth="1"/>
    <col min="10242" max="10242" width="78.42578125" style="264" customWidth="1"/>
    <col min="10243" max="10243" width="10.85546875" style="264"/>
    <col min="10244" max="10244" width="31.140625" style="264" customWidth="1"/>
    <col min="10245" max="10245" width="70.140625" style="264" customWidth="1"/>
    <col min="10246" max="10246" width="17.42578125" style="264" customWidth="1"/>
    <col min="10247" max="10248" width="21.85546875" style="264" customWidth="1"/>
    <col min="10249" max="10249" width="19.42578125" style="264" customWidth="1"/>
    <col min="10250" max="10250" width="42" style="264" customWidth="1"/>
    <col min="10251" max="10496" width="10.85546875" style="264"/>
    <col min="10497" max="10497" width="72" style="264" bestFit="1" customWidth="1"/>
    <col min="10498" max="10498" width="78.42578125" style="264" customWidth="1"/>
    <col min="10499" max="10499" width="10.85546875" style="264"/>
    <col min="10500" max="10500" width="31.140625" style="264" customWidth="1"/>
    <col min="10501" max="10501" width="70.140625" style="264" customWidth="1"/>
    <col min="10502" max="10502" width="17.42578125" style="264" customWidth="1"/>
    <col min="10503" max="10504" width="21.85546875" style="264" customWidth="1"/>
    <col min="10505" max="10505" width="19.42578125" style="264" customWidth="1"/>
    <col min="10506" max="10506" width="42" style="264" customWidth="1"/>
    <col min="10507" max="10752" width="10.85546875" style="264"/>
    <col min="10753" max="10753" width="72" style="264" bestFit="1" customWidth="1"/>
    <col min="10754" max="10754" width="78.42578125" style="264" customWidth="1"/>
    <col min="10755" max="10755" width="10.85546875" style="264"/>
    <col min="10756" max="10756" width="31.140625" style="264" customWidth="1"/>
    <col min="10757" max="10757" width="70.140625" style="264" customWidth="1"/>
    <col min="10758" max="10758" width="17.42578125" style="264" customWidth="1"/>
    <col min="10759" max="10760" width="21.85546875" style="264" customWidth="1"/>
    <col min="10761" max="10761" width="19.42578125" style="264" customWidth="1"/>
    <col min="10762" max="10762" width="42" style="264" customWidth="1"/>
    <col min="10763" max="11008" width="10.85546875" style="264"/>
    <col min="11009" max="11009" width="72" style="264" bestFit="1" customWidth="1"/>
    <col min="11010" max="11010" width="78.42578125" style="264" customWidth="1"/>
    <col min="11011" max="11011" width="10.85546875" style="264"/>
    <col min="11012" max="11012" width="31.140625" style="264" customWidth="1"/>
    <col min="11013" max="11013" width="70.140625" style="264" customWidth="1"/>
    <col min="11014" max="11014" width="17.42578125" style="264" customWidth="1"/>
    <col min="11015" max="11016" width="21.85546875" style="264" customWidth="1"/>
    <col min="11017" max="11017" width="19.42578125" style="264" customWidth="1"/>
    <col min="11018" max="11018" width="42" style="264" customWidth="1"/>
    <col min="11019" max="11264" width="10.85546875" style="264"/>
    <col min="11265" max="11265" width="72" style="264" bestFit="1" customWidth="1"/>
    <col min="11266" max="11266" width="78.42578125" style="264" customWidth="1"/>
    <col min="11267" max="11267" width="10.85546875" style="264"/>
    <col min="11268" max="11268" width="31.140625" style="264" customWidth="1"/>
    <col min="11269" max="11269" width="70.140625" style="264" customWidth="1"/>
    <col min="11270" max="11270" width="17.42578125" style="264" customWidth="1"/>
    <col min="11271" max="11272" width="21.85546875" style="264" customWidth="1"/>
    <col min="11273" max="11273" width="19.42578125" style="264" customWidth="1"/>
    <col min="11274" max="11274" width="42" style="264" customWidth="1"/>
    <col min="11275" max="11520" width="10.85546875" style="264"/>
    <col min="11521" max="11521" width="72" style="264" bestFit="1" customWidth="1"/>
    <col min="11522" max="11522" width="78.42578125" style="264" customWidth="1"/>
    <col min="11523" max="11523" width="10.85546875" style="264"/>
    <col min="11524" max="11524" width="31.140625" style="264" customWidth="1"/>
    <col min="11525" max="11525" width="70.140625" style="264" customWidth="1"/>
    <col min="11526" max="11526" width="17.42578125" style="264" customWidth="1"/>
    <col min="11527" max="11528" width="21.85546875" style="264" customWidth="1"/>
    <col min="11529" max="11529" width="19.42578125" style="264" customWidth="1"/>
    <col min="11530" max="11530" width="42" style="264" customWidth="1"/>
    <col min="11531" max="11776" width="10.85546875" style="264"/>
    <col min="11777" max="11777" width="72" style="264" bestFit="1" customWidth="1"/>
    <col min="11778" max="11778" width="78.42578125" style="264" customWidth="1"/>
    <col min="11779" max="11779" width="10.85546875" style="264"/>
    <col min="11780" max="11780" width="31.140625" style="264" customWidth="1"/>
    <col min="11781" max="11781" width="70.140625" style="264" customWidth="1"/>
    <col min="11782" max="11782" width="17.42578125" style="264" customWidth="1"/>
    <col min="11783" max="11784" width="21.85546875" style="264" customWidth="1"/>
    <col min="11785" max="11785" width="19.42578125" style="264" customWidth="1"/>
    <col min="11786" max="11786" width="42" style="264" customWidth="1"/>
    <col min="11787" max="12032" width="10.85546875" style="264"/>
    <col min="12033" max="12033" width="72" style="264" bestFit="1" customWidth="1"/>
    <col min="12034" max="12034" width="78.42578125" style="264" customWidth="1"/>
    <col min="12035" max="12035" width="10.85546875" style="264"/>
    <col min="12036" max="12036" width="31.140625" style="264" customWidth="1"/>
    <col min="12037" max="12037" width="70.140625" style="264" customWidth="1"/>
    <col min="12038" max="12038" width="17.42578125" style="264" customWidth="1"/>
    <col min="12039" max="12040" width="21.85546875" style="264" customWidth="1"/>
    <col min="12041" max="12041" width="19.42578125" style="264" customWidth="1"/>
    <col min="12042" max="12042" width="42" style="264" customWidth="1"/>
    <col min="12043" max="12288" width="10.85546875" style="264"/>
    <col min="12289" max="12289" width="72" style="264" bestFit="1" customWidth="1"/>
    <col min="12290" max="12290" width="78.42578125" style="264" customWidth="1"/>
    <col min="12291" max="12291" width="10.85546875" style="264"/>
    <col min="12292" max="12292" width="31.140625" style="264" customWidth="1"/>
    <col min="12293" max="12293" width="70.140625" style="264" customWidth="1"/>
    <col min="12294" max="12294" width="17.42578125" style="264" customWidth="1"/>
    <col min="12295" max="12296" width="21.85546875" style="264" customWidth="1"/>
    <col min="12297" max="12297" width="19.42578125" style="264" customWidth="1"/>
    <col min="12298" max="12298" width="42" style="264" customWidth="1"/>
    <col min="12299" max="12544" width="10.85546875" style="264"/>
    <col min="12545" max="12545" width="72" style="264" bestFit="1" customWidth="1"/>
    <col min="12546" max="12546" width="78.42578125" style="264" customWidth="1"/>
    <col min="12547" max="12547" width="10.85546875" style="264"/>
    <col min="12548" max="12548" width="31.140625" style="264" customWidth="1"/>
    <col min="12549" max="12549" width="70.140625" style="264" customWidth="1"/>
    <col min="12550" max="12550" width="17.42578125" style="264" customWidth="1"/>
    <col min="12551" max="12552" width="21.85546875" style="264" customWidth="1"/>
    <col min="12553" max="12553" width="19.42578125" style="264" customWidth="1"/>
    <col min="12554" max="12554" width="42" style="264" customWidth="1"/>
    <col min="12555" max="12800" width="10.85546875" style="264"/>
    <col min="12801" max="12801" width="72" style="264" bestFit="1" customWidth="1"/>
    <col min="12802" max="12802" width="78.42578125" style="264" customWidth="1"/>
    <col min="12803" max="12803" width="10.85546875" style="264"/>
    <col min="12804" max="12804" width="31.140625" style="264" customWidth="1"/>
    <col min="12805" max="12805" width="70.140625" style="264" customWidth="1"/>
    <col min="12806" max="12806" width="17.42578125" style="264" customWidth="1"/>
    <col min="12807" max="12808" width="21.85546875" style="264" customWidth="1"/>
    <col min="12809" max="12809" width="19.42578125" style="264" customWidth="1"/>
    <col min="12810" max="12810" width="42" style="264" customWidth="1"/>
    <col min="12811" max="13056" width="10.85546875" style="264"/>
    <col min="13057" max="13057" width="72" style="264" bestFit="1" customWidth="1"/>
    <col min="13058" max="13058" width="78.42578125" style="264" customWidth="1"/>
    <col min="13059" max="13059" width="10.85546875" style="264"/>
    <col min="13060" max="13060" width="31.140625" style="264" customWidth="1"/>
    <col min="13061" max="13061" width="70.140625" style="264" customWidth="1"/>
    <col min="13062" max="13062" width="17.42578125" style="264" customWidth="1"/>
    <col min="13063" max="13064" width="21.85546875" style="264" customWidth="1"/>
    <col min="13065" max="13065" width="19.42578125" style="264" customWidth="1"/>
    <col min="13066" max="13066" width="42" style="264" customWidth="1"/>
    <col min="13067" max="13312" width="10.85546875" style="264"/>
    <col min="13313" max="13313" width="72" style="264" bestFit="1" customWidth="1"/>
    <col min="13314" max="13314" width="78.42578125" style="264" customWidth="1"/>
    <col min="13315" max="13315" width="10.85546875" style="264"/>
    <col min="13316" max="13316" width="31.140625" style="264" customWidth="1"/>
    <col min="13317" max="13317" width="70.140625" style="264" customWidth="1"/>
    <col min="13318" max="13318" width="17.42578125" style="264" customWidth="1"/>
    <col min="13319" max="13320" width="21.85546875" style="264" customWidth="1"/>
    <col min="13321" max="13321" width="19.42578125" style="264" customWidth="1"/>
    <col min="13322" max="13322" width="42" style="264" customWidth="1"/>
    <col min="13323" max="13568" width="10.85546875" style="264"/>
    <col min="13569" max="13569" width="72" style="264" bestFit="1" customWidth="1"/>
    <col min="13570" max="13570" width="78.42578125" style="264" customWidth="1"/>
    <col min="13571" max="13571" width="10.85546875" style="264"/>
    <col min="13572" max="13572" width="31.140625" style="264" customWidth="1"/>
    <col min="13573" max="13573" width="70.140625" style="264" customWidth="1"/>
    <col min="13574" max="13574" width="17.42578125" style="264" customWidth="1"/>
    <col min="13575" max="13576" width="21.85546875" style="264" customWidth="1"/>
    <col min="13577" max="13577" width="19.42578125" style="264" customWidth="1"/>
    <col min="13578" max="13578" width="42" style="264" customWidth="1"/>
    <col min="13579" max="13824" width="10.85546875" style="264"/>
    <col min="13825" max="13825" width="72" style="264" bestFit="1" customWidth="1"/>
    <col min="13826" max="13826" width="78.42578125" style="264" customWidth="1"/>
    <col min="13827" max="13827" width="10.85546875" style="264"/>
    <col min="13828" max="13828" width="31.140625" style="264" customWidth="1"/>
    <col min="13829" max="13829" width="70.140625" style="264" customWidth="1"/>
    <col min="13830" max="13830" width="17.42578125" style="264" customWidth="1"/>
    <col min="13831" max="13832" width="21.85546875" style="264" customWidth="1"/>
    <col min="13833" max="13833" width="19.42578125" style="264" customWidth="1"/>
    <col min="13834" max="13834" width="42" style="264" customWidth="1"/>
    <col min="13835" max="14080" width="10.85546875" style="264"/>
    <col min="14081" max="14081" width="72" style="264" bestFit="1" customWidth="1"/>
    <col min="14082" max="14082" width="78.42578125" style="264" customWidth="1"/>
    <col min="14083" max="14083" width="10.85546875" style="264"/>
    <col min="14084" max="14084" width="31.140625" style="264" customWidth="1"/>
    <col min="14085" max="14085" width="70.140625" style="264" customWidth="1"/>
    <col min="14086" max="14086" width="17.42578125" style="264" customWidth="1"/>
    <col min="14087" max="14088" width="21.85546875" style="264" customWidth="1"/>
    <col min="14089" max="14089" width="19.42578125" style="264" customWidth="1"/>
    <col min="14090" max="14090" width="42" style="264" customWidth="1"/>
    <col min="14091" max="14336" width="10.85546875" style="264"/>
    <col min="14337" max="14337" width="72" style="264" bestFit="1" customWidth="1"/>
    <col min="14338" max="14338" width="78.42578125" style="264" customWidth="1"/>
    <col min="14339" max="14339" width="10.85546875" style="264"/>
    <col min="14340" max="14340" width="31.140625" style="264" customWidth="1"/>
    <col min="14341" max="14341" width="70.140625" style="264" customWidth="1"/>
    <col min="14342" max="14342" width="17.42578125" style="264" customWidth="1"/>
    <col min="14343" max="14344" width="21.85546875" style="264" customWidth="1"/>
    <col min="14345" max="14345" width="19.42578125" style="264" customWidth="1"/>
    <col min="14346" max="14346" width="42" style="264" customWidth="1"/>
    <col min="14347" max="14592" width="10.85546875" style="264"/>
    <col min="14593" max="14593" width="72" style="264" bestFit="1" customWidth="1"/>
    <col min="14594" max="14594" width="78.42578125" style="264" customWidth="1"/>
    <col min="14595" max="14595" width="10.85546875" style="264"/>
    <col min="14596" max="14596" width="31.140625" style="264" customWidth="1"/>
    <col min="14597" max="14597" width="70.140625" style="264" customWidth="1"/>
    <col min="14598" max="14598" width="17.42578125" style="264" customWidth="1"/>
    <col min="14599" max="14600" width="21.85546875" style="264" customWidth="1"/>
    <col min="14601" max="14601" width="19.42578125" style="264" customWidth="1"/>
    <col min="14602" max="14602" width="42" style="264" customWidth="1"/>
    <col min="14603" max="14848" width="10.85546875" style="264"/>
    <col min="14849" max="14849" width="72" style="264" bestFit="1" customWidth="1"/>
    <col min="14850" max="14850" width="78.42578125" style="264" customWidth="1"/>
    <col min="14851" max="14851" width="10.85546875" style="264"/>
    <col min="14852" max="14852" width="31.140625" style="264" customWidth="1"/>
    <col min="14853" max="14853" width="70.140625" style="264" customWidth="1"/>
    <col min="14854" max="14854" width="17.42578125" style="264" customWidth="1"/>
    <col min="14855" max="14856" width="21.85546875" style="264" customWidth="1"/>
    <col min="14857" max="14857" width="19.42578125" style="264" customWidth="1"/>
    <col min="14858" max="14858" width="42" style="264" customWidth="1"/>
    <col min="14859" max="15104" width="10.85546875" style="264"/>
    <col min="15105" max="15105" width="72" style="264" bestFit="1" customWidth="1"/>
    <col min="15106" max="15106" width="78.42578125" style="264" customWidth="1"/>
    <col min="15107" max="15107" width="10.85546875" style="264"/>
    <col min="15108" max="15108" width="31.140625" style="264" customWidth="1"/>
    <col min="15109" max="15109" width="70.140625" style="264" customWidth="1"/>
    <col min="15110" max="15110" width="17.42578125" style="264" customWidth="1"/>
    <col min="15111" max="15112" width="21.85546875" style="264" customWidth="1"/>
    <col min="15113" max="15113" width="19.42578125" style="264" customWidth="1"/>
    <col min="15114" max="15114" width="42" style="264" customWidth="1"/>
    <col min="15115" max="15360" width="10.85546875" style="264"/>
    <col min="15361" max="15361" width="72" style="264" bestFit="1" customWidth="1"/>
    <col min="15362" max="15362" width="78.42578125" style="264" customWidth="1"/>
    <col min="15363" max="15363" width="10.85546875" style="264"/>
    <col min="15364" max="15364" width="31.140625" style="264" customWidth="1"/>
    <col min="15365" max="15365" width="70.140625" style="264" customWidth="1"/>
    <col min="15366" max="15366" width="17.42578125" style="264" customWidth="1"/>
    <col min="15367" max="15368" width="21.85546875" style="264" customWidth="1"/>
    <col min="15369" max="15369" width="19.42578125" style="264" customWidth="1"/>
    <col min="15370" max="15370" width="42" style="264" customWidth="1"/>
    <col min="15371" max="15616" width="10.85546875" style="264"/>
    <col min="15617" max="15617" width="72" style="264" bestFit="1" customWidth="1"/>
    <col min="15618" max="15618" width="78.42578125" style="264" customWidth="1"/>
    <col min="15619" max="15619" width="10.85546875" style="264"/>
    <col min="15620" max="15620" width="31.140625" style="264" customWidth="1"/>
    <col min="15621" max="15621" width="70.140625" style="264" customWidth="1"/>
    <col min="15622" max="15622" width="17.42578125" style="264" customWidth="1"/>
    <col min="15623" max="15624" width="21.85546875" style="264" customWidth="1"/>
    <col min="15625" max="15625" width="19.42578125" style="264" customWidth="1"/>
    <col min="15626" max="15626" width="42" style="264" customWidth="1"/>
    <col min="15627" max="15872" width="10.85546875" style="264"/>
    <col min="15873" max="15873" width="72" style="264" bestFit="1" customWidth="1"/>
    <col min="15874" max="15874" width="78.42578125" style="264" customWidth="1"/>
    <col min="15875" max="15875" width="10.85546875" style="264"/>
    <col min="15876" max="15876" width="31.140625" style="264" customWidth="1"/>
    <col min="15877" max="15877" width="70.140625" style="264" customWidth="1"/>
    <col min="15878" max="15878" width="17.42578125" style="264" customWidth="1"/>
    <col min="15879" max="15880" width="21.85546875" style="264" customWidth="1"/>
    <col min="15881" max="15881" width="19.42578125" style="264" customWidth="1"/>
    <col min="15882" max="15882" width="42" style="264" customWidth="1"/>
    <col min="15883" max="16128" width="10.85546875" style="264"/>
    <col min="16129" max="16129" width="72" style="264" bestFit="1" customWidth="1"/>
    <col min="16130" max="16130" width="78.42578125" style="264" customWidth="1"/>
    <col min="16131" max="16131" width="10.85546875" style="264"/>
    <col min="16132" max="16132" width="31.140625" style="264" customWidth="1"/>
    <col min="16133" max="16133" width="70.140625" style="264" customWidth="1"/>
    <col min="16134" max="16134" width="17.42578125" style="264" customWidth="1"/>
    <col min="16135" max="16136" width="21.85546875" style="264" customWidth="1"/>
    <col min="16137" max="16137" width="19.42578125" style="264" customWidth="1"/>
    <col min="16138" max="16138" width="42" style="264" customWidth="1"/>
    <col min="16139" max="16384" width="10.85546875" style="264"/>
  </cols>
  <sheetData>
    <row r="1" spans="1:2" ht="25.5" customHeight="1" x14ac:dyDescent="0.25">
      <c r="A1" s="361" t="s">
        <v>0</v>
      </c>
      <c r="B1" s="362"/>
    </row>
    <row r="2" spans="1:2" ht="25.5" customHeight="1" x14ac:dyDescent="0.25">
      <c r="A2" s="363" t="s">
        <v>287</v>
      </c>
      <c r="B2" s="364"/>
    </row>
    <row r="3" spans="1:2" ht="15" x14ac:dyDescent="0.25">
      <c r="A3" s="265" t="s">
        <v>288</v>
      </c>
      <c r="B3" s="266" t="s">
        <v>289</v>
      </c>
    </row>
    <row r="4" spans="1:2" ht="40.5" customHeight="1" x14ac:dyDescent="0.25">
      <c r="A4" s="267" t="s">
        <v>1</v>
      </c>
      <c r="B4" s="268" t="s">
        <v>290</v>
      </c>
    </row>
    <row r="5" spans="1:2" ht="28.5" x14ac:dyDescent="0.25">
      <c r="A5" s="267" t="s">
        <v>2</v>
      </c>
      <c r="B5" s="269" t="s">
        <v>291</v>
      </c>
    </row>
    <row r="6" spans="1:2" ht="124.5" customHeight="1" x14ac:dyDescent="0.25">
      <c r="A6" s="267" t="s">
        <v>3</v>
      </c>
      <c r="B6" s="269" t="s">
        <v>292</v>
      </c>
    </row>
    <row r="7" spans="1:2" ht="26.45" customHeight="1" x14ac:dyDescent="0.25">
      <c r="A7" s="359" t="s">
        <v>293</v>
      </c>
      <c r="B7" s="360"/>
    </row>
    <row r="8" spans="1:2" ht="42.75" x14ac:dyDescent="0.25">
      <c r="A8" s="267" t="s">
        <v>294</v>
      </c>
      <c r="B8" s="269" t="s">
        <v>295</v>
      </c>
    </row>
    <row r="9" spans="1:2" ht="28.5" x14ac:dyDescent="0.25">
      <c r="A9" s="267" t="s">
        <v>4</v>
      </c>
      <c r="B9" s="269" t="s">
        <v>296</v>
      </c>
    </row>
    <row r="10" spans="1:2" ht="42.75" x14ac:dyDescent="0.25">
      <c r="A10" s="267" t="s">
        <v>5</v>
      </c>
      <c r="B10" s="269" t="s">
        <v>297</v>
      </c>
    </row>
    <row r="11" spans="1:2" ht="40.5" customHeight="1" x14ac:dyDescent="0.25">
      <c r="A11" s="267" t="s">
        <v>6</v>
      </c>
      <c r="B11" s="268" t="s">
        <v>298</v>
      </c>
    </row>
    <row r="12" spans="1:2" ht="38.25" customHeight="1" x14ac:dyDescent="0.25">
      <c r="A12" s="267" t="s">
        <v>7</v>
      </c>
      <c r="B12" s="268" t="s">
        <v>299</v>
      </c>
    </row>
    <row r="13" spans="1:2" ht="42.75" x14ac:dyDescent="0.25">
      <c r="A13" s="267" t="s">
        <v>8</v>
      </c>
      <c r="B13" s="270" t="s">
        <v>300</v>
      </c>
    </row>
    <row r="14" spans="1:2" ht="23.45" customHeight="1" x14ac:dyDescent="0.25">
      <c r="A14" s="271" t="s">
        <v>9</v>
      </c>
      <c r="B14" s="272"/>
    </row>
    <row r="15" spans="1:2" ht="42.75" x14ac:dyDescent="0.25">
      <c r="A15" s="267" t="s">
        <v>10</v>
      </c>
      <c r="B15" s="273" t="s">
        <v>301</v>
      </c>
    </row>
    <row r="16" spans="1:2" ht="42.75" x14ac:dyDescent="0.25">
      <c r="A16" s="267" t="s">
        <v>11</v>
      </c>
      <c r="B16" s="273" t="s">
        <v>302</v>
      </c>
    </row>
    <row r="17" spans="1:3" ht="42.75" x14ac:dyDescent="0.25">
      <c r="A17" s="267" t="s">
        <v>12</v>
      </c>
      <c r="B17" s="273" t="s">
        <v>303</v>
      </c>
    </row>
    <row r="18" spans="1:3" ht="8.25" customHeight="1" x14ac:dyDescent="0.25">
      <c r="A18" s="271"/>
      <c r="B18" s="274"/>
    </row>
    <row r="19" spans="1:3" ht="28.5" x14ac:dyDescent="0.25">
      <c r="A19" s="267" t="s">
        <v>304</v>
      </c>
      <c r="B19" s="273" t="s">
        <v>305</v>
      </c>
    </row>
    <row r="20" spans="1:3" ht="28.5" x14ac:dyDescent="0.25">
      <c r="A20" s="267" t="s">
        <v>306</v>
      </c>
      <c r="B20" s="273" t="s">
        <v>307</v>
      </c>
    </row>
    <row r="21" spans="1:3" ht="42.75" x14ac:dyDescent="0.25">
      <c r="A21" s="267" t="s">
        <v>13</v>
      </c>
      <c r="B21" s="273" t="s">
        <v>308</v>
      </c>
    </row>
    <row r="22" spans="1:3" ht="20.25" customHeight="1" x14ac:dyDescent="0.25">
      <c r="A22" s="365" t="s">
        <v>309</v>
      </c>
      <c r="B22" s="366"/>
    </row>
    <row r="23" spans="1:3" ht="42.75" x14ac:dyDescent="0.25">
      <c r="A23" s="267" t="s">
        <v>310</v>
      </c>
      <c r="B23" s="273" t="s">
        <v>311</v>
      </c>
    </row>
    <row r="24" spans="1:3" ht="54" customHeight="1" x14ac:dyDescent="0.25">
      <c r="A24" s="267" t="s">
        <v>14</v>
      </c>
      <c r="B24" s="273" t="s">
        <v>312</v>
      </c>
    </row>
    <row r="25" spans="1:3" ht="144" customHeight="1" x14ac:dyDescent="0.25">
      <c r="A25" s="267" t="s">
        <v>15</v>
      </c>
      <c r="B25" s="273" t="s">
        <v>313</v>
      </c>
    </row>
    <row r="26" spans="1:3" ht="57" x14ac:dyDescent="0.25">
      <c r="A26" s="267" t="s">
        <v>16</v>
      </c>
      <c r="B26" s="273" t="s">
        <v>314</v>
      </c>
    </row>
    <row r="27" spans="1:3" ht="57" x14ac:dyDescent="0.25">
      <c r="A27" s="267" t="s">
        <v>315</v>
      </c>
      <c r="B27" s="273" t="s">
        <v>316</v>
      </c>
    </row>
    <row r="28" spans="1:3" ht="28.5" x14ac:dyDescent="0.25">
      <c r="A28" s="267" t="s">
        <v>317</v>
      </c>
      <c r="B28" s="273" t="s">
        <v>318</v>
      </c>
    </row>
    <row r="29" spans="1:3" ht="57" x14ac:dyDescent="0.25">
      <c r="A29" s="267" t="s">
        <v>319</v>
      </c>
      <c r="B29" s="273" t="s">
        <v>320</v>
      </c>
      <c r="C29" s="275"/>
    </row>
    <row r="30" spans="1:3" ht="90" customHeight="1" x14ac:dyDescent="0.25">
      <c r="A30" s="276" t="s">
        <v>321</v>
      </c>
      <c r="B30" s="273" t="s">
        <v>322</v>
      </c>
    </row>
    <row r="31" spans="1:3" ht="81.75" customHeight="1" x14ac:dyDescent="0.25">
      <c r="A31" s="276" t="s">
        <v>323</v>
      </c>
      <c r="B31" s="273" t="s">
        <v>324</v>
      </c>
    </row>
    <row r="32" spans="1:3" ht="54" customHeight="1" x14ac:dyDescent="0.25">
      <c r="A32" s="276" t="s">
        <v>325</v>
      </c>
      <c r="B32" s="273" t="s">
        <v>326</v>
      </c>
    </row>
    <row r="33" spans="1:3" ht="28.5" customHeight="1" x14ac:dyDescent="0.25">
      <c r="A33" s="367" t="s">
        <v>17</v>
      </c>
      <c r="B33" s="368"/>
    </row>
    <row r="34" spans="1:3" ht="71.25" x14ac:dyDescent="0.25">
      <c r="A34" s="276" t="s">
        <v>18</v>
      </c>
      <c r="B34" s="273" t="s">
        <v>327</v>
      </c>
    </row>
    <row r="35" spans="1:3" ht="57" x14ac:dyDescent="0.25">
      <c r="A35" s="276" t="s">
        <v>328</v>
      </c>
      <c r="B35" s="273" t="s">
        <v>329</v>
      </c>
    </row>
    <row r="36" spans="1:3" ht="36" customHeight="1" x14ac:dyDescent="0.25">
      <c r="A36" s="276" t="s">
        <v>330</v>
      </c>
      <c r="B36" s="273" t="s">
        <v>331</v>
      </c>
      <c r="C36" s="277"/>
    </row>
    <row r="37" spans="1:3" ht="28.5" x14ac:dyDescent="0.25">
      <c r="A37" s="276" t="s">
        <v>332</v>
      </c>
      <c r="B37" s="273" t="s">
        <v>333</v>
      </c>
    </row>
    <row r="38" spans="1:3" ht="71.25" x14ac:dyDescent="0.25">
      <c r="A38" s="276" t="s">
        <v>334</v>
      </c>
      <c r="B38" s="273" t="s">
        <v>335</v>
      </c>
    </row>
    <row r="39" spans="1:3" ht="28.5" x14ac:dyDescent="0.25">
      <c r="A39" s="267" t="s">
        <v>336</v>
      </c>
      <c r="B39" s="273" t="s">
        <v>337</v>
      </c>
    </row>
    <row r="40" spans="1:3" ht="25.5" customHeight="1" x14ac:dyDescent="0.25">
      <c r="A40" s="359" t="s">
        <v>338</v>
      </c>
      <c r="B40" s="360"/>
    </row>
    <row r="41" spans="1:3" ht="24" customHeight="1" x14ac:dyDescent="0.25">
      <c r="A41" s="271" t="s">
        <v>288</v>
      </c>
      <c r="B41" s="278" t="s">
        <v>289</v>
      </c>
    </row>
    <row r="42" spans="1:3" ht="28.5" x14ac:dyDescent="0.25">
      <c r="A42" s="267" t="s">
        <v>8</v>
      </c>
      <c r="B42" s="279" t="s">
        <v>339</v>
      </c>
    </row>
    <row r="43" spans="1:3" ht="42.75" x14ac:dyDescent="0.25">
      <c r="A43" s="267" t="s">
        <v>19</v>
      </c>
      <c r="B43" s="279" t="s">
        <v>340</v>
      </c>
    </row>
    <row r="44" spans="1:3" ht="42.75" x14ac:dyDescent="0.25">
      <c r="A44" s="267" t="s">
        <v>20</v>
      </c>
      <c r="B44" s="279" t="s">
        <v>341</v>
      </c>
    </row>
    <row r="45" spans="1:3" ht="42.75" x14ac:dyDescent="0.25">
      <c r="A45" s="267" t="s">
        <v>21</v>
      </c>
      <c r="B45" s="279" t="s">
        <v>342</v>
      </c>
    </row>
    <row r="46" spans="1:3" ht="42.75" x14ac:dyDescent="0.25">
      <c r="A46" s="267" t="s">
        <v>22</v>
      </c>
      <c r="B46" s="279" t="s">
        <v>343</v>
      </c>
    </row>
    <row r="47" spans="1:3" ht="28.5" x14ac:dyDescent="0.25">
      <c r="A47" s="267" t="s">
        <v>23</v>
      </c>
      <c r="B47" s="279" t="s">
        <v>344</v>
      </c>
    </row>
    <row r="48" spans="1:3" ht="152.25" customHeight="1" x14ac:dyDescent="0.25">
      <c r="A48" s="267" t="s">
        <v>24</v>
      </c>
      <c r="B48" s="279" t="s">
        <v>345</v>
      </c>
    </row>
    <row r="49" spans="1:2" ht="23.25" customHeight="1" x14ac:dyDescent="0.25">
      <c r="A49" s="365" t="s">
        <v>346</v>
      </c>
      <c r="B49" s="366"/>
    </row>
    <row r="50" spans="1:2" ht="71.25" x14ac:dyDescent="0.25">
      <c r="A50" s="267" t="s">
        <v>25</v>
      </c>
      <c r="B50" s="273" t="s">
        <v>347</v>
      </c>
    </row>
    <row r="51" spans="1:2" ht="28.5" x14ac:dyDescent="0.25">
      <c r="A51" s="267" t="s">
        <v>26</v>
      </c>
      <c r="B51" s="273" t="s">
        <v>348</v>
      </c>
    </row>
    <row r="52" spans="1:2" ht="57" x14ac:dyDescent="0.25">
      <c r="A52" s="267" t="s">
        <v>27</v>
      </c>
      <c r="B52" s="273" t="s">
        <v>349</v>
      </c>
    </row>
    <row r="53" spans="1:2" ht="99.75" x14ac:dyDescent="0.25">
      <c r="A53" s="267" t="s">
        <v>28</v>
      </c>
      <c r="B53" s="273" t="s">
        <v>350</v>
      </c>
    </row>
    <row r="54" spans="1:2" ht="85.5" x14ac:dyDescent="0.25">
      <c r="A54" s="267" t="s">
        <v>29</v>
      </c>
      <c r="B54" s="273" t="s">
        <v>324</v>
      </c>
    </row>
    <row r="55" spans="1:2" ht="71.25" x14ac:dyDescent="0.25">
      <c r="A55" s="267" t="s">
        <v>30</v>
      </c>
      <c r="B55" s="273" t="s">
        <v>351</v>
      </c>
    </row>
    <row r="56" spans="1:2" ht="28.5" x14ac:dyDescent="0.25">
      <c r="A56" s="267" t="s">
        <v>31</v>
      </c>
      <c r="B56" s="273" t="s">
        <v>352</v>
      </c>
    </row>
    <row r="57" spans="1:2" ht="24" customHeight="1" x14ac:dyDescent="0.25">
      <c r="A57" s="371" t="s">
        <v>353</v>
      </c>
      <c r="B57" s="372"/>
    </row>
    <row r="58" spans="1:2" ht="23.45" customHeight="1" x14ac:dyDescent="0.25">
      <c r="A58" s="365" t="s">
        <v>354</v>
      </c>
      <c r="B58" s="366"/>
    </row>
    <row r="59" spans="1:2" ht="42.75" x14ac:dyDescent="0.25">
      <c r="A59" s="267" t="s">
        <v>355</v>
      </c>
      <c r="B59" s="279" t="s">
        <v>356</v>
      </c>
    </row>
    <row r="60" spans="1:2" ht="28.5" x14ac:dyDescent="0.25">
      <c r="A60" s="267" t="s">
        <v>32</v>
      </c>
      <c r="B60" s="279" t="s">
        <v>357</v>
      </c>
    </row>
    <row r="61" spans="1:2" ht="42.75" x14ac:dyDescent="0.25">
      <c r="A61" s="267" t="s">
        <v>4</v>
      </c>
      <c r="B61" s="279" t="s">
        <v>358</v>
      </c>
    </row>
    <row r="62" spans="1:2" ht="57" x14ac:dyDescent="0.25">
      <c r="A62" s="267" t="s">
        <v>11</v>
      </c>
      <c r="B62" s="273" t="s">
        <v>359</v>
      </c>
    </row>
    <row r="63" spans="1:2" ht="57" x14ac:dyDescent="0.25">
      <c r="A63" s="267" t="s">
        <v>12</v>
      </c>
      <c r="B63" s="273" t="s">
        <v>360</v>
      </c>
    </row>
    <row r="64" spans="1:2" ht="42.75" x14ac:dyDescent="0.25">
      <c r="A64" s="267" t="s">
        <v>33</v>
      </c>
      <c r="B64" s="279" t="s">
        <v>361</v>
      </c>
    </row>
    <row r="65" spans="1:2" ht="25.5" customHeight="1" x14ac:dyDescent="0.25">
      <c r="A65" s="359" t="s">
        <v>362</v>
      </c>
      <c r="B65" s="360"/>
    </row>
    <row r="66" spans="1:2" ht="23.25" customHeight="1" x14ac:dyDescent="0.25">
      <c r="A66" s="373" t="s">
        <v>363</v>
      </c>
      <c r="B66" s="374"/>
    </row>
    <row r="67" spans="1:2" ht="94.5" customHeight="1" x14ac:dyDescent="0.25">
      <c r="A67" s="375" t="s">
        <v>364</v>
      </c>
      <c r="B67" s="376"/>
    </row>
    <row r="68" spans="1:2" ht="39.75" customHeight="1" x14ac:dyDescent="0.25">
      <c r="A68" s="267" t="s">
        <v>365</v>
      </c>
      <c r="B68" s="280" t="s">
        <v>366</v>
      </c>
    </row>
    <row r="69" spans="1:2" ht="42.75" x14ac:dyDescent="0.25">
      <c r="A69" s="267" t="s">
        <v>367</v>
      </c>
      <c r="B69" s="281" t="s">
        <v>368</v>
      </c>
    </row>
    <row r="70" spans="1:2" ht="37.5" customHeight="1" x14ac:dyDescent="0.25">
      <c r="A70" s="276" t="s">
        <v>369</v>
      </c>
      <c r="B70" s="281" t="s">
        <v>370</v>
      </c>
    </row>
    <row r="71" spans="1:2" ht="37.5" customHeight="1" x14ac:dyDescent="0.25">
      <c r="A71" s="267" t="s">
        <v>371</v>
      </c>
      <c r="B71" s="281" t="s">
        <v>372</v>
      </c>
    </row>
    <row r="72" spans="1:2" ht="37.5" customHeight="1" x14ac:dyDescent="0.25">
      <c r="A72" s="276" t="s">
        <v>373</v>
      </c>
      <c r="B72" s="281" t="s">
        <v>374</v>
      </c>
    </row>
    <row r="73" spans="1:2" ht="25.5" customHeight="1" x14ac:dyDescent="0.25">
      <c r="A73" s="359" t="s">
        <v>375</v>
      </c>
      <c r="B73" s="360"/>
    </row>
    <row r="74" spans="1:2" ht="28.5" x14ac:dyDescent="0.25">
      <c r="A74" s="267" t="s">
        <v>34</v>
      </c>
      <c r="B74" s="279" t="s">
        <v>376</v>
      </c>
    </row>
    <row r="75" spans="1:2" ht="28.5" x14ac:dyDescent="0.25">
      <c r="A75" s="267" t="s">
        <v>35</v>
      </c>
      <c r="B75" s="279" t="s">
        <v>377</v>
      </c>
    </row>
    <row r="76" spans="1:2" ht="28.5" x14ac:dyDescent="0.25">
      <c r="A76" s="267" t="s">
        <v>378</v>
      </c>
      <c r="B76" s="279" t="s">
        <v>379</v>
      </c>
    </row>
    <row r="77" spans="1:2" ht="28.5" x14ac:dyDescent="0.25">
      <c r="A77" s="267" t="s">
        <v>36</v>
      </c>
      <c r="B77" s="279" t="s">
        <v>380</v>
      </c>
    </row>
    <row r="78" spans="1:2" ht="28.5" x14ac:dyDescent="0.25">
      <c r="A78" s="267" t="s">
        <v>37</v>
      </c>
      <c r="B78" s="279" t="s">
        <v>381</v>
      </c>
    </row>
    <row r="79" spans="1:2" ht="42.75" x14ac:dyDescent="0.25">
      <c r="A79" s="267" t="s">
        <v>38</v>
      </c>
      <c r="B79" s="279" t="s">
        <v>382</v>
      </c>
    </row>
    <row r="80" spans="1:2" ht="28.5" x14ac:dyDescent="0.25">
      <c r="A80" s="267" t="s">
        <v>39</v>
      </c>
      <c r="B80" s="279" t="s">
        <v>383</v>
      </c>
    </row>
    <row r="81" spans="1:2" ht="15" x14ac:dyDescent="0.25">
      <c r="A81" s="267" t="s">
        <v>40</v>
      </c>
      <c r="B81" s="279" t="s">
        <v>384</v>
      </c>
    </row>
    <row r="82" spans="1:2" ht="42.75" x14ac:dyDescent="0.25">
      <c r="A82" s="282" t="s">
        <v>385</v>
      </c>
      <c r="B82" s="279" t="s">
        <v>386</v>
      </c>
    </row>
    <row r="83" spans="1:2" ht="42.75" x14ac:dyDescent="0.25">
      <c r="A83" s="276" t="s">
        <v>387</v>
      </c>
      <c r="B83" s="279" t="s">
        <v>388</v>
      </c>
    </row>
    <row r="84" spans="1:2" ht="42.75" x14ac:dyDescent="0.25">
      <c r="A84" s="267" t="s">
        <v>41</v>
      </c>
      <c r="B84" s="279" t="s">
        <v>389</v>
      </c>
    </row>
    <row r="85" spans="1:2" ht="28.5" x14ac:dyDescent="0.25">
      <c r="A85" s="267" t="s">
        <v>315</v>
      </c>
      <c r="B85" s="279" t="s">
        <v>390</v>
      </c>
    </row>
    <row r="86" spans="1:2" ht="28.5" x14ac:dyDescent="0.25">
      <c r="A86" s="267" t="s">
        <v>391</v>
      </c>
      <c r="B86" s="279" t="s">
        <v>392</v>
      </c>
    </row>
    <row r="87" spans="1:2" ht="42.75" x14ac:dyDescent="0.25">
      <c r="A87" s="267" t="s">
        <v>42</v>
      </c>
      <c r="B87" s="279" t="s">
        <v>393</v>
      </c>
    </row>
    <row r="88" spans="1:2" ht="18.75" customHeight="1" x14ac:dyDescent="0.25">
      <c r="A88" s="359" t="s">
        <v>394</v>
      </c>
      <c r="B88" s="360"/>
    </row>
    <row r="89" spans="1:2" ht="28.5" x14ac:dyDescent="0.25">
      <c r="A89" s="283" t="s">
        <v>157</v>
      </c>
      <c r="B89" s="284" t="s">
        <v>395</v>
      </c>
    </row>
    <row r="90" spans="1:2" ht="15" x14ac:dyDescent="0.25">
      <c r="A90" s="283" t="s">
        <v>158</v>
      </c>
      <c r="B90" s="284" t="s">
        <v>396</v>
      </c>
    </row>
    <row r="91" spans="1:2" ht="15" x14ac:dyDescent="0.25">
      <c r="A91" s="283" t="s">
        <v>159</v>
      </c>
      <c r="B91" s="284" t="s">
        <v>397</v>
      </c>
    </row>
    <row r="92" spans="1:2" ht="15" x14ac:dyDescent="0.25">
      <c r="A92" s="283" t="s">
        <v>160</v>
      </c>
      <c r="B92" s="284" t="s">
        <v>398</v>
      </c>
    </row>
    <row r="93" spans="1:2" ht="15" x14ac:dyDescent="0.25">
      <c r="A93" s="369" t="s">
        <v>399</v>
      </c>
      <c r="B93" s="370"/>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E54" zoomScale="70" zoomScaleNormal="70" workbookViewId="0">
      <selection activeCell="I57" sqref="I57"/>
    </sheetView>
  </sheetViews>
  <sheetFormatPr baseColWidth="10" defaultColWidth="71" defaultRowHeight="14.25" x14ac:dyDescent="0.25"/>
  <cols>
    <col min="1" max="12" width="71" style="1"/>
    <col min="13" max="13" width="35.42578125" style="1" customWidth="1"/>
    <col min="14" max="14" width="37.85546875" style="1" customWidth="1"/>
    <col min="15" max="15" width="22.42578125" style="1" customWidth="1"/>
    <col min="16" max="16384" width="71" style="1"/>
  </cols>
  <sheetData>
    <row r="1" spans="1:15" s="71" customFormat="1" ht="22.5" customHeight="1" thickBot="1" x14ac:dyDescent="0.3">
      <c r="A1" s="433"/>
      <c r="B1" s="414" t="s">
        <v>43</v>
      </c>
      <c r="C1" s="415"/>
      <c r="D1" s="415"/>
      <c r="E1" s="415"/>
      <c r="F1" s="415"/>
      <c r="G1" s="415"/>
      <c r="H1" s="415"/>
      <c r="I1" s="415"/>
      <c r="J1" s="415"/>
      <c r="K1" s="415"/>
      <c r="L1" s="416"/>
      <c r="M1" s="411" t="s">
        <v>161</v>
      </c>
      <c r="N1" s="412"/>
      <c r="O1" s="413"/>
    </row>
    <row r="2" spans="1:15" s="71" customFormat="1" ht="18" customHeight="1" thickBot="1" x14ac:dyDescent="0.3">
      <c r="A2" s="434"/>
      <c r="B2" s="417" t="s">
        <v>44</v>
      </c>
      <c r="C2" s="418"/>
      <c r="D2" s="418"/>
      <c r="E2" s="418"/>
      <c r="F2" s="418"/>
      <c r="G2" s="418"/>
      <c r="H2" s="418"/>
      <c r="I2" s="418"/>
      <c r="J2" s="418"/>
      <c r="K2" s="418"/>
      <c r="L2" s="419"/>
      <c r="M2" s="411" t="s">
        <v>162</v>
      </c>
      <c r="N2" s="412"/>
      <c r="O2" s="413"/>
    </row>
    <row r="3" spans="1:15" s="71" customFormat="1" ht="20.25" customHeight="1" thickBot="1" x14ac:dyDescent="0.3">
      <c r="A3" s="434"/>
      <c r="B3" s="417" t="s">
        <v>0</v>
      </c>
      <c r="C3" s="418"/>
      <c r="D3" s="418"/>
      <c r="E3" s="418"/>
      <c r="F3" s="418"/>
      <c r="G3" s="418"/>
      <c r="H3" s="418"/>
      <c r="I3" s="418"/>
      <c r="J3" s="418"/>
      <c r="K3" s="418"/>
      <c r="L3" s="419"/>
      <c r="M3" s="411" t="s">
        <v>163</v>
      </c>
      <c r="N3" s="412"/>
      <c r="O3" s="413"/>
    </row>
    <row r="4" spans="1:15" s="71" customFormat="1" ht="21.75" customHeight="1" thickBot="1" x14ac:dyDescent="0.3">
      <c r="A4" s="435"/>
      <c r="B4" s="420" t="s">
        <v>45</v>
      </c>
      <c r="C4" s="421"/>
      <c r="D4" s="421"/>
      <c r="E4" s="421"/>
      <c r="F4" s="421"/>
      <c r="G4" s="421"/>
      <c r="H4" s="421"/>
      <c r="I4" s="421"/>
      <c r="J4" s="421"/>
      <c r="K4" s="421"/>
      <c r="L4" s="422"/>
      <c r="M4" s="411" t="s">
        <v>164</v>
      </c>
      <c r="N4" s="412"/>
      <c r="O4" s="413"/>
    </row>
    <row r="5" spans="1:15" s="71" customFormat="1" ht="16.5" customHeight="1" thickBot="1" x14ac:dyDescent="0.3">
      <c r="A5" s="72"/>
      <c r="B5" s="73"/>
      <c r="C5" s="73"/>
      <c r="D5" s="73"/>
      <c r="E5" s="73"/>
      <c r="F5" s="73"/>
      <c r="G5" s="73"/>
      <c r="H5" s="73"/>
      <c r="I5" s="73"/>
      <c r="J5" s="73"/>
      <c r="K5" s="73"/>
      <c r="L5" s="73"/>
      <c r="M5" s="74"/>
      <c r="N5" s="74"/>
      <c r="O5" s="74"/>
    </row>
    <row r="6" spans="1:15" ht="40.5" customHeight="1" thickBot="1" x14ac:dyDescent="0.3">
      <c r="A6" s="46" t="s">
        <v>47</v>
      </c>
      <c r="B6" s="444" t="s">
        <v>171</v>
      </c>
      <c r="C6" s="445"/>
      <c r="D6" s="445"/>
      <c r="E6" s="445"/>
      <c r="F6" s="445"/>
      <c r="G6" s="445"/>
      <c r="H6" s="445"/>
      <c r="I6" s="445"/>
      <c r="J6" s="445"/>
      <c r="K6" s="446"/>
      <c r="L6" s="145" t="s">
        <v>48</v>
      </c>
      <c r="M6" s="447">
        <v>2024110010308</v>
      </c>
      <c r="N6" s="448"/>
      <c r="O6" s="449"/>
    </row>
    <row r="7" spans="1:15" s="71" customFormat="1" ht="18"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437" t="s">
        <v>2</v>
      </c>
      <c r="B8" s="145" t="s">
        <v>49</v>
      </c>
      <c r="C8" s="192">
        <v>45688</v>
      </c>
      <c r="D8" s="145" t="s">
        <v>50</v>
      </c>
      <c r="E8" s="193">
        <v>45716</v>
      </c>
      <c r="F8" s="145" t="s">
        <v>51</v>
      </c>
      <c r="G8" s="192">
        <v>45747</v>
      </c>
      <c r="H8" s="145" t="s">
        <v>52</v>
      </c>
      <c r="I8" s="192">
        <v>45777</v>
      </c>
      <c r="J8" s="395" t="s">
        <v>3</v>
      </c>
      <c r="K8" s="436"/>
      <c r="L8" s="144" t="s">
        <v>53</v>
      </c>
      <c r="M8" s="392"/>
      <c r="N8" s="392"/>
      <c r="O8" s="392"/>
    </row>
    <row r="9" spans="1:15" s="71" customFormat="1" ht="21.75" customHeight="1" thickBot="1" x14ac:dyDescent="0.3">
      <c r="A9" s="437"/>
      <c r="B9" s="146" t="s">
        <v>54</v>
      </c>
      <c r="C9" s="193">
        <v>45808</v>
      </c>
      <c r="D9" s="145" t="s">
        <v>55</v>
      </c>
      <c r="E9" s="295">
        <v>45838</v>
      </c>
      <c r="F9" s="145" t="s">
        <v>56</v>
      </c>
      <c r="G9" s="304">
        <v>45869</v>
      </c>
      <c r="H9" s="145" t="s">
        <v>57</v>
      </c>
      <c r="I9" s="321">
        <v>45900</v>
      </c>
      <c r="J9" s="395"/>
      <c r="K9" s="436"/>
      <c r="L9" s="144" t="s">
        <v>58</v>
      </c>
      <c r="M9" s="392"/>
      <c r="N9" s="392"/>
      <c r="O9" s="392"/>
    </row>
    <row r="10" spans="1:15" s="71" customFormat="1" ht="21.75" customHeight="1" thickBot="1" x14ac:dyDescent="0.3">
      <c r="A10" s="437"/>
      <c r="B10" s="145" t="s">
        <v>59</v>
      </c>
      <c r="C10" s="325">
        <v>45930</v>
      </c>
      <c r="D10" s="145" t="s">
        <v>60</v>
      </c>
      <c r="E10" s="295">
        <v>45961</v>
      </c>
      <c r="F10" s="145" t="s">
        <v>61</v>
      </c>
      <c r="G10" s="118"/>
      <c r="H10" s="145" t="s">
        <v>62</v>
      </c>
      <c r="J10" s="395"/>
      <c r="K10" s="436"/>
      <c r="L10" s="144" t="s">
        <v>63</v>
      </c>
      <c r="M10" s="392" t="s">
        <v>173</v>
      </c>
      <c r="N10" s="392"/>
      <c r="O10" s="392"/>
    </row>
    <row r="11" spans="1:15" ht="15" customHeight="1" thickBot="1" x14ac:dyDescent="0.3">
      <c r="A11" s="6"/>
      <c r="B11" s="7"/>
      <c r="C11" s="7"/>
      <c r="D11" s="9"/>
      <c r="E11" s="8"/>
      <c r="F11" s="8"/>
      <c r="G11" s="186"/>
      <c r="H11" s="186"/>
      <c r="I11" s="10"/>
      <c r="J11" s="10"/>
      <c r="K11" s="7"/>
      <c r="L11" s="7"/>
      <c r="M11" s="7"/>
      <c r="N11" s="7"/>
      <c r="O11" s="7"/>
    </row>
    <row r="12" spans="1:15" ht="15" customHeight="1" x14ac:dyDescent="0.25">
      <c r="A12" s="441" t="s">
        <v>64</v>
      </c>
      <c r="B12" s="423" t="s">
        <v>174</v>
      </c>
      <c r="C12" s="424"/>
      <c r="D12" s="424"/>
      <c r="E12" s="424"/>
      <c r="F12" s="424"/>
      <c r="G12" s="424"/>
      <c r="H12" s="424"/>
      <c r="I12" s="424"/>
      <c r="J12" s="424"/>
      <c r="K12" s="424"/>
      <c r="L12" s="424"/>
      <c r="M12" s="424"/>
      <c r="N12" s="424"/>
      <c r="O12" s="425"/>
    </row>
    <row r="13" spans="1:15" ht="15" customHeight="1" x14ac:dyDescent="0.25">
      <c r="A13" s="442"/>
      <c r="B13" s="426"/>
      <c r="C13" s="427"/>
      <c r="D13" s="427"/>
      <c r="E13" s="427"/>
      <c r="F13" s="427"/>
      <c r="G13" s="427"/>
      <c r="H13" s="427"/>
      <c r="I13" s="427"/>
      <c r="J13" s="427"/>
      <c r="K13" s="427"/>
      <c r="L13" s="427"/>
      <c r="M13" s="427"/>
      <c r="N13" s="427"/>
      <c r="O13" s="428"/>
    </row>
    <row r="14" spans="1:15" ht="15" customHeight="1" thickBot="1" x14ac:dyDescent="0.3">
      <c r="A14" s="443"/>
      <c r="B14" s="429"/>
      <c r="C14" s="430"/>
      <c r="D14" s="430"/>
      <c r="E14" s="430"/>
      <c r="F14" s="430"/>
      <c r="G14" s="430"/>
      <c r="H14" s="430"/>
      <c r="I14" s="430"/>
      <c r="J14" s="430"/>
      <c r="K14" s="430"/>
      <c r="L14" s="430"/>
      <c r="M14" s="430"/>
      <c r="N14" s="430"/>
      <c r="O14" s="431"/>
    </row>
    <row r="15" spans="1:15" ht="9" customHeight="1" thickBot="1" x14ac:dyDescent="0.3">
      <c r="A15" s="14"/>
      <c r="B15" s="70"/>
      <c r="C15" s="15"/>
      <c r="D15" s="15"/>
      <c r="E15" s="15"/>
      <c r="F15" s="15"/>
      <c r="G15" s="16"/>
      <c r="H15" s="16"/>
      <c r="I15" s="16"/>
      <c r="J15" s="16"/>
      <c r="K15" s="16"/>
      <c r="L15" s="17"/>
      <c r="M15" s="17"/>
      <c r="N15" s="17"/>
      <c r="O15" s="17"/>
    </row>
    <row r="16" spans="1:15" s="18" customFormat="1" ht="37.5" customHeight="1" thickBot="1" x14ac:dyDescent="0.3">
      <c r="A16" s="46" t="s">
        <v>4</v>
      </c>
      <c r="B16" s="432" t="s">
        <v>175</v>
      </c>
      <c r="C16" s="432"/>
      <c r="D16" s="432"/>
      <c r="E16" s="432"/>
      <c r="F16" s="432"/>
      <c r="G16" s="437" t="s">
        <v>5</v>
      </c>
      <c r="H16" s="437"/>
      <c r="I16" s="432" t="s">
        <v>177</v>
      </c>
      <c r="J16" s="432"/>
      <c r="K16" s="432"/>
      <c r="L16" s="432"/>
      <c r="M16" s="432"/>
      <c r="N16" s="432"/>
      <c r="O16" s="432"/>
    </row>
    <row r="17" spans="1:15" ht="9" customHeight="1" x14ac:dyDescent="0.25">
      <c r="A17" s="14"/>
      <c r="B17" s="191"/>
      <c r="C17" s="194"/>
      <c r="D17" s="194"/>
      <c r="E17" s="194"/>
      <c r="F17" s="194"/>
      <c r="G17" s="16"/>
      <c r="H17" s="16"/>
      <c r="I17" s="16"/>
      <c r="J17" s="16"/>
      <c r="K17" s="16"/>
      <c r="L17" s="17"/>
      <c r="M17" s="17"/>
      <c r="N17" s="17"/>
      <c r="O17" s="17"/>
    </row>
    <row r="18" spans="1:15" ht="56.25" customHeight="1" x14ac:dyDescent="0.25">
      <c r="A18" s="46" t="s">
        <v>6</v>
      </c>
      <c r="B18" s="439" t="s">
        <v>176</v>
      </c>
      <c r="C18" s="439"/>
      <c r="D18" s="439"/>
      <c r="E18" s="439"/>
      <c r="F18" s="190" t="s">
        <v>7</v>
      </c>
      <c r="G18" s="438" t="s">
        <v>178</v>
      </c>
      <c r="H18" s="438"/>
      <c r="I18" s="438"/>
      <c r="J18" s="190" t="s">
        <v>8</v>
      </c>
      <c r="K18" s="432" t="s">
        <v>590</v>
      </c>
      <c r="L18" s="432"/>
      <c r="M18" s="432"/>
      <c r="N18" s="432"/>
      <c r="O18" s="432"/>
    </row>
    <row r="19" spans="1:15" ht="9" customHeight="1" x14ac:dyDescent="0.25">
      <c r="A19" s="5"/>
      <c r="B19" s="2"/>
      <c r="C19" s="440"/>
      <c r="D19" s="440"/>
      <c r="E19" s="440"/>
      <c r="F19" s="440"/>
      <c r="G19" s="440"/>
      <c r="H19" s="440"/>
      <c r="I19" s="440"/>
      <c r="J19" s="440"/>
      <c r="K19" s="440"/>
      <c r="L19" s="440"/>
      <c r="M19" s="440"/>
      <c r="N19" s="440"/>
      <c r="O19" s="440"/>
    </row>
    <row r="20" spans="1:15" ht="16.5" customHeight="1" thickBot="1" x14ac:dyDescent="0.3">
      <c r="A20" s="68"/>
      <c r="B20" s="69"/>
      <c r="C20" s="69"/>
      <c r="D20" s="69"/>
      <c r="E20" s="69"/>
      <c r="F20" s="69"/>
      <c r="G20" s="69"/>
      <c r="H20" s="69"/>
      <c r="I20" s="69"/>
      <c r="J20" s="69"/>
      <c r="K20" s="69"/>
      <c r="L20" s="69"/>
      <c r="M20" s="69"/>
      <c r="N20" s="69"/>
      <c r="O20" s="69"/>
    </row>
    <row r="21" spans="1:15" ht="32.25" customHeight="1" thickBot="1" x14ac:dyDescent="0.3">
      <c r="A21" s="393" t="s">
        <v>9</v>
      </c>
      <c r="B21" s="394"/>
      <c r="C21" s="394"/>
      <c r="D21" s="394"/>
      <c r="E21" s="394"/>
      <c r="F21" s="394"/>
      <c r="G21" s="394"/>
      <c r="H21" s="394"/>
      <c r="I21" s="394"/>
      <c r="J21" s="394"/>
      <c r="K21" s="394"/>
      <c r="L21" s="394"/>
      <c r="M21" s="394"/>
      <c r="N21" s="394"/>
      <c r="O21" s="395"/>
    </row>
    <row r="22" spans="1:15" ht="32.25" customHeight="1" thickBot="1" x14ac:dyDescent="0.3">
      <c r="A22" s="393" t="s">
        <v>65</v>
      </c>
      <c r="B22" s="394"/>
      <c r="C22" s="394"/>
      <c r="D22" s="394"/>
      <c r="E22" s="394"/>
      <c r="F22" s="394"/>
      <c r="G22" s="394"/>
      <c r="H22" s="394"/>
      <c r="I22" s="394"/>
      <c r="J22" s="394"/>
      <c r="K22" s="394"/>
      <c r="L22" s="394"/>
      <c r="M22" s="394"/>
      <c r="N22" s="394"/>
      <c r="O22" s="395"/>
    </row>
    <row r="23" spans="1:15"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25" customHeight="1" x14ac:dyDescent="0.25">
      <c r="A24" s="21" t="s">
        <v>10</v>
      </c>
      <c r="B24" s="195">
        <v>656087070</v>
      </c>
      <c r="C24" s="196"/>
      <c r="D24" s="195">
        <v>61371000</v>
      </c>
      <c r="E24" s="195">
        <v>166100929</v>
      </c>
      <c r="F24" s="195">
        <v>65784173</v>
      </c>
      <c r="G24" s="195">
        <v>1080000</v>
      </c>
      <c r="H24" s="350"/>
      <c r="I24" s="350"/>
      <c r="J24" s="351">
        <v>381000</v>
      </c>
      <c r="K24" s="351">
        <v>191200</v>
      </c>
      <c r="L24" s="350"/>
      <c r="M24" s="350"/>
      <c r="N24" s="352">
        <f>B24+C24+D24+E24+F24+G24+H24+I24+J24+K24+L24+M24</f>
        <v>950995372</v>
      </c>
      <c r="O24" s="353"/>
    </row>
    <row r="25" spans="1:15" ht="32.25" customHeight="1" x14ac:dyDescent="0.25">
      <c r="A25" s="21" t="s">
        <v>11</v>
      </c>
      <c r="B25" s="195">
        <v>428846683</v>
      </c>
      <c r="C25" s="195">
        <f>619031299-B25</f>
        <v>190184616</v>
      </c>
      <c r="D25" s="195">
        <f>620167426-B25-C25</f>
        <v>1136127</v>
      </c>
      <c r="E25" s="195">
        <f>606246767-B25-C25-D25</f>
        <v>-13920659</v>
      </c>
      <c r="F25" s="195">
        <f>706752973-B25-C25-D25-E25</f>
        <v>100506206</v>
      </c>
      <c r="G25" s="195">
        <f>707375513-B25-C25-D25-E25-F25</f>
        <v>622540</v>
      </c>
      <c r="H25" s="198">
        <f>718538232-B25-C25-D25-E25-F25-G25</f>
        <v>11162719</v>
      </c>
      <c r="I25" s="198">
        <f>783321088-B25-C25-D25-E25-F25-G25-H25</f>
        <v>64782856</v>
      </c>
      <c r="J25" s="198">
        <f>795976671-B25-C25-D25-E25-F25-G25-H25-I25</f>
        <v>12655583</v>
      </c>
      <c r="K25" s="198">
        <f>823300624-B25-C25-D25-E25-F25-G25-H25-I25-J25</f>
        <v>27323953</v>
      </c>
      <c r="L25" s="197"/>
      <c r="M25" s="197"/>
      <c r="N25" s="324">
        <f t="shared" ref="N25:N29" si="0">B25+C25+D25+E25+F25+G25+H25+I25+J25+K25+L25+M25</f>
        <v>823300624</v>
      </c>
      <c r="O25" s="354">
        <f>N25/N24</f>
        <v>0.86572516359206841</v>
      </c>
    </row>
    <row r="26" spans="1:15" ht="32.25" customHeight="1" x14ac:dyDescent="0.25">
      <c r="A26" s="21" t="s">
        <v>12</v>
      </c>
      <c r="B26" s="195">
        <v>462190</v>
      </c>
      <c r="C26" s="195">
        <f>5965166-B26</f>
        <v>5502976</v>
      </c>
      <c r="D26" s="195">
        <f>44932730-B26-C26</f>
        <v>38967564</v>
      </c>
      <c r="E26" s="195">
        <f>101055625-B26-C26-D26</f>
        <v>56122895</v>
      </c>
      <c r="F26" s="195">
        <f>161962737-B26-C26-D26-E26</f>
        <v>60907112</v>
      </c>
      <c r="G26" s="195">
        <f>228855175-B26-C26-D26-E26-F26</f>
        <v>66892438</v>
      </c>
      <c r="H26" s="198">
        <f>316419744-B26-C26-D26-E26-F26-G26</f>
        <v>87564569</v>
      </c>
      <c r="I26" s="198">
        <f>379631777-B26-C26-D26-E26-F26-G26-H26</f>
        <v>63212033</v>
      </c>
      <c r="J26" s="198">
        <f>446841055-B26-C26-D26-E26-F26-G26-H26-I26</f>
        <v>67209278</v>
      </c>
      <c r="K26" s="198">
        <f>514205106-B26-C26-D26-E26-F26-G26-I26-H26-J26</f>
        <v>67364051</v>
      </c>
      <c r="L26" s="198"/>
      <c r="M26" s="198"/>
      <c r="N26" s="324">
        <f t="shared" si="0"/>
        <v>514205106</v>
      </c>
      <c r="O26" s="355"/>
    </row>
    <row r="27" spans="1:15" ht="32.25" customHeight="1" x14ac:dyDescent="0.25">
      <c r="A27" s="21" t="s">
        <v>68</v>
      </c>
      <c r="B27" s="199">
        <v>14808727</v>
      </c>
      <c r="C27" s="195">
        <v>47300219</v>
      </c>
      <c r="D27" s="195">
        <v>10921809</v>
      </c>
      <c r="E27" s="196"/>
      <c r="F27" s="196"/>
      <c r="G27" s="196"/>
      <c r="H27" s="197"/>
      <c r="I27" s="197"/>
      <c r="J27" s="197"/>
      <c r="K27" s="197"/>
      <c r="L27" s="197"/>
      <c r="M27" s="197"/>
      <c r="N27" s="324">
        <f t="shared" si="0"/>
        <v>73030755</v>
      </c>
      <c r="O27" s="355"/>
    </row>
    <row r="28" spans="1:15" ht="32.25" customHeight="1" x14ac:dyDescent="0.25">
      <c r="A28" s="21" t="s">
        <v>69</v>
      </c>
      <c r="B28" s="200">
        <v>0</v>
      </c>
      <c r="C28" s="200">
        <v>0</v>
      </c>
      <c r="D28" s="200"/>
      <c r="E28" s="303"/>
      <c r="F28" s="303"/>
      <c r="G28" s="303"/>
      <c r="H28" s="226"/>
      <c r="I28" s="226">
        <v>0</v>
      </c>
      <c r="J28" s="226">
        <v>0</v>
      </c>
      <c r="K28" s="226">
        <v>0</v>
      </c>
      <c r="L28" s="226">
        <v>0</v>
      </c>
      <c r="M28" s="226">
        <v>0</v>
      </c>
      <c r="N28" s="324">
        <f t="shared" si="0"/>
        <v>0</v>
      </c>
      <c r="O28" s="355"/>
    </row>
    <row r="29" spans="1:15" ht="32.25" customHeight="1" thickBot="1" x14ac:dyDescent="0.3">
      <c r="A29" s="22" t="s">
        <v>13</v>
      </c>
      <c r="B29" s="202">
        <v>21266879</v>
      </c>
      <c r="C29" s="195">
        <f>57154754-B29</f>
        <v>35887875</v>
      </c>
      <c r="D29" s="195">
        <f>57387675-B29-C29</f>
        <v>232921</v>
      </c>
      <c r="E29" s="195">
        <f>70755648-B29-C29-D29</f>
        <v>13367973</v>
      </c>
      <c r="F29" s="195">
        <f>71465246-B29-C29-D29-E29</f>
        <v>709598</v>
      </c>
      <c r="G29" s="303"/>
      <c r="H29" s="356">
        <v>0</v>
      </c>
      <c r="I29" s="198">
        <v>90900</v>
      </c>
      <c r="J29" s="357"/>
      <c r="K29" s="357"/>
      <c r="L29" s="357"/>
      <c r="M29" s="357"/>
      <c r="N29" s="346">
        <f t="shared" si="0"/>
        <v>71556146</v>
      </c>
      <c r="O29" s="358">
        <f>N29/N27</f>
        <v>0.97980838346803345</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462" t="s">
        <v>70</v>
      </c>
      <c r="B33" s="463"/>
      <c r="C33" s="463"/>
      <c r="D33" s="463"/>
      <c r="E33" s="463"/>
      <c r="F33" s="463"/>
      <c r="G33" s="463"/>
      <c r="H33" s="463"/>
      <c r="I33" s="464"/>
      <c r="J33" s="27"/>
    </row>
    <row r="34" spans="1:13" ht="50.25" customHeight="1" thickBot="1" x14ac:dyDescent="0.3">
      <c r="A34" s="34" t="s">
        <v>71</v>
      </c>
      <c r="B34" s="465" t="str">
        <f>+B12</f>
        <v>Realizar el 100% de atenciones psicosociales (valoraciones iniciales, asesoría, seguimientos y cierres) a mujeres que realizan actividades sexuales pagadas.</v>
      </c>
      <c r="C34" s="466"/>
      <c r="D34" s="466"/>
      <c r="E34" s="466"/>
      <c r="F34" s="466"/>
      <c r="G34" s="466"/>
      <c r="H34" s="466"/>
      <c r="I34" s="467"/>
      <c r="J34" s="25"/>
      <c r="M34" s="175"/>
    </row>
    <row r="35" spans="1:13" ht="27.95" customHeight="1" thickBot="1" x14ac:dyDescent="0.3">
      <c r="A35" s="477" t="s">
        <v>14</v>
      </c>
      <c r="B35" s="77">
        <v>2024</v>
      </c>
      <c r="C35" s="77">
        <v>2025</v>
      </c>
      <c r="D35" s="77">
        <v>2026</v>
      </c>
      <c r="E35" s="77">
        <v>2027</v>
      </c>
      <c r="F35" s="77" t="s">
        <v>72</v>
      </c>
      <c r="G35" s="479" t="s">
        <v>15</v>
      </c>
      <c r="H35" s="479"/>
      <c r="I35" s="479"/>
      <c r="J35" s="25"/>
      <c r="M35" s="175"/>
    </row>
    <row r="36" spans="1:13" ht="33.75" customHeight="1" thickBot="1" x14ac:dyDescent="0.3">
      <c r="A36" s="478"/>
      <c r="B36" s="203">
        <v>1</v>
      </c>
      <c r="C36" s="203">
        <v>1</v>
      </c>
      <c r="D36" s="203">
        <v>1</v>
      </c>
      <c r="E36" s="203">
        <v>1</v>
      </c>
      <c r="F36" s="204">
        <v>1</v>
      </c>
      <c r="G36" s="479"/>
      <c r="H36" s="479"/>
      <c r="I36" s="479"/>
      <c r="J36" s="25"/>
      <c r="M36" s="176"/>
    </row>
    <row r="37" spans="1:13" ht="40.5" customHeight="1" thickBot="1" x14ac:dyDescent="0.3">
      <c r="A37" s="35" t="s">
        <v>16</v>
      </c>
      <c r="B37" s="468">
        <v>0.3</v>
      </c>
      <c r="C37" s="469"/>
      <c r="D37" s="473" t="s">
        <v>73</v>
      </c>
      <c r="E37" s="474"/>
      <c r="F37" s="474"/>
      <c r="G37" s="474"/>
      <c r="H37" s="474"/>
      <c r="I37" s="475"/>
    </row>
    <row r="38" spans="1:13" s="26" customFormat="1" ht="80.25" customHeight="1" thickBot="1" x14ac:dyDescent="0.3">
      <c r="A38" s="477" t="s">
        <v>74</v>
      </c>
      <c r="B38" s="35" t="s">
        <v>75</v>
      </c>
      <c r="C38" s="34" t="s">
        <v>26</v>
      </c>
      <c r="D38" s="460" t="s">
        <v>27</v>
      </c>
      <c r="E38" s="461"/>
      <c r="F38" s="460" t="s">
        <v>28</v>
      </c>
      <c r="G38" s="461"/>
      <c r="H38" s="36" t="s">
        <v>29</v>
      </c>
      <c r="I38" s="38" t="s">
        <v>30</v>
      </c>
      <c r="M38" s="177"/>
    </row>
    <row r="39" spans="1:13" s="312" customFormat="1" ht="231" customHeight="1" thickBot="1" x14ac:dyDescent="0.3">
      <c r="A39" s="478"/>
      <c r="B39" s="205">
        <v>1</v>
      </c>
      <c r="C39" s="206">
        <v>1</v>
      </c>
      <c r="D39" s="379" t="s">
        <v>179</v>
      </c>
      <c r="E39" s="470"/>
      <c r="F39" s="379" t="s">
        <v>180</v>
      </c>
      <c r="G39" s="470"/>
      <c r="H39" s="310" t="s">
        <v>181</v>
      </c>
      <c r="I39" s="311" t="s">
        <v>182</v>
      </c>
      <c r="M39" s="313"/>
    </row>
    <row r="40" spans="1:13" s="26" customFormat="1" ht="68.25" customHeight="1" thickBot="1" x14ac:dyDescent="0.3">
      <c r="A40" s="477" t="s">
        <v>76</v>
      </c>
      <c r="B40" s="37" t="s">
        <v>75</v>
      </c>
      <c r="C40" s="36" t="s">
        <v>26</v>
      </c>
      <c r="D40" s="460" t="s">
        <v>27</v>
      </c>
      <c r="E40" s="461"/>
      <c r="F40" s="460" t="s">
        <v>28</v>
      </c>
      <c r="G40" s="461"/>
      <c r="H40" s="36" t="s">
        <v>29</v>
      </c>
      <c r="I40" s="38" t="s">
        <v>30</v>
      </c>
    </row>
    <row r="41" spans="1:13" s="312" customFormat="1" ht="200.25" customHeight="1" thickBot="1" x14ac:dyDescent="0.3">
      <c r="A41" s="478"/>
      <c r="B41" s="205">
        <v>1</v>
      </c>
      <c r="C41" s="206">
        <v>1</v>
      </c>
      <c r="D41" s="379" t="s">
        <v>183</v>
      </c>
      <c r="E41" s="470"/>
      <c r="F41" s="379" t="s">
        <v>475</v>
      </c>
      <c r="G41" s="470"/>
      <c r="H41" s="310" t="s">
        <v>181</v>
      </c>
      <c r="I41" s="311" t="s">
        <v>184</v>
      </c>
    </row>
    <row r="42" spans="1:13" s="26" customFormat="1" ht="71.25" customHeight="1" thickBot="1" x14ac:dyDescent="0.3">
      <c r="A42" s="477" t="s">
        <v>77</v>
      </c>
      <c r="B42" s="37" t="s">
        <v>75</v>
      </c>
      <c r="C42" s="36" t="s">
        <v>26</v>
      </c>
      <c r="D42" s="460" t="s">
        <v>27</v>
      </c>
      <c r="E42" s="461"/>
      <c r="F42" s="460" t="s">
        <v>28</v>
      </c>
      <c r="G42" s="461"/>
      <c r="H42" s="36" t="s">
        <v>29</v>
      </c>
      <c r="I42" s="38" t="s">
        <v>30</v>
      </c>
    </row>
    <row r="43" spans="1:13" s="315" customFormat="1" ht="278.10000000000002" customHeight="1" thickBot="1" x14ac:dyDescent="0.3">
      <c r="A43" s="478"/>
      <c r="B43" s="207">
        <v>1</v>
      </c>
      <c r="C43" s="208">
        <v>1</v>
      </c>
      <c r="D43" s="471" t="s">
        <v>457</v>
      </c>
      <c r="E43" s="472"/>
      <c r="F43" s="476" t="s">
        <v>476</v>
      </c>
      <c r="G43" s="472"/>
      <c r="H43" s="314" t="s">
        <v>181</v>
      </c>
      <c r="I43" s="316" t="s">
        <v>185</v>
      </c>
    </row>
    <row r="44" spans="1:13" s="26" customFormat="1" ht="84" customHeight="1" thickBot="1" x14ac:dyDescent="0.3">
      <c r="A44" s="477" t="s">
        <v>78</v>
      </c>
      <c r="B44" s="37" t="s">
        <v>75</v>
      </c>
      <c r="C44" s="37" t="s">
        <v>26</v>
      </c>
      <c r="D44" s="460" t="s">
        <v>27</v>
      </c>
      <c r="E44" s="461"/>
      <c r="F44" s="460" t="s">
        <v>28</v>
      </c>
      <c r="G44" s="461"/>
      <c r="H44" s="36" t="s">
        <v>29</v>
      </c>
      <c r="I44" s="36" t="s">
        <v>30</v>
      </c>
    </row>
    <row r="45" spans="1:13" s="312" customFormat="1" ht="261.75" customHeight="1" thickBot="1" x14ac:dyDescent="0.3">
      <c r="A45" s="478"/>
      <c r="B45" s="205">
        <v>1</v>
      </c>
      <c r="C45" s="210">
        <v>1</v>
      </c>
      <c r="D45" s="480" t="s">
        <v>459</v>
      </c>
      <c r="E45" s="481"/>
      <c r="F45" s="480" t="s">
        <v>477</v>
      </c>
      <c r="G45" s="481"/>
      <c r="H45" s="310" t="s">
        <v>181</v>
      </c>
      <c r="I45" s="311" t="s">
        <v>185</v>
      </c>
    </row>
    <row r="46" spans="1:13" s="26" customFormat="1" ht="47.25" customHeight="1" thickBot="1" x14ac:dyDescent="0.3">
      <c r="A46" s="477" t="s">
        <v>79</v>
      </c>
      <c r="B46" s="37" t="s">
        <v>75</v>
      </c>
      <c r="C46" s="36" t="s">
        <v>26</v>
      </c>
      <c r="D46" s="460" t="s">
        <v>27</v>
      </c>
      <c r="E46" s="461"/>
      <c r="F46" s="460" t="s">
        <v>28</v>
      </c>
      <c r="G46" s="461"/>
      <c r="H46" s="36" t="s">
        <v>29</v>
      </c>
      <c r="I46" s="38" t="s">
        <v>30</v>
      </c>
    </row>
    <row r="47" spans="1:13" s="312" customFormat="1" ht="298.5" customHeight="1" thickBot="1" x14ac:dyDescent="0.3">
      <c r="A47" s="478"/>
      <c r="B47" s="205">
        <v>1</v>
      </c>
      <c r="C47" s="210">
        <v>1</v>
      </c>
      <c r="D47" s="379" t="s">
        <v>458</v>
      </c>
      <c r="E47" s="380"/>
      <c r="F47" s="379" t="s">
        <v>478</v>
      </c>
      <c r="G47" s="380"/>
      <c r="H47" s="310" t="s">
        <v>181</v>
      </c>
      <c r="I47" s="311" t="s">
        <v>185</v>
      </c>
    </row>
    <row r="48" spans="1:13" s="26" customFormat="1" ht="52.5" customHeight="1" thickBot="1" x14ac:dyDescent="0.3">
      <c r="A48" s="477" t="s">
        <v>80</v>
      </c>
      <c r="B48" s="37" t="s">
        <v>75</v>
      </c>
      <c r="C48" s="36" t="s">
        <v>26</v>
      </c>
      <c r="D48" s="460" t="s">
        <v>27</v>
      </c>
      <c r="E48" s="461"/>
      <c r="F48" s="460" t="s">
        <v>28</v>
      </c>
      <c r="G48" s="461"/>
      <c r="H48" s="36" t="s">
        <v>29</v>
      </c>
      <c r="I48" s="38" t="s">
        <v>30</v>
      </c>
    </row>
    <row r="49" spans="1:9" s="312" customFormat="1" ht="408.95" customHeight="1" thickBot="1" x14ac:dyDescent="0.3">
      <c r="A49" s="478"/>
      <c r="B49" s="224">
        <v>1</v>
      </c>
      <c r="C49" s="298">
        <v>1</v>
      </c>
      <c r="D49" s="379" t="s">
        <v>460</v>
      </c>
      <c r="E49" s="380"/>
      <c r="F49" s="379" t="s">
        <v>479</v>
      </c>
      <c r="G49" s="380"/>
      <c r="H49" s="310" t="s">
        <v>181</v>
      </c>
      <c r="I49" s="311" t="s">
        <v>185</v>
      </c>
    </row>
    <row r="50" spans="1:9" ht="35.25" customHeight="1" thickBot="1" x14ac:dyDescent="0.3">
      <c r="A50" s="477" t="s">
        <v>81</v>
      </c>
      <c r="B50" s="35" t="s">
        <v>75</v>
      </c>
      <c r="C50" s="34" t="s">
        <v>26</v>
      </c>
      <c r="D50" s="460" t="s">
        <v>27</v>
      </c>
      <c r="E50" s="461"/>
      <c r="F50" s="460" t="s">
        <v>28</v>
      </c>
      <c r="G50" s="461"/>
      <c r="H50" s="36" t="s">
        <v>29</v>
      </c>
      <c r="I50" s="38" t="s">
        <v>30</v>
      </c>
    </row>
    <row r="51" spans="1:9" s="312" customFormat="1" ht="409.5" customHeight="1" thickBot="1" x14ac:dyDescent="0.3">
      <c r="A51" s="478"/>
      <c r="B51" s="224">
        <v>1</v>
      </c>
      <c r="C51" s="298">
        <v>1</v>
      </c>
      <c r="D51" s="379" t="s">
        <v>453</v>
      </c>
      <c r="E51" s="484"/>
      <c r="F51" s="379" t="s">
        <v>551</v>
      </c>
      <c r="G51" s="380"/>
      <c r="H51" s="310" t="s">
        <v>181</v>
      </c>
      <c r="I51" s="311" t="s">
        <v>182</v>
      </c>
    </row>
    <row r="52" spans="1:9" ht="35.25" customHeight="1" thickBot="1" x14ac:dyDescent="0.3">
      <c r="A52" s="477" t="s">
        <v>82</v>
      </c>
      <c r="B52" s="35" t="s">
        <v>75</v>
      </c>
      <c r="C52" s="34" t="s">
        <v>26</v>
      </c>
      <c r="D52" s="460" t="s">
        <v>27</v>
      </c>
      <c r="E52" s="461"/>
      <c r="F52" s="460" t="s">
        <v>28</v>
      </c>
      <c r="G52" s="461"/>
      <c r="H52" s="36" t="s">
        <v>29</v>
      </c>
      <c r="I52" s="38" t="s">
        <v>30</v>
      </c>
    </row>
    <row r="53" spans="1:9" ht="409.5" customHeight="1" thickBot="1" x14ac:dyDescent="0.3">
      <c r="A53" s="478"/>
      <c r="B53" s="224">
        <v>1</v>
      </c>
      <c r="C53" s="298">
        <v>1</v>
      </c>
      <c r="D53" s="379" t="s">
        <v>564</v>
      </c>
      <c r="E53" s="484"/>
      <c r="F53" s="379" t="s">
        <v>552</v>
      </c>
      <c r="G53" s="380"/>
      <c r="H53" s="310" t="s">
        <v>181</v>
      </c>
      <c r="I53" s="311" t="s">
        <v>182</v>
      </c>
    </row>
    <row r="54" spans="1:9" ht="35.25" customHeight="1" thickBot="1" x14ac:dyDescent="0.3">
      <c r="A54" s="477" t="s">
        <v>83</v>
      </c>
      <c r="B54" s="35" t="s">
        <v>75</v>
      </c>
      <c r="C54" s="34" t="s">
        <v>26</v>
      </c>
      <c r="D54" s="460" t="s">
        <v>27</v>
      </c>
      <c r="E54" s="461"/>
      <c r="F54" s="460" t="s">
        <v>28</v>
      </c>
      <c r="G54" s="461"/>
      <c r="H54" s="36" t="s">
        <v>29</v>
      </c>
      <c r="I54" s="38" t="s">
        <v>30</v>
      </c>
    </row>
    <row r="55" spans="1:9" ht="409.5" customHeight="1" thickBot="1" x14ac:dyDescent="0.3">
      <c r="A55" s="478"/>
      <c r="B55" s="224">
        <v>1</v>
      </c>
      <c r="C55" s="298">
        <v>1</v>
      </c>
      <c r="D55" s="379" t="s">
        <v>562</v>
      </c>
      <c r="E55" s="380"/>
      <c r="F55" s="379" t="s">
        <v>563</v>
      </c>
      <c r="G55" s="380"/>
      <c r="H55" s="310" t="s">
        <v>181</v>
      </c>
      <c r="I55" s="311" t="s">
        <v>182</v>
      </c>
    </row>
    <row r="56" spans="1:9" ht="35.25" customHeight="1" thickBot="1" x14ac:dyDescent="0.3">
      <c r="A56" s="477" t="s">
        <v>84</v>
      </c>
      <c r="B56" s="35" t="s">
        <v>75</v>
      </c>
      <c r="C56" s="34" t="s">
        <v>26</v>
      </c>
      <c r="D56" s="460" t="s">
        <v>27</v>
      </c>
      <c r="E56" s="461"/>
      <c r="F56" s="460" t="s">
        <v>28</v>
      </c>
      <c r="G56" s="461"/>
      <c r="H56" s="36" t="s">
        <v>29</v>
      </c>
      <c r="I56" s="38" t="s">
        <v>30</v>
      </c>
    </row>
    <row r="57" spans="1:9" ht="409.5" customHeight="1" thickBot="1" x14ac:dyDescent="0.3">
      <c r="A57" s="478"/>
      <c r="B57" s="224">
        <v>1</v>
      </c>
      <c r="C57" s="298">
        <v>1</v>
      </c>
      <c r="D57" s="379" t="s">
        <v>600</v>
      </c>
      <c r="E57" s="380"/>
      <c r="F57" s="379" t="s">
        <v>623</v>
      </c>
      <c r="G57" s="380"/>
      <c r="H57" s="310" t="s">
        <v>181</v>
      </c>
      <c r="I57" s="311" t="s">
        <v>182</v>
      </c>
    </row>
    <row r="58" spans="1:9" ht="35.25" customHeight="1" thickBot="1" x14ac:dyDescent="0.3">
      <c r="A58" s="477" t="s">
        <v>85</v>
      </c>
      <c r="B58" s="35" t="s">
        <v>75</v>
      </c>
      <c r="C58" s="34" t="s">
        <v>26</v>
      </c>
      <c r="D58" s="460" t="s">
        <v>27</v>
      </c>
      <c r="E58" s="461"/>
      <c r="F58" s="460" t="s">
        <v>28</v>
      </c>
      <c r="G58" s="461"/>
      <c r="H58" s="36" t="s">
        <v>29</v>
      </c>
      <c r="I58" s="38" t="s">
        <v>30</v>
      </c>
    </row>
    <row r="59" spans="1:9" ht="120.75" customHeight="1" thickBot="1" x14ac:dyDescent="0.3">
      <c r="A59" s="478"/>
      <c r="B59" s="224">
        <v>1</v>
      </c>
      <c r="C59" s="30"/>
      <c r="D59" s="482"/>
      <c r="E59" s="483"/>
      <c r="F59" s="490"/>
      <c r="G59" s="490"/>
      <c r="H59" s="28"/>
      <c r="I59" s="28"/>
    </row>
    <row r="60" spans="1:9" ht="35.25" customHeight="1" thickBot="1" x14ac:dyDescent="0.3">
      <c r="A60" s="477" t="s">
        <v>86</v>
      </c>
      <c r="B60" s="35" t="s">
        <v>75</v>
      </c>
      <c r="C60" s="34" t="s">
        <v>26</v>
      </c>
      <c r="D60" s="460" t="s">
        <v>27</v>
      </c>
      <c r="E60" s="461"/>
      <c r="F60" s="460" t="s">
        <v>28</v>
      </c>
      <c r="G60" s="461"/>
      <c r="H60" s="36" t="s">
        <v>29</v>
      </c>
      <c r="I60" s="38" t="s">
        <v>30</v>
      </c>
    </row>
    <row r="61" spans="1:9" ht="120.75" customHeight="1" thickBot="1" x14ac:dyDescent="0.3">
      <c r="A61" s="478"/>
      <c r="B61" s="224">
        <v>1</v>
      </c>
      <c r="C61" s="30"/>
      <c r="D61" s="482"/>
      <c r="E61" s="483"/>
      <c r="F61" s="482"/>
      <c r="G61" s="483"/>
      <c r="H61" s="28"/>
      <c r="I61" s="28"/>
    </row>
    <row r="62" spans="1:9" x14ac:dyDescent="0.25">
      <c r="B62" s="167">
        <f>+B47+B43+B41+B45+B49+B51+B53+B55+B57+B59+B61</f>
        <v>11</v>
      </c>
    </row>
    <row r="64" spans="1:9" s="25" customFormat="1" ht="30" customHeight="1" x14ac:dyDescent="0.25">
      <c r="A64" s="1"/>
      <c r="B64" s="1"/>
      <c r="C64" s="1"/>
      <c r="D64" s="1"/>
      <c r="E64" s="1"/>
      <c r="F64" s="1"/>
      <c r="G64" s="1"/>
      <c r="H64" s="1"/>
      <c r="I64" s="1"/>
    </row>
    <row r="65" spans="1:9" ht="34.5" customHeight="1" x14ac:dyDescent="0.25">
      <c r="A65" s="396" t="s">
        <v>17</v>
      </c>
      <c r="B65" s="396"/>
      <c r="C65" s="396"/>
      <c r="D65" s="396"/>
      <c r="E65" s="396"/>
      <c r="F65" s="396"/>
      <c r="G65" s="396"/>
      <c r="H65" s="396"/>
      <c r="I65" s="396"/>
    </row>
    <row r="66" spans="1:9" ht="114.95" customHeight="1" x14ac:dyDescent="0.25">
      <c r="A66" s="39" t="s">
        <v>18</v>
      </c>
      <c r="B66" s="397" t="s">
        <v>201</v>
      </c>
      <c r="C66" s="398"/>
      <c r="D66" s="397" t="s">
        <v>202</v>
      </c>
      <c r="E66" s="398"/>
      <c r="F66" s="397" t="s">
        <v>203</v>
      </c>
      <c r="G66" s="398"/>
      <c r="H66" s="399" t="s">
        <v>90</v>
      </c>
      <c r="I66" s="400"/>
    </row>
    <row r="67" spans="1:9" ht="45.75" customHeight="1" x14ac:dyDescent="0.25">
      <c r="A67" s="39" t="s">
        <v>91</v>
      </c>
      <c r="B67" s="407">
        <v>0.15</v>
      </c>
      <c r="C67" s="408"/>
      <c r="D67" s="407">
        <v>0.1</v>
      </c>
      <c r="E67" s="408"/>
      <c r="F67" s="407">
        <v>0.05</v>
      </c>
      <c r="G67" s="408"/>
      <c r="H67" s="409"/>
      <c r="I67" s="410"/>
    </row>
    <row r="68" spans="1:9" ht="30" customHeight="1" x14ac:dyDescent="0.25">
      <c r="A68" s="377" t="s">
        <v>49</v>
      </c>
      <c r="B68" s="81" t="s">
        <v>25</v>
      </c>
      <c r="C68" s="81" t="s">
        <v>26</v>
      </c>
      <c r="D68" s="81" t="s">
        <v>25</v>
      </c>
      <c r="E68" s="81" t="s">
        <v>26</v>
      </c>
      <c r="F68" s="81" t="s">
        <v>25</v>
      </c>
      <c r="G68" s="81" t="s">
        <v>26</v>
      </c>
      <c r="H68" s="81" t="s">
        <v>25</v>
      </c>
      <c r="I68" s="81" t="s">
        <v>26</v>
      </c>
    </row>
    <row r="69" spans="1:9" ht="30" customHeight="1" x14ac:dyDescent="0.25">
      <c r="A69" s="378"/>
      <c r="B69" s="225">
        <v>8.3299999999999999E-2</v>
      </c>
      <c r="C69" s="225">
        <v>8.3299999999999999E-2</v>
      </c>
      <c r="D69" s="225">
        <v>0.02</v>
      </c>
      <c r="E69" s="41">
        <v>0.02</v>
      </c>
      <c r="F69" s="44">
        <v>0</v>
      </c>
      <c r="G69" s="41">
        <v>0</v>
      </c>
      <c r="H69" s="44"/>
      <c r="I69" s="41"/>
    </row>
    <row r="70" spans="1:9" ht="161.25" customHeight="1" x14ac:dyDescent="0.25">
      <c r="A70" s="39" t="s">
        <v>92</v>
      </c>
      <c r="B70" s="401" t="s">
        <v>480</v>
      </c>
      <c r="C70" s="402"/>
      <c r="D70" s="403" t="s">
        <v>486</v>
      </c>
      <c r="E70" s="404"/>
      <c r="F70" s="403" t="s">
        <v>204</v>
      </c>
      <c r="G70" s="404"/>
      <c r="H70" s="405"/>
      <c r="I70" s="406"/>
    </row>
    <row r="71" spans="1:9" ht="80.25" customHeight="1" x14ac:dyDescent="0.25">
      <c r="A71" s="39" t="s">
        <v>93</v>
      </c>
      <c r="B71" s="381" t="s">
        <v>205</v>
      </c>
      <c r="C71" s="382"/>
      <c r="D71" s="381" t="s">
        <v>206</v>
      </c>
      <c r="E71" s="382"/>
      <c r="F71" s="450"/>
      <c r="G71" s="451"/>
      <c r="H71" s="458"/>
      <c r="I71" s="391"/>
    </row>
    <row r="72" spans="1:9" ht="30.75" customHeight="1" x14ac:dyDescent="0.25">
      <c r="A72" s="377" t="s">
        <v>50</v>
      </c>
      <c r="B72" s="81" t="s">
        <v>25</v>
      </c>
      <c r="C72" s="81" t="s">
        <v>26</v>
      </c>
      <c r="D72" s="81" t="s">
        <v>25</v>
      </c>
      <c r="E72" s="81" t="s">
        <v>26</v>
      </c>
      <c r="F72" s="81" t="s">
        <v>25</v>
      </c>
      <c r="G72" s="81" t="s">
        <v>26</v>
      </c>
      <c r="H72" s="81" t="s">
        <v>25</v>
      </c>
      <c r="I72" s="81" t="s">
        <v>26</v>
      </c>
    </row>
    <row r="73" spans="1:9" ht="30.75" customHeight="1" x14ac:dyDescent="0.25">
      <c r="A73" s="378"/>
      <c r="B73" s="225">
        <v>8.3299999999999999E-2</v>
      </c>
      <c r="C73" s="225">
        <v>8.3299999999999999E-2</v>
      </c>
      <c r="D73" s="225">
        <v>0.03</v>
      </c>
      <c r="E73" s="41">
        <v>0.03</v>
      </c>
      <c r="F73" s="44">
        <v>0.02</v>
      </c>
      <c r="G73" s="41">
        <v>0.02</v>
      </c>
      <c r="H73" s="44"/>
      <c r="I73" s="42"/>
    </row>
    <row r="74" spans="1:9" ht="201" customHeight="1" x14ac:dyDescent="0.25">
      <c r="A74" s="39" t="s">
        <v>92</v>
      </c>
      <c r="B74" s="456" t="s">
        <v>481</v>
      </c>
      <c r="C74" s="457"/>
      <c r="D74" s="456" t="s">
        <v>487</v>
      </c>
      <c r="E74" s="457"/>
      <c r="F74" s="452" t="s">
        <v>207</v>
      </c>
      <c r="G74" s="453"/>
      <c r="H74" s="454"/>
      <c r="I74" s="455"/>
    </row>
    <row r="75" spans="1:9" ht="96" customHeight="1" x14ac:dyDescent="0.25">
      <c r="A75" s="39" t="s">
        <v>93</v>
      </c>
      <c r="B75" s="381" t="s">
        <v>205</v>
      </c>
      <c r="C75" s="382"/>
      <c r="D75" s="381" t="s">
        <v>206</v>
      </c>
      <c r="E75" s="382"/>
      <c r="F75" s="450" t="s">
        <v>208</v>
      </c>
      <c r="G75" s="451"/>
      <c r="H75" s="458"/>
      <c r="I75" s="391"/>
    </row>
    <row r="76" spans="1:9" ht="30.75" customHeight="1" x14ac:dyDescent="0.25">
      <c r="A76" s="377" t="s">
        <v>51</v>
      </c>
      <c r="B76" s="81" t="s">
        <v>25</v>
      </c>
      <c r="C76" s="81" t="s">
        <v>26</v>
      </c>
      <c r="D76" s="81" t="s">
        <v>25</v>
      </c>
      <c r="E76" s="81" t="s">
        <v>26</v>
      </c>
      <c r="F76" s="81" t="s">
        <v>25</v>
      </c>
      <c r="G76" s="81" t="s">
        <v>26</v>
      </c>
      <c r="H76" s="81" t="s">
        <v>25</v>
      </c>
      <c r="I76" s="81" t="s">
        <v>26</v>
      </c>
    </row>
    <row r="77" spans="1:9" ht="30.75" customHeight="1" x14ac:dyDescent="0.25">
      <c r="A77" s="378"/>
      <c r="B77" s="225">
        <v>8.3299999999999999E-2</v>
      </c>
      <c r="C77" s="225">
        <v>8.3299999999999999E-2</v>
      </c>
      <c r="D77" s="225">
        <v>0.03</v>
      </c>
      <c r="E77" s="41">
        <v>0.03</v>
      </c>
      <c r="F77" s="44">
        <v>0.05</v>
      </c>
      <c r="G77" s="41">
        <v>0.05</v>
      </c>
      <c r="H77" s="44"/>
      <c r="I77" s="42"/>
    </row>
    <row r="78" spans="1:9" ht="242.25" customHeight="1" x14ac:dyDescent="0.25">
      <c r="A78" s="39" t="s">
        <v>92</v>
      </c>
      <c r="B78" s="401" t="s">
        <v>482</v>
      </c>
      <c r="C78" s="402"/>
      <c r="D78" s="401" t="s">
        <v>488</v>
      </c>
      <c r="E78" s="402"/>
      <c r="F78" s="486" t="s">
        <v>209</v>
      </c>
      <c r="G78" s="487"/>
      <c r="H78" s="458"/>
      <c r="I78" s="391"/>
    </row>
    <row r="79" spans="1:9" ht="99.95" customHeight="1" x14ac:dyDescent="0.25">
      <c r="A79" s="39" t="s">
        <v>93</v>
      </c>
      <c r="B79" s="381" t="s">
        <v>210</v>
      </c>
      <c r="C79" s="382"/>
      <c r="D79" s="381" t="s">
        <v>211</v>
      </c>
      <c r="E79" s="382"/>
      <c r="F79" s="381" t="s">
        <v>212</v>
      </c>
      <c r="G79" s="391"/>
      <c r="H79" s="458"/>
      <c r="I79" s="391"/>
    </row>
    <row r="80" spans="1:9" ht="30.75" customHeight="1" x14ac:dyDescent="0.25">
      <c r="A80" s="377" t="s">
        <v>52</v>
      </c>
      <c r="B80" s="81" t="s">
        <v>25</v>
      </c>
      <c r="C80" s="81" t="s">
        <v>26</v>
      </c>
      <c r="D80" s="81" t="s">
        <v>25</v>
      </c>
      <c r="E80" s="81" t="s">
        <v>26</v>
      </c>
      <c r="F80" s="81" t="s">
        <v>25</v>
      </c>
      <c r="G80" s="81" t="s">
        <v>26</v>
      </c>
      <c r="H80" s="81" t="s">
        <v>25</v>
      </c>
      <c r="I80" s="81" t="s">
        <v>26</v>
      </c>
    </row>
    <row r="81" spans="1:9" ht="30.75" customHeight="1" x14ac:dyDescent="0.25">
      <c r="A81" s="378"/>
      <c r="B81" s="225">
        <v>8.3299999999999999E-2</v>
      </c>
      <c r="C81" s="225">
        <v>8.3299999999999999E-2</v>
      </c>
      <c r="D81" s="225">
        <v>0.09</v>
      </c>
      <c r="E81" s="41">
        <v>0.09</v>
      </c>
      <c r="F81" s="44">
        <v>0.09</v>
      </c>
      <c r="G81" s="41">
        <v>0.09</v>
      </c>
      <c r="H81" s="44"/>
      <c r="I81" s="42"/>
    </row>
    <row r="82" spans="1:9" ht="237" customHeight="1" x14ac:dyDescent="0.25">
      <c r="A82" s="39" t="s">
        <v>92</v>
      </c>
      <c r="B82" s="403" t="s">
        <v>483</v>
      </c>
      <c r="C82" s="404"/>
      <c r="D82" s="403" t="s">
        <v>489</v>
      </c>
      <c r="E82" s="404"/>
      <c r="F82" s="403" t="s">
        <v>270</v>
      </c>
      <c r="G82" s="404"/>
      <c r="H82" s="458"/>
      <c r="I82" s="391"/>
    </row>
    <row r="83" spans="1:9" ht="63" customHeight="1" x14ac:dyDescent="0.25">
      <c r="A83" s="39" t="s">
        <v>93</v>
      </c>
      <c r="B83" s="381" t="s">
        <v>271</v>
      </c>
      <c r="C83" s="389"/>
      <c r="D83" s="381" t="s">
        <v>272</v>
      </c>
      <c r="E83" s="382"/>
      <c r="F83" s="381" t="s">
        <v>273</v>
      </c>
      <c r="G83" s="391"/>
      <c r="H83" s="458"/>
      <c r="I83" s="391"/>
    </row>
    <row r="84" spans="1:9" ht="30" customHeight="1" x14ac:dyDescent="0.25">
      <c r="A84" s="377" t="s">
        <v>54</v>
      </c>
      <c r="B84" s="81" t="s">
        <v>25</v>
      </c>
      <c r="C84" s="81" t="s">
        <v>26</v>
      </c>
      <c r="D84" s="81" t="s">
        <v>25</v>
      </c>
      <c r="E84" s="81" t="s">
        <v>26</v>
      </c>
      <c r="F84" s="81" t="s">
        <v>25</v>
      </c>
      <c r="G84" s="81" t="s">
        <v>26</v>
      </c>
      <c r="H84" s="81" t="s">
        <v>25</v>
      </c>
      <c r="I84" s="81" t="s">
        <v>26</v>
      </c>
    </row>
    <row r="85" spans="1:9" ht="30" customHeight="1" x14ac:dyDescent="0.25">
      <c r="A85" s="378"/>
      <c r="B85" s="225">
        <v>8.3299999999999999E-2</v>
      </c>
      <c r="C85" s="225">
        <v>8.3299999999999999E-2</v>
      </c>
      <c r="D85" s="225">
        <v>0.09</v>
      </c>
      <c r="E85" s="225">
        <v>0.12</v>
      </c>
      <c r="F85" s="44">
        <v>0.09</v>
      </c>
      <c r="G85" s="44">
        <v>0.12</v>
      </c>
      <c r="H85" s="44"/>
      <c r="I85" s="42"/>
    </row>
    <row r="86" spans="1:9" ht="249" customHeight="1" x14ac:dyDescent="0.25">
      <c r="A86" s="39" t="s">
        <v>92</v>
      </c>
      <c r="B86" s="459" t="s">
        <v>484</v>
      </c>
      <c r="C86" s="459"/>
      <c r="D86" s="459" t="s">
        <v>490</v>
      </c>
      <c r="E86" s="459"/>
      <c r="F86" s="459" t="s">
        <v>400</v>
      </c>
      <c r="G86" s="459"/>
      <c r="H86" s="390"/>
      <c r="I86" s="390"/>
    </row>
    <row r="87" spans="1:9" ht="80.25" customHeight="1" x14ac:dyDescent="0.25">
      <c r="A87" s="39" t="s">
        <v>93</v>
      </c>
      <c r="B87" s="381" t="s">
        <v>401</v>
      </c>
      <c r="C87" s="382"/>
      <c r="D87" s="381" t="s">
        <v>402</v>
      </c>
      <c r="E87" s="382"/>
      <c r="F87" s="381" t="s">
        <v>403</v>
      </c>
      <c r="G87" s="382"/>
      <c r="H87" s="384"/>
      <c r="I87" s="385"/>
    </row>
    <row r="88" spans="1:9" ht="29.25" customHeight="1" x14ac:dyDescent="0.25">
      <c r="A88" s="377" t="s">
        <v>55</v>
      </c>
      <c r="B88" s="81" t="s">
        <v>25</v>
      </c>
      <c r="C88" s="81" t="s">
        <v>26</v>
      </c>
      <c r="D88" s="81" t="s">
        <v>25</v>
      </c>
      <c r="E88" s="81" t="s">
        <v>26</v>
      </c>
      <c r="F88" s="81" t="s">
        <v>25</v>
      </c>
      <c r="G88" s="81" t="s">
        <v>26</v>
      </c>
      <c r="H88" s="81" t="s">
        <v>25</v>
      </c>
      <c r="I88" s="81" t="s">
        <v>26</v>
      </c>
    </row>
    <row r="89" spans="1:9" ht="29.25" customHeight="1" x14ac:dyDescent="0.25">
      <c r="A89" s="378"/>
      <c r="B89" s="225">
        <v>8.3299999999999999E-2</v>
      </c>
      <c r="C89" s="225">
        <v>8.3299999999999999E-2</v>
      </c>
      <c r="D89" s="225">
        <v>0.09</v>
      </c>
      <c r="E89" s="296">
        <v>0.11</v>
      </c>
      <c r="F89" s="44">
        <v>0.1</v>
      </c>
      <c r="G89" s="296">
        <v>0.12</v>
      </c>
      <c r="H89" s="44"/>
      <c r="I89" s="42"/>
    </row>
    <row r="90" spans="1:9" ht="251.25" customHeight="1" x14ac:dyDescent="0.25">
      <c r="A90" s="39" t="s">
        <v>92</v>
      </c>
      <c r="B90" s="386" t="s">
        <v>415</v>
      </c>
      <c r="C90" s="387"/>
      <c r="D90" s="386" t="s">
        <v>491</v>
      </c>
      <c r="E90" s="387"/>
      <c r="F90" s="386" t="s">
        <v>416</v>
      </c>
      <c r="G90" s="386"/>
      <c r="H90" s="388"/>
      <c r="I90" s="388"/>
    </row>
    <row r="91" spans="1:9" s="297" customFormat="1" ht="80.25" customHeight="1" x14ac:dyDescent="0.25">
      <c r="A91" s="39" t="s">
        <v>93</v>
      </c>
      <c r="B91" s="381" t="s">
        <v>417</v>
      </c>
      <c r="C91" s="382"/>
      <c r="D91" s="381" t="s">
        <v>418</v>
      </c>
      <c r="E91" s="382"/>
      <c r="F91" s="381" t="s">
        <v>419</v>
      </c>
      <c r="G91" s="382"/>
      <c r="H91" s="383"/>
      <c r="I91" s="382"/>
    </row>
    <row r="92" spans="1:9" ht="24.95" customHeight="1" x14ac:dyDescent="0.25">
      <c r="A92" s="377" t="s">
        <v>56</v>
      </c>
      <c r="B92" s="81" t="s">
        <v>25</v>
      </c>
      <c r="C92" s="81" t="s">
        <v>26</v>
      </c>
      <c r="D92" s="81" t="s">
        <v>25</v>
      </c>
      <c r="E92" s="81" t="s">
        <v>26</v>
      </c>
      <c r="F92" s="81" t="s">
        <v>25</v>
      </c>
      <c r="G92" s="81" t="s">
        <v>26</v>
      </c>
      <c r="H92" s="81" t="s">
        <v>25</v>
      </c>
      <c r="I92" s="81" t="s">
        <v>26</v>
      </c>
    </row>
    <row r="93" spans="1:9" ht="24.95" customHeight="1" x14ac:dyDescent="0.25">
      <c r="A93" s="378"/>
      <c r="B93" s="225">
        <v>8.3299999999999999E-2</v>
      </c>
      <c r="C93" s="225">
        <v>8.3299999999999999E-2</v>
      </c>
      <c r="D93" s="225">
        <v>0.1</v>
      </c>
      <c r="E93" s="41">
        <v>0.12</v>
      </c>
      <c r="F93" s="44">
        <v>0.1</v>
      </c>
      <c r="G93" s="41">
        <v>0.1</v>
      </c>
      <c r="H93" s="44"/>
      <c r="I93" s="42"/>
    </row>
    <row r="94" spans="1:9" ht="317.10000000000002" customHeight="1" x14ac:dyDescent="0.25">
      <c r="A94" s="39" t="s">
        <v>92</v>
      </c>
      <c r="B94" s="386" t="s">
        <v>485</v>
      </c>
      <c r="C94" s="386"/>
      <c r="D94" s="386" t="s">
        <v>492</v>
      </c>
      <c r="E94" s="387"/>
      <c r="F94" s="386" t="s">
        <v>440</v>
      </c>
      <c r="G94" s="386"/>
      <c r="H94" s="388"/>
      <c r="I94" s="388"/>
    </row>
    <row r="95" spans="1:9" ht="80.25" customHeight="1" x14ac:dyDescent="0.25">
      <c r="A95" s="39" t="s">
        <v>93</v>
      </c>
      <c r="B95" s="381" t="s">
        <v>441</v>
      </c>
      <c r="C95" s="382"/>
      <c r="D95" s="485" t="s">
        <v>442</v>
      </c>
      <c r="E95" s="385"/>
      <c r="F95" s="485" t="s">
        <v>443</v>
      </c>
      <c r="G95" s="385"/>
      <c r="H95" s="384"/>
      <c r="I95" s="385"/>
    </row>
    <row r="96" spans="1:9" ht="24.95" customHeight="1" x14ac:dyDescent="0.25">
      <c r="A96" s="377" t="s">
        <v>57</v>
      </c>
      <c r="B96" s="81" t="s">
        <v>25</v>
      </c>
      <c r="C96" s="81" t="s">
        <v>26</v>
      </c>
      <c r="D96" s="81" t="s">
        <v>25</v>
      </c>
      <c r="E96" s="81" t="s">
        <v>26</v>
      </c>
      <c r="F96" s="81" t="s">
        <v>25</v>
      </c>
      <c r="G96" s="81" t="s">
        <v>26</v>
      </c>
      <c r="H96" s="81" t="s">
        <v>25</v>
      </c>
      <c r="I96" s="81" t="s">
        <v>26</v>
      </c>
    </row>
    <row r="97" spans="1:9" ht="24.95" customHeight="1" x14ac:dyDescent="0.25">
      <c r="A97" s="378"/>
      <c r="B97" s="225">
        <v>8.3299999999999999E-2</v>
      </c>
      <c r="C97" s="225">
        <v>8.3299999999999999E-2</v>
      </c>
      <c r="D97" s="225">
        <v>0.1</v>
      </c>
      <c r="E97" s="41">
        <v>0.1</v>
      </c>
      <c r="F97" s="44">
        <v>0.1</v>
      </c>
      <c r="G97" s="41">
        <v>0.1</v>
      </c>
      <c r="H97" s="44"/>
      <c r="I97" s="42"/>
    </row>
    <row r="98" spans="1:9" ht="257.10000000000002" customHeight="1" x14ac:dyDescent="0.25">
      <c r="A98" s="39" t="s">
        <v>92</v>
      </c>
      <c r="B98" s="386" t="s">
        <v>537</v>
      </c>
      <c r="C98" s="386"/>
      <c r="D98" s="386" t="s">
        <v>538</v>
      </c>
      <c r="E98" s="387"/>
      <c r="F98" s="386" t="s">
        <v>539</v>
      </c>
      <c r="G98" s="386"/>
      <c r="H98" s="388"/>
      <c r="I98" s="388"/>
    </row>
    <row r="99" spans="1:9" s="297" customFormat="1" ht="80.25" customHeight="1" x14ac:dyDescent="0.25">
      <c r="A99" s="39" t="s">
        <v>93</v>
      </c>
      <c r="B99" s="381" t="s">
        <v>541</v>
      </c>
      <c r="C99" s="382"/>
      <c r="D99" s="381" t="s">
        <v>542</v>
      </c>
      <c r="E99" s="382"/>
      <c r="F99" s="381" t="s">
        <v>543</v>
      </c>
      <c r="G99" s="382"/>
      <c r="H99" s="383"/>
      <c r="I99" s="382"/>
    </row>
    <row r="100" spans="1:9" ht="24.95" customHeight="1" x14ac:dyDescent="0.25">
      <c r="A100" s="377" t="s">
        <v>59</v>
      </c>
      <c r="B100" s="81" t="s">
        <v>25</v>
      </c>
      <c r="C100" s="81" t="s">
        <v>26</v>
      </c>
      <c r="D100" s="81" t="s">
        <v>25</v>
      </c>
      <c r="E100" s="81" t="s">
        <v>26</v>
      </c>
      <c r="F100" s="81" t="s">
        <v>25</v>
      </c>
      <c r="G100" s="81" t="s">
        <v>26</v>
      </c>
      <c r="H100" s="81" t="s">
        <v>25</v>
      </c>
      <c r="I100" s="81" t="s">
        <v>26</v>
      </c>
    </row>
    <row r="101" spans="1:9" ht="24.95" customHeight="1" x14ac:dyDescent="0.25">
      <c r="A101" s="378"/>
      <c r="B101" s="225">
        <v>8.3299999999999999E-2</v>
      </c>
      <c r="C101" s="225">
        <v>8.3299999999999999E-2</v>
      </c>
      <c r="D101" s="225">
        <v>0.1</v>
      </c>
      <c r="E101" s="41">
        <v>0.13</v>
      </c>
      <c r="F101" s="44">
        <v>0.1</v>
      </c>
      <c r="G101" s="41">
        <v>0.1</v>
      </c>
      <c r="H101" s="44"/>
      <c r="I101" s="42"/>
    </row>
    <row r="102" spans="1:9" ht="332.1" customHeight="1" x14ac:dyDescent="0.25">
      <c r="A102" s="39" t="s">
        <v>92</v>
      </c>
      <c r="B102" s="386" t="s">
        <v>560</v>
      </c>
      <c r="C102" s="387"/>
      <c r="D102" s="386" t="s">
        <v>575</v>
      </c>
      <c r="E102" s="387"/>
      <c r="F102" s="488" t="s">
        <v>561</v>
      </c>
      <c r="G102" s="489"/>
      <c r="H102" s="388"/>
      <c r="I102" s="388"/>
    </row>
    <row r="103" spans="1:9" ht="80.25" customHeight="1" x14ac:dyDescent="0.25">
      <c r="A103" s="39" t="s">
        <v>93</v>
      </c>
      <c r="B103" s="381" t="s">
        <v>565</v>
      </c>
      <c r="C103" s="382"/>
      <c r="D103" s="485" t="s">
        <v>566</v>
      </c>
      <c r="E103" s="385"/>
      <c r="F103" s="492" t="s">
        <v>567</v>
      </c>
      <c r="G103" s="493"/>
      <c r="H103" s="384"/>
      <c r="I103" s="385"/>
    </row>
    <row r="104" spans="1:9" ht="24.95" customHeight="1" x14ac:dyDescent="0.25">
      <c r="A104" s="377" t="s">
        <v>60</v>
      </c>
      <c r="B104" s="81" t="s">
        <v>25</v>
      </c>
      <c r="C104" s="81" t="s">
        <v>26</v>
      </c>
      <c r="D104" s="81" t="s">
        <v>25</v>
      </c>
      <c r="E104" s="81" t="s">
        <v>26</v>
      </c>
      <c r="F104" s="81" t="s">
        <v>25</v>
      </c>
      <c r="G104" s="81" t="s">
        <v>26</v>
      </c>
      <c r="H104" s="81" t="s">
        <v>25</v>
      </c>
      <c r="I104" s="81" t="s">
        <v>26</v>
      </c>
    </row>
    <row r="105" spans="1:9" ht="24.95" customHeight="1" x14ac:dyDescent="0.25">
      <c r="A105" s="378"/>
      <c r="B105" s="225">
        <v>8.3299999999999999E-2</v>
      </c>
      <c r="C105" s="225">
        <v>8.3299999999999999E-2</v>
      </c>
      <c r="D105" s="225">
        <v>0.15</v>
      </c>
      <c r="E105" s="41">
        <v>0.15</v>
      </c>
      <c r="F105" s="44">
        <v>0.15</v>
      </c>
      <c r="G105" s="41">
        <v>0.25</v>
      </c>
      <c r="H105" s="44"/>
      <c r="I105" s="42"/>
    </row>
    <row r="106" spans="1:9" ht="317.10000000000002" customHeight="1" x14ac:dyDescent="0.25">
      <c r="A106" s="39" t="s">
        <v>92</v>
      </c>
      <c r="B106" s="386" t="s">
        <v>597</v>
      </c>
      <c r="C106" s="387"/>
      <c r="D106" s="386" t="s">
        <v>598</v>
      </c>
      <c r="E106" s="387"/>
      <c r="F106" s="386" t="s">
        <v>599</v>
      </c>
      <c r="G106" s="386"/>
      <c r="H106" s="388"/>
      <c r="I106" s="388"/>
    </row>
    <row r="107" spans="1:9" s="297" customFormat="1" ht="80.25" customHeight="1" x14ac:dyDescent="0.25">
      <c r="A107" s="39" t="s">
        <v>93</v>
      </c>
      <c r="B107" s="381" t="s">
        <v>601</v>
      </c>
      <c r="C107" s="382"/>
      <c r="D107" s="381" t="s">
        <v>602</v>
      </c>
      <c r="E107" s="382"/>
      <c r="F107" s="381" t="s">
        <v>603</v>
      </c>
      <c r="G107" s="382"/>
      <c r="H107" s="383"/>
      <c r="I107" s="382"/>
    </row>
    <row r="108" spans="1:9" ht="24.95" customHeight="1" x14ac:dyDescent="0.25">
      <c r="A108" s="377" t="s">
        <v>61</v>
      </c>
      <c r="B108" s="81" t="s">
        <v>25</v>
      </c>
      <c r="C108" s="81" t="s">
        <v>26</v>
      </c>
      <c r="D108" s="81" t="s">
        <v>25</v>
      </c>
      <c r="E108" s="81" t="s">
        <v>26</v>
      </c>
      <c r="F108" s="81" t="s">
        <v>25</v>
      </c>
      <c r="G108" s="81" t="s">
        <v>26</v>
      </c>
      <c r="H108" s="81" t="s">
        <v>25</v>
      </c>
      <c r="I108" s="81" t="s">
        <v>26</v>
      </c>
    </row>
    <row r="109" spans="1:9" ht="24.95" customHeight="1" x14ac:dyDescent="0.25">
      <c r="A109" s="378"/>
      <c r="B109" s="225">
        <v>8.3299999999999999E-2</v>
      </c>
      <c r="C109" s="41"/>
      <c r="D109" s="225">
        <v>0.15</v>
      </c>
      <c r="E109" s="41"/>
      <c r="F109" s="44">
        <v>0.15</v>
      </c>
      <c r="G109" s="41"/>
      <c r="H109" s="44"/>
      <c r="I109" s="42"/>
    </row>
    <row r="110" spans="1:9" ht="80.25" customHeight="1" x14ac:dyDescent="0.25">
      <c r="A110" s="39" t="s">
        <v>92</v>
      </c>
      <c r="B110" s="388"/>
      <c r="C110" s="388"/>
      <c r="D110" s="388"/>
      <c r="E110" s="388"/>
      <c r="F110" s="388"/>
      <c r="G110" s="388"/>
      <c r="H110" s="388"/>
      <c r="I110" s="388"/>
    </row>
    <row r="111" spans="1:9" ht="80.25" customHeight="1" x14ac:dyDescent="0.25">
      <c r="A111" s="39" t="s">
        <v>93</v>
      </c>
      <c r="B111" s="384"/>
      <c r="C111" s="385"/>
      <c r="D111" s="384"/>
      <c r="E111" s="385"/>
      <c r="F111" s="384"/>
      <c r="G111" s="385"/>
      <c r="H111" s="384"/>
      <c r="I111" s="385"/>
    </row>
    <row r="112" spans="1:9" ht="24.95" customHeight="1" x14ac:dyDescent="0.25">
      <c r="A112" s="377" t="s">
        <v>62</v>
      </c>
      <c r="B112" s="81" t="s">
        <v>25</v>
      </c>
      <c r="C112" s="81" t="s">
        <v>26</v>
      </c>
      <c r="D112" s="81" t="s">
        <v>25</v>
      </c>
      <c r="E112" s="81" t="s">
        <v>26</v>
      </c>
      <c r="F112" s="81" t="s">
        <v>25</v>
      </c>
      <c r="G112" s="81" t="s">
        <v>26</v>
      </c>
      <c r="H112" s="81" t="s">
        <v>25</v>
      </c>
      <c r="I112" s="81" t="s">
        <v>26</v>
      </c>
    </row>
    <row r="113" spans="1:9" ht="24.95" customHeight="1" x14ac:dyDescent="0.25">
      <c r="A113" s="378"/>
      <c r="B113" s="225">
        <v>8.3299999999999999E-2</v>
      </c>
      <c r="C113" s="41"/>
      <c r="D113" s="225">
        <v>0.05</v>
      </c>
      <c r="E113" s="41"/>
      <c r="F113" s="44">
        <v>0.05</v>
      </c>
      <c r="G113" s="41"/>
      <c r="H113" s="156"/>
      <c r="I113" s="157"/>
    </row>
    <row r="114" spans="1:9" ht="80.25" customHeight="1" x14ac:dyDescent="0.25">
      <c r="A114" s="39" t="s">
        <v>92</v>
      </c>
      <c r="B114" s="491"/>
      <c r="C114" s="491"/>
      <c r="D114" s="491"/>
      <c r="E114" s="491"/>
      <c r="F114" s="491"/>
      <c r="G114" s="491"/>
      <c r="H114" s="491"/>
      <c r="I114" s="491"/>
    </row>
    <row r="115" spans="1:9" ht="80.25" customHeight="1" x14ac:dyDescent="0.25">
      <c r="A115" s="39" t="s">
        <v>93</v>
      </c>
      <c r="B115" s="384"/>
      <c r="C115" s="385"/>
      <c r="D115" s="384"/>
      <c r="E115" s="385"/>
      <c r="F115" s="384"/>
      <c r="G115" s="385"/>
      <c r="H115" s="384"/>
      <c r="I115" s="385"/>
    </row>
    <row r="116" spans="1:9" ht="58.7" customHeight="1" x14ac:dyDescent="0.25">
      <c r="A116" s="40" t="s">
        <v>94</v>
      </c>
      <c r="B116" s="320">
        <f t="shared" ref="B116:I116" si="1">(B69+B73+B77+B81+B85+B89+B93+B97+B101+B105+B109+B113)</f>
        <v>0.99960000000000016</v>
      </c>
      <c r="C116" s="320">
        <f t="shared" si="1"/>
        <v>0.83300000000000007</v>
      </c>
      <c r="D116" s="320">
        <f t="shared" si="1"/>
        <v>1</v>
      </c>
      <c r="E116" s="320">
        <f t="shared" si="1"/>
        <v>0.9</v>
      </c>
      <c r="F116" s="320">
        <f t="shared" si="1"/>
        <v>1</v>
      </c>
      <c r="G116" s="320">
        <f t="shared" si="1"/>
        <v>0.95</v>
      </c>
      <c r="H116" s="320">
        <f t="shared" si="1"/>
        <v>0</v>
      </c>
      <c r="I116" s="32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3:G103"/>
    <mergeCell ref="H102:I102"/>
    <mergeCell ref="F95:G95"/>
    <mergeCell ref="H95:I95"/>
    <mergeCell ref="B103:C103"/>
    <mergeCell ref="F54:G54"/>
    <mergeCell ref="D56:E56"/>
    <mergeCell ref="F56:G56"/>
    <mergeCell ref="D51:E51"/>
    <mergeCell ref="D55:E55"/>
    <mergeCell ref="F61:G61"/>
    <mergeCell ref="F59:G59"/>
    <mergeCell ref="B66:C66"/>
    <mergeCell ref="D66:E66"/>
    <mergeCell ref="F58:G58"/>
    <mergeCell ref="F60:G60"/>
    <mergeCell ref="F53:G53"/>
    <mergeCell ref="D103:E103"/>
    <mergeCell ref="B75:C75"/>
    <mergeCell ref="D75:E75"/>
    <mergeCell ref="F75:G75"/>
    <mergeCell ref="B78:C78"/>
    <mergeCell ref="D78:E78"/>
    <mergeCell ref="F78:G78"/>
    <mergeCell ref="F98:G98"/>
    <mergeCell ref="D86:E86"/>
    <mergeCell ref="F86:G86"/>
    <mergeCell ref="B98:C98"/>
    <mergeCell ref="D98:E98"/>
    <mergeCell ref="F102:G102"/>
    <mergeCell ref="F83:G8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s>
  <phoneticPr fontId="34" type="noConversion"/>
  <dataValidations disablePrompts="1"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 ref="B99" r:id="rId21" xr:uid="{0601A632-9301-054E-9B8D-26594BD2D2C6}"/>
    <hyperlink ref="D99" r:id="rId22" xr:uid="{C995E039-1D8D-E94F-B59D-2488751FD7C0}"/>
    <hyperlink ref="F99" r:id="rId23" xr:uid="{25724C56-197C-A64A-A2B0-CA5BD9D3D1D0}"/>
    <hyperlink ref="B103" r:id="rId24" xr:uid="{E7A758C1-3A53-AC4D-9DD2-23E5CD69B0F1}"/>
    <hyperlink ref="D103" r:id="rId25" xr:uid="{16A7B9D9-EB76-1E48-B65F-16D3A225DB6F}"/>
    <hyperlink ref="F103" r:id="rId26" xr:uid="{0AD389D7-CE2B-AC4A-B707-E6A2D5785C09}"/>
    <hyperlink ref="B107" r:id="rId27" xr:uid="{6B1C89D4-2591-EF4D-AB78-C71F016DFC1B}"/>
    <hyperlink ref="D107" r:id="rId28" xr:uid="{92670E11-8D01-584B-B385-493C4A6E7F95}"/>
    <hyperlink ref="F107" r:id="rId29" xr:uid="{4958BA9C-BB07-DB4D-AA48-73BC5AC4450D}"/>
  </hyperlinks>
  <pageMargins left="0.25" right="0.25" top="0.75" bottom="0.75" header="0.3" footer="0.3"/>
  <pageSetup scale="21" orientation="landscape" r:id="rId30"/>
  <drawing r:id="rId31"/>
  <legacyDrawing r:id="rId3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P119"/>
  <sheetViews>
    <sheetView topLeftCell="C53" zoomScale="70" zoomScaleNormal="70" workbookViewId="0">
      <selection activeCell="F55" sqref="F55:G55"/>
    </sheetView>
  </sheetViews>
  <sheetFormatPr baseColWidth="10" defaultColWidth="53.85546875" defaultRowHeight="15" x14ac:dyDescent="0.25"/>
  <cols>
    <col min="1" max="1" width="37.7109375" customWidth="1"/>
    <col min="13" max="13" width="15.140625" customWidth="1"/>
    <col min="14" max="14" width="25.7109375" customWidth="1"/>
    <col min="15" max="15" width="21.7109375" customWidth="1"/>
  </cols>
  <sheetData>
    <row r="1" spans="1:15" s="71" customFormat="1" ht="16.5" thickBot="1" x14ac:dyDescent="0.3">
      <c r="A1" s="433"/>
      <c r="B1" s="414" t="s">
        <v>43</v>
      </c>
      <c r="C1" s="415"/>
      <c r="D1" s="415"/>
      <c r="E1" s="415"/>
      <c r="F1" s="415"/>
      <c r="G1" s="415"/>
      <c r="H1" s="415"/>
      <c r="I1" s="415"/>
      <c r="J1" s="415"/>
      <c r="K1" s="415"/>
      <c r="L1" s="416"/>
      <c r="M1" s="411" t="s">
        <v>161</v>
      </c>
      <c r="N1" s="412"/>
      <c r="O1" s="413"/>
    </row>
    <row r="2" spans="1:15" s="71" customFormat="1" ht="16.5" thickBot="1" x14ac:dyDescent="0.3">
      <c r="A2" s="434"/>
      <c r="B2" s="417" t="s">
        <v>44</v>
      </c>
      <c r="C2" s="418"/>
      <c r="D2" s="418"/>
      <c r="E2" s="418"/>
      <c r="F2" s="418"/>
      <c r="G2" s="418"/>
      <c r="H2" s="418"/>
      <c r="I2" s="418"/>
      <c r="J2" s="418"/>
      <c r="K2" s="418"/>
      <c r="L2" s="419"/>
      <c r="M2" s="411" t="s">
        <v>162</v>
      </c>
      <c r="N2" s="412"/>
      <c r="O2" s="413"/>
    </row>
    <row r="3" spans="1:15" s="71" customFormat="1" ht="16.5" thickBot="1" x14ac:dyDescent="0.3">
      <c r="A3" s="434"/>
      <c r="B3" s="417" t="s">
        <v>0</v>
      </c>
      <c r="C3" s="418"/>
      <c r="D3" s="418"/>
      <c r="E3" s="418"/>
      <c r="F3" s="418"/>
      <c r="G3" s="418"/>
      <c r="H3" s="418"/>
      <c r="I3" s="418"/>
      <c r="J3" s="418"/>
      <c r="K3" s="418"/>
      <c r="L3" s="419"/>
      <c r="M3" s="411" t="s">
        <v>163</v>
      </c>
      <c r="N3" s="412"/>
      <c r="O3" s="413"/>
    </row>
    <row r="4" spans="1:15" s="71" customFormat="1" ht="16.5" thickBot="1" x14ac:dyDescent="0.3">
      <c r="A4" s="435"/>
      <c r="B4" s="420" t="s">
        <v>45</v>
      </c>
      <c r="C4" s="421"/>
      <c r="D4" s="421"/>
      <c r="E4" s="421"/>
      <c r="F4" s="421"/>
      <c r="G4" s="421"/>
      <c r="H4" s="421"/>
      <c r="I4" s="421"/>
      <c r="J4" s="421"/>
      <c r="K4" s="421"/>
      <c r="L4" s="422"/>
      <c r="M4" s="411" t="s">
        <v>164</v>
      </c>
      <c r="N4" s="412"/>
      <c r="O4" s="413"/>
    </row>
    <row r="5" spans="1:15" s="71" customFormat="1" ht="16.5" thickBot="1" x14ac:dyDescent="0.3">
      <c r="A5" s="72"/>
      <c r="B5" s="73"/>
      <c r="C5" s="73"/>
      <c r="D5" s="73"/>
      <c r="E5" s="73"/>
      <c r="F5" s="73"/>
      <c r="G5" s="73"/>
      <c r="H5" s="73"/>
      <c r="I5" s="73"/>
      <c r="J5" s="73"/>
      <c r="K5" s="73"/>
      <c r="L5" s="73"/>
      <c r="M5" s="74"/>
      <c r="N5" s="74"/>
      <c r="O5" s="74"/>
    </row>
    <row r="6" spans="1:15" s="1" customFormat="1" ht="18.75" thickBot="1" x14ac:dyDescent="0.3">
      <c r="A6" s="46" t="s">
        <v>47</v>
      </c>
      <c r="B6" s="444" t="s">
        <v>171</v>
      </c>
      <c r="C6" s="445"/>
      <c r="D6" s="445"/>
      <c r="E6" s="445"/>
      <c r="F6" s="445"/>
      <c r="G6" s="445"/>
      <c r="H6" s="445"/>
      <c r="I6" s="445"/>
      <c r="J6" s="445"/>
      <c r="K6" s="446"/>
      <c r="L6" s="145" t="s">
        <v>48</v>
      </c>
      <c r="M6" s="447" t="s">
        <v>172</v>
      </c>
      <c r="N6" s="448"/>
      <c r="O6" s="449"/>
    </row>
    <row r="7" spans="1:15" s="71" customFormat="1" ht="16.5" thickBot="1" x14ac:dyDescent="0.3">
      <c r="A7" s="72"/>
      <c r="B7" s="73"/>
      <c r="C7" s="73"/>
      <c r="D7" s="73"/>
      <c r="E7" s="73"/>
      <c r="F7" s="73"/>
      <c r="G7" s="73"/>
      <c r="H7" s="73"/>
      <c r="I7" s="73"/>
      <c r="J7" s="73"/>
      <c r="K7" s="73"/>
      <c r="L7" s="73"/>
      <c r="M7" s="74"/>
      <c r="N7" s="74"/>
      <c r="O7" s="74"/>
    </row>
    <row r="8" spans="1:15" s="71" customFormat="1" ht="18.75" thickBot="1" x14ac:dyDescent="0.3">
      <c r="A8" s="437" t="s">
        <v>2</v>
      </c>
      <c r="B8" s="145" t="s">
        <v>49</v>
      </c>
      <c r="C8" s="287">
        <v>45688</v>
      </c>
      <c r="D8" s="145" t="s">
        <v>50</v>
      </c>
      <c r="E8" s="288">
        <v>45716</v>
      </c>
      <c r="F8" s="145" t="s">
        <v>51</v>
      </c>
      <c r="G8" s="287">
        <v>45747</v>
      </c>
      <c r="H8" s="145" t="s">
        <v>52</v>
      </c>
      <c r="I8" s="287">
        <v>45777</v>
      </c>
      <c r="J8" s="395" t="s">
        <v>3</v>
      </c>
      <c r="K8" s="436"/>
      <c r="L8" s="144" t="s">
        <v>53</v>
      </c>
      <c r="M8" s="392"/>
      <c r="N8" s="392"/>
      <c r="O8" s="392"/>
    </row>
    <row r="9" spans="1:15" s="71" customFormat="1" ht="18.75" thickBot="1" x14ac:dyDescent="0.3">
      <c r="A9" s="437"/>
      <c r="B9" s="146" t="s">
        <v>54</v>
      </c>
      <c r="C9" s="288">
        <v>45808</v>
      </c>
      <c r="D9" s="145" t="s">
        <v>55</v>
      </c>
      <c r="E9" s="295">
        <v>45838</v>
      </c>
      <c r="F9" s="145" t="s">
        <v>56</v>
      </c>
      <c r="G9" s="304">
        <v>45869</v>
      </c>
      <c r="H9" s="145" t="s">
        <v>57</v>
      </c>
      <c r="I9" s="321">
        <v>45900</v>
      </c>
      <c r="J9" s="395"/>
      <c r="K9" s="436"/>
      <c r="L9" s="144" t="s">
        <v>58</v>
      </c>
      <c r="M9" s="392"/>
      <c r="N9" s="392"/>
      <c r="O9" s="392"/>
    </row>
    <row r="10" spans="1:15" s="71" customFormat="1" ht="18.75" thickBot="1" x14ac:dyDescent="0.3">
      <c r="A10" s="437"/>
      <c r="B10" s="145" t="s">
        <v>59</v>
      </c>
      <c r="C10" s="325">
        <v>45930</v>
      </c>
      <c r="D10" s="145" t="s">
        <v>60</v>
      </c>
      <c r="E10" s="295">
        <v>45961</v>
      </c>
      <c r="F10" s="145" t="s">
        <v>61</v>
      </c>
      <c r="G10" s="118"/>
      <c r="H10" s="145" t="s">
        <v>62</v>
      </c>
      <c r="I10" s="116"/>
      <c r="J10" s="395"/>
      <c r="K10" s="436"/>
      <c r="L10" s="144" t="s">
        <v>63</v>
      </c>
      <c r="M10" s="392" t="s">
        <v>173</v>
      </c>
      <c r="N10" s="392"/>
      <c r="O10" s="392"/>
    </row>
    <row r="11" spans="1:15" s="1" customFormat="1" ht="15.75" thickBot="1" x14ac:dyDescent="0.3">
      <c r="A11" s="6"/>
      <c r="B11" s="7"/>
      <c r="C11" s="7"/>
      <c r="D11" s="9"/>
      <c r="E11" s="8"/>
      <c r="F11" s="8"/>
      <c r="G11" s="186"/>
      <c r="H11" s="186"/>
      <c r="I11" s="10"/>
      <c r="J11" s="10"/>
      <c r="K11" s="7"/>
      <c r="L11" s="7"/>
      <c r="M11" s="7"/>
      <c r="N11" s="7"/>
      <c r="O11" s="7"/>
    </row>
    <row r="12" spans="1:15" s="1" customFormat="1" ht="14.25" x14ac:dyDescent="0.25">
      <c r="A12" s="441" t="s">
        <v>64</v>
      </c>
      <c r="B12" s="423" t="s">
        <v>186</v>
      </c>
      <c r="C12" s="424"/>
      <c r="D12" s="424"/>
      <c r="E12" s="424"/>
      <c r="F12" s="424"/>
      <c r="G12" s="424"/>
      <c r="H12" s="424"/>
      <c r="I12" s="424"/>
      <c r="J12" s="424"/>
      <c r="K12" s="424"/>
      <c r="L12" s="424"/>
      <c r="M12" s="424"/>
      <c r="N12" s="424"/>
      <c r="O12" s="425"/>
    </row>
    <row r="13" spans="1:15" s="1" customFormat="1" ht="14.25" x14ac:dyDescent="0.25">
      <c r="A13" s="442"/>
      <c r="B13" s="426"/>
      <c r="C13" s="427"/>
      <c r="D13" s="427"/>
      <c r="E13" s="427"/>
      <c r="F13" s="427"/>
      <c r="G13" s="427"/>
      <c r="H13" s="427"/>
      <c r="I13" s="427"/>
      <c r="J13" s="427"/>
      <c r="K13" s="427"/>
      <c r="L13" s="427"/>
      <c r="M13" s="427"/>
      <c r="N13" s="427"/>
      <c r="O13" s="428"/>
    </row>
    <row r="14" spans="1:15" s="1" customFormat="1" thickBot="1" x14ac:dyDescent="0.3">
      <c r="A14" s="443"/>
      <c r="B14" s="429"/>
      <c r="C14" s="430"/>
      <c r="D14" s="430"/>
      <c r="E14" s="430"/>
      <c r="F14" s="430"/>
      <c r="G14" s="430"/>
      <c r="H14" s="430"/>
      <c r="I14" s="430"/>
      <c r="J14" s="430"/>
      <c r="K14" s="430"/>
      <c r="L14" s="430"/>
      <c r="M14" s="430"/>
      <c r="N14" s="430"/>
      <c r="O14" s="431"/>
    </row>
    <row r="15" spans="1:15" s="1" customFormat="1" ht="15.75" thickBot="1" x14ac:dyDescent="0.3">
      <c r="A15" s="14"/>
      <c r="B15" s="70"/>
      <c r="C15" s="15"/>
      <c r="D15" s="15"/>
      <c r="E15" s="15"/>
      <c r="F15" s="15"/>
      <c r="G15" s="16"/>
      <c r="H15" s="16"/>
      <c r="I15" s="16"/>
      <c r="J15" s="16"/>
      <c r="K15" s="16"/>
      <c r="L15" s="17"/>
      <c r="M15" s="17"/>
      <c r="N15" s="17"/>
      <c r="O15" s="17"/>
    </row>
    <row r="16" spans="1:15" s="18" customFormat="1" ht="30.95" customHeight="1" thickBot="1" x14ac:dyDescent="0.3">
      <c r="A16" s="46" t="s">
        <v>4</v>
      </c>
      <c r="B16" s="494" t="s">
        <v>175</v>
      </c>
      <c r="C16" s="494"/>
      <c r="D16" s="494"/>
      <c r="E16" s="494"/>
      <c r="F16" s="494"/>
      <c r="G16" s="437" t="s">
        <v>5</v>
      </c>
      <c r="H16" s="437"/>
      <c r="I16" s="432" t="s">
        <v>187</v>
      </c>
      <c r="J16" s="432"/>
      <c r="K16" s="432"/>
      <c r="L16" s="432"/>
      <c r="M16" s="432"/>
      <c r="N16" s="432"/>
      <c r="O16" s="432"/>
    </row>
    <row r="17" spans="1:16" s="1" customFormat="1" ht="15.75" thickBot="1" x14ac:dyDescent="0.3">
      <c r="A17" s="14"/>
      <c r="B17" s="16"/>
      <c r="C17" s="15"/>
      <c r="D17" s="15"/>
      <c r="E17" s="15"/>
      <c r="F17" s="15"/>
      <c r="G17" s="16"/>
      <c r="H17" s="16"/>
      <c r="I17" s="16"/>
      <c r="J17" s="16"/>
      <c r="K17" s="16"/>
      <c r="L17" s="17"/>
      <c r="M17" s="17"/>
      <c r="N17" s="17"/>
      <c r="O17" s="17"/>
    </row>
    <row r="18" spans="1:16" s="1" customFormat="1" ht="30.95" customHeight="1" thickBot="1" x14ac:dyDescent="0.3">
      <c r="A18" s="46" t="s">
        <v>6</v>
      </c>
      <c r="B18" s="495" t="s">
        <v>176</v>
      </c>
      <c r="C18" s="495"/>
      <c r="D18" s="495"/>
      <c r="E18" s="495"/>
      <c r="F18" s="46" t="s">
        <v>7</v>
      </c>
      <c r="G18" s="496" t="s">
        <v>178</v>
      </c>
      <c r="H18" s="496"/>
      <c r="I18" s="496"/>
      <c r="J18" s="46" t="s">
        <v>8</v>
      </c>
      <c r="K18" s="494" t="s">
        <v>590</v>
      </c>
      <c r="L18" s="494"/>
      <c r="M18" s="494"/>
      <c r="N18" s="494"/>
      <c r="O18" s="494"/>
    </row>
    <row r="19" spans="1:16" s="1" customFormat="1" x14ac:dyDescent="0.25">
      <c r="A19" s="5"/>
      <c r="B19" s="2"/>
      <c r="C19" s="440"/>
      <c r="D19" s="440"/>
      <c r="E19" s="440"/>
      <c r="F19" s="440"/>
      <c r="G19" s="440"/>
      <c r="H19" s="440"/>
      <c r="I19" s="440"/>
      <c r="J19" s="440"/>
      <c r="K19" s="440"/>
      <c r="L19" s="440"/>
      <c r="M19" s="440"/>
      <c r="N19" s="440"/>
      <c r="O19" s="440"/>
    </row>
    <row r="20" spans="1:16" s="1" customFormat="1" thickBot="1" x14ac:dyDescent="0.3">
      <c r="A20" s="68"/>
      <c r="B20" s="69"/>
      <c r="C20" s="69"/>
      <c r="D20" s="69"/>
      <c r="E20" s="69"/>
      <c r="F20" s="69"/>
      <c r="G20" s="69"/>
      <c r="H20" s="69"/>
      <c r="I20" s="69"/>
      <c r="J20" s="69"/>
      <c r="K20" s="69"/>
      <c r="L20" s="69"/>
      <c r="M20" s="69"/>
      <c r="N20" s="69"/>
      <c r="O20" s="69"/>
    </row>
    <row r="21" spans="1:16" s="1" customFormat="1" ht="15.75" thickBot="1" x14ac:dyDescent="0.3">
      <c r="A21" s="393" t="s">
        <v>9</v>
      </c>
      <c r="B21" s="394"/>
      <c r="C21" s="394"/>
      <c r="D21" s="394"/>
      <c r="E21" s="394"/>
      <c r="F21" s="394"/>
      <c r="G21" s="394"/>
      <c r="H21" s="394"/>
      <c r="I21" s="394"/>
      <c r="J21" s="394"/>
      <c r="K21" s="394"/>
      <c r="L21" s="394"/>
      <c r="M21" s="394"/>
      <c r="N21" s="394"/>
      <c r="O21" s="395"/>
    </row>
    <row r="22" spans="1:16" s="1" customFormat="1" ht="15.75" thickBot="1" x14ac:dyDescent="0.3">
      <c r="A22" s="393" t="s">
        <v>65</v>
      </c>
      <c r="B22" s="394"/>
      <c r="C22" s="394"/>
      <c r="D22" s="394"/>
      <c r="E22" s="394"/>
      <c r="F22" s="394"/>
      <c r="G22" s="394"/>
      <c r="H22" s="394"/>
      <c r="I22" s="394"/>
      <c r="J22" s="394"/>
      <c r="K22" s="394"/>
      <c r="L22" s="394"/>
      <c r="M22" s="394"/>
      <c r="N22" s="394"/>
      <c r="O22" s="395"/>
    </row>
    <row r="23" spans="1:16" s="1" customFormat="1" ht="30.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0" customHeight="1" x14ac:dyDescent="0.2">
      <c r="A24" s="21" t="s">
        <v>10</v>
      </c>
      <c r="B24" s="198">
        <v>554233861</v>
      </c>
      <c r="C24" s="198">
        <v>1757000</v>
      </c>
      <c r="D24" s="198">
        <v>63201000</v>
      </c>
      <c r="E24" s="198">
        <v>132772690</v>
      </c>
      <c r="F24" s="198">
        <v>11116582</v>
      </c>
      <c r="G24" s="198">
        <v>1113000</v>
      </c>
      <c r="H24" s="211"/>
      <c r="I24" s="211"/>
      <c r="J24" s="198">
        <v>393000</v>
      </c>
      <c r="K24" s="198">
        <v>196600</v>
      </c>
      <c r="L24" s="211"/>
      <c r="M24" s="211"/>
      <c r="N24" s="347">
        <f>B24+C24+D24+E24+F24+G24+H24+I24+J24+K24+L24+M24</f>
        <v>764783733</v>
      </c>
      <c r="O24" s="212"/>
    </row>
    <row r="25" spans="1:16" s="1" customFormat="1" ht="30" customHeight="1" x14ac:dyDescent="0.2">
      <c r="A25" s="21" t="s">
        <v>11</v>
      </c>
      <c r="B25" s="198">
        <v>425058834</v>
      </c>
      <c r="C25" s="198">
        <f>518772055-B25</f>
        <v>93713221</v>
      </c>
      <c r="D25" s="198">
        <f>519536101-B25-C25</f>
        <v>764046</v>
      </c>
      <c r="E25" s="198">
        <f>511412441-B25-C25-D25</f>
        <v>-8123660</v>
      </c>
      <c r="F25" s="198">
        <f>555257164-B25-C25-D25-E25</f>
        <v>43844723</v>
      </c>
      <c r="G25" s="198">
        <f>555257164-B25-C25-D25-E25-F25</f>
        <v>0</v>
      </c>
      <c r="H25" s="305">
        <f>565931561-B25-C25-D25-E25-F25-G25</f>
        <v>10674397</v>
      </c>
      <c r="I25" s="305">
        <f>632959121-B25-C25-D25-E25-F25-G25-H25</f>
        <v>67027560</v>
      </c>
      <c r="J25" s="305">
        <f>644373253-B25-C25-D25-E25-F25-G25-H25-I25</f>
        <v>11414132</v>
      </c>
      <c r="K25" s="305">
        <f>669509091-B25-C25-D25-E25-F25-G25-H25-I25-J25</f>
        <v>25135838</v>
      </c>
      <c r="L25" s="213"/>
      <c r="M25" s="213"/>
      <c r="N25" s="348">
        <f t="shared" ref="N25:N29" si="0">B25+C25+D25+E25+F25+G25+H25+I25+J25+K25+L25+M25</f>
        <v>669509091</v>
      </c>
      <c r="O25" s="214">
        <f>N25/N24</f>
        <v>0.87542276608542879</v>
      </c>
    </row>
    <row r="26" spans="1:16" s="1" customFormat="1" ht="30" customHeight="1" x14ac:dyDescent="0.25">
      <c r="A26" s="21" t="s">
        <v>12</v>
      </c>
      <c r="B26" s="197"/>
      <c r="C26" s="198">
        <f>3702706</f>
        <v>3702706</v>
      </c>
      <c r="D26" s="198">
        <f>37590285-B26-C26</f>
        <v>33887579</v>
      </c>
      <c r="E26" s="198">
        <f>94496054-B26-C26-D26</f>
        <v>56905769</v>
      </c>
      <c r="F26" s="198">
        <f>141052744-B26-C26-D26-E26</f>
        <v>46556690</v>
      </c>
      <c r="G26" s="198">
        <f>188737364-B26-C26-D26-E26-F26</f>
        <v>47684620</v>
      </c>
      <c r="H26" s="198">
        <f>257709121-B26-C26-D26-E26-F26-G26</f>
        <v>68971757</v>
      </c>
      <c r="I26" s="198">
        <f>308183120-B26-C26-D26-E26-F26-G26-H26</f>
        <v>50473999</v>
      </c>
      <c r="J26" s="198">
        <f>358771070-B26-C26-D26-E26-F26-G26-H26-I26</f>
        <v>50587950</v>
      </c>
      <c r="K26" s="198">
        <f>409943779-B26-C26-D26-E26-F26-G26-H26-I26-J26</f>
        <v>51172709</v>
      </c>
      <c r="L26" s="198"/>
      <c r="M26" s="198"/>
      <c r="N26" s="348">
        <f t="shared" si="0"/>
        <v>409943779</v>
      </c>
      <c r="O26" s="215"/>
    </row>
    <row r="27" spans="1:16" s="1" customFormat="1" ht="30" customHeight="1" x14ac:dyDescent="0.2">
      <c r="A27" s="21" t="s">
        <v>68</v>
      </c>
      <c r="B27" s="198">
        <v>16232086</v>
      </c>
      <c r="C27" s="198">
        <v>31702762</v>
      </c>
      <c r="D27" s="198">
        <v>4305058</v>
      </c>
      <c r="E27" s="197"/>
      <c r="F27" s="197"/>
      <c r="G27" s="197"/>
      <c r="H27" s="213"/>
      <c r="I27" s="213"/>
      <c r="J27" s="213"/>
      <c r="K27" s="213"/>
      <c r="L27" s="213"/>
      <c r="M27" s="213"/>
      <c r="N27" s="348">
        <f t="shared" si="0"/>
        <v>52239906</v>
      </c>
      <c r="O27" s="215"/>
      <c r="P27" s="330"/>
    </row>
    <row r="28" spans="1:16" s="1" customFormat="1" ht="30" customHeight="1" x14ac:dyDescent="0.25">
      <c r="A28" s="21" t="s">
        <v>69</v>
      </c>
      <c r="B28" s="197"/>
      <c r="C28" s="197"/>
      <c r="D28" s="197"/>
      <c r="E28" s="197"/>
      <c r="F28" s="197"/>
      <c r="G28" s="198">
        <v>58350</v>
      </c>
      <c r="H28" s="197"/>
      <c r="I28" s="197">
        <v>177480</v>
      </c>
      <c r="J28" s="197"/>
      <c r="K28" s="197"/>
      <c r="L28" s="197"/>
      <c r="M28" s="197"/>
      <c r="N28" s="348">
        <f>SUM(B28:M28)</f>
        <v>235830</v>
      </c>
      <c r="O28" s="215"/>
      <c r="P28" s="330"/>
    </row>
    <row r="29" spans="1:16" s="1" customFormat="1" ht="30" customHeight="1" thickBot="1" x14ac:dyDescent="0.3">
      <c r="A29" s="22" t="s">
        <v>13</v>
      </c>
      <c r="B29" s="216">
        <v>8104582</v>
      </c>
      <c r="C29" s="216">
        <v>31763339</v>
      </c>
      <c r="D29" s="216">
        <f>40347099-B29-C29</f>
        <v>479178</v>
      </c>
      <c r="E29" s="216">
        <f>50407099-B29-C29-D29</f>
        <v>10060000</v>
      </c>
      <c r="F29" s="216">
        <f>51144076-B29-C29-D29-E29</f>
        <v>736977</v>
      </c>
      <c r="G29" s="217"/>
      <c r="H29" s="216">
        <f ca="1">51144076-B29-C29-D29-E29-F29-G29-H29</f>
        <v>0</v>
      </c>
      <c r="I29" s="217"/>
      <c r="J29" s="217"/>
      <c r="K29" s="217"/>
      <c r="L29" s="217"/>
      <c r="M29" s="217"/>
      <c r="N29" s="349">
        <f t="shared" ca="1" si="0"/>
        <v>51144076</v>
      </c>
      <c r="O29" s="218">
        <f ca="1">N29/N27</f>
        <v>0.97902312458219198</v>
      </c>
    </row>
    <row r="30" spans="1:16" s="23" customFormat="1" ht="14.25" x14ac:dyDescent="0.2"/>
    <row r="31" spans="1:16" s="23" customFormat="1" ht="14.25" x14ac:dyDescent="0.2"/>
    <row r="32" spans="1:16" s="1" customFormat="1" thickBot="1" x14ac:dyDescent="0.3"/>
    <row r="33" spans="1:13" s="1" customFormat="1" ht="18.75" thickBot="1" x14ac:dyDescent="0.3">
      <c r="A33" s="462" t="s">
        <v>70</v>
      </c>
      <c r="B33" s="463"/>
      <c r="C33" s="463"/>
      <c r="D33" s="463"/>
      <c r="E33" s="463"/>
      <c r="F33" s="463"/>
      <c r="G33" s="463"/>
      <c r="H33" s="463"/>
      <c r="I33" s="464"/>
      <c r="J33" s="27"/>
    </row>
    <row r="34" spans="1:13" s="1" customFormat="1" ht="53.25" customHeight="1" thickBot="1" x14ac:dyDescent="0.3">
      <c r="A34" s="34" t="s">
        <v>71</v>
      </c>
      <c r="B34" s="465" t="str">
        <f>+B12</f>
        <v>Realizar el 100% de atenciones jurídicas (orientación, asesoría y representación jurídica) a mujeres que realizan actividades sexuales pagadas</v>
      </c>
      <c r="C34" s="466"/>
      <c r="D34" s="466"/>
      <c r="E34" s="466"/>
      <c r="F34" s="466"/>
      <c r="G34" s="466"/>
      <c r="H34" s="466"/>
      <c r="I34" s="467"/>
      <c r="J34" s="25"/>
      <c r="M34" s="175"/>
    </row>
    <row r="35" spans="1:13" s="1" customFormat="1" ht="17.25" thickBot="1" x14ac:dyDescent="0.3">
      <c r="A35" s="477" t="s">
        <v>14</v>
      </c>
      <c r="B35" s="77">
        <v>2024</v>
      </c>
      <c r="C35" s="77">
        <v>2025</v>
      </c>
      <c r="D35" s="77">
        <v>2026</v>
      </c>
      <c r="E35" s="77">
        <v>2027</v>
      </c>
      <c r="F35" s="77" t="s">
        <v>72</v>
      </c>
      <c r="G35" s="479" t="s">
        <v>15</v>
      </c>
      <c r="H35" s="479"/>
      <c r="I35" s="479"/>
      <c r="J35" s="25"/>
      <c r="M35" s="175"/>
    </row>
    <row r="36" spans="1:13" s="1" customFormat="1" ht="27" customHeight="1" thickBot="1" x14ac:dyDescent="0.3">
      <c r="A36" s="478"/>
      <c r="B36" s="219">
        <v>1</v>
      </c>
      <c r="C36" s="219">
        <v>1</v>
      </c>
      <c r="D36" s="219">
        <v>1</v>
      </c>
      <c r="E36" s="219">
        <v>1</v>
      </c>
      <c r="F36" s="220">
        <v>1</v>
      </c>
      <c r="G36" s="479"/>
      <c r="H36" s="479"/>
      <c r="I36" s="479"/>
      <c r="J36" s="25"/>
      <c r="M36" s="176"/>
    </row>
    <row r="37" spans="1:13" s="1" customFormat="1" ht="44.25" customHeight="1" thickBot="1" x14ac:dyDescent="0.3">
      <c r="A37" s="35" t="s">
        <v>16</v>
      </c>
      <c r="B37" s="468">
        <v>0.3</v>
      </c>
      <c r="C37" s="469"/>
      <c r="D37" s="473" t="s">
        <v>73</v>
      </c>
      <c r="E37" s="474"/>
      <c r="F37" s="474"/>
      <c r="G37" s="474"/>
      <c r="H37" s="474"/>
      <c r="I37" s="475"/>
    </row>
    <row r="38" spans="1:13" s="26" customFormat="1" ht="63.95" customHeight="1" thickBot="1" x14ac:dyDescent="0.3">
      <c r="A38" s="477" t="s">
        <v>74</v>
      </c>
      <c r="B38" s="35" t="s">
        <v>75</v>
      </c>
      <c r="C38" s="34" t="s">
        <v>26</v>
      </c>
      <c r="D38" s="460" t="s">
        <v>27</v>
      </c>
      <c r="E38" s="461"/>
      <c r="F38" s="460" t="s">
        <v>28</v>
      </c>
      <c r="G38" s="461"/>
      <c r="H38" s="36" t="s">
        <v>29</v>
      </c>
      <c r="I38" s="38" t="s">
        <v>30</v>
      </c>
      <c r="M38" s="177"/>
    </row>
    <row r="39" spans="1:13" s="1" customFormat="1" ht="180.95" customHeight="1" thickBot="1" x14ac:dyDescent="0.3">
      <c r="A39" s="478"/>
      <c r="B39" s="221">
        <v>1</v>
      </c>
      <c r="C39" s="222">
        <v>1</v>
      </c>
      <c r="D39" s="379" t="s">
        <v>189</v>
      </c>
      <c r="E39" s="470"/>
      <c r="F39" s="379" t="s">
        <v>505</v>
      </c>
      <c r="G39" s="470"/>
      <c r="H39" s="28" t="s">
        <v>181</v>
      </c>
      <c r="I39" s="29" t="s">
        <v>190</v>
      </c>
      <c r="M39" s="175"/>
    </row>
    <row r="40" spans="1:13" s="26" customFormat="1" ht="63" customHeight="1" thickBot="1" x14ac:dyDescent="0.3">
      <c r="A40" s="477" t="s">
        <v>76</v>
      </c>
      <c r="B40" s="37" t="s">
        <v>75</v>
      </c>
      <c r="C40" s="36" t="s">
        <v>26</v>
      </c>
      <c r="D40" s="460" t="s">
        <v>27</v>
      </c>
      <c r="E40" s="461"/>
      <c r="F40" s="460" t="s">
        <v>28</v>
      </c>
      <c r="G40" s="461"/>
      <c r="H40" s="36" t="s">
        <v>29</v>
      </c>
      <c r="I40" s="38" t="s">
        <v>30</v>
      </c>
    </row>
    <row r="41" spans="1:13" s="1" customFormat="1" ht="174.95" customHeight="1" thickBot="1" x14ac:dyDescent="0.3">
      <c r="A41" s="478"/>
      <c r="B41" s="205">
        <v>1</v>
      </c>
      <c r="C41" s="210">
        <v>1</v>
      </c>
      <c r="D41" s="379" t="s">
        <v>191</v>
      </c>
      <c r="E41" s="470"/>
      <c r="F41" s="497" t="s">
        <v>506</v>
      </c>
      <c r="G41" s="498"/>
      <c r="H41" s="28" t="s">
        <v>181</v>
      </c>
      <c r="I41" s="29" t="s">
        <v>192</v>
      </c>
    </row>
    <row r="42" spans="1:13" s="26" customFormat="1" ht="44.25" customHeight="1" thickBot="1" x14ac:dyDescent="0.3">
      <c r="A42" s="477" t="s">
        <v>77</v>
      </c>
      <c r="B42" s="37" t="s">
        <v>75</v>
      </c>
      <c r="C42" s="36" t="s">
        <v>26</v>
      </c>
      <c r="D42" s="460" t="s">
        <v>27</v>
      </c>
      <c r="E42" s="461"/>
      <c r="F42" s="460" t="s">
        <v>28</v>
      </c>
      <c r="G42" s="461"/>
      <c r="H42" s="36" t="s">
        <v>29</v>
      </c>
      <c r="I42" s="38" t="s">
        <v>30</v>
      </c>
    </row>
    <row r="43" spans="1:13" s="1" customFormat="1" ht="206.25" customHeight="1" thickBot="1" x14ac:dyDescent="0.3">
      <c r="A43" s="478"/>
      <c r="B43" s="205">
        <v>1</v>
      </c>
      <c r="C43" s="210">
        <v>1</v>
      </c>
      <c r="D43" s="379" t="s">
        <v>193</v>
      </c>
      <c r="E43" s="470"/>
      <c r="F43" s="379" t="s">
        <v>507</v>
      </c>
      <c r="G43" s="470"/>
      <c r="H43" s="28" t="s">
        <v>181</v>
      </c>
      <c r="I43" s="29" t="s">
        <v>190</v>
      </c>
    </row>
    <row r="44" spans="1:13" s="26" customFormat="1" ht="65.25" customHeight="1" thickBot="1" x14ac:dyDescent="0.3">
      <c r="A44" s="477" t="s">
        <v>78</v>
      </c>
      <c r="B44" s="37" t="s">
        <v>75</v>
      </c>
      <c r="C44" s="37" t="s">
        <v>26</v>
      </c>
      <c r="D44" s="460" t="s">
        <v>27</v>
      </c>
      <c r="E44" s="461"/>
      <c r="F44" s="460" t="s">
        <v>28</v>
      </c>
      <c r="G44" s="461"/>
      <c r="H44" s="36" t="s">
        <v>29</v>
      </c>
      <c r="I44" s="36" t="s">
        <v>30</v>
      </c>
    </row>
    <row r="45" spans="1:13" s="1" customFormat="1" ht="294.95" customHeight="1" thickBot="1" x14ac:dyDescent="0.3">
      <c r="A45" s="478"/>
      <c r="B45" s="205">
        <v>1</v>
      </c>
      <c r="C45" s="210">
        <v>1</v>
      </c>
      <c r="D45" s="499" t="s">
        <v>194</v>
      </c>
      <c r="E45" s="500"/>
      <c r="F45" s="499" t="s">
        <v>508</v>
      </c>
      <c r="G45" s="500"/>
      <c r="H45" s="223" t="s">
        <v>181</v>
      </c>
      <c r="I45" s="29" t="s">
        <v>190</v>
      </c>
    </row>
    <row r="46" spans="1:13" s="26" customFormat="1" ht="33.75" thickBot="1" x14ac:dyDescent="0.3">
      <c r="A46" s="477" t="s">
        <v>79</v>
      </c>
      <c r="B46" s="37" t="s">
        <v>75</v>
      </c>
      <c r="C46" s="36" t="s">
        <v>26</v>
      </c>
      <c r="D46" s="460" t="s">
        <v>27</v>
      </c>
      <c r="E46" s="461"/>
      <c r="F46" s="460" t="s">
        <v>28</v>
      </c>
      <c r="G46" s="461"/>
      <c r="H46" s="36" t="s">
        <v>29</v>
      </c>
      <c r="I46" s="38" t="s">
        <v>30</v>
      </c>
    </row>
    <row r="47" spans="1:13" s="1" customFormat="1" ht="246" customHeight="1" thickBot="1" x14ac:dyDescent="0.3">
      <c r="A47" s="478"/>
      <c r="B47" s="205">
        <v>1</v>
      </c>
      <c r="C47" s="210">
        <v>1</v>
      </c>
      <c r="D47" s="501" t="s">
        <v>404</v>
      </c>
      <c r="E47" s="502"/>
      <c r="F47" s="501" t="s">
        <v>509</v>
      </c>
      <c r="G47" s="503"/>
      <c r="H47" s="223" t="s">
        <v>181</v>
      </c>
      <c r="I47" s="29" t="s">
        <v>190</v>
      </c>
    </row>
    <row r="48" spans="1:13" s="26" customFormat="1" ht="33.75" thickBot="1" x14ac:dyDescent="0.3">
      <c r="A48" s="477" t="s">
        <v>80</v>
      </c>
      <c r="B48" s="37" t="s">
        <v>75</v>
      </c>
      <c r="C48" s="36" t="s">
        <v>26</v>
      </c>
      <c r="D48" s="460" t="s">
        <v>27</v>
      </c>
      <c r="E48" s="461"/>
      <c r="F48" s="460" t="s">
        <v>28</v>
      </c>
      <c r="G48" s="461"/>
      <c r="H48" s="36" t="s">
        <v>29</v>
      </c>
      <c r="I48" s="38" t="s">
        <v>30</v>
      </c>
    </row>
    <row r="49" spans="1:9" s="1" customFormat="1" ht="302.25" customHeight="1" thickBot="1" x14ac:dyDescent="0.3">
      <c r="A49" s="478"/>
      <c r="B49" s="224">
        <v>1</v>
      </c>
      <c r="C49" s="298">
        <v>1</v>
      </c>
      <c r="D49" s="501" t="s">
        <v>436</v>
      </c>
      <c r="E49" s="503"/>
      <c r="F49" s="501" t="s">
        <v>510</v>
      </c>
      <c r="G49" s="502"/>
      <c r="H49" s="299" t="s">
        <v>181</v>
      </c>
      <c r="I49" s="209" t="s">
        <v>423</v>
      </c>
    </row>
    <row r="50" spans="1:9" s="1" customFormat="1" ht="33.75" thickBot="1" x14ac:dyDescent="0.3">
      <c r="A50" s="477" t="s">
        <v>81</v>
      </c>
      <c r="B50" s="35" t="s">
        <v>75</v>
      </c>
      <c r="C50" s="34" t="s">
        <v>26</v>
      </c>
      <c r="D50" s="460" t="s">
        <v>27</v>
      </c>
      <c r="E50" s="461"/>
      <c r="F50" s="460" t="s">
        <v>28</v>
      </c>
      <c r="G50" s="461"/>
      <c r="H50" s="36" t="s">
        <v>29</v>
      </c>
      <c r="I50" s="38" t="s">
        <v>30</v>
      </c>
    </row>
    <row r="51" spans="1:9" s="1" customFormat="1" ht="243.95" customHeight="1" thickBot="1" x14ac:dyDescent="0.3">
      <c r="A51" s="478"/>
      <c r="B51" s="224">
        <v>1</v>
      </c>
      <c r="C51" s="298">
        <v>1</v>
      </c>
      <c r="D51" s="501" t="s">
        <v>444</v>
      </c>
      <c r="E51" s="504"/>
      <c r="F51" s="501" t="s">
        <v>511</v>
      </c>
      <c r="G51" s="502"/>
      <c r="H51" s="223" t="s">
        <v>181</v>
      </c>
      <c r="I51" s="29" t="s">
        <v>190</v>
      </c>
    </row>
    <row r="52" spans="1:9" s="1" customFormat="1" ht="33.75" thickBot="1" x14ac:dyDescent="0.3">
      <c r="A52" s="477" t="s">
        <v>82</v>
      </c>
      <c r="B52" s="35" t="s">
        <v>75</v>
      </c>
      <c r="C52" s="34" t="s">
        <v>26</v>
      </c>
      <c r="D52" s="460" t="s">
        <v>27</v>
      </c>
      <c r="E52" s="461"/>
      <c r="F52" s="460" t="s">
        <v>28</v>
      </c>
      <c r="G52" s="461"/>
      <c r="H52" s="36" t="s">
        <v>29</v>
      </c>
      <c r="I52" s="38" t="s">
        <v>30</v>
      </c>
    </row>
    <row r="53" spans="1:9" s="1" customFormat="1" ht="339.95" customHeight="1" thickBot="1" x14ac:dyDescent="0.3">
      <c r="A53" s="478"/>
      <c r="B53" s="224">
        <v>1</v>
      </c>
      <c r="C53" s="298">
        <v>1</v>
      </c>
      <c r="D53" s="379" t="s">
        <v>570</v>
      </c>
      <c r="E53" s="484"/>
      <c r="F53" s="379" t="s">
        <v>553</v>
      </c>
      <c r="G53" s="470"/>
      <c r="H53" s="223" t="s">
        <v>181</v>
      </c>
      <c r="I53" s="29" t="s">
        <v>190</v>
      </c>
    </row>
    <row r="54" spans="1:9" s="1" customFormat="1" ht="33.75" thickBot="1" x14ac:dyDescent="0.3">
      <c r="A54" s="477" t="s">
        <v>83</v>
      </c>
      <c r="B54" s="35" t="s">
        <v>75</v>
      </c>
      <c r="C54" s="34" t="s">
        <v>26</v>
      </c>
      <c r="D54" s="460" t="s">
        <v>27</v>
      </c>
      <c r="E54" s="461"/>
      <c r="F54" s="460" t="s">
        <v>28</v>
      </c>
      <c r="G54" s="461"/>
      <c r="H54" s="36" t="s">
        <v>29</v>
      </c>
      <c r="I54" s="38" t="s">
        <v>30</v>
      </c>
    </row>
    <row r="55" spans="1:9" s="1" customFormat="1" ht="264" customHeight="1" thickBot="1" x14ac:dyDescent="0.3">
      <c r="A55" s="478"/>
      <c r="B55" s="224">
        <v>1</v>
      </c>
      <c r="C55" s="298">
        <v>1</v>
      </c>
      <c r="D55" s="379" t="s">
        <v>571</v>
      </c>
      <c r="E55" s="380"/>
      <c r="F55" s="379" t="s">
        <v>593</v>
      </c>
      <c r="G55" s="470"/>
      <c r="H55" s="223" t="s">
        <v>181</v>
      </c>
      <c r="I55" s="29" t="s">
        <v>190</v>
      </c>
    </row>
    <row r="56" spans="1:9" s="1" customFormat="1" ht="33.75" thickBot="1" x14ac:dyDescent="0.3">
      <c r="A56" s="477" t="s">
        <v>84</v>
      </c>
      <c r="B56" s="35" t="s">
        <v>75</v>
      </c>
      <c r="C56" s="34" t="s">
        <v>26</v>
      </c>
      <c r="D56" s="460" t="s">
        <v>27</v>
      </c>
      <c r="E56" s="461"/>
      <c r="F56" s="460" t="s">
        <v>28</v>
      </c>
      <c r="G56" s="461"/>
      <c r="H56" s="36" t="s">
        <v>29</v>
      </c>
      <c r="I56" s="38" t="s">
        <v>30</v>
      </c>
    </row>
    <row r="57" spans="1:9" s="1" customFormat="1" ht="246.95" customHeight="1" thickBot="1" x14ac:dyDescent="0.3">
      <c r="A57" s="478"/>
      <c r="B57" s="224">
        <v>1</v>
      </c>
      <c r="C57" s="298">
        <v>1</v>
      </c>
      <c r="D57" s="379" t="s">
        <v>606</v>
      </c>
      <c r="E57" s="470"/>
      <c r="F57" s="379" t="s">
        <v>625</v>
      </c>
      <c r="G57" s="470"/>
      <c r="H57" s="223" t="s">
        <v>181</v>
      </c>
      <c r="I57" s="29" t="s">
        <v>190</v>
      </c>
    </row>
    <row r="58" spans="1:9" s="1" customFormat="1" ht="33.75" thickBot="1" x14ac:dyDescent="0.3">
      <c r="A58" s="477" t="s">
        <v>85</v>
      </c>
      <c r="B58" s="35" t="s">
        <v>75</v>
      </c>
      <c r="C58" s="34" t="s">
        <v>26</v>
      </c>
      <c r="D58" s="460" t="s">
        <v>27</v>
      </c>
      <c r="E58" s="461"/>
      <c r="F58" s="460" t="s">
        <v>28</v>
      </c>
      <c r="G58" s="461"/>
      <c r="H58" s="36" t="s">
        <v>29</v>
      </c>
      <c r="I58" s="38" t="s">
        <v>30</v>
      </c>
    </row>
    <row r="59" spans="1:9" s="1" customFormat="1" ht="17.25" thickBot="1" x14ac:dyDescent="0.3">
      <c r="A59" s="478"/>
      <c r="B59" s="224">
        <v>1</v>
      </c>
      <c r="C59" s="30"/>
      <c r="D59" s="482"/>
      <c r="E59" s="483"/>
      <c r="F59" s="490"/>
      <c r="G59" s="490"/>
      <c r="H59" s="28"/>
      <c r="I59" s="28"/>
    </row>
    <row r="60" spans="1:9" s="1" customFormat="1" ht="33.75" thickBot="1" x14ac:dyDescent="0.3">
      <c r="A60" s="477" t="s">
        <v>86</v>
      </c>
      <c r="B60" s="35" t="s">
        <v>75</v>
      </c>
      <c r="C60" s="34" t="s">
        <v>26</v>
      </c>
      <c r="D60" s="460" t="s">
        <v>27</v>
      </c>
      <c r="E60" s="461"/>
      <c r="F60" s="460" t="s">
        <v>28</v>
      </c>
      <c r="G60" s="461"/>
      <c r="H60" s="36" t="s">
        <v>29</v>
      </c>
      <c r="I60" s="38" t="s">
        <v>30</v>
      </c>
    </row>
    <row r="61" spans="1:9" s="1" customFormat="1" ht="17.25" thickBot="1" x14ac:dyDescent="0.3">
      <c r="A61" s="478"/>
      <c r="B61" s="224">
        <v>1</v>
      </c>
      <c r="C61" s="30"/>
      <c r="D61" s="482"/>
      <c r="E61" s="483"/>
      <c r="F61" s="482"/>
      <c r="G61" s="483"/>
      <c r="H61" s="28"/>
      <c r="I61" s="28"/>
    </row>
    <row r="62" spans="1:9" s="1" customFormat="1" ht="14.25" x14ac:dyDescent="0.25">
      <c r="B62" s="167"/>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396" t="s">
        <v>17</v>
      </c>
      <c r="B65" s="396"/>
      <c r="C65" s="396"/>
      <c r="D65" s="396"/>
      <c r="E65" s="396"/>
      <c r="F65" s="396"/>
      <c r="G65" s="396"/>
      <c r="H65" s="396"/>
      <c r="I65" s="396"/>
    </row>
    <row r="66" spans="1:9" s="1" customFormat="1" ht="30" customHeight="1" x14ac:dyDescent="0.25">
      <c r="A66" s="39" t="s">
        <v>18</v>
      </c>
      <c r="B66" s="397" t="s">
        <v>87</v>
      </c>
      <c r="C66" s="398"/>
      <c r="D66" s="397" t="s">
        <v>88</v>
      </c>
      <c r="E66" s="398"/>
      <c r="F66" s="397" t="s">
        <v>89</v>
      </c>
      <c r="G66" s="398"/>
      <c r="H66" s="399" t="s">
        <v>90</v>
      </c>
      <c r="I66" s="400"/>
    </row>
    <row r="67" spans="1:9" s="1" customFormat="1" ht="138" customHeight="1" x14ac:dyDescent="0.25">
      <c r="A67" s="39" t="s">
        <v>91</v>
      </c>
      <c r="B67" s="397" t="s">
        <v>195</v>
      </c>
      <c r="C67" s="398"/>
      <c r="D67" s="397" t="s">
        <v>196</v>
      </c>
      <c r="E67" s="398"/>
      <c r="F67" s="409"/>
      <c r="G67" s="410"/>
      <c r="H67" s="409"/>
      <c r="I67" s="410"/>
    </row>
    <row r="68" spans="1:9" s="1" customFormat="1" ht="16.5" x14ac:dyDescent="0.25">
      <c r="A68" s="377" t="s">
        <v>49</v>
      </c>
      <c r="B68" s="81" t="s">
        <v>25</v>
      </c>
      <c r="C68" s="81" t="s">
        <v>26</v>
      </c>
      <c r="D68" s="81" t="s">
        <v>25</v>
      </c>
      <c r="E68" s="81" t="s">
        <v>26</v>
      </c>
      <c r="F68" s="81" t="s">
        <v>25</v>
      </c>
      <c r="G68" s="81" t="s">
        <v>26</v>
      </c>
      <c r="H68" s="81" t="s">
        <v>25</v>
      </c>
      <c r="I68" s="81" t="s">
        <v>26</v>
      </c>
    </row>
    <row r="69" spans="1:9" s="1" customFormat="1" ht="16.5" x14ac:dyDescent="0.25">
      <c r="A69" s="378"/>
      <c r="B69" s="225">
        <v>8.3299999999999999E-2</v>
      </c>
      <c r="C69" s="225">
        <v>8.3299999999999999E-2</v>
      </c>
      <c r="D69" s="225">
        <v>0</v>
      </c>
      <c r="E69" s="41">
        <v>0</v>
      </c>
      <c r="F69" s="41"/>
      <c r="G69" s="41"/>
      <c r="H69" s="44"/>
      <c r="I69" s="41"/>
    </row>
    <row r="70" spans="1:9" s="1" customFormat="1" ht="102.95" customHeight="1" x14ac:dyDescent="0.25">
      <c r="A70" s="39" t="s">
        <v>92</v>
      </c>
      <c r="B70" s="456" t="s">
        <v>493</v>
      </c>
      <c r="C70" s="457"/>
      <c r="D70" s="452" t="s">
        <v>197</v>
      </c>
      <c r="E70" s="453"/>
      <c r="F70" s="505"/>
      <c r="G70" s="506"/>
      <c r="H70" s="405"/>
      <c r="I70" s="406"/>
    </row>
    <row r="71" spans="1:9" s="1" customFormat="1" ht="60.95" customHeight="1" x14ac:dyDescent="0.25">
      <c r="A71" s="39" t="s">
        <v>93</v>
      </c>
      <c r="B71" s="381" t="s">
        <v>198</v>
      </c>
      <c r="C71" s="382"/>
      <c r="D71" s="450"/>
      <c r="E71" s="507"/>
      <c r="F71" s="383"/>
      <c r="G71" s="382"/>
      <c r="H71" s="458"/>
      <c r="I71" s="391"/>
    </row>
    <row r="72" spans="1:9" s="1" customFormat="1" ht="16.5" x14ac:dyDescent="0.25">
      <c r="A72" s="377" t="s">
        <v>50</v>
      </c>
      <c r="B72" s="81" t="s">
        <v>25</v>
      </c>
      <c r="C72" s="81" t="s">
        <v>26</v>
      </c>
      <c r="D72" s="81" t="s">
        <v>25</v>
      </c>
      <c r="E72" s="81" t="s">
        <v>26</v>
      </c>
      <c r="F72" s="81" t="s">
        <v>25</v>
      </c>
      <c r="G72" s="81" t="s">
        <v>26</v>
      </c>
      <c r="H72" s="81" t="s">
        <v>25</v>
      </c>
      <c r="I72" s="81" t="s">
        <v>26</v>
      </c>
    </row>
    <row r="73" spans="1:9" s="1" customFormat="1" ht="16.5" x14ac:dyDescent="0.25">
      <c r="A73" s="378"/>
      <c r="B73" s="225">
        <v>8.3299999999999999E-2</v>
      </c>
      <c r="C73" s="225">
        <v>8.3299999999999999E-2</v>
      </c>
      <c r="D73" s="225">
        <v>0</v>
      </c>
      <c r="E73" s="41">
        <v>0.05</v>
      </c>
      <c r="F73" s="41"/>
      <c r="G73" s="42"/>
      <c r="H73" s="44"/>
      <c r="I73" s="42"/>
    </row>
    <row r="74" spans="1:9" s="1" customFormat="1" ht="140.25" customHeight="1" x14ac:dyDescent="0.25">
      <c r="A74" s="39" t="s">
        <v>92</v>
      </c>
      <c r="B74" s="401" t="s">
        <v>494</v>
      </c>
      <c r="C74" s="402"/>
      <c r="D74" s="508" t="s">
        <v>499</v>
      </c>
      <c r="E74" s="509"/>
      <c r="F74" s="505"/>
      <c r="G74" s="506"/>
      <c r="H74" s="454"/>
      <c r="I74" s="455"/>
    </row>
    <row r="75" spans="1:9" s="1" customFormat="1" ht="72.95" customHeight="1" x14ac:dyDescent="0.25">
      <c r="A75" s="39" t="s">
        <v>93</v>
      </c>
      <c r="B75" s="381" t="s">
        <v>198</v>
      </c>
      <c r="C75" s="382"/>
      <c r="D75" s="381" t="s">
        <v>198</v>
      </c>
      <c r="E75" s="382"/>
      <c r="F75" s="383"/>
      <c r="G75" s="382"/>
      <c r="H75" s="458"/>
      <c r="I75" s="391"/>
    </row>
    <row r="76" spans="1:9" s="1" customFormat="1" ht="16.5" x14ac:dyDescent="0.25">
      <c r="A76" s="377" t="s">
        <v>51</v>
      </c>
      <c r="B76" s="81" t="s">
        <v>25</v>
      </c>
      <c r="C76" s="81" t="s">
        <v>26</v>
      </c>
      <c r="D76" s="81" t="s">
        <v>25</v>
      </c>
      <c r="E76" s="81" t="s">
        <v>26</v>
      </c>
      <c r="F76" s="81" t="s">
        <v>25</v>
      </c>
      <c r="G76" s="81" t="s">
        <v>26</v>
      </c>
      <c r="H76" s="81" t="s">
        <v>25</v>
      </c>
      <c r="I76" s="81" t="s">
        <v>26</v>
      </c>
    </row>
    <row r="77" spans="1:9" s="1" customFormat="1" ht="16.5" x14ac:dyDescent="0.25">
      <c r="A77" s="378"/>
      <c r="B77" s="225">
        <v>8.3299999999999999E-2</v>
      </c>
      <c r="C77" s="225">
        <v>8.3299999999999999E-2</v>
      </c>
      <c r="D77" s="225">
        <v>0.05</v>
      </c>
      <c r="E77" s="41">
        <v>0.05</v>
      </c>
      <c r="F77" s="41"/>
      <c r="G77" s="42"/>
      <c r="H77" s="44"/>
      <c r="I77" s="42"/>
    </row>
    <row r="78" spans="1:9" s="1" customFormat="1" ht="170.25" customHeight="1" x14ac:dyDescent="0.25">
      <c r="A78" s="39" t="s">
        <v>92</v>
      </c>
      <c r="B78" s="456" t="s">
        <v>495</v>
      </c>
      <c r="C78" s="457"/>
      <c r="D78" s="510" t="s">
        <v>500</v>
      </c>
      <c r="E78" s="511"/>
      <c r="F78" s="512"/>
      <c r="G78" s="513"/>
      <c r="H78" s="458"/>
      <c r="I78" s="391"/>
    </row>
    <row r="79" spans="1:9" s="1" customFormat="1" ht="56.25" customHeight="1" x14ac:dyDescent="0.25">
      <c r="A79" s="39" t="s">
        <v>93</v>
      </c>
      <c r="B79" s="381" t="s">
        <v>199</v>
      </c>
      <c r="C79" s="382"/>
      <c r="D79" s="381" t="s">
        <v>200</v>
      </c>
      <c r="E79" s="382"/>
      <c r="F79" s="512"/>
      <c r="G79" s="513"/>
      <c r="H79" s="458"/>
      <c r="I79" s="391"/>
    </row>
    <row r="80" spans="1:9" s="1" customFormat="1" ht="16.5" x14ac:dyDescent="0.25">
      <c r="A80" s="377" t="s">
        <v>52</v>
      </c>
      <c r="B80" s="81" t="s">
        <v>25</v>
      </c>
      <c r="C80" s="81" t="s">
        <v>26</v>
      </c>
      <c r="D80" s="81" t="s">
        <v>25</v>
      </c>
      <c r="E80" s="81" t="s">
        <v>26</v>
      </c>
      <c r="F80" s="81" t="s">
        <v>25</v>
      </c>
      <c r="G80" s="81" t="s">
        <v>26</v>
      </c>
      <c r="H80" s="81" t="s">
        <v>25</v>
      </c>
      <c r="I80" s="81" t="s">
        <v>26</v>
      </c>
    </row>
    <row r="81" spans="1:9" s="1" customFormat="1" ht="16.5" x14ac:dyDescent="0.25">
      <c r="A81" s="378"/>
      <c r="B81" s="225">
        <v>8.3299999999999999E-2</v>
      </c>
      <c r="C81" s="225">
        <v>8.3299999999999999E-2</v>
      </c>
      <c r="D81" s="225">
        <v>0.1</v>
      </c>
      <c r="E81" s="41">
        <v>0.1</v>
      </c>
      <c r="F81" s="41"/>
      <c r="G81" s="42"/>
      <c r="H81" s="44"/>
      <c r="I81" s="42"/>
    </row>
    <row r="82" spans="1:9" s="1" customFormat="1" ht="197.25" customHeight="1" x14ac:dyDescent="0.25">
      <c r="A82" s="39" t="s">
        <v>92</v>
      </c>
      <c r="B82" s="456" t="s">
        <v>496</v>
      </c>
      <c r="C82" s="457"/>
      <c r="D82" s="452" t="s">
        <v>501</v>
      </c>
      <c r="E82" s="453"/>
      <c r="F82" s="405"/>
      <c r="G82" s="514"/>
      <c r="H82" s="458"/>
      <c r="I82" s="391"/>
    </row>
    <row r="83" spans="1:9" s="1" customFormat="1" ht="66" customHeight="1" x14ac:dyDescent="0.25">
      <c r="A83" s="39" t="s">
        <v>93</v>
      </c>
      <c r="B83" s="515" t="s">
        <v>281</v>
      </c>
      <c r="C83" s="389"/>
      <c r="D83" s="381" t="s">
        <v>282</v>
      </c>
      <c r="E83" s="382"/>
      <c r="F83" s="458"/>
      <c r="G83" s="391"/>
      <c r="H83" s="458"/>
      <c r="I83" s="391"/>
    </row>
    <row r="84" spans="1:9" s="1" customFormat="1" ht="16.5" x14ac:dyDescent="0.25">
      <c r="A84" s="377" t="s">
        <v>54</v>
      </c>
      <c r="B84" s="81" t="s">
        <v>25</v>
      </c>
      <c r="C84" s="81" t="s">
        <v>26</v>
      </c>
      <c r="D84" s="81" t="s">
        <v>25</v>
      </c>
      <c r="E84" s="81" t="s">
        <v>26</v>
      </c>
      <c r="F84" s="81" t="s">
        <v>25</v>
      </c>
      <c r="G84" s="81" t="s">
        <v>26</v>
      </c>
      <c r="H84" s="81" t="s">
        <v>25</v>
      </c>
      <c r="I84" s="81" t="s">
        <v>26</v>
      </c>
    </row>
    <row r="85" spans="1:9" s="1" customFormat="1" ht="16.5" x14ac:dyDescent="0.25">
      <c r="A85" s="378"/>
      <c r="B85" s="225">
        <v>8.3299999999999999E-2</v>
      </c>
      <c r="C85" s="41">
        <v>8.3299999999999999E-2</v>
      </c>
      <c r="D85" s="225">
        <v>0.1</v>
      </c>
      <c r="E85" s="41">
        <v>0.15</v>
      </c>
      <c r="F85" s="41"/>
      <c r="G85" s="42"/>
      <c r="H85" s="44"/>
      <c r="I85" s="42"/>
    </row>
    <row r="86" spans="1:9" s="1" customFormat="1" ht="224.25" customHeight="1" x14ac:dyDescent="0.25">
      <c r="A86" s="39" t="s">
        <v>92</v>
      </c>
      <c r="B86" s="459" t="s">
        <v>497</v>
      </c>
      <c r="C86" s="516"/>
      <c r="D86" s="459" t="s">
        <v>502</v>
      </c>
      <c r="E86" s="516"/>
      <c r="F86" s="384"/>
      <c r="G86" s="385"/>
      <c r="H86" s="390"/>
      <c r="I86" s="390"/>
    </row>
    <row r="87" spans="1:9" s="297" customFormat="1" ht="62.25" customHeight="1" x14ac:dyDescent="0.25">
      <c r="A87" s="39" t="s">
        <v>93</v>
      </c>
      <c r="B87" s="381" t="s">
        <v>405</v>
      </c>
      <c r="C87" s="382"/>
      <c r="D87" s="381" t="s">
        <v>406</v>
      </c>
      <c r="E87" s="382"/>
      <c r="F87" s="383"/>
      <c r="G87" s="382"/>
      <c r="H87" s="383"/>
      <c r="I87" s="382"/>
    </row>
    <row r="88" spans="1:9" s="1" customFormat="1" ht="16.5" x14ac:dyDescent="0.25">
      <c r="A88" s="377" t="s">
        <v>55</v>
      </c>
      <c r="B88" s="81" t="s">
        <v>25</v>
      </c>
      <c r="C88" s="81" t="s">
        <v>26</v>
      </c>
      <c r="D88" s="81" t="s">
        <v>25</v>
      </c>
      <c r="E88" s="81" t="s">
        <v>26</v>
      </c>
      <c r="F88" s="81" t="s">
        <v>25</v>
      </c>
      <c r="G88" s="81" t="s">
        <v>26</v>
      </c>
      <c r="H88" s="81" t="s">
        <v>25</v>
      </c>
      <c r="I88" s="81" t="s">
        <v>26</v>
      </c>
    </row>
    <row r="89" spans="1:9" s="1" customFormat="1" ht="16.5" x14ac:dyDescent="0.25">
      <c r="A89" s="378"/>
      <c r="B89" s="225">
        <v>8.3299999999999999E-2</v>
      </c>
      <c r="C89" s="225">
        <v>8.3299999999999999E-2</v>
      </c>
      <c r="D89" s="225">
        <v>0.1</v>
      </c>
      <c r="E89" s="41">
        <v>0.1</v>
      </c>
      <c r="F89" s="41"/>
      <c r="G89" s="42"/>
      <c r="H89" s="44"/>
      <c r="I89" s="42"/>
    </row>
    <row r="90" spans="1:9" s="1" customFormat="1" ht="198.95" customHeight="1" x14ac:dyDescent="0.25">
      <c r="A90" s="39" t="s">
        <v>92</v>
      </c>
      <c r="B90" s="386" t="s">
        <v>420</v>
      </c>
      <c r="C90" s="387"/>
      <c r="D90" s="386" t="s">
        <v>503</v>
      </c>
      <c r="E90" s="386"/>
      <c r="F90" s="517"/>
      <c r="G90" s="518"/>
      <c r="H90" s="388"/>
      <c r="I90" s="388"/>
    </row>
    <row r="91" spans="1:9" s="297" customFormat="1" ht="63" customHeight="1" x14ac:dyDescent="0.25">
      <c r="A91" s="39" t="s">
        <v>93</v>
      </c>
      <c r="B91" s="381" t="s">
        <v>421</v>
      </c>
      <c r="C91" s="382"/>
      <c r="D91" s="381" t="s">
        <v>422</v>
      </c>
      <c r="E91" s="382"/>
      <c r="F91" s="383"/>
      <c r="G91" s="382"/>
      <c r="H91" s="383"/>
      <c r="I91" s="382"/>
    </row>
    <row r="92" spans="1:9" s="1" customFormat="1" ht="16.5" x14ac:dyDescent="0.25">
      <c r="A92" s="377" t="s">
        <v>56</v>
      </c>
      <c r="B92" s="81" t="s">
        <v>25</v>
      </c>
      <c r="C92" s="81" t="s">
        <v>26</v>
      </c>
      <c r="D92" s="81" t="s">
        <v>25</v>
      </c>
      <c r="E92" s="81" t="s">
        <v>26</v>
      </c>
      <c r="F92" s="81" t="s">
        <v>25</v>
      </c>
      <c r="G92" s="81" t="s">
        <v>26</v>
      </c>
      <c r="H92" s="81" t="s">
        <v>25</v>
      </c>
      <c r="I92" s="81" t="s">
        <v>26</v>
      </c>
    </row>
    <row r="93" spans="1:9" s="1" customFormat="1" ht="16.5" x14ac:dyDescent="0.25">
      <c r="A93" s="378"/>
      <c r="B93" s="225">
        <v>8.3299999999999999E-2</v>
      </c>
      <c r="C93" s="225">
        <v>8.3299999999999999E-2</v>
      </c>
      <c r="D93" s="225">
        <v>0.1</v>
      </c>
      <c r="E93" s="41">
        <v>0.12</v>
      </c>
      <c r="F93" s="41"/>
      <c r="G93" s="42"/>
      <c r="H93" s="44"/>
      <c r="I93" s="42"/>
    </row>
    <row r="94" spans="1:9" s="1" customFormat="1" ht="234" customHeight="1" x14ac:dyDescent="0.25">
      <c r="A94" s="39" t="s">
        <v>92</v>
      </c>
      <c r="B94" s="386" t="s">
        <v>498</v>
      </c>
      <c r="C94" s="387"/>
      <c r="D94" s="386" t="s">
        <v>504</v>
      </c>
      <c r="E94" s="386"/>
      <c r="F94" s="517"/>
      <c r="G94" s="518"/>
      <c r="H94" s="388"/>
      <c r="I94" s="388"/>
    </row>
    <row r="95" spans="1:9" s="297" customFormat="1" ht="54" customHeight="1" x14ac:dyDescent="0.25">
      <c r="A95" s="39" t="s">
        <v>93</v>
      </c>
      <c r="B95" s="381" t="s">
        <v>445</v>
      </c>
      <c r="C95" s="382"/>
      <c r="D95" s="381" t="s">
        <v>446</v>
      </c>
      <c r="E95" s="382"/>
      <c r="F95" s="383"/>
      <c r="G95" s="382"/>
      <c r="H95" s="383"/>
      <c r="I95" s="382"/>
    </row>
    <row r="96" spans="1:9" s="1" customFormat="1" ht="16.5" x14ac:dyDescent="0.25">
      <c r="A96" s="377" t="s">
        <v>57</v>
      </c>
      <c r="B96" s="81" t="s">
        <v>25</v>
      </c>
      <c r="C96" s="81" t="s">
        <v>26</v>
      </c>
      <c r="D96" s="81" t="s">
        <v>25</v>
      </c>
      <c r="E96" s="81" t="s">
        <v>26</v>
      </c>
      <c r="F96" s="81" t="s">
        <v>25</v>
      </c>
      <c r="G96" s="81" t="s">
        <v>26</v>
      </c>
      <c r="H96" s="81" t="s">
        <v>25</v>
      </c>
      <c r="I96" s="81" t="s">
        <v>26</v>
      </c>
    </row>
    <row r="97" spans="1:9" s="1" customFormat="1" ht="16.5" x14ac:dyDescent="0.25">
      <c r="A97" s="378"/>
      <c r="B97" s="225">
        <v>8.3299999999999999E-2</v>
      </c>
      <c r="C97" s="225">
        <v>8.3299999999999999E-2</v>
      </c>
      <c r="D97" s="225">
        <v>0.1</v>
      </c>
      <c r="E97" s="41">
        <v>0.1</v>
      </c>
      <c r="F97" s="41"/>
      <c r="G97" s="42"/>
      <c r="H97" s="44"/>
      <c r="I97" s="42"/>
    </row>
    <row r="98" spans="1:9" s="1" customFormat="1" ht="231" customHeight="1" x14ac:dyDescent="0.25">
      <c r="A98" s="39" t="s">
        <v>92</v>
      </c>
      <c r="B98" s="386" t="s">
        <v>554</v>
      </c>
      <c r="C98" s="387"/>
      <c r="D98" s="386" t="s">
        <v>540</v>
      </c>
      <c r="E98" s="387"/>
      <c r="F98" s="388"/>
      <c r="G98" s="388"/>
      <c r="H98" s="388"/>
      <c r="I98" s="388"/>
    </row>
    <row r="99" spans="1:9" s="297" customFormat="1" ht="65.25" customHeight="1" x14ac:dyDescent="0.25">
      <c r="A99" s="39" t="s">
        <v>93</v>
      </c>
      <c r="B99" s="381" t="s">
        <v>545</v>
      </c>
      <c r="C99" s="382"/>
      <c r="D99" s="381" t="s">
        <v>544</v>
      </c>
      <c r="E99" s="382"/>
      <c r="F99" s="383"/>
      <c r="G99" s="382"/>
      <c r="H99" s="383"/>
      <c r="I99" s="382"/>
    </row>
    <row r="100" spans="1:9" s="1" customFormat="1" ht="16.5" x14ac:dyDescent="0.25">
      <c r="A100" s="377" t="s">
        <v>59</v>
      </c>
      <c r="B100" s="81" t="s">
        <v>25</v>
      </c>
      <c r="C100" s="81" t="s">
        <v>26</v>
      </c>
      <c r="D100" s="81" t="s">
        <v>25</v>
      </c>
      <c r="E100" s="81" t="s">
        <v>26</v>
      </c>
      <c r="F100" s="81" t="s">
        <v>25</v>
      </c>
      <c r="G100" s="81" t="s">
        <v>26</v>
      </c>
      <c r="H100" s="81" t="s">
        <v>25</v>
      </c>
      <c r="I100" s="81" t="s">
        <v>26</v>
      </c>
    </row>
    <row r="101" spans="1:9" s="1" customFormat="1" ht="16.5" x14ac:dyDescent="0.25">
      <c r="A101" s="378"/>
      <c r="B101" s="225">
        <v>8.3299999999999999E-2</v>
      </c>
      <c r="C101" s="41">
        <v>8.3299999999999999E-2</v>
      </c>
      <c r="D101" s="225">
        <v>0.15</v>
      </c>
      <c r="E101" s="41">
        <v>0.18</v>
      </c>
      <c r="F101" s="41"/>
      <c r="G101" s="42"/>
      <c r="H101" s="44"/>
      <c r="I101" s="42"/>
    </row>
    <row r="102" spans="1:9" s="1" customFormat="1" ht="207" customHeight="1" x14ac:dyDescent="0.25">
      <c r="A102" s="39" t="s">
        <v>92</v>
      </c>
      <c r="B102" s="386" t="s">
        <v>568</v>
      </c>
      <c r="C102" s="387"/>
      <c r="D102" s="386" t="s">
        <v>569</v>
      </c>
      <c r="E102" s="387"/>
      <c r="F102" s="388"/>
      <c r="G102" s="388"/>
      <c r="H102" s="388"/>
      <c r="I102" s="388"/>
    </row>
    <row r="103" spans="1:9" s="1" customFormat="1" ht="105" customHeight="1" x14ac:dyDescent="0.25">
      <c r="A103" s="39" t="s">
        <v>93</v>
      </c>
      <c r="B103" s="485" t="s">
        <v>572</v>
      </c>
      <c r="C103" s="385"/>
      <c r="D103" s="381" t="s">
        <v>573</v>
      </c>
      <c r="E103" s="382"/>
      <c r="F103" s="384"/>
      <c r="G103" s="385"/>
      <c r="H103" s="384"/>
      <c r="I103" s="385"/>
    </row>
    <row r="104" spans="1:9" s="1" customFormat="1" ht="16.5" x14ac:dyDescent="0.25">
      <c r="A104" s="377" t="s">
        <v>60</v>
      </c>
      <c r="B104" s="81" t="s">
        <v>25</v>
      </c>
      <c r="C104" s="81" t="s">
        <v>26</v>
      </c>
      <c r="D104" s="81" t="s">
        <v>25</v>
      </c>
      <c r="E104" s="81" t="s">
        <v>26</v>
      </c>
      <c r="F104" s="81" t="s">
        <v>25</v>
      </c>
      <c r="G104" s="81" t="s">
        <v>26</v>
      </c>
      <c r="H104" s="81" t="s">
        <v>25</v>
      </c>
      <c r="I104" s="81" t="s">
        <v>26</v>
      </c>
    </row>
    <row r="105" spans="1:9" s="1" customFormat="1" ht="16.5" x14ac:dyDescent="0.25">
      <c r="A105" s="378"/>
      <c r="B105" s="225">
        <v>8.3299999999999999E-2</v>
      </c>
      <c r="C105" s="225">
        <v>8.3299999999999999E-2</v>
      </c>
      <c r="D105" s="225">
        <v>0.15</v>
      </c>
      <c r="E105" s="41">
        <v>0.1</v>
      </c>
      <c r="F105" s="41"/>
      <c r="G105" s="42"/>
      <c r="H105" s="44"/>
      <c r="I105" s="42"/>
    </row>
    <row r="106" spans="1:9" s="1" customFormat="1" ht="215.1" customHeight="1" x14ac:dyDescent="0.25">
      <c r="A106" s="39" t="s">
        <v>92</v>
      </c>
      <c r="B106" s="386" t="s">
        <v>604</v>
      </c>
      <c r="C106" s="387"/>
      <c r="D106" s="386" t="s">
        <v>605</v>
      </c>
      <c r="E106" s="387"/>
      <c r="F106" s="388"/>
      <c r="G106" s="388"/>
      <c r="H106" s="388"/>
      <c r="I106" s="388"/>
    </row>
    <row r="107" spans="1:9" s="297" customFormat="1" ht="74.099999999999994" customHeight="1" x14ac:dyDescent="0.25">
      <c r="A107" s="39" t="s">
        <v>93</v>
      </c>
      <c r="B107" s="381" t="s">
        <v>608</v>
      </c>
      <c r="C107" s="382"/>
      <c r="D107" s="381" t="s">
        <v>607</v>
      </c>
      <c r="E107" s="382"/>
      <c r="F107" s="383"/>
      <c r="G107" s="382"/>
      <c r="H107" s="383"/>
      <c r="I107" s="382"/>
    </row>
    <row r="108" spans="1:9" s="1" customFormat="1" ht="16.5" x14ac:dyDescent="0.25">
      <c r="A108" s="377" t="s">
        <v>61</v>
      </c>
      <c r="B108" s="81" t="s">
        <v>25</v>
      </c>
      <c r="C108" s="81" t="s">
        <v>26</v>
      </c>
      <c r="D108" s="81" t="s">
        <v>25</v>
      </c>
      <c r="E108" s="81" t="s">
        <v>26</v>
      </c>
      <c r="F108" s="81" t="s">
        <v>25</v>
      </c>
      <c r="G108" s="81" t="s">
        <v>26</v>
      </c>
      <c r="H108" s="81" t="s">
        <v>25</v>
      </c>
      <c r="I108" s="81" t="s">
        <v>26</v>
      </c>
    </row>
    <row r="109" spans="1:9" s="1" customFormat="1" ht="16.5" x14ac:dyDescent="0.25">
      <c r="A109" s="378"/>
      <c r="B109" s="225">
        <v>8.3299999999999999E-2</v>
      </c>
      <c r="C109" s="41"/>
      <c r="D109" s="225">
        <v>0.15</v>
      </c>
      <c r="E109" s="41"/>
      <c r="F109" s="41"/>
      <c r="G109" s="42"/>
      <c r="H109" s="44"/>
      <c r="I109" s="42"/>
    </row>
    <row r="110" spans="1:9" s="1" customFormat="1" ht="49.5" x14ac:dyDescent="0.25">
      <c r="A110" s="39" t="s">
        <v>92</v>
      </c>
      <c r="B110" s="388"/>
      <c r="C110" s="388"/>
      <c r="D110" s="388"/>
      <c r="E110" s="388"/>
      <c r="F110" s="388"/>
      <c r="G110" s="388"/>
      <c r="H110" s="388"/>
      <c r="I110" s="388"/>
    </row>
    <row r="111" spans="1:9" s="1" customFormat="1" ht="16.5" x14ac:dyDescent="0.25">
      <c r="A111" s="39" t="s">
        <v>93</v>
      </c>
      <c r="B111" s="384"/>
      <c r="C111" s="385"/>
      <c r="D111" s="384"/>
      <c r="E111" s="385"/>
      <c r="F111" s="384"/>
      <c r="G111" s="385"/>
      <c r="H111" s="384"/>
      <c r="I111" s="385"/>
    </row>
    <row r="112" spans="1:9" s="1" customFormat="1" ht="16.5" x14ac:dyDescent="0.25">
      <c r="A112" s="377" t="s">
        <v>62</v>
      </c>
      <c r="B112" s="81" t="s">
        <v>25</v>
      </c>
      <c r="C112" s="81" t="s">
        <v>26</v>
      </c>
      <c r="D112" s="81" t="s">
        <v>25</v>
      </c>
      <c r="E112" s="81" t="s">
        <v>26</v>
      </c>
      <c r="F112" s="81" t="s">
        <v>25</v>
      </c>
      <c r="G112" s="81" t="s">
        <v>26</v>
      </c>
      <c r="H112" s="81" t="s">
        <v>25</v>
      </c>
      <c r="I112" s="81" t="s">
        <v>26</v>
      </c>
    </row>
    <row r="113" spans="1:9" s="1" customFormat="1" ht="16.5" x14ac:dyDescent="0.25">
      <c r="A113" s="378"/>
      <c r="B113" s="225">
        <v>8.3299999999999999E-2</v>
      </c>
      <c r="C113" s="41"/>
      <c r="D113" s="225">
        <v>0</v>
      </c>
      <c r="E113" s="41"/>
      <c r="F113" s="41"/>
      <c r="G113" s="157"/>
      <c r="H113" s="156"/>
      <c r="I113" s="157"/>
    </row>
    <row r="114" spans="1:9" s="1" customFormat="1" ht="49.5" x14ac:dyDescent="0.25">
      <c r="A114" s="39" t="s">
        <v>92</v>
      </c>
      <c r="B114" s="491"/>
      <c r="C114" s="491"/>
      <c r="D114" s="491"/>
      <c r="E114" s="491"/>
      <c r="F114" s="491"/>
      <c r="G114" s="491"/>
      <c r="H114" s="491"/>
      <c r="I114" s="491"/>
    </row>
    <row r="115" spans="1:9" s="1" customFormat="1" ht="16.5" x14ac:dyDescent="0.25">
      <c r="A115" s="39" t="s">
        <v>93</v>
      </c>
      <c r="B115" s="384"/>
      <c r="C115" s="385"/>
      <c r="D115" s="384"/>
      <c r="E115" s="385"/>
      <c r="F115" s="384"/>
      <c r="G115" s="385"/>
      <c r="H115" s="384"/>
      <c r="I115" s="385"/>
    </row>
    <row r="116" spans="1:9" s="1" customFormat="1" ht="16.5" x14ac:dyDescent="0.25">
      <c r="A116" s="40" t="s">
        <v>94</v>
      </c>
      <c r="B116" s="43">
        <f t="shared" ref="B116:I116" si="1">(B69+B73+B77+B81+B85+B89+B93+B97+B101+B105+B109+B113)</f>
        <v>0.99960000000000016</v>
      </c>
      <c r="C116" s="43">
        <f t="shared" si="1"/>
        <v>0.83300000000000007</v>
      </c>
      <c r="D116" s="43">
        <f t="shared" si="1"/>
        <v>1</v>
      </c>
      <c r="E116" s="43">
        <f t="shared" si="1"/>
        <v>0.94999999999999984</v>
      </c>
      <c r="F116" s="43">
        <f t="shared" si="1"/>
        <v>0</v>
      </c>
      <c r="G116" s="43">
        <f t="shared" si="1"/>
        <v>0</v>
      </c>
      <c r="H116" s="43">
        <f t="shared" si="1"/>
        <v>0</v>
      </c>
      <c r="I116" s="43">
        <f t="shared" si="1"/>
        <v>0</v>
      </c>
    </row>
    <row r="117" spans="1:9" s="1" customFormat="1" ht="14.25" x14ac:dyDescent="0.25"/>
    <row r="118" spans="1:9" s="1" customFormat="1" ht="14.25" x14ac:dyDescent="0.25"/>
    <row r="119" spans="1:9" s="1" customFormat="1" ht="14.25"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 ref="D99" r:id="rId14" xr:uid="{83355A19-3C54-744D-BD31-29AC4F3FABBB}"/>
    <hyperlink ref="B99" r:id="rId15" xr:uid="{781371DD-5628-7949-9A3D-BB88DBF21F18}"/>
    <hyperlink ref="B103" r:id="rId16" xr:uid="{EBEC6C08-E9B8-574F-AD79-CE0394AAF948}"/>
    <hyperlink ref="D103" r:id="rId17" xr:uid="{5E0C2EAC-A521-CF41-A06A-BE1BC96D9814}"/>
    <hyperlink ref="D107" r:id="rId18" xr:uid="{631378D2-2311-9C4F-B0D1-129C38EDC155}"/>
    <hyperlink ref="B107" r:id="rId19" xr:uid="{BCC9F2D6-68C0-E542-B640-D15A7A6F0F8D}"/>
  </hyperlinks>
  <pageMargins left="0.7" right="0.7" top="0.75" bottom="0.75" header="0.3" footer="0.3"/>
  <drawing r:id="rId20"/>
  <legacyDrawing r:id="rId2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abSelected="1" topLeftCell="E55" zoomScale="70" zoomScaleNormal="70" workbookViewId="0">
      <selection activeCell="F57" sqref="F57:G57"/>
    </sheetView>
  </sheetViews>
  <sheetFormatPr baseColWidth="10" defaultColWidth="72.42578125" defaultRowHeight="15" x14ac:dyDescent="0.25"/>
  <cols>
    <col min="13" max="13" width="42.85546875" customWidth="1"/>
    <col min="14" max="14" width="30.85546875" customWidth="1"/>
    <col min="15" max="15" width="21.42578125" customWidth="1"/>
  </cols>
  <sheetData>
    <row r="1" spans="1:15" s="71" customFormat="1" ht="22.5" customHeight="1" thickBot="1" x14ac:dyDescent="0.3">
      <c r="A1" s="433"/>
      <c r="B1" s="414" t="s">
        <v>43</v>
      </c>
      <c r="C1" s="415"/>
      <c r="D1" s="415"/>
      <c r="E1" s="415"/>
      <c r="F1" s="415"/>
      <c r="G1" s="415"/>
      <c r="H1" s="415"/>
      <c r="I1" s="415"/>
      <c r="J1" s="415"/>
      <c r="K1" s="415"/>
      <c r="L1" s="416"/>
      <c r="M1" s="411" t="s">
        <v>161</v>
      </c>
      <c r="N1" s="412"/>
      <c r="O1" s="413"/>
    </row>
    <row r="2" spans="1:15" s="71" customFormat="1" ht="18" customHeight="1" thickBot="1" x14ac:dyDescent="0.3">
      <c r="A2" s="434"/>
      <c r="B2" s="417" t="s">
        <v>44</v>
      </c>
      <c r="C2" s="418"/>
      <c r="D2" s="418"/>
      <c r="E2" s="418"/>
      <c r="F2" s="418"/>
      <c r="G2" s="418"/>
      <c r="H2" s="418"/>
      <c r="I2" s="418"/>
      <c r="J2" s="418"/>
      <c r="K2" s="418"/>
      <c r="L2" s="419"/>
      <c r="M2" s="411" t="s">
        <v>162</v>
      </c>
      <c r="N2" s="412"/>
      <c r="O2" s="413"/>
    </row>
    <row r="3" spans="1:15" s="71" customFormat="1" ht="16.5" thickBot="1" x14ac:dyDescent="0.3">
      <c r="A3" s="434"/>
      <c r="B3" s="417" t="s">
        <v>0</v>
      </c>
      <c r="C3" s="418"/>
      <c r="D3" s="418"/>
      <c r="E3" s="418"/>
      <c r="F3" s="418"/>
      <c r="G3" s="418"/>
      <c r="H3" s="418"/>
      <c r="I3" s="418"/>
      <c r="J3" s="418"/>
      <c r="K3" s="418"/>
      <c r="L3" s="419"/>
      <c r="M3" s="411" t="s">
        <v>163</v>
      </c>
      <c r="N3" s="412"/>
      <c r="O3" s="413"/>
    </row>
    <row r="4" spans="1:15" s="71" customFormat="1" ht="21.75" customHeight="1" thickBot="1" x14ac:dyDescent="0.3">
      <c r="A4" s="435"/>
      <c r="B4" s="420" t="s">
        <v>45</v>
      </c>
      <c r="C4" s="421"/>
      <c r="D4" s="421"/>
      <c r="E4" s="421"/>
      <c r="F4" s="421"/>
      <c r="G4" s="421"/>
      <c r="H4" s="421"/>
      <c r="I4" s="421"/>
      <c r="J4" s="421"/>
      <c r="K4" s="421"/>
      <c r="L4" s="422"/>
      <c r="M4" s="411" t="s">
        <v>164</v>
      </c>
      <c r="N4" s="412"/>
      <c r="O4" s="413"/>
    </row>
    <row r="5" spans="1:15" s="71" customFormat="1" ht="16.5" customHeight="1" thickBot="1" x14ac:dyDescent="0.3">
      <c r="A5" s="72"/>
      <c r="B5" s="73"/>
      <c r="C5" s="73"/>
      <c r="D5" s="73"/>
      <c r="E5" s="73"/>
      <c r="F5" s="73"/>
      <c r="G5" s="73"/>
      <c r="H5" s="73"/>
      <c r="I5" s="73"/>
      <c r="J5" s="73"/>
      <c r="K5" s="73"/>
      <c r="L5" s="73"/>
      <c r="M5" s="74"/>
      <c r="N5" s="74"/>
      <c r="O5" s="74"/>
    </row>
    <row r="6" spans="1:15" s="1" customFormat="1" ht="40.5" customHeight="1" thickBot="1" x14ac:dyDescent="0.3">
      <c r="A6" s="46" t="s">
        <v>47</v>
      </c>
      <c r="B6" s="444" t="s">
        <v>171</v>
      </c>
      <c r="C6" s="445"/>
      <c r="D6" s="445"/>
      <c r="E6" s="445"/>
      <c r="F6" s="445"/>
      <c r="G6" s="445"/>
      <c r="H6" s="445"/>
      <c r="I6" s="445"/>
      <c r="J6" s="445"/>
      <c r="K6" s="446"/>
      <c r="L6" s="145" t="s">
        <v>48</v>
      </c>
      <c r="M6" s="447" t="s">
        <v>172</v>
      </c>
      <c r="N6" s="448"/>
      <c r="O6" s="449"/>
    </row>
    <row r="7" spans="1:15" s="71" customFormat="1" ht="18"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437" t="s">
        <v>2</v>
      </c>
      <c r="B8" s="145" t="s">
        <v>49</v>
      </c>
      <c r="C8" s="287">
        <v>45688</v>
      </c>
      <c r="D8" s="145" t="s">
        <v>50</v>
      </c>
      <c r="E8" s="288">
        <v>45716</v>
      </c>
      <c r="F8" s="145" t="s">
        <v>51</v>
      </c>
      <c r="G8" s="287">
        <v>45747</v>
      </c>
      <c r="H8" s="145" t="s">
        <v>52</v>
      </c>
      <c r="I8" s="287">
        <v>45777</v>
      </c>
      <c r="J8" s="395" t="s">
        <v>3</v>
      </c>
      <c r="K8" s="436"/>
      <c r="L8" s="144" t="s">
        <v>53</v>
      </c>
      <c r="M8" s="392"/>
      <c r="N8" s="392"/>
      <c r="O8" s="392"/>
    </row>
    <row r="9" spans="1:15" s="71" customFormat="1" ht="21.75" customHeight="1" thickBot="1" x14ac:dyDescent="0.3">
      <c r="A9" s="437"/>
      <c r="B9" s="146" t="s">
        <v>54</v>
      </c>
      <c r="C9" s="288">
        <v>45808</v>
      </c>
      <c r="D9" s="145" t="s">
        <v>55</v>
      </c>
      <c r="E9" s="295">
        <v>45838</v>
      </c>
      <c r="F9" s="145" t="s">
        <v>56</v>
      </c>
      <c r="G9" s="304">
        <v>45869</v>
      </c>
      <c r="H9" s="145" t="s">
        <v>57</v>
      </c>
      <c r="I9" s="321">
        <v>45900</v>
      </c>
      <c r="J9" s="395"/>
      <c r="K9" s="436"/>
      <c r="L9" s="144" t="s">
        <v>58</v>
      </c>
      <c r="M9" s="392"/>
      <c r="N9" s="392"/>
      <c r="O9" s="392"/>
    </row>
    <row r="10" spans="1:15" s="71" customFormat="1" ht="21.75" customHeight="1" thickBot="1" x14ac:dyDescent="0.3">
      <c r="A10" s="437"/>
      <c r="B10" s="145" t="s">
        <v>59</v>
      </c>
      <c r="C10" s="325">
        <v>45930</v>
      </c>
      <c r="D10" s="145" t="s">
        <v>60</v>
      </c>
      <c r="E10" s="295">
        <v>45961</v>
      </c>
      <c r="F10" s="145" t="s">
        <v>61</v>
      </c>
      <c r="G10" s="118"/>
      <c r="H10" s="145" t="s">
        <v>62</v>
      </c>
      <c r="I10" s="116"/>
      <c r="J10" s="395"/>
      <c r="K10" s="436"/>
      <c r="L10" s="144" t="s">
        <v>63</v>
      </c>
      <c r="M10" s="392" t="s">
        <v>173</v>
      </c>
      <c r="N10" s="392"/>
      <c r="O10" s="392"/>
    </row>
    <row r="11" spans="1:15" s="1" customFormat="1" ht="15" customHeight="1" thickBot="1" x14ac:dyDescent="0.3">
      <c r="A11" s="6"/>
      <c r="B11" s="7"/>
      <c r="C11" s="7"/>
      <c r="D11" s="9"/>
      <c r="E11" s="8"/>
      <c r="F11" s="8"/>
      <c r="G11" s="186"/>
      <c r="H11" s="186"/>
      <c r="I11" s="10"/>
      <c r="J11" s="10"/>
      <c r="K11" s="7"/>
      <c r="L11" s="7"/>
      <c r="M11" s="7"/>
      <c r="N11" s="7"/>
      <c r="O11" s="7"/>
    </row>
    <row r="12" spans="1:15" s="1" customFormat="1" ht="15" customHeight="1" x14ac:dyDescent="0.25">
      <c r="A12" s="441" t="s">
        <v>64</v>
      </c>
      <c r="B12" s="423" t="s">
        <v>213</v>
      </c>
      <c r="C12" s="424"/>
      <c r="D12" s="424"/>
      <c r="E12" s="424"/>
      <c r="F12" s="424"/>
      <c r="G12" s="424"/>
      <c r="H12" s="424"/>
      <c r="I12" s="424"/>
      <c r="J12" s="424"/>
      <c r="K12" s="424"/>
      <c r="L12" s="424"/>
      <c r="M12" s="424"/>
      <c r="N12" s="424"/>
      <c r="O12" s="425"/>
    </row>
    <row r="13" spans="1:15" s="1" customFormat="1" ht="15" customHeight="1" x14ac:dyDescent="0.25">
      <c r="A13" s="442"/>
      <c r="B13" s="426"/>
      <c r="C13" s="427"/>
      <c r="D13" s="427"/>
      <c r="E13" s="427"/>
      <c r="F13" s="427"/>
      <c r="G13" s="427"/>
      <c r="H13" s="427"/>
      <c r="I13" s="427"/>
      <c r="J13" s="427"/>
      <c r="K13" s="427"/>
      <c r="L13" s="427"/>
      <c r="M13" s="427"/>
      <c r="N13" s="427"/>
      <c r="O13" s="428"/>
    </row>
    <row r="14" spans="1:15" s="1" customFormat="1" ht="15" customHeight="1" thickBot="1" x14ac:dyDescent="0.3">
      <c r="A14" s="443"/>
      <c r="B14" s="429"/>
      <c r="C14" s="430"/>
      <c r="D14" s="430"/>
      <c r="E14" s="430"/>
      <c r="F14" s="430"/>
      <c r="G14" s="430"/>
      <c r="H14" s="430"/>
      <c r="I14" s="430"/>
      <c r="J14" s="430"/>
      <c r="K14" s="430"/>
      <c r="L14" s="430"/>
      <c r="M14" s="430"/>
      <c r="N14" s="430"/>
      <c r="O14" s="431"/>
    </row>
    <row r="15" spans="1:15" s="1" customFormat="1" ht="9" customHeight="1" thickBot="1" x14ac:dyDescent="0.3">
      <c r="A15" s="14"/>
      <c r="B15" s="70"/>
      <c r="C15" s="15"/>
      <c r="D15" s="15"/>
      <c r="E15" s="15"/>
      <c r="F15" s="15"/>
      <c r="G15" s="16"/>
      <c r="H15" s="16"/>
      <c r="I15" s="16"/>
      <c r="J15" s="16"/>
      <c r="K15" s="16"/>
      <c r="L15" s="17"/>
      <c r="M15" s="17"/>
      <c r="N15" s="17"/>
      <c r="O15" s="17"/>
    </row>
    <row r="16" spans="1:15" s="18" customFormat="1" ht="37.5" customHeight="1" thickBot="1" x14ac:dyDescent="0.3">
      <c r="A16" s="46" t="s">
        <v>4</v>
      </c>
      <c r="B16" s="494" t="s">
        <v>175</v>
      </c>
      <c r="C16" s="494"/>
      <c r="D16" s="494"/>
      <c r="E16" s="494"/>
      <c r="F16" s="494"/>
      <c r="G16" s="437" t="s">
        <v>5</v>
      </c>
      <c r="H16" s="437"/>
      <c r="I16" s="432" t="s">
        <v>214</v>
      </c>
      <c r="J16" s="432"/>
      <c r="K16" s="432"/>
      <c r="L16" s="432"/>
      <c r="M16" s="432"/>
      <c r="N16" s="432"/>
      <c r="O16" s="432"/>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56.25" customHeight="1" thickBot="1" x14ac:dyDescent="0.3">
      <c r="A18" s="46" t="s">
        <v>6</v>
      </c>
      <c r="B18" s="495" t="s">
        <v>176</v>
      </c>
      <c r="C18" s="495"/>
      <c r="D18" s="495"/>
      <c r="E18" s="495"/>
      <c r="F18" s="46" t="s">
        <v>7</v>
      </c>
      <c r="G18" s="496" t="s">
        <v>178</v>
      </c>
      <c r="H18" s="496"/>
      <c r="I18" s="496"/>
      <c r="J18" s="46" t="s">
        <v>8</v>
      </c>
      <c r="K18" s="494" t="s">
        <v>590</v>
      </c>
      <c r="L18" s="494"/>
      <c r="M18" s="494"/>
      <c r="N18" s="494"/>
      <c r="O18" s="494"/>
    </row>
    <row r="19" spans="1:15" s="1" customFormat="1" ht="9" customHeight="1" x14ac:dyDescent="0.25">
      <c r="A19" s="5"/>
      <c r="B19" s="2"/>
      <c r="C19" s="440"/>
      <c r="D19" s="440"/>
      <c r="E19" s="440"/>
      <c r="F19" s="440"/>
      <c r="G19" s="440"/>
      <c r="H19" s="440"/>
      <c r="I19" s="440"/>
      <c r="J19" s="440"/>
      <c r="K19" s="440"/>
      <c r="L19" s="440"/>
      <c r="M19" s="440"/>
      <c r="N19" s="440"/>
      <c r="O19" s="440"/>
    </row>
    <row r="20" spans="1:15" s="1" customFormat="1" ht="16.5" customHeight="1" thickBot="1" x14ac:dyDescent="0.3">
      <c r="A20" s="68"/>
      <c r="B20" s="69"/>
      <c r="C20" s="69"/>
      <c r="D20" s="69"/>
      <c r="E20" s="69"/>
      <c r="F20" s="69"/>
      <c r="G20" s="69"/>
      <c r="H20" s="69"/>
      <c r="I20" s="69"/>
      <c r="J20" s="69"/>
      <c r="K20" s="69"/>
      <c r="L20" s="69"/>
      <c r="M20" s="69"/>
      <c r="N20" s="69"/>
      <c r="O20" s="69"/>
    </row>
    <row r="21" spans="1:15" s="1" customFormat="1" ht="32.25" customHeight="1" thickBot="1" x14ac:dyDescent="0.3">
      <c r="A21" s="393" t="s">
        <v>9</v>
      </c>
      <c r="B21" s="394"/>
      <c r="C21" s="394"/>
      <c r="D21" s="394"/>
      <c r="E21" s="394"/>
      <c r="F21" s="394"/>
      <c r="G21" s="394"/>
      <c r="H21" s="394"/>
      <c r="I21" s="394"/>
      <c r="J21" s="394"/>
      <c r="K21" s="394"/>
      <c r="L21" s="394"/>
      <c r="M21" s="394"/>
      <c r="N21" s="394"/>
      <c r="O21" s="395"/>
    </row>
    <row r="22" spans="1:15" s="1" customFormat="1" ht="32.25" customHeight="1" thickBot="1" x14ac:dyDescent="0.3">
      <c r="A22" s="393" t="s">
        <v>65</v>
      </c>
      <c r="B22" s="394"/>
      <c r="C22" s="394"/>
      <c r="D22" s="394"/>
      <c r="E22" s="394"/>
      <c r="F22" s="394"/>
      <c r="G22" s="394"/>
      <c r="H22" s="394"/>
      <c r="I22" s="394"/>
      <c r="J22" s="394"/>
      <c r="K22" s="394"/>
      <c r="L22" s="394"/>
      <c r="M22" s="394"/>
      <c r="N22" s="394"/>
      <c r="O22" s="395"/>
    </row>
    <row r="23" spans="1:15" s="1" customFormat="1"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25" customHeight="1" x14ac:dyDescent="0.25">
      <c r="A24" s="21" t="s">
        <v>10</v>
      </c>
      <c r="B24" s="201">
        <v>605746070</v>
      </c>
      <c r="C24" s="201">
        <v>1727000</v>
      </c>
      <c r="D24" s="201">
        <v>61371000</v>
      </c>
      <c r="E24" s="201">
        <v>134723625</v>
      </c>
      <c r="F24" s="201"/>
      <c r="G24" s="201">
        <v>1080000</v>
      </c>
      <c r="H24" s="201"/>
      <c r="I24" s="201"/>
      <c r="J24" s="201">
        <v>382000</v>
      </c>
      <c r="K24" s="201">
        <v>191200</v>
      </c>
      <c r="L24" s="201"/>
      <c r="M24" s="201"/>
      <c r="N24" s="324">
        <f>B24+C24+D24+E24+F24+G24+H24+I24+J24+K24+L24+M24</f>
        <v>805220895</v>
      </c>
      <c r="O24" s="227"/>
    </row>
    <row r="25" spans="1:15" s="1" customFormat="1" ht="32.25" customHeight="1" x14ac:dyDescent="0.25">
      <c r="A25" s="21" t="s">
        <v>11</v>
      </c>
      <c r="B25" s="201">
        <v>287192365</v>
      </c>
      <c r="C25" s="201">
        <f>556085211-B25</f>
        <v>268892846</v>
      </c>
      <c r="D25" s="201">
        <f>556757806-B25-C25</f>
        <v>672595</v>
      </c>
      <c r="E25" s="201">
        <f>545070425-B25-C25-D25</f>
        <v>-11687381</v>
      </c>
      <c r="F25" s="201">
        <f>584064272-B25-C25-D25-E25</f>
        <v>38993847</v>
      </c>
      <c r="G25" s="201">
        <f>584064272-B25-C25-D25-E25-F25</f>
        <v>0</v>
      </c>
      <c r="H25" s="201">
        <f>594420842-B25-C25-D25-E25-F25-G25</f>
        <v>10356570</v>
      </c>
      <c r="I25" s="201">
        <f>658558377-B25-C25-D25-E25-F25-G25-H25</f>
        <v>64137535</v>
      </c>
      <c r="J25" s="201">
        <f>672573380-B25-C25-D25-E25-F25-G25-H25-I25</f>
        <v>14015003</v>
      </c>
      <c r="K25" s="201">
        <f>701684270-B25-C25-D25-E25-F25-G25-H25-I25-J25</f>
        <v>29110890</v>
      </c>
      <c r="L25" s="201"/>
      <c r="M25" s="201"/>
      <c r="N25" s="324">
        <f t="shared" ref="N25:N29" si="0">B25+C25+D25+E25+F25+G25+H25+I25+J25+K25+L25+M25</f>
        <v>701684270</v>
      </c>
      <c r="O25" s="228">
        <f>N25/N24</f>
        <v>0.871418357815963</v>
      </c>
    </row>
    <row r="26" spans="1:15" s="1" customFormat="1" ht="32.25" customHeight="1" x14ac:dyDescent="0.25">
      <c r="A26" s="21" t="s">
        <v>12</v>
      </c>
      <c r="B26" s="201"/>
      <c r="C26" s="201">
        <f>3555095</f>
        <v>3555095</v>
      </c>
      <c r="D26" s="201">
        <f>39502633-B26-C26</f>
        <v>35947538</v>
      </c>
      <c r="E26" s="201">
        <f>85180852-B26-C26-D26</f>
        <v>45678219</v>
      </c>
      <c r="F26" s="201">
        <f>129930347-B26-C26-D26-E26</f>
        <v>44749495</v>
      </c>
      <c r="G26" s="201">
        <f>181597294-B26-C26-D26-E26-F26</f>
        <v>51666947</v>
      </c>
      <c r="H26" s="201">
        <f>257771623-B26-C26-D26-E26-F26-G26</f>
        <v>76174329</v>
      </c>
      <c r="I26" s="201">
        <f>316159758-B26-C26-D26-E26-F26-G26-H26</f>
        <v>58388135</v>
      </c>
      <c r="J26" s="201">
        <f>373834069-B26-C26-D26-E26-F26-G26-H26-I26</f>
        <v>57674311</v>
      </c>
      <c r="K26" s="201">
        <f>430497324-B26-C26-D26-E26-F26-G26-H26-I26-J26</f>
        <v>56663255</v>
      </c>
      <c r="L26" s="201"/>
      <c r="M26" s="201"/>
      <c r="N26" s="324">
        <f t="shared" si="0"/>
        <v>430497324</v>
      </c>
      <c r="O26" s="229"/>
    </row>
    <row r="27" spans="1:15" s="1" customFormat="1" ht="32.25" customHeight="1" x14ac:dyDescent="0.25">
      <c r="A27" s="21" t="s">
        <v>68</v>
      </c>
      <c r="B27" s="201">
        <v>17126227</v>
      </c>
      <c r="C27" s="201">
        <v>40697664</v>
      </c>
      <c r="D27" s="201">
        <v>13901764</v>
      </c>
      <c r="E27" s="201"/>
      <c r="F27" s="201"/>
      <c r="G27" s="201">
        <v>0</v>
      </c>
      <c r="H27" s="201"/>
      <c r="I27" s="201"/>
      <c r="J27" s="201"/>
      <c r="K27" s="201"/>
      <c r="L27" s="201"/>
      <c r="M27" s="201"/>
      <c r="N27" s="324">
        <f t="shared" si="0"/>
        <v>71725655</v>
      </c>
      <c r="O27" s="229"/>
    </row>
    <row r="28" spans="1:15" s="1" customFormat="1" ht="32.25" customHeight="1" x14ac:dyDescent="0.25">
      <c r="A28" s="21" t="s">
        <v>69</v>
      </c>
      <c r="B28" s="201">
        <v>0</v>
      </c>
      <c r="C28" s="201"/>
      <c r="D28" s="201">
        <v>0</v>
      </c>
      <c r="E28" s="201">
        <v>0</v>
      </c>
      <c r="F28" s="201">
        <v>0</v>
      </c>
      <c r="G28" s="226">
        <v>58350</v>
      </c>
      <c r="H28" s="201">
        <v>176817</v>
      </c>
      <c r="I28" s="201">
        <v>172260</v>
      </c>
      <c r="J28" s="201">
        <v>0</v>
      </c>
      <c r="K28" s="201">
        <v>0</v>
      </c>
      <c r="L28" s="201">
        <v>0</v>
      </c>
      <c r="M28" s="201">
        <v>0</v>
      </c>
      <c r="N28" s="324">
        <f t="shared" si="0"/>
        <v>407427</v>
      </c>
      <c r="O28" s="229"/>
    </row>
    <row r="29" spans="1:15" s="1" customFormat="1" ht="32.25" customHeight="1" thickBot="1" x14ac:dyDescent="0.3">
      <c r="A29" s="22" t="s">
        <v>13</v>
      </c>
      <c r="B29" s="230">
        <v>18360525</v>
      </c>
      <c r="C29" s="230">
        <f>44174148-B29</f>
        <v>25813623</v>
      </c>
      <c r="D29" s="230">
        <v>124701</v>
      </c>
      <c r="E29" s="230">
        <f>69360788-B29-C29-D29</f>
        <v>25061939</v>
      </c>
      <c r="F29" s="230">
        <f>70070386-B29-C29-D29-E29</f>
        <v>709598</v>
      </c>
      <c r="G29" s="230">
        <v>0</v>
      </c>
      <c r="H29" s="230">
        <v>0</v>
      </c>
      <c r="I29" s="230">
        <v>90900</v>
      </c>
      <c r="J29" s="230">
        <v>0</v>
      </c>
      <c r="K29" s="230">
        <v>0</v>
      </c>
      <c r="L29" s="230">
        <v>0</v>
      </c>
      <c r="M29" s="230">
        <v>0</v>
      </c>
      <c r="N29" s="346">
        <f t="shared" si="0"/>
        <v>70161286</v>
      </c>
      <c r="O29" s="231">
        <f>N29/N27</f>
        <v>0.97818954738022257</v>
      </c>
    </row>
    <row r="30" spans="1:15" s="23" customFormat="1" ht="16.5" customHeight="1" x14ac:dyDescent="0.2"/>
    <row r="31" spans="1:15" s="23" customFormat="1" ht="17.25" customHeight="1" x14ac:dyDescent="0.2"/>
    <row r="32" spans="1:15" s="1" customFormat="1" ht="5.25" customHeight="1" thickBot="1" x14ac:dyDescent="0.3"/>
    <row r="33" spans="1:13" s="1" customFormat="1" ht="48" customHeight="1" thickBot="1" x14ac:dyDescent="0.3">
      <c r="A33" s="462" t="s">
        <v>70</v>
      </c>
      <c r="B33" s="463"/>
      <c r="C33" s="463"/>
      <c r="D33" s="463"/>
      <c r="E33" s="463"/>
      <c r="F33" s="463"/>
      <c r="G33" s="463"/>
      <c r="H33" s="463"/>
      <c r="I33" s="464"/>
      <c r="J33" s="27"/>
    </row>
    <row r="34" spans="1:13" s="1" customFormat="1" ht="50.25" customHeight="1" thickBot="1" x14ac:dyDescent="0.3">
      <c r="A34" s="34" t="s">
        <v>71</v>
      </c>
      <c r="B34" s="465" t="str">
        <f>+B12</f>
        <v>Realizar el 100% de atenciones en intervención de trabajo social a mujeres que realizan actividades sexuales pagadas.</v>
      </c>
      <c r="C34" s="466"/>
      <c r="D34" s="466"/>
      <c r="E34" s="466"/>
      <c r="F34" s="466"/>
      <c r="G34" s="466"/>
      <c r="H34" s="466"/>
      <c r="I34" s="467"/>
      <c r="J34" s="25"/>
      <c r="M34" s="175"/>
    </row>
    <row r="35" spans="1:13" s="1" customFormat="1" ht="18.75" customHeight="1" thickBot="1" x14ac:dyDescent="0.3">
      <c r="A35" s="477" t="s">
        <v>14</v>
      </c>
      <c r="B35" s="77">
        <v>2024</v>
      </c>
      <c r="C35" s="77">
        <v>2025</v>
      </c>
      <c r="D35" s="77">
        <v>2026</v>
      </c>
      <c r="E35" s="77">
        <v>2027</v>
      </c>
      <c r="F35" s="77" t="s">
        <v>72</v>
      </c>
      <c r="G35" s="479" t="s">
        <v>15</v>
      </c>
      <c r="H35" s="479" t="s">
        <v>188</v>
      </c>
      <c r="I35" s="479"/>
      <c r="J35" s="25"/>
      <c r="M35" s="175"/>
    </row>
    <row r="36" spans="1:13" s="1" customFormat="1" ht="50.25" customHeight="1" thickBot="1" x14ac:dyDescent="0.3">
      <c r="A36" s="478"/>
      <c r="B36" s="219">
        <v>1</v>
      </c>
      <c r="C36" s="219">
        <v>1</v>
      </c>
      <c r="D36" s="219">
        <v>1</v>
      </c>
      <c r="E36" s="219">
        <v>1</v>
      </c>
      <c r="F36" s="220">
        <v>1</v>
      </c>
      <c r="G36" s="479"/>
      <c r="H36" s="479"/>
      <c r="I36" s="479"/>
      <c r="J36" s="25"/>
      <c r="M36" s="176"/>
    </row>
    <row r="37" spans="1:13" s="1" customFormat="1" ht="52.5" customHeight="1" thickBot="1" x14ac:dyDescent="0.3">
      <c r="A37" s="35" t="s">
        <v>16</v>
      </c>
      <c r="B37" s="468">
        <v>0.4</v>
      </c>
      <c r="C37" s="469"/>
      <c r="D37" s="473" t="s">
        <v>73</v>
      </c>
      <c r="E37" s="474"/>
      <c r="F37" s="474"/>
      <c r="G37" s="474"/>
      <c r="H37" s="474"/>
      <c r="I37" s="475"/>
    </row>
    <row r="38" spans="1:13" s="26" customFormat="1" ht="48" customHeight="1" thickBot="1" x14ac:dyDescent="0.3">
      <c r="A38" s="477" t="s">
        <v>74</v>
      </c>
      <c r="B38" s="35" t="s">
        <v>75</v>
      </c>
      <c r="C38" s="34" t="s">
        <v>26</v>
      </c>
      <c r="D38" s="460" t="s">
        <v>27</v>
      </c>
      <c r="E38" s="461"/>
      <c r="F38" s="460" t="s">
        <v>28</v>
      </c>
      <c r="G38" s="461"/>
      <c r="H38" s="36" t="s">
        <v>29</v>
      </c>
      <c r="I38" s="38" t="s">
        <v>30</v>
      </c>
      <c r="M38" s="177"/>
    </row>
    <row r="39" spans="1:13" s="312" customFormat="1" ht="96.95" customHeight="1" thickBot="1" x14ac:dyDescent="0.3">
      <c r="A39" s="478"/>
      <c r="B39" s="205">
        <v>1</v>
      </c>
      <c r="C39" s="210">
        <v>1</v>
      </c>
      <c r="D39" s="379" t="s">
        <v>461</v>
      </c>
      <c r="E39" s="470"/>
      <c r="F39" s="379" t="s">
        <v>524</v>
      </c>
      <c r="G39" s="470"/>
      <c r="H39" s="310" t="s">
        <v>181</v>
      </c>
      <c r="I39" s="311" t="s">
        <v>215</v>
      </c>
      <c r="M39" s="313"/>
    </row>
    <row r="40" spans="1:13" s="26" customFormat="1" ht="54" customHeight="1" thickBot="1" x14ac:dyDescent="0.3">
      <c r="A40" s="477" t="s">
        <v>76</v>
      </c>
      <c r="B40" s="37" t="s">
        <v>75</v>
      </c>
      <c r="C40" s="36" t="s">
        <v>26</v>
      </c>
      <c r="D40" s="460" t="s">
        <v>27</v>
      </c>
      <c r="E40" s="461"/>
      <c r="F40" s="460" t="s">
        <v>28</v>
      </c>
      <c r="G40" s="461"/>
      <c r="H40" s="36" t="s">
        <v>29</v>
      </c>
      <c r="I40" s="38" t="s">
        <v>30</v>
      </c>
    </row>
    <row r="41" spans="1:13" s="312" customFormat="1" ht="176.25" customHeight="1" thickBot="1" x14ac:dyDescent="0.3">
      <c r="A41" s="478"/>
      <c r="B41" s="205">
        <v>1</v>
      </c>
      <c r="C41" s="210">
        <v>1</v>
      </c>
      <c r="D41" s="379" t="s">
        <v>462</v>
      </c>
      <c r="E41" s="470"/>
      <c r="F41" s="379" t="s">
        <v>529</v>
      </c>
      <c r="G41" s="470"/>
      <c r="H41" s="310" t="s">
        <v>181</v>
      </c>
      <c r="I41" s="311" t="s">
        <v>215</v>
      </c>
    </row>
    <row r="42" spans="1:13" s="26" customFormat="1" ht="45" customHeight="1" thickBot="1" x14ac:dyDescent="0.3">
      <c r="A42" s="477" t="s">
        <v>77</v>
      </c>
      <c r="B42" s="37" t="s">
        <v>75</v>
      </c>
      <c r="C42" s="36" t="s">
        <v>26</v>
      </c>
      <c r="D42" s="460" t="s">
        <v>27</v>
      </c>
      <c r="E42" s="461"/>
      <c r="F42" s="460" t="s">
        <v>28</v>
      </c>
      <c r="G42" s="461"/>
      <c r="H42" s="36" t="s">
        <v>29</v>
      </c>
      <c r="I42" s="38" t="s">
        <v>30</v>
      </c>
    </row>
    <row r="43" spans="1:13" s="312" customFormat="1" ht="191.25" customHeight="1" thickBot="1" x14ac:dyDescent="0.3">
      <c r="A43" s="478"/>
      <c r="B43" s="205">
        <v>1</v>
      </c>
      <c r="C43" s="210">
        <v>1</v>
      </c>
      <c r="D43" s="379" t="s">
        <v>463</v>
      </c>
      <c r="E43" s="470"/>
      <c r="F43" s="379" t="s">
        <v>528</v>
      </c>
      <c r="G43" s="470"/>
      <c r="H43" s="310" t="s">
        <v>181</v>
      </c>
      <c r="I43" s="311" t="s">
        <v>215</v>
      </c>
    </row>
    <row r="44" spans="1:13" s="26" customFormat="1" ht="44.25" customHeight="1" thickBot="1" x14ac:dyDescent="0.3">
      <c r="A44" s="477" t="s">
        <v>78</v>
      </c>
      <c r="B44" s="37" t="s">
        <v>75</v>
      </c>
      <c r="C44" s="37" t="s">
        <v>26</v>
      </c>
      <c r="D44" s="460" t="s">
        <v>27</v>
      </c>
      <c r="E44" s="461"/>
      <c r="F44" s="460" t="s">
        <v>28</v>
      </c>
      <c r="G44" s="461"/>
      <c r="H44" s="36" t="s">
        <v>29</v>
      </c>
      <c r="I44" s="36" t="s">
        <v>30</v>
      </c>
    </row>
    <row r="45" spans="1:13" s="312" customFormat="1" ht="409.5" customHeight="1" thickBot="1" x14ac:dyDescent="0.3">
      <c r="A45" s="478"/>
      <c r="B45" s="205">
        <v>1</v>
      </c>
      <c r="C45" s="210">
        <v>1</v>
      </c>
      <c r="D45" s="480" t="s">
        <v>464</v>
      </c>
      <c r="E45" s="481"/>
      <c r="F45" s="480" t="s">
        <v>527</v>
      </c>
      <c r="G45" s="519"/>
      <c r="H45" s="317" t="s">
        <v>181</v>
      </c>
      <c r="I45" s="311" t="s">
        <v>215</v>
      </c>
    </row>
    <row r="46" spans="1:13" s="26" customFormat="1" ht="47.25" customHeight="1" thickBot="1" x14ac:dyDescent="0.3">
      <c r="A46" s="477" t="s">
        <v>79</v>
      </c>
      <c r="B46" s="37" t="s">
        <v>75</v>
      </c>
      <c r="C46" s="36" t="s">
        <v>26</v>
      </c>
      <c r="D46" s="460" t="s">
        <v>27</v>
      </c>
      <c r="E46" s="461"/>
      <c r="F46" s="460" t="s">
        <v>28</v>
      </c>
      <c r="G46" s="461"/>
      <c r="H46" s="36" t="s">
        <v>29</v>
      </c>
      <c r="I46" s="38" t="s">
        <v>30</v>
      </c>
    </row>
    <row r="47" spans="1:13" s="312" customFormat="1" ht="252.95" customHeight="1" thickBot="1" x14ac:dyDescent="0.3">
      <c r="A47" s="478"/>
      <c r="B47" s="205">
        <v>1</v>
      </c>
      <c r="C47" s="210">
        <v>1</v>
      </c>
      <c r="D47" s="379" t="s">
        <v>465</v>
      </c>
      <c r="E47" s="380"/>
      <c r="F47" s="379" t="s">
        <v>526</v>
      </c>
      <c r="G47" s="380"/>
      <c r="H47" s="317" t="s">
        <v>181</v>
      </c>
      <c r="I47" s="311" t="s">
        <v>215</v>
      </c>
    </row>
    <row r="48" spans="1:13" s="26" customFormat="1" ht="52.5" customHeight="1" thickBot="1" x14ac:dyDescent="0.3">
      <c r="A48" s="477" t="s">
        <v>80</v>
      </c>
      <c r="B48" s="37" t="s">
        <v>75</v>
      </c>
      <c r="C48" s="36" t="s">
        <v>26</v>
      </c>
      <c r="D48" s="460" t="s">
        <v>27</v>
      </c>
      <c r="E48" s="461"/>
      <c r="F48" s="460" t="s">
        <v>28</v>
      </c>
      <c r="G48" s="461"/>
      <c r="H48" s="36" t="s">
        <v>29</v>
      </c>
      <c r="I48" s="38" t="s">
        <v>30</v>
      </c>
    </row>
    <row r="49" spans="1:9" s="312" customFormat="1" ht="249" customHeight="1" thickBot="1" x14ac:dyDescent="0.3">
      <c r="A49" s="478"/>
      <c r="B49" s="224">
        <v>1</v>
      </c>
      <c r="C49" s="298">
        <v>1</v>
      </c>
      <c r="D49" s="379" t="s">
        <v>466</v>
      </c>
      <c r="E49" s="380"/>
      <c r="F49" s="379" t="s">
        <v>525</v>
      </c>
      <c r="G49" s="470"/>
      <c r="H49" s="317" t="s">
        <v>181</v>
      </c>
      <c r="I49" s="311" t="s">
        <v>215</v>
      </c>
    </row>
    <row r="50" spans="1:9" s="1" customFormat="1" ht="35.25" customHeight="1" thickBot="1" x14ac:dyDescent="0.3">
      <c r="A50" s="477" t="s">
        <v>81</v>
      </c>
      <c r="B50" s="35" t="s">
        <v>75</v>
      </c>
      <c r="C50" s="34" t="s">
        <v>26</v>
      </c>
      <c r="D50" s="460" t="s">
        <v>27</v>
      </c>
      <c r="E50" s="461"/>
      <c r="F50" s="460" t="s">
        <v>28</v>
      </c>
      <c r="G50" s="461"/>
      <c r="H50" s="36" t="s">
        <v>29</v>
      </c>
      <c r="I50" s="38" t="s">
        <v>30</v>
      </c>
    </row>
    <row r="51" spans="1:9" s="1" customFormat="1" ht="309" customHeight="1" thickBot="1" x14ac:dyDescent="0.3">
      <c r="A51" s="478"/>
      <c r="B51" s="224">
        <v>1</v>
      </c>
      <c r="C51" s="298">
        <v>1</v>
      </c>
      <c r="D51" s="379" t="s">
        <v>451</v>
      </c>
      <c r="E51" s="484"/>
      <c r="F51" s="379" t="s">
        <v>535</v>
      </c>
      <c r="G51" s="380"/>
      <c r="H51" s="28" t="s">
        <v>181</v>
      </c>
      <c r="I51" s="29" t="s">
        <v>215</v>
      </c>
    </row>
    <row r="52" spans="1:9" s="1" customFormat="1" ht="35.25" customHeight="1" thickBot="1" x14ac:dyDescent="0.3">
      <c r="A52" s="477" t="s">
        <v>82</v>
      </c>
      <c r="B52" s="35" t="s">
        <v>75</v>
      </c>
      <c r="C52" s="34" t="s">
        <v>26</v>
      </c>
      <c r="D52" s="460" t="s">
        <v>27</v>
      </c>
      <c r="E52" s="461"/>
      <c r="F52" s="460" t="s">
        <v>28</v>
      </c>
      <c r="G52" s="461"/>
      <c r="H52" s="36" t="s">
        <v>29</v>
      </c>
      <c r="I52" s="38" t="s">
        <v>30</v>
      </c>
    </row>
    <row r="53" spans="1:9" s="1" customFormat="1" ht="251.25" customHeight="1" thickBot="1" x14ac:dyDescent="0.3">
      <c r="A53" s="478"/>
      <c r="B53" s="224">
        <v>1</v>
      </c>
      <c r="C53" s="298">
        <v>1</v>
      </c>
      <c r="D53" s="379" t="s">
        <v>583</v>
      </c>
      <c r="E53" s="484"/>
      <c r="F53" s="379" t="s">
        <v>555</v>
      </c>
      <c r="G53" s="380"/>
      <c r="H53" s="28" t="s">
        <v>181</v>
      </c>
      <c r="I53" s="29" t="s">
        <v>215</v>
      </c>
    </row>
    <row r="54" spans="1:9" s="1" customFormat="1" ht="35.25" customHeight="1" thickBot="1" x14ac:dyDescent="0.3">
      <c r="A54" s="477" t="s">
        <v>83</v>
      </c>
      <c r="B54" s="35" t="s">
        <v>75</v>
      </c>
      <c r="C54" s="34" t="s">
        <v>26</v>
      </c>
      <c r="D54" s="460" t="s">
        <v>27</v>
      </c>
      <c r="E54" s="461"/>
      <c r="F54" s="460" t="s">
        <v>28</v>
      </c>
      <c r="G54" s="461"/>
      <c r="H54" s="36" t="s">
        <v>29</v>
      </c>
      <c r="I54" s="38" t="s">
        <v>30</v>
      </c>
    </row>
    <row r="55" spans="1:9" s="1" customFormat="1" ht="309" customHeight="1" thickBot="1" x14ac:dyDescent="0.3">
      <c r="A55" s="478"/>
      <c r="B55" s="224">
        <v>1</v>
      </c>
      <c r="C55" s="298">
        <v>1</v>
      </c>
      <c r="D55" s="379" t="s">
        <v>582</v>
      </c>
      <c r="E55" s="380"/>
      <c r="F55" s="379" t="s">
        <v>594</v>
      </c>
      <c r="G55" s="380"/>
      <c r="H55" s="28" t="s">
        <v>181</v>
      </c>
      <c r="I55" s="29" t="s">
        <v>215</v>
      </c>
    </row>
    <row r="56" spans="1:9" s="1" customFormat="1" ht="35.25" customHeight="1" thickBot="1" x14ac:dyDescent="0.3">
      <c r="A56" s="477" t="s">
        <v>84</v>
      </c>
      <c r="B56" s="35" t="s">
        <v>75</v>
      </c>
      <c r="C56" s="34" t="s">
        <v>26</v>
      </c>
      <c r="D56" s="460" t="s">
        <v>27</v>
      </c>
      <c r="E56" s="461"/>
      <c r="F56" s="460" t="s">
        <v>28</v>
      </c>
      <c r="G56" s="461"/>
      <c r="H56" s="36" t="s">
        <v>29</v>
      </c>
      <c r="I56" s="38" t="s">
        <v>30</v>
      </c>
    </row>
    <row r="57" spans="1:9" s="1" customFormat="1" ht="261" customHeight="1" thickBot="1" x14ac:dyDescent="0.3">
      <c r="A57" s="478"/>
      <c r="B57" s="224">
        <v>1</v>
      </c>
      <c r="C57" s="298">
        <v>1</v>
      </c>
      <c r="D57" s="379" t="s">
        <v>612</v>
      </c>
      <c r="E57" s="380"/>
      <c r="F57" s="379" t="s">
        <v>626</v>
      </c>
      <c r="G57" s="380"/>
      <c r="H57" s="28" t="s">
        <v>181</v>
      </c>
      <c r="I57" s="29" t="s">
        <v>215</v>
      </c>
    </row>
    <row r="58" spans="1:9" s="1" customFormat="1" ht="35.25" customHeight="1" thickBot="1" x14ac:dyDescent="0.3">
      <c r="A58" s="477" t="s">
        <v>85</v>
      </c>
      <c r="B58" s="35" t="s">
        <v>75</v>
      </c>
      <c r="C58" s="34" t="s">
        <v>26</v>
      </c>
      <c r="D58" s="460" t="s">
        <v>27</v>
      </c>
      <c r="E58" s="461"/>
      <c r="F58" s="460" t="s">
        <v>28</v>
      </c>
      <c r="G58" s="461"/>
      <c r="H58" s="36" t="s">
        <v>29</v>
      </c>
      <c r="I58" s="38" t="s">
        <v>30</v>
      </c>
    </row>
    <row r="59" spans="1:9" s="1" customFormat="1" ht="120.75" customHeight="1" thickBot="1" x14ac:dyDescent="0.3">
      <c r="A59" s="478"/>
      <c r="B59" s="224">
        <v>1</v>
      </c>
      <c r="C59" s="30"/>
      <c r="D59" s="482"/>
      <c r="E59" s="483"/>
      <c r="F59" s="490"/>
      <c r="G59" s="490"/>
      <c r="H59" s="28"/>
      <c r="I59" s="28"/>
    </row>
    <row r="60" spans="1:9" s="1" customFormat="1" ht="35.25" customHeight="1" thickBot="1" x14ac:dyDescent="0.3">
      <c r="A60" s="477" t="s">
        <v>86</v>
      </c>
      <c r="B60" s="35" t="s">
        <v>75</v>
      </c>
      <c r="C60" s="34" t="s">
        <v>26</v>
      </c>
      <c r="D60" s="460" t="s">
        <v>27</v>
      </c>
      <c r="E60" s="461"/>
      <c r="F60" s="460" t="s">
        <v>28</v>
      </c>
      <c r="G60" s="461"/>
      <c r="H60" s="36" t="s">
        <v>29</v>
      </c>
      <c r="I60" s="38" t="s">
        <v>30</v>
      </c>
    </row>
    <row r="61" spans="1:9" s="1" customFormat="1" ht="120.75" customHeight="1" thickBot="1" x14ac:dyDescent="0.3">
      <c r="A61" s="478"/>
      <c r="B61" s="263">
        <v>1</v>
      </c>
      <c r="C61" s="30"/>
      <c r="D61" s="482"/>
      <c r="E61" s="483"/>
      <c r="F61" s="482"/>
      <c r="G61" s="483"/>
      <c r="H61" s="28"/>
      <c r="I61" s="28"/>
    </row>
    <row r="62" spans="1:9" s="1" customFormat="1" ht="14.25" x14ac:dyDescent="0.25">
      <c r="B62" s="167"/>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396" t="s">
        <v>17</v>
      </c>
      <c r="B65" s="396"/>
      <c r="C65" s="396"/>
      <c r="D65" s="396"/>
      <c r="E65" s="396"/>
      <c r="F65" s="396"/>
      <c r="G65" s="396"/>
      <c r="H65" s="396"/>
      <c r="I65" s="396"/>
    </row>
    <row r="66" spans="1:9" s="1" customFormat="1" ht="102.95" customHeight="1" x14ac:dyDescent="0.25">
      <c r="A66" s="39" t="s">
        <v>18</v>
      </c>
      <c r="B66" s="397" t="s">
        <v>216</v>
      </c>
      <c r="C66" s="398"/>
      <c r="D66" s="397" t="s">
        <v>217</v>
      </c>
      <c r="E66" s="398"/>
      <c r="F66" s="397" t="s">
        <v>218</v>
      </c>
      <c r="G66" s="398"/>
      <c r="H66" s="397"/>
      <c r="I66" s="398"/>
    </row>
    <row r="67" spans="1:9" s="1" customFormat="1" ht="45.75" customHeight="1" x14ac:dyDescent="0.25">
      <c r="A67" s="39" t="s">
        <v>91</v>
      </c>
      <c r="B67" s="407">
        <v>0.2</v>
      </c>
      <c r="C67" s="408"/>
      <c r="D67" s="407">
        <v>0.1</v>
      </c>
      <c r="E67" s="408"/>
      <c r="F67" s="407">
        <v>0.1</v>
      </c>
      <c r="G67" s="408"/>
      <c r="H67" s="520"/>
      <c r="I67" s="521"/>
    </row>
    <row r="68" spans="1:9" s="1" customFormat="1" ht="30" customHeight="1" x14ac:dyDescent="0.25">
      <c r="A68" s="377" t="s">
        <v>49</v>
      </c>
      <c r="B68" s="81" t="s">
        <v>25</v>
      </c>
      <c r="C68" s="81" t="s">
        <v>26</v>
      </c>
      <c r="D68" s="81" t="s">
        <v>25</v>
      </c>
      <c r="E68" s="81" t="s">
        <v>26</v>
      </c>
      <c r="F68" s="81" t="s">
        <v>25</v>
      </c>
      <c r="G68" s="81" t="s">
        <v>26</v>
      </c>
      <c r="H68" s="81" t="s">
        <v>25</v>
      </c>
      <c r="I68" s="81" t="s">
        <v>26</v>
      </c>
    </row>
    <row r="69" spans="1:9" s="1" customFormat="1" ht="30" customHeight="1" x14ac:dyDescent="0.25">
      <c r="A69" s="378"/>
      <c r="B69" s="225">
        <v>8.3299999999999999E-2</v>
      </c>
      <c r="C69" s="225">
        <v>8.3299999999999999E-2</v>
      </c>
      <c r="D69" s="225">
        <v>0</v>
      </c>
      <c r="E69" s="41">
        <v>0</v>
      </c>
      <c r="F69" s="44">
        <v>0.02</v>
      </c>
      <c r="G69" s="41">
        <v>0.02</v>
      </c>
      <c r="H69" s="44"/>
      <c r="I69" s="41"/>
    </row>
    <row r="70" spans="1:9" s="312" customFormat="1" ht="336.95" customHeight="1" x14ac:dyDescent="0.25">
      <c r="A70" s="39" t="s">
        <v>92</v>
      </c>
      <c r="B70" s="456" t="s">
        <v>512</v>
      </c>
      <c r="C70" s="457"/>
      <c r="D70" s="452" t="s">
        <v>219</v>
      </c>
      <c r="E70" s="453"/>
      <c r="F70" s="452" t="s">
        <v>220</v>
      </c>
      <c r="G70" s="522"/>
      <c r="H70" s="523"/>
      <c r="I70" s="524"/>
    </row>
    <row r="71" spans="1:9" s="1" customFormat="1" ht="78.95" customHeight="1" x14ac:dyDescent="0.25">
      <c r="A71" s="39" t="s">
        <v>93</v>
      </c>
      <c r="B71" s="381" t="s">
        <v>221</v>
      </c>
      <c r="C71" s="382"/>
      <c r="D71" s="450"/>
      <c r="E71" s="507"/>
      <c r="F71" s="381" t="s">
        <v>222</v>
      </c>
      <c r="G71" s="391"/>
      <c r="H71" s="458"/>
      <c r="I71" s="391"/>
    </row>
    <row r="72" spans="1:9" s="1" customFormat="1" ht="30.75" customHeight="1" x14ac:dyDescent="0.25">
      <c r="A72" s="377" t="s">
        <v>50</v>
      </c>
      <c r="B72" s="81" t="s">
        <v>25</v>
      </c>
      <c r="C72" s="81" t="s">
        <v>26</v>
      </c>
      <c r="D72" s="81" t="s">
        <v>25</v>
      </c>
      <c r="E72" s="81" t="s">
        <v>26</v>
      </c>
      <c r="F72" s="81" t="s">
        <v>25</v>
      </c>
      <c r="G72" s="81" t="s">
        <v>26</v>
      </c>
      <c r="H72" s="81" t="s">
        <v>25</v>
      </c>
      <c r="I72" s="81" t="s">
        <v>26</v>
      </c>
    </row>
    <row r="73" spans="1:9" s="1" customFormat="1" ht="30.75" customHeight="1" x14ac:dyDescent="0.25">
      <c r="A73" s="378"/>
      <c r="B73" s="225">
        <v>8.3299999999999999E-2</v>
      </c>
      <c r="C73" s="225">
        <v>8.3299999999999999E-2</v>
      </c>
      <c r="D73" s="225">
        <v>0</v>
      </c>
      <c r="E73" s="41">
        <v>0.05</v>
      </c>
      <c r="F73" s="44">
        <v>0.03</v>
      </c>
      <c r="G73" s="41">
        <v>0.03</v>
      </c>
      <c r="H73" s="44"/>
      <c r="I73" s="42"/>
    </row>
    <row r="74" spans="1:9" s="312" customFormat="1" ht="297" customHeight="1" x14ac:dyDescent="0.25">
      <c r="A74" s="39" t="s">
        <v>92</v>
      </c>
      <c r="B74" s="456" t="s">
        <v>513</v>
      </c>
      <c r="C74" s="457"/>
      <c r="D74" s="525" t="s">
        <v>519</v>
      </c>
      <c r="E74" s="526"/>
      <c r="F74" s="452" t="s">
        <v>223</v>
      </c>
      <c r="G74" s="453"/>
      <c r="H74" s="527"/>
      <c r="I74" s="526"/>
    </row>
    <row r="75" spans="1:9" s="1" customFormat="1" ht="69.95" customHeight="1" x14ac:dyDescent="0.25">
      <c r="A75" s="39" t="s">
        <v>93</v>
      </c>
      <c r="B75" s="381" t="s">
        <v>224</v>
      </c>
      <c r="C75" s="382"/>
      <c r="D75" s="450" t="s">
        <v>225</v>
      </c>
      <c r="E75" s="507"/>
      <c r="F75" s="381" t="s">
        <v>226</v>
      </c>
      <c r="G75" s="391"/>
      <c r="H75" s="458"/>
      <c r="I75" s="391"/>
    </row>
    <row r="76" spans="1:9" s="1" customFormat="1" ht="30.75" customHeight="1" x14ac:dyDescent="0.25">
      <c r="A76" s="377" t="s">
        <v>51</v>
      </c>
      <c r="B76" s="81" t="s">
        <v>25</v>
      </c>
      <c r="C76" s="81" t="s">
        <v>26</v>
      </c>
      <c r="D76" s="81" t="s">
        <v>25</v>
      </c>
      <c r="E76" s="81" t="s">
        <v>26</v>
      </c>
      <c r="F76" s="81" t="s">
        <v>25</v>
      </c>
      <c r="G76" s="81" t="s">
        <v>26</v>
      </c>
      <c r="H76" s="81" t="s">
        <v>25</v>
      </c>
      <c r="I76" s="81" t="s">
        <v>26</v>
      </c>
    </row>
    <row r="77" spans="1:9" s="1" customFormat="1" ht="30.75" customHeight="1" x14ac:dyDescent="0.25">
      <c r="A77" s="378"/>
      <c r="B77" s="225">
        <v>8.3299999999999999E-2</v>
      </c>
      <c r="C77" s="225">
        <v>8.3299999999999999E-2</v>
      </c>
      <c r="D77" s="225">
        <v>0.05</v>
      </c>
      <c r="E77" s="41">
        <v>0.05</v>
      </c>
      <c r="F77" s="44">
        <v>0.05</v>
      </c>
      <c r="G77" s="41">
        <v>0.05</v>
      </c>
      <c r="H77" s="44"/>
      <c r="I77" s="42"/>
    </row>
    <row r="78" spans="1:9" s="312" customFormat="1" ht="366.95" customHeight="1" x14ac:dyDescent="0.25">
      <c r="A78" s="39" t="s">
        <v>92</v>
      </c>
      <c r="B78" s="456" t="s">
        <v>514</v>
      </c>
      <c r="C78" s="457"/>
      <c r="D78" s="456" t="s">
        <v>520</v>
      </c>
      <c r="E78" s="457"/>
      <c r="F78" s="456" t="s">
        <v>227</v>
      </c>
      <c r="G78" s="522"/>
      <c r="H78" s="523"/>
      <c r="I78" s="524"/>
    </row>
    <row r="79" spans="1:9" s="1" customFormat="1" ht="89.25" customHeight="1" x14ac:dyDescent="0.25">
      <c r="A79" s="39" t="s">
        <v>93</v>
      </c>
      <c r="B79" s="381" t="s">
        <v>228</v>
      </c>
      <c r="C79" s="382"/>
      <c r="D79" s="381" t="s">
        <v>229</v>
      </c>
      <c r="E79" s="382"/>
      <c r="F79" s="381" t="s">
        <v>230</v>
      </c>
      <c r="G79" s="391"/>
      <c r="H79" s="458"/>
      <c r="I79" s="391"/>
    </row>
    <row r="80" spans="1:9" s="1" customFormat="1" ht="30.75" customHeight="1" x14ac:dyDescent="0.25">
      <c r="A80" s="377" t="s">
        <v>52</v>
      </c>
      <c r="B80" s="81" t="s">
        <v>25</v>
      </c>
      <c r="C80" s="81" t="s">
        <v>26</v>
      </c>
      <c r="D80" s="81" t="s">
        <v>25</v>
      </c>
      <c r="E80" s="81" t="s">
        <v>26</v>
      </c>
      <c r="F80" s="81" t="s">
        <v>25</v>
      </c>
      <c r="G80" s="81" t="s">
        <v>26</v>
      </c>
      <c r="H80" s="81" t="s">
        <v>25</v>
      </c>
      <c r="I80" s="81" t="s">
        <v>26</v>
      </c>
    </row>
    <row r="81" spans="1:9" s="1" customFormat="1" ht="30.75" customHeight="1" x14ac:dyDescent="0.25">
      <c r="A81" s="378"/>
      <c r="B81" s="225">
        <v>8.3299999999999999E-2</v>
      </c>
      <c r="C81" s="225">
        <v>8.3299999999999999E-2</v>
      </c>
      <c r="D81" s="225">
        <v>0.1</v>
      </c>
      <c r="E81" s="225">
        <v>0.1</v>
      </c>
      <c r="F81" s="44">
        <v>0.1</v>
      </c>
      <c r="G81" s="225">
        <v>0.1</v>
      </c>
      <c r="H81" s="44"/>
      <c r="I81" s="42"/>
    </row>
    <row r="82" spans="1:9" s="315" customFormat="1" ht="296.25" customHeight="1" x14ac:dyDescent="0.25">
      <c r="A82" s="39" t="s">
        <v>92</v>
      </c>
      <c r="B82" s="456" t="s">
        <v>518</v>
      </c>
      <c r="C82" s="457"/>
      <c r="D82" s="528" t="s">
        <v>285</v>
      </c>
      <c r="E82" s="529"/>
      <c r="F82" s="452" t="s">
        <v>231</v>
      </c>
      <c r="G82" s="453"/>
      <c r="H82" s="530"/>
      <c r="I82" s="531"/>
    </row>
    <row r="83" spans="1:9" s="1" customFormat="1" ht="81" customHeight="1" x14ac:dyDescent="0.25">
      <c r="A83" s="39" t="s">
        <v>93</v>
      </c>
      <c r="B83" s="381" t="s">
        <v>283</v>
      </c>
      <c r="C83" s="389"/>
      <c r="D83" s="515" t="s">
        <v>286</v>
      </c>
      <c r="E83" s="382"/>
      <c r="F83" s="381" t="s">
        <v>284</v>
      </c>
      <c r="G83" s="391"/>
      <c r="H83" s="458"/>
      <c r="I83" s="391"/>
    </row>
    <row r="84" spans="1:9" s="1" customFormat="1" ht="30" customHeight="1" x14ac:dyDescent="0.25">
      <c r="A84" s="377" t="s">
        <v>54</v>
      </c>
      <c r="B84" s="81" t="s">
        <v>25</v>
      </c>
      <c r="C84" s="81" t="s">
        <v>26</v>
      </c>
      <c r="D84" s="81" t="s">
        <v>25</v>
      </c>
      <c r="E84" s="81" t="s">
        <v>26</v>
      </c>
      <c r="F84" s="81" t="s">
        <v>25</v>
      </c>
      <c r="G84" s="81" t="s">
        <v>26</v>
      </c>
      <c r="H84" s="81" t="s">
        <v>25</v>
      </c>
      <c r="I84" s="81" t="s">
        <v>26</v>
      </c>
    </row>
    <row r="85" spans="1:9" s="1" customFormat="1" ht="30" customHeight="1" x14ac:dyDescent="0.25">
      <c r="A85" s="378"/>
      <c r="B85" s="225">
        <v>8.3299999999999999E-2</v>
      </c>
      <c r="C85" s="225">
        <v>8.3299999999999999E-2</v>
      </c>
      <c r="D85" s="225">
        <v>0.1</v>
      </c>
      <c r="E85" s="41">
        <v>0.12</v>
      </c>
      <c r="F85" s="44">
        <v>0.1</v>
      </c>
      <c r="G85" s="41">
        <v>0.12</v>
      </c>
      <c r="H85" s="44"/>
      <c r="I85" s="42"/>
    </row>
    <row r="86" spans="1:9" s="315" customFormat="1" ht="359.25" customHeight="1" x14ac:dyDescent="0.25">
      <c r="A86" s="39" t="s">
        <v>92</v>
      </c>
      <c r="B86" s="459" t="s">
        <v>515</v>
      </c>
      <c r="C86" s="516"/>
      <c r="D86" s="532" t="s">
        <v>521</v>
      </c>
      <c r="E86" s="532"/>
      <c r="F86" s="532" t="s">
        <v>407</v>
      </c>
      <c r="G86" s="532"/>
      <c r="H86" s="533"/>
      <c r="I86" s="533"/>
    </row>
    <row r="87" spans="1:9" s="1" customFormat="1" ht="80.25" customHeight="1" x14ac:dyDescent="0.25">
      <c r="A87" s="39" t="s">
        <v>93</v>
      </c>
      <c r="B87" s="485" t="s">
        <v>408</v>
      </c>
      <c r="C87" s="385"/>
      <c r="D87" s="485" t="s">
        <v>409</v>
      </c>
      <c r="E87" s="385"/>
      <c r="F87" s="381" t="s">
        <v>410</v>
      </c>
      <c r="G87" s="382"/>
      <c r="H87" s="384"/>
      <c r="I87" s="385"/>
    </row>
    <row r="88" spans="1:9" s="1" customFormat="1" ht="29.25" customHeight="1" x14ac:dyDescent="0.25">
      <c r="A88" s="377" t="s">
        <v>55</v>
      </c>
      <c r="B88" s="81" t="s">
        <v>25</v>
      </c>
      <c r="C88" s="81" t="s">
        <v>26</v>
      </c>
      <c r="D88" s="81" t="s">
        <v>25</v>
      </c>
      <c r="E88" s="81" t="s">
        <v>26</v>
      </c>
      <c r="F88" s="81" t="s">
        <v>25</v>
      </c>
      <c r="G88" s="81" t="s">
        <v>26</v>
      </c>
      <c r="H88" s="81" t="s">
        <v>25</v>
      </c>
      <c r="I88" s="81" t="s">
        <v>26</v>
      </c>
    </row>
    <row r="89" spans="1:9" s="1" customFormat="1" ht="29.25" customHeight="1" x14ac:dyDescent="0.25">
      <c r="A89" s="378"/>
      <c r="B89" s="225">
        <v>8.3299999999999999E-2</v>
      </c>
      <c r="C89" s="225">
        <v>8.3299999999999999E-2</v>
      </c>
      <c r="D89" s="225">
        <v>0.1</v>
      </c>
      <c r="E89" s="41">
        <v>0.1</v>
      </c>
      <c r="F89" s="44">
        <v>0.1</v>
      </c>
      <c r="G89" s="41">
        <v>0.1</v>
      </c>
      <c r="H89" s="44"/>
      <c r="I89" s="42"/>
    </row>
    <row r="90" spans="1:9" s="312" customFormat="1" ht="409.5" customHeight="1" x14ac:dyDescent="0.25">
      <c r="A90" s="39" t="s">
        <v>92</v>
      </c>
      <c r="B90" s="386" t="s">
        <v>516</v>
      </c>
      <c r="C90" s="387"/>
      <c r="D90" s="386" t="s">
        <v>522</v>
      </c>
      <c r="E90" s="386"/>
      <c r="F90" s="386" t="s">
        <v>424</v>
      </c>
      <c r="G90" s="386"/>
      <c r="H90" s="387"/>
      <c r="I90" s="387"/>
    </row>
    <row r="91" spans="1:9" s="297" customFormat="1" ht="80.25" customHeight="1" x14ac:dyDescent="0.25">
      <c r="A91" s="39" t="s">
        <v>93</v>
      </c>
      <c r="B91" s="381" t="s">
        <v>425</v>
      </c>
      <c r="C91" s="382"/>
      <c r="D91" s="381" t="s">
        <v>426</v>
      </c>
      <c r="E91" s="382"/>
      <c r="F91" s="381" t="s">
        <v>427</v>
      </c>
      <c r="G91" s="382"/>
      <c r="H91" s="383"/>
      <c r="I91" s="382"/>
    </row>
    <row r="92" spans="1:9" s="1" customFormat="1" ht="24.95" customHeight="1" x14ac:dyDescent="0.25">
      <c r="A92" s="377" t="s">
        <v>56</v>
      </c>
      <c r="B92" s="81" t="s">
        <v>25</v>
      </c>
      <c r="C92" s="81" t="s">
        <v>26</v>
      </c>
      <c r="D92" s="81" t="s">
        <v>25</v>
      </c>
      <c r="E92" s="81" t="s">
        <v>26</v>
      </c>
      <c r="F92" s="81" t="s">
        <v>25</v>
      </c>
      <c r="G92" s="81" t="s">
        <v>26</v>
      </c>
      <c r="H92" s="81" t="s">
        <v>25</v>
      </c>
      <c r="I92" s="81" t="s">
        <v>26</v>
      </c>
    </row>
    <row r="93" spans="1:9" s="1" customFormat="1" ht="24.95" customHeight="1" x14ac:dyDescent="0.25">
      <c r="A93" s="378"/>
      <c r="B93" s="225">
        <v>8.3299999999999999E-2</v>
      </c>
      <c r="C93" s="225">
        <v>8.3299999999999999E-2</v>
      </c>
      <c r="D93" s="225">
        <v>0.1</v>
      </c>
      <c r="E93" s="41">
        <v>0.16</v>
      </c>
      <c r="F93" s="44">
        <v>0.1</v>
      </c>
      <c r="G93" s="41">
        <v>0.12</v>
      </c>
      <c r="H93" s="44"/>
      <c r="I93" s="42"/>
    </row>
    <row r="94" spans="1:9" s="312" customFormat="1" ht="409.5" customHeight="1" x14ac:dyDescent="0.25">
      <c r="A94" s="39" t="s">
        <v>92</v>
      </c>
      <c r="B94" s="386" t="s">
        <v>517</v>
      </c>
      <c r="C94" s="387"/>
      <c r="D94" s="386" t="s">
        <v>523</v>
      </c>
      <c r="E94" s="386"/>
      <c r="F94" s="386" t="s">
        <v>447</v>
      </c>
      <c r="G94" s="386"/>
      <c r="H94" s="387"/>
      <c r="I94" s="387"/>
    </row>
    <row r="95" spans="1:9" s="297" customFormat="1" ht="80.25" customHeight="1" x14ac:dyDescent="0.25">
      <c r="A95" s="39" t="s">
        <v>93</v>
      </c>
      <c r="B95" s="381" t="s">
        <v>448</v>
      </c>
      <c r="C95" s="382"/>
      <c r="D95" s="381" t="s">
        <v>449</v>
      </c>
      <c r="E95" s="382"/>
      <c r="F95" s="381" t="s">
        <v>450</v>
      </c>
      <c r="G95" s="382"/>
      <c r="H95" s="383"/>
      <c r="I95" s="382"/>
    </row>
    <row r="96" spans="1:9" s="1" customFormat="1" ht="24.95" customHeight="1" x14ac:dyDescent="0.25">
      <c r="A96" s="377" t="s">
        <v>57</v>
      </c>
      <c r="B96" s="81" t="s">
        <v>25</v>
      </c>
      <c r="C96" s="81" t="s">
        <v>26</v>
      </c>
      <c r="D96" s="81" t="s">
        <v>25</v>
      </c>
      <c r="E96" s="81" t="s">
        <v>26</v>
      </c>
      <c r="F96" s="81" t="s">
        <v>25</v>
      </c>
      <c r="G96" s="81" t="s">
        <v>26</v>
      </c>
      <c r="H96" s="81" t="s">
        <v>25</v>
      </c>
      <c r="I96" s="81" t="s">
        <v>26</v>
      </c>
    </row>
    <row r="97" spans="1:9" s="1" customFormat="1" ht="24.95" customHeight="1" x14ac:dyDescent="0.25">
      <c r="A97" s="378"/>
      <c r="B97" s="225">
        <v>8.3299999999999999E-2</v>
      </c>
      <c r="C97" s="225">
        <v>8.3299999999999999E-2</v>
      </c>
      <c r="D97" s="225">
        <v>0.1</v>
      </c>
      <c r="E97" s="41">
        <v>0.1</v>
      </c>
      <c r="F97" s="44">
        <v>0.1</v>
      </c>
      <c r="G97" s="41">
        <v>0.1</v>
      </c>
      <c r="H97" s="44"/>
      <c r="I97" s="42"/>
    </row>
    <row r="98" spans="1:9" s="1" customFormat="1" ht="409.5" customHeight="1" x14ac:dyDescent="0.25">
      <c r="A98" s="39" t="s">
        <v>92</v>
      </c>
      <c r="B98" s="386" t="s">
        <v>556</v>
      </c>
      <c r="C98" s="387"/>
      <c r="D98" s="386" t="s">
        <v>558</v>
      </c>
      <c r="E98" s="386"/>
      <c r="F98" s="386" t="s">
        <v>577</v>
      </c>
      <c r="G98" s="386"/>
      <c r="H98" s="388"/>
      <c r="I98" s="388"/>
    </row>
    <row r="99" spans="1:9" s="1" customFormat="1" ht="80.25" customHeight="1" x14ac:dyDescent="0.25">
      <c r="A99" s="39" t="s">
        <v>93</v>
      </c>
      <c r="B99" s="534" t="s">
        <v>557</v>
      </c>
      <c r="C99" s="385"/>
      <c r="D99" s="515" t="s">
        <v>559</v>
      </c>
      <c r="E99" s="382"/>
      <c r="F99" s="381" t="s">
        <v>579</v>
      </c>
      <c r="G99" s="382"/>
      <c r="H99" s="384"/>
      <c r="I99" s="385"/>
    </row>
    <row r="100" spans="1:9" s="1" customFormat="1" ht="24.95" customHeight="1" x14ac:dyDescent="0.25">
      <c r="A100" s="377" t="s">
        <v>59</v>
      </c>
      <c r="B100" s="81" t="s">
        <v>25</v>
      </c>
      <c r="C100" s="81" t="s">
        <v>26</v>
      </c>
      <c r="D100" s="81"/>
      <c r="E100" s="81" t="s">
        <v>26</v>
      </c>
      <c r="F100" s="81" t="s">
        <v>25</v>
      </c>
      <c r="G100" s="81" t="s">
        <v>26</v>
      </c>
      <c r="H100" s="81" t="s">
        <v>25</v>
      </c>
      <c r="I100" s="81" t="s">
        <v>26</v>
      </c>
    </row>
    <row r="101" spans="1:9" s="1" customFormat="1" ht="24.95" customHeight="1" x14ac:dyDescent="0.25">
      <c r="A101" s="378"/>
      <c r="B101" s="225">
        <v>8.3299999999999999E-2</v>
      </c>
      <c r="C101" s="225">
        <v>8.3299999999999999E-2</v>
      </c>
      <c r="D101" s="225">
        <v>0.15</v>
      </c>
      <c r="E101" s="41">
        <v>0.17</v>
      </c>
      <c r="F101" s="44">
        <v>0.1</v>
      </c>
      <c r="G101" s="41">
        <v>0.1</v>
      </c>
      <c r="H101" s="44"/>
      <c r="I101" s="42"/>
    </row>
    <row r="102" spans="1:9" s="1" customFormat="1" ht="408.95" customHeight="1" x14ac:dyDescent="0.25">
      <c r="A102" s="39" t="s">
        <v>92</v>
      </c>
      <c r="B102" s="386" t="s">
        <v>574</v>
      </c>
      <c r="C102" s="387"/>
      <c r="D102" s="386" t="s">
        <v>576</v>
      </c>
      <c r="E102" s="386"/>
      <c r="F102" s="386" t="s">
        <v>581</v>
      </c>
      <c r="G102" s="386"/>
      <c r="H102" s="388"/>
      <c r="I102" s="388"/>
    </row>
    <row r="103" spans="1:9" s="1" customFormat="1" ht="80.25" customHeight="1" x14ac:dyDescent="0.25">
      <c r="A103" s="39" t="s">
        <v>93</v>
      </c>
      <c r="B103" s="485" t="s">
        <v>580</v>
      </c>
      <c r="C103" s="385"/>
      <c r="D103" s="534" t="s">
        <v>595</v>
      </c>
      <c r="E103" s="385"/>
      <c r="F103" s="492" t="s">
        <v>578</v>
      </c>
      <c r="G103" s="493"/>
      <c r="H103" s="384"/>
      <c r="I103" s="385"/>
    </row>
    <row r="104" spans="1:9" s="1" customFormat="1" ht="24.95" customHeight="1" x14ac:dyDescent="0.25">
      <c r="A104" s="377" t="s">
        <v>60</v>
      </c>
      <c r="B104" s="81" t="s">
        <v>25</v>
      </c>
      <c r="C104" s="81" t="s">
        <v>26</v>
      </c>
      <c r="D104" s="81" t="s">
        <v>25</v>
      </c>
      <c r="E104" s="81" t="s">
        <v>26</v>
      </c>
      <c r="F104" s="81" t="s">
        <v>25</v>
      </c>
      <c r="G104" s="81" t="s">
        <v>26</v>
      </c>
      <c r="H104" s="81" t="s">
        <v>25</v>
      </c>
      <c r="I104" s="81" t="s">
        <v>26</v>
      </c>
    </row>
    <row r="105" spans="1:9" s="1" customFormat="1" ht="24.95" customHeight="1" x14ac:dyDescent="0.25">
      <c r="A105" s="378"/>
      <c r="B105" s="225">
        <v>8.3299999999999999E-2</v>
      </c>
      <c r="C105" s="225">
        <v>8.3299999999999999E-2</v>
      </c>
      <c r="D105" s="225">
        <v>0.15</v>
      </c>
      <c r="E105" s="41">
        <v>0.15</v>
      </c>
      <c r="F105" s="44">
        <v>0.1</v>
      </c>
      <c r="G105" s="41">
        <v>0.14000000000000001</v>
      </c>
      <c r="H105" s="44"/>
      <c r="I105" s="42"/>
    </row>
    <row r="106" spans="1:9" s="1" customFormat="1" ht="409.5" customHeight="1" x14ac:dyDescent="0.25">
      <c r="A106" s="39" t="s">
        <v>92</v>
      </c>
      <c r="B106" s="386" t="s">
        <v>609</v>
      </c>
      <c r="C106" s="387"/>
      <c r="D106" s="386" t="s">
        <v>610</v>
      </c>
      <c r="E106" s="386"/>
      <c r="F106" s="488" t="s">
        <v>611</v>
      </c>
      <c r="G106" s="489"/>
      <c r="H106" s="388"/>
      <c r="I106" s="388"/>
    </row>
    <row r="107" spans="1:9" s="297" customFormat="1" ht="80.25" customHeight="1" x14ac:dyDescent="0.25">
      <c r="A107" s="39" t="s">
        <v>93</v>
      </c>
      <c r="B107" s="381" t="s">
        <v>618</v>
      </c>
      <c r="C107" s="382"/>
      <c r="D107" s="381" t="s">
        <v>619</v>
      </c>
      <c r="E107" s="382"/>
      <c r="F107" s="381" t="s">
        <v>620</v>
      </c>
      <c r="G107" s="382"/>
      <c r="H107" s="383"/>
      <c r="I107" s="382"/>
    </row>
    <row r="108" spans="1:9" s="1" customFormat="1" ht="24.95" customHeight="1" x14ac:dyDescent="0.25">
      <c r="A108" s="377" t="s">
        <v>61</v>
      </c>
      <c r="B108" s="81" t="s">
        <v>25</v>
      </c>
      <c r="C108" s="81" t="s">
        <v>26</v>
      </c>
      <c r="D108" s="81" t="s">
        <v>25</v>
      </c>
      <c r="E108" s="81" t="s">
        <v>26</v>
      </c>
      <c r="F108" s="81" t="s">
        <v>25</v>
      </c>
      <c r="G108" s="81" t="s">
        <v>26</v>
      </c>
      <c r="H108" s="81" t="s">
        <v>25</v>
      </c>
      <c r="I108" s="81" t="s">
        <v>26</v>
      </c>
    </row>
    <row r="109" spans="1:9" s="1" customFormat="1" ht="24.95" customHeight="1" x14ac:dyDescent="0.25">
      <c r="A109" s="378"/>
      <c r="B109" s="225">
        <v>8.3299999999999999E-2</v>
      </c>
      <c r="C109" s="41"/>
      <c r="D109" s="225">
        <v>0.15</v>
      </c>
      <c r="E109" s="41"/>
      <c r="F109" s="44">
        <v>0.1</v>
      </c>
      <c r="G109" s="41"/>
      <c r="H109" s="44"/>
      <c r="I109" s="42"/>
    </row>
    <row r="110" spans="1:9" s="1" customFormat="1" ht="80.25" customHeight="1" x14ac:dyDescent="0.25">
      <c r="A110" s="39" t="s">
        <v>92</v>
      </c>
      <c r="B110" s="388"/>
      <c r="C110" s="388"/>
      <c r="D110" s="388"/>
      <c r="E110" s="388"/>
      <c r="F110" s="388"/>
      <c r="G110" s="388"/>
      <c r="H110" s="388"/>
      <c r="I110" s="388"/>
    </row>
    <row r="111" spans="1:9" s="1" customFormat="1" ht="80.25" customHeight="1" x14ac:dyDescent="0.25">
      <c r="A111" s="39" t="s">
        <v>93</v>
      </c>
      <c r="B111" s="384"/>
      <c r="C111" s="385"/>
      <c r="D111" s="384"/>
      <c r="E111" s="385"/>
      <c r="F111" s="384"/>
      <c r="G111" s="385"/>
      <c r="H111" s="384"/>
      <c r="I111" s="385"/>
    </row>
    <row r="112" spans="1:9" s="1" customFormat="1" ht="24.95" customHeight="1" x14ac:dyDescent="0.25">
      <c r="A112" s="377" t="s">
        <v>62</v>
      </c>
      <c r="B112" s="81" t="s">
        <v>25</v>
      </c>
      <c r="C112" s="81" t="s">
        <v>26</v>
      </c>
      <c r="D112" s="81" t="s">
        <v>25</v>
      </c>
      <c r="E112" s="81" t="s">
        <v>26</v>
      </c>
      <c r="F112" s="81" t="s">
        <v>25</v>
      </c>
      <c r="G112" s="81" t="s">
        <v>26</v>
      </c>
      <c r="H112" s="81" t="s">
        <v>25</v>
      </c>
      <c r="I112" s="81" t="s">
        <v>26</v>
      </c>
    </row>
    <row r="113" spans="1:9" s="1" customFormat="1" ht="24.95" customHeight="1" x14ac:dyDescent="0.25">
      <c r="A113" s="378"/>
      <c r="B113" s="225">
        <v>8.3299999999999999E-2</v>
      </c>
      <c r="C113" s="41"/>
      <c r="D113" s="225">
        <v>0</v>
      </c>
      <c r="E113" s="41"/>
      <c r="F113" s="44">
        <v>0.1</v>
      </c>
      <c r="G113" s="41"/>
      <c r="H113" s="156"/>
      <c r="I113" s="157"/>
    </row>
    <row r="114" spans="1:9" s="1" customFormat="1" ht="80.25" customHeight="1" x14ac:dyDescent="0.25">
      <c r="A114" s="39" t="s">
        <v>92</v>
      </c>
      <c r="B114" s="491"/>
      <c r="C114" s="491"/>
      <c r="D114" s="491"/>
      <c r="E114" s="491"/>
      <c r="F114" s="491"/>
      <c r="G114" s="491"/>
      <c r="H114" s="491"/>
      <c r="I114" s="491"/>
    </row>
    <row r="115" spans="1:9" s="1" customFormat="1" ht="80.25" customHeight="1" x14ac:dyDescent="0.25">
      <c r="A115" s="39" t="s">
        <v>93</v>
      </c>
      <c r="B115" s="384"/>
      <c r="C115" s="385"/>
      <c r="D115" s="384"/>
      <c r="E115" s="385"/>
      <c r="F115" s="384"/>
      <c r="G115" s="385"/>
      <c r="H115" s="384"/>
      <c r="I115" s="385"/>
    </row>
    <row r="116" spans="1:9" s="1" customFormat="1" ht="16.5" x14ac:dyDescent="0.25">
      <c r="A116" s="40" t="s">
        <v>94</v>
      </c>
      <c r="B116" s="43">
        <f t="shared" ref="B116:I116" si="1">(B69+B73+B77+B81+B85+B89+B93+B97+B101+B105+B109+B113)</f>
        <v>0.99960000000000016</v>
      </c>
      <c r="C116" s="43">
        <f t="shared" si="1"/>
        <v>0.83300000000000007</v>
      </c>
      <c r="D116" s="43">
        <f t="shared" si="1"/>
        <v>1</v>
      </c>
      <c r="E116" s="43">
        <f t="shared" si="1"/>
        <v>1</v>
      </c>
      <c r="F116" s="43">
        <f t="shared" si="1"/>
        <v>0.99999999999999989</v>
      </c>
      <c r="G116" s="43">
        <f t="shared" si="1"/>
        <v>0.88</v>
      </c>
      <c r="H116" s="43">
        <f t="shared" si="1"/>
        <v>0</v>
      </c>
      <c r="I116" s="43">
        <f t="shared" si="1"/>
        <v>0</v>
      </c>
    </row>
    <row r="117" spans="1:9" s="1" customFormat="1" ht="14.25" x14ac:dyDescent="0.25"/>
    <row r="118" spans="1:9" s="1" customFormat="1" ht="14.25" x14ac:dyDescent="0.25"/>
    <row r="119" spans="1:9" s="1" customFormat="1" ht="14.25" x14ac:dyDescent="0.25"/>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3:G103"/>
    <mergeCell ref="H106:I106"/>
    <mergeCell ref="B107:C107"/>
    <mergeCell ref="D107:E107"/>
    <mergeCell ref="F107:G107"/>
    <mergeCell ref="H107:I107"/>
    <mergeCell ref="A108:A109"/>
    <mergeCell ref="F106:G106"/>
    <mergeCell ref="A100:A101"/>
    <mergeCell ref="B102:C102"/>
    <mergeCell ref="D102:E102"/>
    <mergeCell ref="F102:G102"/>
    <mergeCell ref="H102:I102"/>
    <mergeCell ref="B103:C103"/>
    <mergeCell ref="D103:E103"/>
    <mergeCell ref="H103:I103"/>
    <mergeCell ref="A104:A105"/>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 ref="B99" r:id="rId21" xr:uid="{5C744523-9F48-104C-9CC5-A0C3731C1133}"/>
    <hyperlink ref="D99" r:id="rId22" xr:uid="{FF2FDACF-2C64-504A-B2B3-CD574AEB73C6}"/>
    <hyperlink ref="F103" r:id="rId23" xr:uid="{2E00E6AC-EA98-F64B-942C-F11873484FD0}"/>
    <hyperlink ref="F99" r:id="rId24" xr:uid="{F853777C-EAFF-1041-8486-FBDC37FE3A30}"/>
    <hyperlink ref="B103" r:id="rId25" xr:uid="{9DDB1546-E830-4E4F-8BFF-9BFBE3D4A13F}"/>
    <hyperlink ref="D103" r:id="rId26" xr:uid="{26018E90-5A6D-E84C-A75C-934F18AD3E36}"/>
    <hyperlink ref="B107" r:id="rId27" xr:uid="{71E73602-7BA7-4943-9FA5-BD30DA7002C7}"/>
    <hyperlink ref="D107" r:id="rId28" xr:uid="{ECDD6B57-A4A2-F341-8234-40D1A9DF286B}"/>
    <hyperlink ref="F107" r:id="rId29" xr:uid="{5B433D9A-1E9E-0C44-BB24-CAFFE3CA262B}"/>
  </hyperlinks>
  <pageMargins left="0.7" right="0.7" top="0.75" bottom="0.75" header="0.3" footer="0.3"/>
  <drawing r:id="rId30"/>
  <legacyDrawing r:id="rId3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29" zoomScale="70" zoomScaleNormal="70" workbookViewId="0">
      <selection activeCell="D39" sqref="D39:E41"/>
    </sheetView>
  </sheetViews>
  <sheetFormatPr baseColWidth="10" defaultColWidth="10.85546875" defaultRowHeight="14.25" x14ac:dyDescent="0.25"/>
  <cols>
    <col min="1" max="1" width="49.42578125" style="1" customWidth="1"/>
    <col min="2" max="2" width="53.42578125" style="1" customWidth="1"/>
    <col min="3" max="13" width="35.42578125" style="1" customWidth="1"/>
    <col min="14" max="15" width="18.1406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32.25" customHeight="1" thickBot="1" x14ac:dyDescent="0.3">
      <c r="A1" s="433"/>
      <c r="B1" s="414" t="s">
        <v>43</v>
      </c>
      <c r="C1" s="415"/>
      <c r="D1" s="415"/>
      <c r="E1" s="415"/>
      <c r="F1" s="415"/>
      <c r="G1" s="415"/>
      <c r="H1" s="415"/>
      <c r="I1" s="416"/>
      <c r="J1" s="411" t="s">
        <v>161</v>
      </c>
      <c r="K1" s="412"/>
      <c r="L1" s="413"/>
    </row>
    <row r="2" spans="1:15" s="71" customFormat="1" ht="30.75" customHeight="1" thickBot="1" x14ac:dyDescent="0.3">
      <c r="A2" s="434"/>
      <c r="B2" s="417" t="s">
        <v>44</v>
      </c>
      <c r="C2" s="418"/>
      <c r="D2" s="418"/>
      <c r="E2" s="418"/>
      <c r="F2" s="418"/>
      <c r="G2" s="418"/>
      <c r="H2" s="418"/>
      <c r="I2" s="419"/>
      <c r="J2" s="411" t="s">
        <v>162</v>
      </c>
      <c r="K2" s="412"/>
      <c r="L2" s="413"/>
    </row>
    <row r="3" spans="1:15" s="71" customFormat="1" ht="24" customHeight="1" thickBot="1" x14ac:dyDescent="0.3">
      <c r="A3" s="434"/>
      <c r="B3" s="417" t="s">
        <v>0</v>
      </c>
      <c r="C3" s="418"/>
      <c r="D3" s="418"/>
      <c r="E3" s="418"/>
      <c r="F3" s="418"/>
      <c r="G3" s="418"/>
      <c r="H3" s="418"/>
      <c r="I3" s="419"/>
      <c r="J3" s="411" t="s">
        <v>163</v>
      </c>
      <c r="K3" s="412"/>
      <c r="L3" s="413"/>
    </row>
    <row r="4" spans="1:15" s="71" customFormat="1" ht="21.75" customHeight="1" thickBot="1" x14ac:dyDescent="0.3">
      <c r="A4" s="435"/>
      <c r="B4" s="420" t="s">
        <v>112</v>
      </c>
      <c r="C4" s="421"/>
      <c r="D4" s="421"/>
      <c r="E4" s="421"/>
      <c r="F4" s="421"/>
      <c r="G4" s="421"/>
      <c r="H4" s="421"/>
      <c r="I4" s="422"/>
      <c r="J4" s="411" t="s">
        <v>166</v>
      </c>
      <c r="K4" s="412"/>
      <c r="L4" s="413"/>
    </row>
    <row r="5" spans="1:15" s="71" customFormat="1" ht="21.75" customHeight="1" thickBot="1" x14ac:dyDescent="0.3">
      <c r="A5" s="72"/>
      <c r="B5" s="73"/>
      <c r="C5" s="73"/>
      <c r="D5" s="73"/>
      <c r="E5" s="73"/>
      <c r="F5" s="73"/>
      <c r="G5" s="73"/>
      <c r="H5" s="73"/>
      <c r="I5" s="73"/>
      <c r="J5" s="74"/>
      <c r="K5" s="74"/>
      <c r="L5" s="74"/>
    </row>
    <row r="6" spans="1:15" ht="40.5" customHeight="1" thickBot="1" x14ac:dyDescent="0.3">
      <c r="A6" s="46" t="s">
        <v>47</v>
      </c>
      <c r="B6" s="548"/>
      <c r="C6" s="549"/>
      <c r="D6" s="549"/>
      <c r="E6" s="549"/>
      <c r="F6" s="549"/>
      <c r="G6" s="549"/>
      <c r="H6" s="549"/>
      <c r="I6" s="550"/>
      <c r="J6" s="178" t="s">
        <v>48</v>
      </c>
      <c r="K6" s="551">
        <v>2024110010308</v>
      </c>
      <c r="L6" s="552"/>
      <c r="M6" s="547"/>
      <c r="N6" s="547"/>
      <c r="O6" s="547"/>
    </row>
    <row r="7" spans="1:15" s="71" customFormat="1" ht="21.75"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553" t="s">
        <v>2</v>
      </c>
      <c r="B8" s="145" t="s">
        <v>49</v>
      </c>
      <c r="C8" s="287">
        <v>45688</v>
      </c>
      <c r="D8" s="145" t="s">
        <v>50</v>
      </c>
      <c r="E8" s="288">
        <v>45716</v>
      </c>
      <c r="F8" s="145" t="s">
        <v>51</v>
      </c>
      <c r="G8" s="287">
        <v>45747</v>
      </c>
      <c r="H8" s="145" t="s">
        <v>52</v>
      </c>
      <c r="I8" s="291">
        <v>45777</v>
      </c>
      <c r="J8" s="554" t="s">
        <v>3</v>
      </c>
      <c r="K8" s="144" t="s">
        <v>53</v>
      </c>
      <c r="L8" s="75"/>
      <c r="M8" s="547"/>
      <c r="N8" s="547"/>
      <c r="O8" s="547"/>
    </row>
    <row r="9" spans="1:15" s="71" customFormat="1" ht="21.75" customHeight="1" thickBot="1" x14ac:dyDescent="0.3">
      <c r="A9" s="553"/>
      <c r="B9" s="146" t="s">
        <v>54</v>
      </c>
      <c r="C9" s="288">
        <v>45808</v>
      </c>
      <c r="D9" s="145" t="s">
        <v>55</v>
      </c>
      <c r="E9" s="295">
        <v>45838</v>
      </c>
      <c r="F9" s="145" t="s">
        <v>56</v>
      </c>
      <c r="G9" s="295">
        <v>45869</v>
      </c>
      <c r="H9" s="145" t="s">
        <v>57</v>
      </c>
      <c r="I9" s="321">
        <v>45900</v>
      </c>
      <c r="J9" s="554"/>
      <c r="K9" s="144" t="s">
        <v>58</v>
      </c>
      <c r="L9" s="75"/>
      <c r="M9" s="547"/>
      <c r="N9" s="547"/>
      <c r="O9" s="547"/>
    </row>
    <row r="10" spans="1:15" s="71" customFormat="1" ht="21.75" customHeight="1" thickBot="1" x14ac:dyDescent="0.3">
      <c r="A10" s="553"/>
      <c r="B10" s="145" t="s">
        <v>59</v>
      </c>
      <c r="C10" s="326">
        <v>45930</v>
      </c>
      <c r="D10" s="145" t="s">
        <v>60</v>
      </c>
      <c r="E10" s="295">
        <v>45961</v>
      </c>
      <c r="F10" s="145" t="s">
        <v>61</v>
      </c>
      <c r="G10" s="118"/>
      <c r="H10" s="145" t="s">
        <v>62</v>
      </c>
      <c r="I10" s="116"/>
      <c r="J10" s="554"/>
      <c r="K10" s="144" t="s">
        <v>63</v>
      </c>
      <c r="L10" s="75" t="s">
        <v>173</v>
      </c>
      <c r="M10" s="547"/>
      <c r="N10" s="547"/>
      <c r="O10" s="547"/>
    </row>
    <row r="11" spans="1:15" ht="15" thickBot="1" x14ac:dyDescent="0.3"/>
    <row r="12" spans="1:15" ht="32.25" customHeight="1" thickBot="1" x14ac:dyDescent="0.3">
      <c r="A12" s="535" t="s">
        <v>113</v>
      </c>
      <c r="B12" s="536"/>
      <c r="C12" s="536"/>
      <c r="D12" s="536"/>
      <c r="E12" s="536"/>
      <c r="F12" s="536"/>
      <c r="G12" s="536"/>
      <c r="H12" s="536"/>
      <c r="I12" s="536"/>
      <c r="J12" s="536"/>
      <c r="K12" s="536"/>
      <c r="L12" s="537"/>
    </row>
    <row r="13" spans="1:15" ht="32.25" customHeight="1" thickBot="1" x14ac:dyDescent="0.3">
      <c r="A13" s="538" t="s">
        <v>114</v>
      </c>
      <c r="B13" s="540" t="s">
        <v>32</v>
      </c>
      <c r="C13" s="542" t="s">
        <v>4</v>
      </c>
      <c r="D13" s="544" t="s">
        <v>74</v>
      </c>
      <c r="E13" s="545"/>
      <c r="F13" s="546"/>
      <c r="G13" s="544" t="s">
        <v>76</v>
      </c>
      <c r="H13" s="545"/>
      <c r="I13" s="546"/>
      <c r="J13" s="393" t="s">
        <v>77</v>
      </c>
      <c r="K13" s="394"/>
      <c r="L13" s="395"/>
    </row>
    <row r="14" spans="1:15" ht="32.25" customHeight="1" thickBot="1" x14ac:dyDescent="0.3">
      <c r="A14" s="539"/>
      <c r="B14" s="541"/>
      <c r="C14" s="543"/>
      <c r="D14" s="241" t="s">
        <v>11</v>
      </c>
      <c r="E14" s="242" t="s">
        <v>12</v>
      </c>
      <c r="F14" s="101" t="s">
        <v>33</v>
      </c>
      <c r="G14" s="102" t="s">
        <v>11</v>
      </c>
      <c r="H14" s="100" t="s">
        <v>12</v>
      </c>
      <c r="I14" s="101" t="s">
        <v>33</v>
      </c>
      <c r="J14" s="102" t="s">
        <v>11</v>
      </c>
      <c r="K14" s="100" t="s">
        <v>12</v>
      </c>
      <c r="L14" s="101" t="s">
        <v>33</v>
      </c>
    </row>
    <row r="15" spans="1:15" ht="91.5" customHeight="1" x14ac:dyDescent="0.2">
      <c r="A15" s="555" t="s">
        <v>244</v>
      </c>
      <c r="B15" s="243" t="s">
        <v>245</v>
      </c>
      <c r="C15" s="558" t="s">
        <v>246</v>
      </c>
      <c r="D15" s="244">
        <v>428846683</v>
      </c>
      <c r="E15" s="200">
        <v>462190</v>
      </c>
      <c r="F15" s="561">
        <v>1</v>
      </c>
      <c r="G15" s="103">
        <v>190184616</v>
      </c>
      <c r="H15" s="99">
        <v>5502976</v>
      </c>
      <c r="I15" s="561">
        <v>1</v>
      </c>
      <c r="J15" s="103">
        <v>620167426</v>
      </c>
      <c r="K15" s="99">
        <v>44932730</v>
      </c>
      <c r="L15" s="561">
        <v>1</v>
      </c>
    </row>
    <row r="16" spans="1:15" ht="53.25" customHeight="1" x14ac:dyDescent="0.2">
      <c r="A16" s="556"/>
      <c r="B16" s="243" t="s">
        <v>247</v>
      </c>
      <c r="C16" s="559"/>
      <c r="D16" s="244">
        <v>425058834</v>
      </c>
      <c r="E16" s="200"/>
      <c r="F16" s="562"/>
      <c r="G16" s="103">
        <v>93713221</v>
      </c>
      <c r="H16" s="99">
        <v>3702706</v>
      </c>
      <c r="I16" s="562"/>
      <c r="J16" s="103">
        <v>519536101</v>
      </c>
      <c r="K16" s="99">
        <v>37590285</v>
      </c>
      <c r="L16" s="562"/>
    </row>
    <row r="17" spans="1:13" s="23" customFormat="1" ht="60.75" customHeight="1" thickBot="1" x14ac:dyDescent="0.25">
      <c r="A17" s="557"/>
      <c r="B17" s="245" t="s">
        <v>248</v>
      </c>
      <c r="C17" s="560"/>
      <c r="D17" s="246">
        <v>287192365</v>
      </c>
      <c r="E17" s="247"/>
      <c r="F17" s="563"/>
      <c r="G17" s="248">
        <v>268892846</v>
      </c>
      <c r="H17" s="249">
        <v>3555095</v>
      </c>
      <c r="I17" s="563"/>
      <c r="J17" s="248">
        <v>556757806</v>
      </c>
      <c r="K17" s="249">
        <v>39502633</v>
      </c>
      <c r="L17" s="563"/>
      <c r="M17" s="1"/>
    </row>
    <row r="18" spans="1:13" ht="15" customHeight="1" x14ac:dyDescent="0.2">
      <c r="A18" s="23"/>
      <c r="B18" s="23"/>
      <c r="C18" s="23"/>
      <c r="D18" s="23"/>
      <c r="E18" s="23"/>
      <c r="F18" s="250"/>
      <c r="G18" s="23"/>
      <c r="H18" s="23"/>
      <c r="I18" s="23"/>
      <c r="J18" s="23"/>
      <c r="K18" s="23"/>
      <c r="L18" s="23"/>
    </row>
    <row r="19" spans="1:13" ht="35.25" customHeight="1" thickBot="1" x14ac:dyDescent="0.3"/>
    <row r="20" spans="1:13" ht="35.25" customHeight="1" thickBot="1" x14ac:dyDescent="0.3">
      <c r="A20" s="535" t="s">
        <v>115</v>
      </c>
      <c r="B20" s="536"/>
      <c r="C20" s="536"/>
      <c r="D20" s="536"/>
      <c r="E20" s="536"/>
      <c r="F20" s="536"/>
      <c r="G20" s="536"/>
      <c r="H20" s="536"/>
      <c r="I20" s="536"/>
      <c r="J20" s="536"/>
      <c r="K20" s="536"/>
      <c r="L20" s="537"/>
    </row>
    <row r="21" spans="1:13" ht="35.25" customHeight="1" x14ac:dyDescent="0.25">
      <c r="A21" s="538" t="s">
        <v>114</v>
      </c>
      <c r="B21" s="540" t="s">
        <v>32</v>
      </c>
      <c r="C21" s="542" t="s">
        <v>4</v>
      </c>
      <c r="D21" s="544" t="s">
        <v>78</v>
      </c>
      <c r="E21" s="545"/>
      <c r="F21" s="546"/>
      <c r="G21" s="544" t="s">
        <v>79</v>
      </c>
      <c r="H21" s="545"/>
      <c r="I21" s="546"/>
      <c r="J21" s="544" t="s">
        <v>80</v>
      </c>
      <c r="K21" s="545"/>
      <c r="L21" s="546"/>
    </row>
    <row r="22" spans="1:13" ht="90" customHeight="1" thickBot="1" x14ac:dyDescent="0.3">
      <c r="A22" s="539"/>
      <c r="B22" s="541"/>
      <c r="C22" s="543"/>
      <c r="D22" s="102" t="s">
        <v>11</v>
      </c>
      <c r="E22" s="100" t="s">
        <v>12</v>
      </c>
      <c r="F22" s="101" t="s">
        <v>33</v>
      </c>
      <c r="G22" s="102" t="s">
        <v>11</v>
      </c>
      <c r="H22" s="100" t="s">
        <v>12</v>
      </c>
      <c r="I22" s="101" t="s">
        <v>33</v>
      </c>
      <c r="J22" s="102" t="s">
        <v>11</v>
      </c>
      <c r="K22" s="100" t="s">
        <v>12</v>
      </c>
      <c r="L22" s="101" t="s">
        <v>33</v>
      </c>
    </row>
    <row r="23" spans="1:13" ht="90" customHeight="1" x14ac:dyDescent="0.2">
      <c r="A23" s="555" t="s">
        <v>244</v>
      </c>
      <c r="B23" s="243" t="s">
        <v>245</v>
      </c>
      <c r="C23" s="558" t="s">
        <v>246</v>
      </c>
      <c r="D23" s="244">
        <v>-13920659</v>
      </c>
      <c r="E23" s="200">
        <v>56122895</v>
      </c>
      <c r="F23" s="561">
        <v>1</v>
      </c>
      <c r="G23" s="306">
        <f>100506206</f>
        <v>100506206</v>
      </c>
      <c r="H23" s="307">
        <v>60907112</v>
      </c>
      <c r="I23" s="561">
        <v>1</v>
      </c>
      <c r="J23" s="103">
        <v>622540</v>
      </c>
      <c r="K23" s="99">
        <v>66892438</v>
      </c>
      <c r="L23" s="561">
        <v>1</v>
      </c>
    </row>
    <row r="24" spans="1:13" ht="42.75" x14ac:dyDescent="0.2">
      <c r="A24" s="556"/>
      <c r="B24" s="243" t="s">
        <v>247</v>
      </c>
      <c r="C24" s="559"/>
      <c r="D24" s="244">
        <v>-8123660</v>
      </c>
      <c r="E24" s="200">
        <v>56905769</v>
      </c>
      <c r="F24" s="562"/>
      <c r="G24" s="306">
        <f>43844723</f>
        <v>43844723</v>
      </c>
      <c r="H24" s="307">
        <v>46556690</v>
      </c>
      <c r="I24" s="562"/>
      <c r="J24" s="103">
        <v>0</v>
      </c>
      <c r="K24" s="99">
        <v>47684620</v>
      </c>
      <c r="L24" s="562"/>
    </row>
    <row r="25" spans="1:13" ht="43.5" thickBot="1" x14ac:dyDescent="0.25">
      <c r="A25" s="557"/>
      <c r="B25" s="245" t="s">
        <v>248</v>
      </c>
      <c r="C25" s="560"/>
      <c r="D25" s="246">
        <v>-11687381</v>
      </c>
      <c r="E25" s="247">
        <v>45678219</v>
      </c>
      <c r="F25" s="563"/>
      <c r="G25" s="308">
        <f>38993847</f>
        <v>38993847</v>
      </c>
      <c r="H25" s="309">
        <v>44749495</v>
      </c>
      <c r="I25" s="563"/>
      <c r="J25" s="248">
        <v>0</v>
      </c>
      <c r="K25" s="249">
        <v>51666947</v>
      </c>
      <c r="L25" s="563"/>
    </row>
    <row r="26" spans="1:13" ht="35.25" customHeight="1" x14ac:dyDescent="0.25"/>
    <row r="27" spans="1:13" ht="35.25" customHeight="1" thickBot="1" x14ac:dyDescent="0.3"/>
    <row r="28" spans="1:13" ht="35.25" customHeight="1" thickBot="1" x14ac:dyDescent="0.3">
      <c r="A28" s="564" t="s">
        <v>116</v>
      </c>
      <c r="B28" s="565"/>
      <c r="C28" s="565"/>
      <c r="D28" s="565"/>
      <c r="E28" s="565"/>
      <c r="F28" s="565"/>
      <c r="G28" s="565"/>
      <c r="H28" s="565"/>
      <c r="I28" s="565"/>
      <c r="J28" s="565"/>
      <c r="K28" s="565"/>
      <c r="L28" s="566"/>
    </row>
    <row r="29" spans="1:13" ht="81" customHeight="1" x14ac:dyDescent="0.25">
      <c r="A29" s="538" t="s">
        <v>114</v>
      </c>
      <c r="B29" s="540" t="s">
        <v>32</v>
      </c>
      <c r="C29" s="542" t="s">
        <v>4</v>
      </c>
      <c r="D29" s="544" t="s">
        <v>81</v>
      </c>
      <c r="E29" s="545"/>
      <c r="F29" s="546"/>
      <c r="G29" s="544" t="s">
        <v>82</v>
      </c>
      <c r="H29" s="545"/>
      <c r="I29" s="546"/>
      <c r="J29" s="544" t="s">
        <v>83</v>
      </c>
      <c r="K29" s="545"/>
      <c r="L29" s="546"/>
    </row>
    <row r="30" spans="1:13" ht="94.5" customHeight="1" thickBot="1" x14ac:dyDescent="0.3">
      <c r="A30" s="539"/>
      <c r="B30" s="541"/>
      <c r="C30" s="543"/>
      <c r="D30" s="102" t="s">
        <v>11</v>
      </c>
      <c r="E30" s="100" t="s">
        <v>12</v>
      </c>
      <c r="F30" s="101" t="s">
        <v>33</v>
      </c>
      <c r="G30" s="102" t="s">
        <v>11</v>
      </c>
      <c r="H30" s="100" t="s">
        <v>12</v>
      </c>
      <c r="I30" s="101" t="s">
        <v>33</v>
      </c>
      <c r="J30" s="102" t="s">
        <v>11</v>
      </c>
      <c r="K30" s="100" t="s">
        <v>12</v>
      </c>
      <c r="L30" s="101" t="s">
        <v>33</v>
      </c>
    </row>
    <row r="31" spans="1:13" ht="57" x14ac:dyDescent="0.2">
      <c r="A31" s="555" t="s">
        <v>244</v>
      </c>
      <c r="B31" s="243" t="s">
        <v>245</v>
      </c>
      <c r="C31" s="558" t="s">
        <v>246</v>
      </c>
      <c r="D31" s="244">
        <v>11162719</v>
      </c>
      <c r="E31" s="200">
        <v>87564569</v>
      </c>
      <c r="F31" s="561">
        <v>1</v>
      </c>
      <c r="G31" s="103">
        <v>64782856</v>
      </c>
      <c r="H31" s="99">
        <v>63212033</v>
      </c>
      <c r="I31" s="561">
        <v>1</v>
      </c>
      <c r="J31" s="335">
        <v>12655583</v>
      </c>
      <c r="K31" s="336">
        <v>67209278</v>
      </c>
      <c r="L31" s="561">
        <v>1</v>
      </c>
    </row>
    <row r="32" spans="1:13" ht="42.75" x14ac:dyDescent="0.2">
      <c r="A32" s="556"/>
      <c r="B32" s="243" t="s">
        <v>247</v>
      </c>
      <c r="C32" s="559"/>
      <c r="D32" s="244">
        <v>10674397</v>
      </c>
      <c r="E32" s="200">
        <v>68971757</v>
      </c>
      <c r="F32" s="562"/>
      <c r="G32" s="103">
        <v>67027560</v>
      </c>
      <c r="H32" s="99">
        <v>50473999</v>
      </c>
      <c r="I32" s="562"/>
      <c r="J32" s="335">
        <v>11414132</v>
      </c>
      <c r="K32" s="336">
        <v>50587950</v>
      </c>
      <c r="L32" s="562"/>
    </row>
    <row r="33" spans="1:12" ht="63.95" customHeight="1" thickBot="1" x14ac:dyDescent="0.25">
      <c r="A33" s="557"/>
      <c r="B33" s="245" t="s">
        <v>248</v>
      </c>
      <c r="C33" s="560"/>
      <c r="D33" s="246">
        <v>10356570</v>
      </c>
      <c r="E33" s="247">
        <v>76174329</v>
      </c>
      <c r="F33" s="563"/>
      <c r="G33" s="248">
        <v>64137535</v>
      </c>
      <c r="H33" s="249">
        <v>58388135</v>
      </c>
      <c r="I33" s="563"/>
      <c r="J33" s="337">
        <v>14015003</v>
      </c>
      <c r="K33" s="338">
        <v>57674311</v>
      </c>
      <c r="L33" s="563"/>
    </row>
    <row r="34" spans="1:12" ht="35.25" customHeight="1" x14ac:dyDescent="0.25"/>
    <row r="35" spans="1:12" ht="35.25" customHeight="1" thickBot="1" x14ac:dyDescent="0.3"/>
    <row r="36" spans="1:12" ht="99" customHeight="1" thickBot="1" x14ac:dyDescent="0.3">
      <c r="A36" s="564" t="s">
        <v>117</v>
      </c>
      <c r="B36" s="565"/>
      <c r="C36" s="565"/>
      <c r="D36" s="565"/>
      <c r="E36" s="565"/>
      <c r="F36" s="565"/>
      <c r="G36" s="565"/>
      <c r="H36" s="565"/>
      <c r="I36" s="565"/>
      <c r="J36" s="565"/>
      <c r="K36" s="565"/>
      <c r="L36" s="566"/>
    </row>
    <row r="37" spans="1:12" ht="93.75" customHeight="1" x14ac:dyDescent="0.25">
      <c r="A37" s="538" t="s">
        <v>114</v>
      </c>
      <c r="B37" s="540" t="s">
        <v>32</v>
      </c>
      <c r="C37" s="542" t="s">
        <v>4</v>
      </c>
      <c r="D37" s="544" t="s">
        <v>84</v>
      </c>
      <c r="E37" s="545"/>
      <c r="F37" s="546"/>
      <c r="G37" s="544" t="s">
        <v>118</v>
      </c>
      <c r="H37" s="545"/>
      <c r="I37" s="546"/>
      <c r="J37" s="544" t="s">
        <v>86</v>
      </c>
      <c r="K37" s="545"/>
      <c r="L37" s="546"/>
    </row>
    <row r="38" spans="1:12" ht="16.5" thickBot="1" x14ac:dyDescent="0.3">
      <c r="A38" s="539"/>
      <c r="B38" s="541"/>
      <c r="C38" s="543"/>
      <c r="D38" s="102" t="s">
        <v>11</v>
      </c>
      <c r="E38" s="100" t="s">
        <v>12</v>
      </c>
      <c r="F38" s="101" t="s">
        <v>33</v>
      </c>
      <c r="G38" s="102" t="s">
        <v>11</v>
      </c>
      <c r="H38" s="100" t="s">
        <v>12</v>
      </c>
      <c r="I38" s="101" t="s">
        <v>33</v>
      </c>
      <c r="J38" s="102" t="s">
        <v>11</v>
      </c>
      <c r="K38" s="100" t="s">
        <v>12</v>
      </c>
      <c r="L38" s="101" t="s">
        <v>33</v>
      </c>
    </row>
    <row r="39" spans="1:12" ht="57" x14ac:dyDescent="0.2">
      <c r="A39" s="555" t="s">
        <v>244</v>
      </c>
      <c r="B39" s="243" t="s">
        <v>245</v>
      </c>
      <c r="C39" s="558" t="s">
        <v>246</v>
      </c>
      <c r="D39" s="343">
        <v>27323953</v>
      </c>
      <c r="E39" s="303">
        <v>67364051</v>
      </c>
      <c r="F39" s="561">
        <v>1</v>
      </c>
      <c r="G39" s="103"/>
      <c r="H39" s="99"/>
      <c r="I39" s="561"/>
      <c r="J39" s="103"/>
      <c r="K39" s="99"/>
      <c r="L39" s="561"/>
    </row>
    <row r="40" spans="1:12" ht="42.75" x14ac:dyDescent="0.2">
      <c r="A40" s="556"/>
      <c r="B40" s="243" t="s">
        <v>247</v>
      </c>
      <c r="C40" s="559"/>
      <c r="D40" s="343">
        <v>25135838</v>
      </c>
      <c r="E40" s="303">
        <v>51172709</v>
      </c>
      <c r="F40" s="562"/>
      <c r="G40" s="103"/>
      <c r="H40" s="99"/>
      <c r="I40" s="562"/>
      <c r="J40" s="103"/>
      <c r="K40" s="99"/>
      <c r="L40" s="562"/>
    </row>
    <row r="41" spans="1:12" ht="43.5" thickBot="1" x14ac:dyDescent="0.25">
      <c r="A41" s="557"/>
      <c r="B41" s="245" t="s">
        <v>248</v>
      </c>
      <c r="C41" s="560"/>
      <c r="D41" s="344">
        <v>29110890</v>
      </c>
      <c r="E41" s="345">
        <v>56663255</v>
      </c>
      <c r="F41" s="563"/>
      <c r="G41" s="248"/>
      <c r="H41" s="249"/>
      <c r="I41" s="563"/>
      <c r="J41" s="248"/>
      <c r="K41" s="249"/>
      <c r="L41" s="563"/>
    </row>
  </sheetData>
  <mergeCells count="65">
    <mergeCell ref="A39:A41"/>
    <mergeCell ref="C39:C41"/>
    <mergeCell ref="F39:F41"/>
    <mergeCell ref="I39:I41"/>
    <mergeCell ref="L39:L41"/>
    <mergeCell ref="A36:L36"/>
    <mergeCell ref="A37:A38"/>
    <mergeCell ref="B37:B38"/>
    <mergeCell ref="C37:C38"/>
    <mergeCell ref="D37:F37"/>
    <mergeCell ref="G37:I37"/>
    <mergeCell ref="J37:L37"/>
    <mergeCell ref="A31:A33"/>
    <mergeCell ref="C31:C33"/>
    <mergeCell ref="F31:F33"/>
    <mergeCell ref="I31:I33"/>
    <mergeCell ref="L31:L33"/>
    <mergeCell ref="A28:L28"/>
    <mergeCell ref="A29:A30"/>
    <mergeCell ref="B29:B30"/>
    <mergeCell ref="C29:C30"/>
    <mergeCell ref="D29:F29"/>
    <mergeCell ref="G29:I29"/>
    <mergeCell ref="J29:L29"/>
    <mergeCell ref="A23:A25"/>
    <mergeCell ref="C23:C25"/>
    <mergeCell ref="F23:F25"/>
    <mergeCell ref="I23:I25"/>
    <mergeCell ref="L23:L25"/>
    <mergeCell ref="A15:A17"/>
    <mergeCell ref="C15:C17"/>
    <mergeCell ref="F15:F17"/>
    <mergeCell ref="I15:I17"/>
    <mergeCell ref="L15:L17"/>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20:L20"/>
    <mergeCell ref="A21:A22"/>
    <mergeCell ref="B21:B22"/>
    <mergeCell ref="C21:C22"/>
    <mergeCell ref="D21:F21"/>
    <mergeCell ref="G21:I21"/>
    <mergeCell ref="J21:L2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5" zoomScale="55" zoomScaleNormal="55" workbookViewId="0">
      <selection activeCell="A59" sqref="A59"/>
    </sheetView>
  </sheetViews>
  <sheetFormatPr baseColWidth="10" defaultColWidth="10.85546875" defaultRowHeight="14.25" x14ac:dyDescent="0.25"/>
  <cols>
    <col min="1" max="1" width="42.42578125" style="1" customWidth="1"/>
    <col min="2" max="3" width="35.42578125" style="1" customWidth="1"/>
    <col min="4" max="4" width="120.85546875" style="1" customWidth="1"/>
    <col min="5" max="5" width="121.42578125" style="1" customWidth="1"/>
    <col min="6" max="6" width="121" style="1" customWidth="1"/>
    <col min="7" max="7" width="121.140625" style="1" customWidth="1"/>
    <col min="8" max="8" width="35.42578125" style="1" customWidth="1"/>
    <col min="9" max="9" width="84" style="1" customWidth="1"/>
    <col min="10" max="13" width="35.4257812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90"/>
      <c r="B1" s="414" t="s">
        <v>43</v>
      </c>
      <c r="C1" s="415"/>
      <c r="D1" s="415"/>
      <c r="E1" s="415"/>
      <c r="F1" s="415"/>
      <c r="G1" s="415"/>
      <c r="H1" s="416"/>
      <c r="I1" s="46" t="s">
        <v>95</v>
      </c>
      <c r="J1" s="411" t="s">
        <v>161</v>
      </c>
      <c r="K1" s="412"/>
      <c r="L1" s="413"/>
      <c r="M1" s="76"/>
    </row>
    <row r="2" spans="1:25" ht="24" customHeight="1" thickBot="1" x14ac:dyDescent="0.3">
      <c r="A2" s="591"/>
      <c r="B2" s="417" t="s">
        <v>44</v>
      </c>
      <c r="C2" s="418"/>
      <c r="D2" s="418"/>
      <c r="E2" s="418"/>
      <c r="F2" s="418"/>
      <c r="G2" s="418"/>
      <c r="H2" s="419"/>
      <c r="I2" s="46" t="s">
        <v>96</v>
      </c>
      <c r="J2" s="411" t="s">
        <v>162</v>
      </c>
      <c r="K2" s="412"/>
      <c r="L2" s="413"/>
      <c r="M2" s="76"/>
    </row>
    <row r="3" spans="1:25" ht="24" customHeight="1" thickBot="1" x14ac:dyDescent="0.3">
      <c r="A3" s="591"/>
      <c r="B3" s="417" t="s">
        <v>0</v>
      </c>
      <c r="C3" s="418"/>
      <c r="D3" s="418"/>
      <c r="E3" s="418"/>
      <c r="F3" s="418"/>
      <c r="G3" s="418"/>
      <c r="H3" s="419"/>
      <c r="I3" s="46" t="s">
        <v>97</v>
      </c>
      <c r="J3" s="411" t="s">
        <v>163</v>
      </c>
      <c r="K3" s="412"/>
      <c r="L3" s="413"/>
      <c r="M3" s="76"/>
    </row>
    <row r="4" spans="1:25" ht="24" customHeight="1" thickBot="1" x14ac:dyDescent="0.3">
      <c r="A4" s="592"/>
      <c r="B4" s="420" t="s">
        <v>98</v>
      </c>
      <c r="C4" s="421"/>
      <c r="D4" s="421"/>
      <c r="E4" s="421"/>
      <c r="F4" s="421"/>
      <c r="G4" s="421"/>
      <c r="H4" s="422"/>
      <c r="I4" s="46" t="s">
        <v>46</v>
      </c>
      <c r="J4" s="411" t="s">
        <v>165</v>
      </c>
      <c r="K4" s="412"/>
      <c r="L4" s="413"/>
      <c r="M4" s="76"/>
    </row>
    <row r="6" spans="1:25" ht="15" customHeight="1" thickBot="1" x14ac:dyDescent="0.3">
      <c r="A6" s="6"/>
      <c r="B6" s="7"/>
      <c r="C6" s="7"/>
      <c r="D6" s="9"/>
      <c r="E6" s="8"/>
      <c r="F6" s="8"/>
      <c r="G6" s="186"/>
      <c r="H6" s="186"/>
      <c r="I6" s="10"/>
      <c r="J6" s="10"/>
      <c r="K6" s="7"/>
      <c r="L6" s="7"/>
      <c r="M6" s="7"/>
      <c r="N6" s="7"/>
      <c r="O6" s="7"/>
      <c r="P6" s="7"/>
      <c r="Q6" s="7"/>
      <c r="R6" s="7"/>
      <c r="S6" s="7"/>
      <c r="T6" s="11"/>
      <c r="U6" s="7"/>
      <c r="V6" s="7"/>
      <c r="X6" s="12"/>
      <c r="Y6" s="13"/>
    </row>
    <row r="7" spans="1:25" ht="15" customHeight="1" x14ac:dyDescent="0.25">
      <c r="A7" s="582" t="s">
        <v>1</v>
      </c>
      <c r="B7" s="589" t="s">
        <v>171</v>
      </c>
      <c r="C7" s="589"/>
      <c r="D7" s="589"/>
      <c r="E7" s="589"/>
      <c r="F7" s="589"/>
      <c r="G7" s="589"/>
      <c r="H7" s="589"/>
      <c r="I7" s="586" t="s">
        <v>48</v>
      </c>
      <c r="J7" s="587">
        <v>2024110010308</v>
      </c>
      <c r="K7" s="7"/>
      <c r="L7" s="7"/>
      <c r="M7" s="7"/>
      <c r="N7" s="7"/>
      <c r="O7" s="7"/>
      <c r="P7" s="7"/>
      <c r="Q7" s="7"/>
      <c r="R7" s="7"/>
      <c r="S7" s="7"/>
      <c r="T7" s="7"/>
      <c r="U7" s="7"/>
      <c r="V7" s="7"/>
      <c r="W7" s="7"/>
      <c r="X7" s="7"/>
      <c r="Y7" s="7"/>
    </row>
    <row r="8" spans="1:25" ht="15" customHeight="1" x14ac:dyDescent="0.25">
      <c r="A8" s="583"/>
      <c r="B8" s="589"/>
      <c r="C8" s="589"/>
      <c r="D8" s="589"/>
      <c r="E8" s="589"/>
      <c r="F8" s="589"/>
      <c r="G8" s="589"/>
      <c r="H8" s="589"/>
      <c r="I8" s="586"/>
      <c r="J8" s="587"/>
      <c r="K8" s="7"/>
      <c r="L8" s="7"/>
      <c r="M8" s="7"/>
      <c r="N8" s="7"/>
      <c r="O8" s="7"/>
      <c r="P8" s="7"/>
      <c r="Q8" s="7"/>
      <c r="R8" s="7"/>
      <c r="S8" s="7"/>
      <c r="T8" s="7"/>
      <c r="U8" s="7"/>
      <c r="V8" s="7"/>
      <c r="W8" s="7"/>
      <c r="X8" s="7"/>
      <c r="Y8" s="7"/>
    </row>
    <row r="9" spans="1:25" ht="15" customHeight="1" x14ac:dyDescent="0.25">
      <c r="A9" s="583"/>
      <c r="B9" s="589"/>
      <c r="C9" s="589"/>
      <c r="D9" s="589"/>
      <c r="E9" s="589"/>
      <c r="F9" s="589"/>
      <c r="G9" s="589"/>
      <c r="H9" s="589"/>
      <c r="I9" s="586"/>
      <c r="J9" s="587"/>
      <c r="K9" s="7"/>
      <c r="L9" s="7"/>
      <c r="M9" s="7"/>
      <c r="N9" s="7"/>
      <c r="O9" s="7"/>
      <c r="P9" s="7"/>
      <c r="Q9" s="7"/>
      <c r="R9" s="7"/>
      <c r="S9" s="7"/>
      <c r="T9" s="7"/>
      <c r="U9" s="7"/>
      <c r="V9" s="7"/>
      <c r="W9" s="7"/>
      <c r="X9" s="7"/>
      <c r="Y9" s="7"/>
    </row>
    <row r="10" spans="1:25" ht="15" customHeight="1" thickBot="1" x14ac:dyDescent="0.3">
      <c r="A10" s="584"/>
      <c r="B10" s="589"/>
      <c r="C10" s="589"/>
      <c r="D10" s="589"/>
      <c r="E10" s="589"/>
      <c r="F10" s="589"/>
      <c r="G10" s="589"/>
      <c r="H10" s="589"/>
      <c r="I10" s="586"/>
      <c r="J10" s="587"/>
      <c r="K10" s="7"/>
      <c r="L10" s="7"/>
      <c r="M10" s="7"/>
      <c r="N10" s="7"/>
      <c r="O10" s="7"/>
      <c r="P10" s="7"/>
      <c r="Q10" s="7"/>
      <c r="R10" s="7"/>
      <c r="S10" s="7"/>
      <c r="T10" s="7"/>
      <c r="U10" s="7"/>
      <c r="V10" s="7"/>
      <c r="W10" s="7"/>
      <c r="X10" s="7"/>
      <c r="Y10" s="7"/>
    </row>
    <row r="11" spans="1:25" ht="9" customHeight="1" thickBot="1" x14ac:dyDescent="0.3">
      <c r="A11" s="14"/>
      <c r="B11" s="70"/>
      <c r="C11" s="7"/>
      <c r="D11" s="7"/>
      <c r="E11" s="7"/>
      <c r="F11" s="7"/>
      <c r="G11" s="7"/>
      <c r="H11" s="7"/>
      <c r="I11" s="7"/>
      <c r="J11" s="7"/>
      <c r="K11" s="7"/>
      <c r="L11" s="7"/>
      <c r="M11" s="7"/>
      <c r="N11" s="7"/>
      <c r="O11" s="7"/>
      <c r="P11" s="7"/>
      <c r="Q11" s="7"/>
      <c r="R11" s="7"/>
      <c r="S11" s="7"/>
      <c r="T11" s="7"/>
      <c r="U11" s="7"/>
      <c r="V11" s="7"/>
      <c r="W11" s="7"/>
      <c r="X11" s="7"/>
      <c r="Y11" s="7"/>
    </row>
    <row r="12" spans="1:25" s="71" customFormat="1" ht="21.75" customHeight="1" thickBot="1" x14ac:dyDescent="0.3">
      <c r="A12" s="437" t="s">
        <v>2</v>
      </c>
      <c r="B12" s="132" t="s">
        <v>49</v>
      </c>
      <c r="C12" s="289">
        <v>45688</v>
      </c>
      <c r="D12" s="130" t="s">
        <v>50</v>
      </c>
      <c r="E12" s="290">
        <v>45716</v>
      </c>
      <c r="F12" s="130" t="s">
        <v>51</v>
      </c>
      <c r="G12" s="289">
        <v>45747</v>
      </c>
      <c r="H12" s="130" t="s">
        <v>52</v>
      </c>
      <c r="I12" s="289">
        <v>45777</v>
      </c>
    </row>
    <row r="13" spans="1:25" s="71" customFormat="1" ht="21.75" customHeight="1" thickBot="1" x14ac:dyDescent="0.3">
      <c r="A13" s="437"/>
      <c r="B13" s="132" t="s">
        <v>54</v>
      </c>
      <c r="C13" s="290">
        <v>45808</v>
      </c>
      <c r="D13" s="130" t="s">
        <v>55</v>
      </c>
      <c r="E13" s="294">
        <v>45838</v>
      </c>
      <c r="F13" s="130" t="s">
        <v>56</v>
      </c>
      <c r="G13" s="304">
        <v>45869</v>
      </c>
      <c r="H13" s="130" t="s">
        <v>57</v>
      </c>
      <c r="I13" s="322">
        <v>45900</v>
      </c>
    </row>
    <row r="14" spans="1:25" s="71" customFormat="1" ht="21.75" customHeight="1" thickBot="1" x14ac:dyDescent="0.3">
      <c r="A14" s="437"/>
      <c r="B14" s="130" t="s">
        <v>59</v>
      </c>
      <c r="C14" s="327">
        <v>45930</v>
      </c>
      <c r="D14" s="130" t="s">
        <v>60</v>
      </c>
      <c r="E14" s="332" t="s">
        <v>613</v>
      </c>
      <c r="F14" s="130" t="s">
        <v>61</v>
      </c>
      <c r="G14" s="47"/>
      <c r="H14" s="130" t="s">
        <v>62</v>
      </c>
      <c r="I14" s="147"/>
    </row>
    <row r="15" spans="1:25" s="71" customFormat="1" ht="21.75" customHeight="1" thickBot="1" x14ac:dyDescent="0.3">
      <c r="A15" s="1"/>
      <c r="B15" s="1"/>
      <c r="C15" s="1"/>
      <c r="D15" s="1"/>
      <c r="E15" s="1"/>
      <c r="F15" s="1"/>
      <c r="G15" s="1"/>
      <c r="H15" s="1"/>
      <c r="I15" s="1"/>
      <c r="J15" s="1"/>
      <c r="K15" s="1"/>
      <c r="L15" s="82"/>
      <c r="M15" s="83"/>
      <c r="N15" s="83"/>
      <c r="O15" s="83"/>
    </row>
    <row r="16" spans="1:25" s="71" customFormat="1" ht="21.75" customHeight="1" thickBot="1" x14ac:dyDescent="0.3">
      <c r="A16" s="436" t="s">
        <v>3</v>
      </c>
      <c r="B16" s="436"/>
      <c r="C16" s="144" t="s">
        <v>53</v>
      </c>
      <c r="D16" s="585"/>
      <c r="E16" s="585"/>
      <c r="F16" s="585"/>
      <c r="G16" s="1"/>
      <c r="H16" s="1"/>
      <c r="I16" s="1"/>
      <c r="J16" s="1"/>
      <c r="K16" s="1"/>
      <c r="L16" s="82"/>
      <c r="M16" s="83"/>
      <c r="N16" s="83"/>
      <c r="O16" s="83"/>
    </row>
    <row r="17" spans="1:15" s="71" customFormat="1" ht="21.75" customHeight="1" thickBot="1" x14ac:dyDescent="0.3">
      <c r="A17" s="436"/>
      <c r="B17" s="436"/>
      <c r="C17" s="144" t="s">
        <v>58</v>
      </c>
      <c r="D17" s="392"/>
      <c r="E17" s="392"/>
      <c r="F17" s="392"/>
      <c r="G17" s="1"/>
      <c r="H17" s="1"/>
      <c r="I17" s="1"/>
      <c r="J17" s="1"/>
      <c r="K17" s="1"/>
      <c r="L17" s="82"/>
      <c r="M17" s="83"/>
      <c r="N17" s="83"/>
      <c r="O17" s="83"/>
    </row>
    <row r="18" spans="1:15" s="71" customFormat="1" ht="21.75" customHeight="1" thickBot="1" x14ac:dyDescent="0.3">
      <c r="A18" s="436"/>
      <c r="B18" s="436"/>
      <c r="C18" s="144" t="s">
        <v>63</v>
      </c>
      <c r="D18" s="392" t="s">
        <v>173</v>
      </c>
      <c r="E18" s="392"/>
      <c r="F18" s="392"/>
      <c r="G18" s="1"/>
      <c r="H18" s="1"/>
      <c r="I18" s="1"/>
      <c r="J18" s="1"/>
      <c r="K18" s="1"/>
      <c r="L18" s="82"/>
      <c r="M18" s="83"/>
      <c r="N18" s="83"/>
      <c r="O18" s="83"/>
    </row>
    <row r="19" spans="1:15" s="71" customFormat="1" ht="21.75" customHeight="1" x14ac:dyDescent="0.25">
      <c r="A19" s="1"/>
      <c r="B19" s="1"/>
      <c r="C19" s="1"/>
      <c r="D19" s="1"/>
      <c r="E19" s="1"/>
      <c r="F19" s="1"/>
      <c r="G19" s="1"/>
      <c r="H19" s="1"/>
      <c r="I19" s="1"/>
      <c r="J19" s="1"/>
      <c r="K19" s="1"/>
      <c r="L19" s="82"/>
      <c r="M19" s="83"/>
      <c r="N19" s="83"/>
      <c r="O19" s="83"/>
    </row>
    <row r="20" spans="1:15" s="23" customFormat="1" ht="16.5" customHeight="1" x14ac:dyDescent="0.2"/>
    <row r="21" spans="1:15" ht="5.25" customHeight="1" thickBot="1" x14ac:dyDescent="0.3"/>
    <row r="22" spans="1:15" ht="48" customHeight="1" thickBot="1" x14ac:dyDescent="0.3">
      <c r="A22" s="588" t="s">
        <v>99</v>
      </c>
      <c r="B22" s="588"/>
      <c r="C22" s="588"/>
      <c r="D22" s="588"/>
      <c r="E22" s="588"/>
      <c r="F22" s="588"/>
      <c r="G22" s="588"/>
      <c r="H22" s="588"/>
      <c r="I22" s="588"/>
      <c r="J22" s="588"/>
    </row>
    <row r="23" spans="1:15" ht="69.95" customHeight="1" thickBot="1" x14ac:dyDescent="0.3">
      <c r="A23" s="136" t="s">
        <v>8</v>
      </c>
      <c r="B23" s="574" t="s">
        <v>590</v>
      </c>
      <c r="C23" s="575"/>
      <c r="D23" s="576"/>
      <c r="E23" s="137" t="s">
        <v>19</v>
      </c>
      <c r="F23" s="232" t="s">
        <v>232</v>
      </c>
      <c r="G23" s="137" t="s">
        <v>20</v>
      </c>
      <c r="H23" s="574" t="s">
        <v>233</v>
      </c>
      <c r="I23" s="575"/>
      <c r="J23" s="576"/>
    </row>
    <row r="24" spans="1:15" ht="50.25" customHeight="1" thickBot="1" x14ac:dyDescent="0.3">
      <c r="A24" s="109" t="s">
        <v>21</v>
      </c>
      <c r="B24" s="593" t="s">
        <v>234</v>
      </c>
      <c r="C24" s="594"/>
      <c r="D24" s="594"/>
      <c r="E24" s="594"/>
      <c r="F24" s="594"/>
      <c r="G24" s="594"/>
      <c r="H24" s="594"/>
      <c r="I24" s="594"/>
      <c r="J24" s="595"/>
    </row>
    <row r="25" spans="1:15" ht="50.25" customHeight="1" thickBot="1" x14ac:dyDescent="0.3">
      <c r="A25" s="569" t="s">
        <v>22</v>
      </c>
      <c r="B25" s="138">
        <v>2024</v>
      </c>
      <c r="C25" s="139">
        <v>2025</v>
      </c>
      <c r="D25" s="139">
        <v>2026</v>
      </c>
      <c r="E25" s="139">
        <v>2027</v>
      </c>
      <c r="F25" s="140" t="s">
        <v>100</v>
      </c>
      <c r="G25" s="141" t="s">
        <v>23</v>
      </c>
      <c r="H25" s="571" t="s">
        <v>24</v>
      </c>
      <c r="I25" s="572"/>
      <c r="J25" s="573"/>
    </row>
    <row r="26" spans="1:15" ht="50.25" customHeight="1" thickBot="1" x14ac:dyDescent="0.3">
      <c r="A26" s="570"/>
      <c r="B26" s="233">
        <v>1</v>
      </c>
      <c r="C26" s="234">
        <v>2</v>
      </c>
      <c r="D26" s="234">
        <v>2</v>
      </c>
      <c r="E26" s="234">
        <v>2</v>
      </c>
      <c r="F26" s="235">
        <v>2</v>
      </c>
      <c r="G26" s="236">
        <v>1</v>
      </c>
      <c r="H26" s="574" t="s">
        <v>235</v>
      </c>
      <c r="I26" s="575"/>
      <c r="J26" s="576"/>
    </row>
    <row r="27" spans="1:15" ht="52.5" customHeight="1" thickBot="1" x14ac:dyDescent="0.3">
      <c r="A27" s="109"/>
      <c r="B27" s="579" t="s">
        <v>236</v>
      </c>
      <c r="C27" s="580"/>
      <c r="D27" s="580"/>
      <c r="E27" s="580"/>
      <c r="F27" s="580"/>
      <c r="G27" s="580"/>
      <c r="H27" s="580"/>
      <c r="I27" s="580"/>
      <c r="J27" s="581"/>
    </row>
    <row r="28" spans="1:15" s="26" customFormat="1" ht="56.25" customHeight="1" thickBot="1" x14ac:dyDescent="0.3">
      <c r="A28" s="569" t="s">
        <v>74</v>
      </c>
      <c r="B28" s="109" t="s">
        <v>75</v>
      </c>
      <c r="C28" s="136" t="s">
        <v>26</v>
      </c>
      <c r="D28" s="577" t="s">
        <v>27</v>
      </c>
      <c r="E28" s="578"/>
      <c r="F28" s="577" t="s">
        <v>28</v>
      </c>
      <c r="G28" s="578"/>
      <c r="H28" s="110" t="s">
        <v>29</v>
      </c>
      <c r="I28" s="108" t="s">
        <v>30</v>
      </c>
      <c r="J28" s="108" t="s">
        <v>31</v>
      </c>
    </row>
    <row r="29" spans="1:15" ht="189" customHeight="1" thickBot="1" x14ac:dyDescent="0.3">
      <c r="A29" s="570"/>
      <c r="B29" s="237">
        <v>1</v>
      </c>
      <c r="C29" s="79">
        <v>1</v>
      </c>
      <c r="D29" s="567" t="s">
        <v>469</v>
      </c>
      <c r="E29" s="568"/>
      <c r="F29" s="567" t="s">
        <v>237</v>
      </c>
      <c r="G29" s="568"/>
      <c r="H29" s="78" t="s">
        <v>181</v>
      </c>
      <c r="I29" s="142" t="s">
        <v>182</v>
      </c>
      <c r="J29" s="238" t="s">
        <v>238</v>
      </c>
    </row>
    <row r="30" spans="1:15" s="26" customFormat="1" ht="45" customHeight="1" thickBot="1" x14ac:dyDescent="0.3">
      <c r="A30" s="569" t="s">
        <v>76</v>
      </c>
      <c r="B30" s="107" t="s">
        <v>75</v>
      </c>
      <c r="C30" s="110" t="s">
        <v>26</v>
      </c>
      <c r="D30" s="577" t="s">
        <v>27</v>
      </c>
      <c r="E30" s="578"/>
      <c r="F30" s="577" t="s">
        <v>28</v>
      </c>
      <c r="G30" s="578"/>
      <c r="H30" s="110" t="s">
        <v>29</v>
      </c>
      <c r="I30" s="108" t="s">
        <v>30</v>
      </c>
      <c r="J30" s="108" t="s">
        <v>31</v>
      </c>
    </row>
    <row r="31" spans="1:15" ht="186" customHeight="1" thickBot="1" x14ac:dyDescent="0.3">
      <c r="A31" s="570"/>
      <c r="B31" s="237">
        <v>1.0900000000000001</v>
      </c>
      <c r="C31" s="79">
        <v>1.0900000000000001</v>
      </c>
      <c r="D31" s="567" t="s">
        <v>470</v>
      </c>
      <c r="E31" s="568"/>
      <c r="F31" s="567" t="s">
        <v>239</v>
      </c>
      <c r="G31" s="568"/>
      <c r="H31" s="78" t="s">
        <v>181</v>
      </c>
      <c r="I31" s="142" t="s">
        <v>182</v>
      </c>
      <c r="J31" s="238" t="s">
        <v>238</v>
      </c>
    </row>
    <row r="32" spans="1:15" s="26" customFormat="1" ht="54" customHeight="1" thickBot="1" x14ac:dyDescent="0.3">
      <c r="A32" s="569" t="s">
        <v>77</v>
      </c>
      <c r="B32" s="107" t="s">
        <v>75</v>
      </c>
      <c r="C32" s="110" t="s">
        <v>26</v>
      </c>
      <c r="D32" s="577" t="s">
        <v>27</v>
      </c>
      <c r="E32" s="578"/>
      <c r="F32" s="577" t="s">
        <v>28</v>
      </c>
      <c r="G32" s="578"/>
      <c r="H32" s="110" t="s">
        <v>29</v>
      </c>
      <c r="I32" s="108" t="s">
        <v>30</v>
      </c>
      <c r="J32" s="108" t="s">
        <v>31</v>
      </c>
    </row>
    <row r="33" spans="1:10" ht="210" customHeight="1" thickBot="1" x14ac:dyDescent="0.3">
      <c r="A33" s="570"/>
      <c r="B33" s="237">
        <v>1.18</v>
      </c>
      <c r="C33" s="79">
        <v>1.18</v>
      </c>
      <c r="D33" s="567" t="s">
        <v>471</v>
      </c>
      <c r="E33" s="568"/>
      <c r="F33" s="567" t="s">
        <v>530</v>
      </c>
      <c r="G33" s="568"/>
      <c r="H33" s="78" t="s">
        <v>181</v>
      </c>
      <c r="I33" s="142" t="s">
        <v>240</v>
      </c>
      <c r="J33" s="238" t="s">
        <v>241</v>
      </c>
    </row>
    <row r="34" spans="1:10" s="26" customFormat="1" ht="47.25" customHeight="1" thickBot="1" x14ac:dyDescent="0.3">
      <c r="A34" s="569" t="s">
        <v>78</v>
      </c>
      <c r="B34" s="107" t="s">
        <v>75</v>
      </c>
      <c r="C34" s="107" t="s">
        <v>26</v>
      </c>
      <c r="D34" s="577" t="s">
        <v>27</v>
      </c>
      <c r="E34" s="578"/>
      <c r="F34" s="577" t="s">
        <v>28</v>
      </c>
      <c r="G34" s="578"/>
      <c r="H34" s="110" t="s">
        <v>29</v>
      </c>
      <c r="I34" s="110" t="s">
        <v>30</v>
      </c>
      <c r="J34" s="108" t="s">
        <v>31</v>
      </c>
    </row>
    <row r="35" spans="1:10" ht="207" customHeight="1" thickBot="1" x14ac:dyDescent="0.3">
      <c r="A35" s="570"/>
      <c r="B35" s="237">
        <v>1.27</v>
      </c>
      <c r="C35" s="79">
        <v>1.27</v>
      </c>
      <c r="D35" s="597" t="s">
        <v>472</v>
      </c>
      <c r="E35" s="598"/>
      <c r="F35" s="597" t="s">
        <v>531</v>
      </c>
      <c r="G35" s="598"/>
      <c r="H35" s="239" t="s">
        <v>181</v>
      </c>
      <c r="I35" s="142" t="s">
        <v>240</v>
      </c>
      <c r="J35" s="238" t="s">
        <v>242</v>
      </c>
    </row>
    <row r="36" spans="1:10" s="26" customFormat="1" ht="47.25" customHeight="1" thickBot="1" x14ac:dyDescent="0.3">
      <c r="A36" s="569" t="s">
        <v>79</v>
      </c>
      <c r="B36" s="107" t="s">
        <v>75</v>
      </c>
      <c r="C36" s="110" t="s">
        <v>26</v>
      </c>
      <c r="D36" s="577" t="s">
        <v>27</v>
      </c>
      <c r="E36" s="578"/>
      <c r="F36" s="577" t="s">
        <v>28</v>
      </c>
      <c r="G36" s="578"/>
      <c r="H36" s="110" t="s">
        <v>29</v>
      </c>
      <c r="I36" s="108" t="s">
        <v>30</v>
      </c>
      <c r="J36" s="108" t="s">
        <v>31</v>
      </c>
    </row>
    <row r="37" spans="1:10" ht="221.25" customHeight="1" thickBot="1" x14ac:dyDescent="0.3">
      <c r="A37" s="570"/>
      <c r="B37" s="237">
        <v>1.36</v>
      </c>
      <c r="C37" s="237">
        <v>1.36</v>
      </c>
      <c r="D37" s="567" t="s">
        <v>473</v>
      </c>
      <c r="E37" s="596"/>
      <c r="F37" s="567" t="s">
        <v>532</v>
      </c>
      <c r="G37" s="596"/>
      <c r="H37" s="239" t="s">
        <v>181</v>
      </c>
      <c r="I37" s="142" t="s">
        <v>240</v>
      </c>
      <c r="J37" s="285" t="s">
        <v>411</v>
      </c>
    </row>
    <row r="38" spans="1:10" s="26" customFormat="1" ht="48.75" customHeight="1" thickBot="1" x14ac:dyDescent="0.3">
      <c r="A38" s="569" t="s">
        <v>80</v>
      </c>
      <c r="B38" s="107" t="s">
        <v>75</v>
      </c>
      <c r="C38" s="110" t="s">
        <v>26</v>
      </c>
      <c r="D38" s="577" t="s">
        <v>27</v>
      </c>
      <c r="E38" s="578"/>
      <c r="F38" s="577" t="s">
        <v>28</v>
      </c>
      <c r="G38" s="578"/>
      <c r="H38" s="110" t="s">
        <v>29</v>
      </c>
      <c r="I38" s="108" t="s">
        <v>30</v>
      </c>
      <c r="J38" s="108" t="s">
        <v>31</v>
      </c>
    </row>
    <row r="39" spans="1:10" ht="409.5" customHeight="1" thickBot="1" x14ac:dyDescent="0.3">
      <c r="A39" s="570"/>
      <c r="B39" s="237">
        <v>1.45</v>
      </c>
      <c r="C39" s="80">
        <v>1.45</v>
      </c>
      <c r="D39" s="567" t="s">
        <v>474</v>
      </c>
      <c r="E39" s="596"/>
      <c r="F39" s="567" t="s">
        <v>533</v>
      </c>
      <c r="G39" s="596"/>
      <c r="H39" s="239" t="s">
        <v>181</v>
      </c>
      <c r="I39" s="142" t="s">
        <v>240</v>
      </c>
      <c r="J39" s="285" t="s">
        <v>428</v>
      </c>
    </row>
    <row r="40" spans="1:10" ht="46.5" customHeight="1" thickBot="1" x14ac:dyDescent="0.3">
      <c r="A40" s="569" t="s">
        <v>81</v>
      </c>
      <c r="B40" s="109" t="s">
        <v>75</v>
      </c>
      <c r="C40" s="136" t="s">
        <v>26</v>
      </c>
      <c r="D40" s="577" t="s">
        <v>27</v>
      </c>
      <c r="E40" s="578"/>
      <c r="F40" s="577" t="s">
        <v>28</v>
      </c>
      <c r="G40" s="578"/>
      <c r="H40" s="110" t="s">
        <v>29</v>
      </c>
      <c r="I40" s="108" t="s">
        <v>30</v>
      </c>
      <c r="J40" s="108" t="s">
        <v>31</v>
      </c>
    </row>
    <row r="41" spans="1:10" ht="387" customHeight="1" thickBot="1" x14ac:dyDescent="0.3">
      <c r="A41" s="570"/>
      <c r="B41" s="240">
        <v>1.54</v>
      </c>
      <c r="C41" s="80">
        <v>1.54</v>
      </c>
      <c r="D41" s="567" t="s">
        <v>468</v>
      </c>
      <c r="E41" s="599"/>
      <c r="F41" s="567" t="s">
        <v>534</v>
      </c>
      <c r="G41" s="596"/>
      <c r="H41" s="239" t="s">
        <v>181</v>
      </c>
      <c r="I41" s="142" t="s">
        <v>240</v>
      </c>
      <c r="J41" s="285" t="s">
        <v>452</v>
      </c>
    </row>
    <row r="42" spans="1:10" ht="48.75" customHeight="1" thickBot="1" x14ac:dyDescent="0.3">
      <c r="A42" s="569" t="s">
        <v>82</v>
      </c>
      <c r="B42" s="110" t="s">
        <v>75</v>
      </c>
      <c r="C42" s="136" t="s">
        <v>26</v>
      </c>
      <c r="D42" s="577" t="s">
        <v>27</v>
      </c>
      <c r="E42" s="578"/>
      <c r="F42" s="577" t="s">
        <v>28</v>
      </c>
      <c r="G42" s="578"/>
      <c r="H42" s="110" t="s">
        <v>29</v>
      </c>
      <c r="I42" s="108" t="s">
        <v>30</v>
      </c>
      <c r="J42" s="108" t="s">
        <v>31</v>
      </c>
    </row>
    <row r="43" spans="1:10" ht="399" customHeight="1" thickBot="1" x14ac:dyDescent="0.3">
      <c r="A43" s="570"/>
      <c r="B43" s="240">
        <v>1.63</v>
      </c>
      <c r="C43" s="80">
        <v>1.63</v>
      </c>
      <c r="D43" s="567" t="s">
        <v>547</v>
      </c>
      <c r="E43" s="599"/>
      <c r="F43" s="567" t="s">
        <v>585</v>
      </c>
      <c r="G43" s="596"/>
      <c r="H43" s="239" t="s">
        <v>181</v>
      </c>
      <c r="I43" s="142" t="s">
        <v>240</v>
      </c>
      <c r="J43" s="331" t="s">
        <v>546</v>
      </c>
    </row>
    <row r="44" spans="1:10" ht="42.75" customHeight="1" thickBot="1" x14ac:dyDescent="0.3">
      <c r="A44" s="569" t="s">
        <v>83</v>
      </c>
      <c r="B44" s="110" t="s">
        <v>75</v>
      </c>
      <c r="C44" s="136" t="s">
        <v>26</v>
      </c>
      <c r="D44" s="577" t="s">
        <v>27</v>
      </c>
      <c r="E44" s="578"/>
      <c r="F44" s="577" t="s">
        <v>28</v>
      </c>
      <c r="G44" s="578"/>
      <c r="H44" s="110" t="s">
        <v>29</v>
      </c>
      <c r="I44" s="108" t="s">
        <v>30</v>
      </c>
      <c r="J44" s="108" t="s">
        <v>31</v>
      </c>
    </row>
    <row r="45" spans="1:10" ht="408.95" customHeight="1" thickBot="1" x14ac:dyDescent="0.3">
      <c r="A45" s="570"/>
      <c r="B45" s="240">
        <v>1.72</v>
      </c>
      <c r="C45" s="80">
        <v>1.72</v>
      </c>
      <c r="D45" s="567" t="s">
        <v>586</v>
      </c>
      <c r="E45" s="596"/>
      <c r="F45" s="567" t="s">
        <v>596</v>
      </c>
      <c r="G45" s="596"/>
      <c r="H45" s="239" t="s">
        <v>181</v>
      </c>
      <c r="I45" s="142" t="s">
        <v>240</v>
      </c>
      <c r="J45" s="328" t="s">
        <v>587</v>
      </c>
    </row>
    <row r="46" spans="1:10" ht="45" customHeight="1" thickBot="1" x14ac:dyDescent="0.3">
      <c r="A46" s="569" t="s">
        <v>84</v>
      </c>
      <c r="B46" s="110" t="s">
        <v>75</v>
      </c>
      <c r="C46" s="136" t="s">
        <v>26</v>
      </c>
      <c r="D46" s="577" t="s">
        <v>27</v>
      </c>
      <c r="E46" s="578"/>
      <c r="F46" s="577" t="s">
        <v>28</v>
      </c>
      <c r="G46" s="578"/>
      <c r="H46" s="110" t="s">
        <v>29</v>
      </c>
      <c r="I46" s="108" t="s">
        <v>30</v>
      </c>
      <c r="J46" s="108" t="s">
        <v>31</v>
      </c>
    </row>
    <row r="47" spans="1:10" ht="348.95" customHeight="1" thickBot="1" x14ac:dyDescent="0.3">
      <c r="A47" s="570"/>
      <c r="B47" s="240">
        <v>1.81</v>
      </c>
      <c r="C47" s="80">
        <v>1.81</v>
      </c>
      <c r="D47" s="567" t="s">
        <v>621</v>
      </c>
      <c r="E47" s="596"/>
      <c r="F47" s="567" t="s">
        <v>624</v>
      </c>
      <c r="G47" s="596"/>
      <c r="H47" s="239" t="s">
        <v>181</v>
      </c>
      <c r="I47" s="142" t="s">
        <v>240</v>
      </c>
      <c r="J47" s="285" t="s">
        <v>622</v>
      </c>
    </row>
    <row r="48" spans="1:10" ht="46.5" customHeight="1" thickBot="1" x14ac:dyDescent="0.3">
      <c r="A48" s="569" t="s">
        <v>85</v>
      </c>
      <c r="B48" s="110" t="s">
        <v>75</v>
      </c>
      <c r="C48" s="136" t="s">
        <v>26</v>
      </c>
      <c r="D48" s="577" t="s">
        <v>27</v>
      </c>
      <c r="E48" s="578"/>
      <c r="F48" s="577" t="s">
        <v>28</v>
      </c>
      <c r="G48" s="578"/>
      <c r="H48" s="110" t="s">
        <v>29</v>
      </c>
      <c r="I48" s="108" t="s">
        <v>30</v>
      </c>
      <c r="J48" s="108" t="s">
        <v>31</v>
      </c>
    </row>
    <row r="49" spans="1:13" ht="72" customHeight="1" thickBot="1" x14ac:dyDescent="0.3">
      <c r="A49" s="570"/>
      <c r="B49" s="240">
        <v>1.9</v>
      </c>
      <c r="C49" s="80">
        <f>+L59</f>
        <v>0</v>
      </c>
      <c r="D49" s="601"/>
      <c r="E49" s="602"/>
      <c r="F49" s="603"/>
      <c r="G49" s="603"/>
      <c r="H49" s="78"/>
      <c r="I49" s="78"/>
      <c r="J49" s="78"/>
    </row>
    <row r="50" spans="1:13" ht="48.75" customHeight="1" thickBot="1" x14ac:dyDescent="0.3">
      <c r="A50" s="569" t="s">
        <v>86</v>
      </c>
      <c r="B50" s="110" t="s">
        <v>75</v>
      </c>
      <c r="C50" s="136" t="s">
        <v>26</v>
      </c>
      <c r="D50" s="577" t="s">
        <v>27</v>
      </c>
      <c r="E50" s="578"/>
      <c r="F50" s="577" t="s">
        <v>28</v>
      </c>
      <c r="G50" s="578"/>
      <c r="H50" s="110" t="s">
        <v>29</v>
      </c>
      <c r="I50" s="108" t="s">
        <v>30</v>
      </c>
      <c r="J50" s="108" t="s">
        <v>31</v>
      </c>
    </row>
    <row r="51" spans="1:13" ht="72.75" customHeight="1" thickBot="1" x14ac:dyDescent="0.3">
      <c r="A51" s="570"/>
      <c r="B51" s="240" t="s">
        <v>243</v>
      </c>
      <c r="C51" s="80">
        <f>+M59</f>
        <v>0</v>
      </c>
      <c r="D51" s="601"/>
      <c r="E51" s="602"/>
      <c r="F51" s="601"/>
      <c r="G51" s="602"/>
      <c r="H51" s="78"/>
      <c r="I51" s="78"/>
      <c r="J51" s="78"/>
    </row>
    <row r="53" spans="1:13" ht="18" x14ac:dyDescent="0.25">
      <c r="A53" s="45" t="s">
        <v>101</v>
      </c>
    </row>
    <row r="54" spans="1:13" ht="18" customHeight="1" x14ac:dyDescent="0.25">
      <c r="A54" s="31"/>
    </row>
    <row r="55" spans="1:13" ht="23.25" x14ac:dyDescent="0.25">
      <c r="A55" s="600" t="s">
        <v>102</v>
      </c>
      <c r="B55" s="32" t="s">
        <v>49</v>
      </c>
      <c r="C55" s="32" t="s">
        <v>50</v>
      </c>
      <c r="D55" s="32" t="s">
        <v>51</v>
      </c>
      <c r="E55" s="32" t="s">
        <v>52</v>
      </c>
      <c r="F55" s="32" t="s">
        <v>54</v>
      </c>
      <c r="G55" s="32" t="s">
        <v>55</v>
      </c>
      <c r="H55" s="32" t="s">
        <v>56</v>
      </c>
      <c r="I55" s="32" t="s">
        <v>57</v>
      </c>
      <c r="J55" s="32" t="s">
        <v>59</v>
      </c>
      <c r="K55" s="32" t="s">
        <v>60</v>
      </c>
      <c r="L55" s="32" t="s">
        <v>61</v>
      </c>
      <c r="M55" s="32" t="s">
        <v>62</v>
      </c>
    </row>
    <row r="56" spans="1:13" ht="24.75" customHeight="1" x14ac:dyDescent="0.25">
      <c r="A56" s="600"/>
      <c r="B56" s="33">
        <v>1</v>
      </c>
      <c r="C56" s="33">
        <v>1.0900000000000001</v>
      </c>
      <c r="D56" s="33">
        <v>1.18</v>
      </c>
      <c r="E56" s="33">
        <v>1.27</v>
      </c>
      <c r="F56" s="33">
        <v>1.36</v>
      </c>
      <c r="G56" s="33">
        <v>1.36</v>
      </c>
      <c r="H56" s="33">
        <v>1.54</v>
      </c>
      <c r="I56" s="33">
        <v>1.63</v>
      </c>
      <c r="J56" s="33">
        <v>1.72</v>
      </c>
      <c r="K56" s="33">
        <v>1.81</v>
      </c>
      <c r="L56" s="33"/>
      <c r="M56" s="33"/>
    </row>
    <row r="57" spans="1:13" s="25" customFormat="1" ht="13.5" customHeight="1" x14ac:dyDescent="0.25">
      <c r="A57" s="1"/>
      <c r="B57" s="1"/>
      <c r="C57" s="1"/>
      <c r="D57" s="1"/>
      <c r="E57" s="1"/>
      <c r="F57" s="1"/>
      <c r="G57" s="1"/>
      <c r="H57" s="1"/>
      <c r="I57" s="1"/>
    </row>
    <row r="58" spans="1:13" ht="15" thickBot="1" x14ac:dyDescent="0.3"/>
    <row r="59" spans="1:13" ht="44.25" customHeight="1" thickBot="1" x14ac:dyDescent="0.3">
      <c r="A59" s="180" t="s">
        <v>103</v>
      </c>
      <c r="B59" s="168" t="s">
        <v>104</v>
      </c>
      <c r="C59" s="148"/>
      <c r="D59" s="181" t="s">
        <v>105</v>
      </c>
      <c r="E59" s="168" t="s">
        <v>104</v>
      </c>
      <c r="F59" s="148"/>
      <c r="G59" s="181" t="s">
        <v>106</v>
      </c>
      <c r="H59" s="168" t="s">
        <v>107</v>
      </c>
      <c r="I59" s="179"/>
      <c r="J59" s="143"/>
    </row>
    <row r="60" spans="1:13" ht="26.25" customHeight="1" thickBot="1" x14ac:dyDescent="0.3">
      <c r="A60" s="182"/>
      <c r="B60" s="168" t="s">
        <v>108</v>
      </c>
      <c r="C60" s="300" t="s">
        <v>429</v>
      </c>
      <c r="D60" s="183"/>
      <c r="E60" s="168" t="s">
        <v>108</v>
      </c>
      <c r="F60" s="300" t="s">
        <v>431</v>
      </c>
      <c r="G60" s="183"/>
      <c r="H60" s="168" t="s">
        <v>109</v>
      </c>
      <c r="I60" s="302" t="s">
        <v>584</v>
      </c>
      <c r="J60" s="143"/>
    </row>
    <row r="61" spans="1:13" ht="33.950000000000003" customHeight="1" thickBot="1" x14ac:dyDescent="0.3">
      <c r="A61" s="182"/>
      <c r="B61" s="168" t="s">
        <v>110</v>
      </c>
      <c r="C61" s="300" t="s">
        <v>430</v>
      </c>
      <c r="D61" s="183"/>
      <c r="E61" s="168" t="s">
        <v>110</v>
      </c>
      <c r="F61" s="300" t="s">
        <v>432</v>
      </c>
      <c r="G61" s="183"/>
      <c r="H61" s="168" t="s">
        <v>111</v>
      </c>
      <c r="I61" s="302" t="s">
        <v>435</v>
      </c>
      <c r="J61" s="143"/>
    </row>
    <row r="62" spans="1:13" ht="39.75" customHeight="1" thickBot="1" x14ac:dyDescent="0.3">
      <c r="A62" s="182"/>
      <c r="B62" s="168" t="s">
        <v>104</v>
      </c>
      <c r="C62" s="148"/>
      <c r="D62" s="183"/>
      <c r="E62" s="168" t="s">
        <v>104</v>
      </c>
      <c r="F62" s="300"/>
      <c r="G62" s="183"/>
      <c r="H62" s="168" t="s">
        <v>107</v>
      </c>
      <c r="I62" s="179"/>
      <c r="J62" s="143"/>
    </row>
    <row r="63" spans="1:13" ht="42.95" customHeight="1" thickBot="1" x14ac:dyDescent="0.3">
      <c r="A63" s="182"/>
      <c r="B63" s="168" t="s">
        <v>108</v>
      </c>
      <c r="C63" s="148"/>
      <c r="D63" s="183"/>
      <c r="E63" s="168" t="s">
        <v>108</v>
      </c>
      <c r="F63" s="300" t="s">
        <v>433</v>
      </c>
      <c r="G63" s="183"/>
      <c r="H63" s="168" t="s">
        <v>109</v>
      </c>
      <c r="I63" s="179"/>
      <c r="J63" s="143"/>
    </row>
    <row r="64" spans="1:13" ht="34.5" customHeight="1" thickBot="1" x14ac:dyDescent="0.3">
      <c r="A64" s="184"/>
      <c r="B64" s="168" t="s">
        <v>110</v>
      </c>
      <c r="C64" s="148"/>
      <c r="D64" s="185"/>
      <c r="E64" s="168" t="s">
        <v>110</v>
      </c>
      <c r="F64" s="301" t="s">
        <v>434</v>
      </c>
      <c r="G64" s="185"/>
      <c r="H64" s="168" t="s">
        <v>111</v>
      </c>
      <c r="I64" s="179"/>
      <c r="J64" s="143"/>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 ref="J43" r:id="rId8" xr:uid="{6359F5C8-6CAD-7547-AD8E-F1764EB636E6}"/>
    <hyperlink ref="J45" r:id="rId9" xr:uid="{68B46678-23FB-CB41-BBAF-FB84C6CDFB4C}"/>
    <hyperlink ref="J47" r:id="rId10" xr:uid="{52021272-A1A2-8445-A2C2-4E33648676AD}"/>
  </hyperlinks>
  <pageMargins left="0.25" right="0.25" top="0.75" bottom="0.75" header="0.3" footer="0.3"/>
  <pageSetup scale="21" orientation="landscape" r:id="rId11"/>
  <drawing r:id="rId12"/>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P16" sqref="P16"/>
    </sheetView>
  </sheetViews>
  <sheetFormatPr baseColWidth="10" defaultColWidth="10.85546875" defaultRowHeight="14.25" x14ac:dyDescent="0.25"/>
  <cols>
    <col min="1" max="1" width="25.42578125" style="69" customWidth="1"/>
    <col min="2" max="2" width="29.85546875" style="69" customWidth="1"/>
    <col min="3" max="4" width="21.42578125" style="69" customWidth="1"/>
    <col min="5" max="5" width="20.42578125" style="69" bestFit="1" customWidth="1"/>
    <col min="6" max="6" width="21.85546875" style="69" customWidth="1"/>
    <col min="7" max="7" width="20.42578125" style="69" bestFit="1" customWidth="1"/>
    <col min="8" max="8" width="21.42578125" style="69" customWidth="1"/>
    <col min="9" max="9" width="20.42578125" style="69" bestFit="1" customWidth="1"/>
    <col min="10" max="10" width="22.42578125" style="69" customWidth="1"/>
    <col min="11" max="11" width="20.42578125" style="69" bestFit="1" customWidth="1"/>
    <col min="12" max="12" width="23" style="69" customWidth="1"/>
    <col min="13" max="13" width="20.42578125" style="69" bestFit="1" customWidth="1"/>
    <col min="14" max="14" width="22.42578125" style="69" customWidth="1"/>
    <col min="15" max="15" width="20.42578125" style="69" bestFit="1" customWidth="1"/>
    <col min="16" max="17" width="20.42578125" style="69" customWidth="1"/>
    <col min="18" max="18" width="17.42578125" style="69" bestFit="1" customWidth="1"/>
    <col min="19" max="19" width="20.42578125" style="69" bestFit="1" customWidth="1"/>
    <col min="20" max="20" width="21.140625" style="69" customWidth="1"/>
    <col min="21" max="21" width="20.42578125" style="69" bestFit="1" customWidth="1"/>
    <col min="22" max="22" width="19.85546875" style="69" bestFit="1" customWidth="1"/>
    <col min="23" max="23" width="21.85546875" style="69" customWidth="1"/>
    <col min="24" max="24" width="17.42578125" style="69" bestFit="1" customWidth="1"/>
    <col min="25" max="25" width="20.42578125" style="69" bestFit="1" customWidth="1"/>
    <col min="26" max="26" width="20.42578125" style="69" customWidth="1"/>
    <col min="27" max="27" width="17.42578125" style="69" customWidth="1"/>
    <col min="28" max="28" width="29.42578125" style="69" bestFit="1" customWidth="1"/>
    <col min="29" max="29" width="22.85546875" style="69" customWidth="1"/>
    <col min="30" max="30" width="17" style="69" customWidth="1"/>
    <col min="31" max="31" width="19.85546875" style="69" bestFit="1" customWidth="1"/>
    <col min="32" max="32" width="22" style="69" customWidth="1"/>
    <col min="33" max="36" width="20.42578125" style="69" bestFit="1" customWidth="1"/>
    <col min="37" max="16384" width="10.85546875" style="69"/>
  </cols>
  <sheetData>
    <row r="1" spans="1:62" s="1" customFormat="1" ht="20.25" customHeight="1" x14ac:dyDescent="0.25">
      <c r="A1" s="590"/>
      <c r="B1" s="628" t="s">
        <v>170</v>
      </c>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30"/>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2" spans="1:62" s="1" customFormat="1" ht="18.75" customHeight="1" x14ac:dyDescent="0.25">
      <c r="A2" s="591"/>
      <c r="B2" s="631"/>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3"/>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row>
    <row r="3" spans="1:62" s="1" customFormat="1" ht="14.25" customHeight="1" x14ac:dyDescent="0.25">
      <c r="A3" s="591"/>
      <c r="B3" s="631"/>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3"/>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row>
    <row r="4" spans="1:62" s="1" customFormat="1" ht="33" customHeight="1" thickBot="1" x14ac:dyDescent="0.3">
      <c r="A4" s="592"/>
      <c r="B4" s="634"/>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c r="AD4" s="635"/>
      <c r="AE4" s="635"/>
      <c r="AF4" s="636"/>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row>
    <row r="5" spans="1:62" s="1" customFormat="1" ht="15" x14ac:dyDescent="0.25">
      <c r="B5" s="85"/>
      <c r="C5" s="85"/>
      <c r="D5" s="85"/>
      <c r="E5" s="85"/>
      <c r="F5" s="85"/>
      <c r="G5" s="85"/>
      <c r="H5" s="85"/>
      <c r="I5" s="85"/>
      <c r="J5" s="85"/>
      <c r="K5" s="84"/>
      <c r="L5" s="84"/>
      <c r="M5" s="84"/>
      <c r="N5" s="84"/>
      <c r="O5" s="84"/>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row>
    <row r="6" spans="1:62" s="1" customFormat="1" ht="9" customHeight="1" x14ac:dyDescent="0.25">
      <c r="A6" s="5"/>
      <c r="B6" s="85"/>
      <c r="C6" s="85"/>
      <c r="D6" s="85"/>
      <c r="E6" s="85"/>
      <c r="F6" s="85"/>
      <c r="G6" s="85"/>
      <c r="H6" s="85"/>
      <c r="I6" s="85"/>
      <c r="J6" s="85"/>
      <c r="K6" s="85"/>
      <c r="L6" s="85"/>
      <c r="M6" s="85"/>
      <c r="N6" s="85"/>
      <c r="O6" s="85"/>
      <c r="P6" s="2"/>
      <c r="Q6" s="2"/>
      <c r="R6" s="3"/>
      <c r="S6" s="3"/>
      <c r="T6" s="2"/>
      <c r="U6" s="2"/>
      <c r="V6" s="2"/>
      <c r="W6" s="69"/>
      <c r="X6" s="4"/>
      <c r="Y6" s="4"/>
      <c r="Z6" s="4"/>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row>
    <row r="7" spans="1:62" s="1" customFormat="1" ht="15" customHeight="1" thickBot="1" x14ac:dyDescent="0.3">
      <c r="A7" s="6"/>
      <c r="B7" s="85"/>
      <c r="C7" s="85"/>
      <c r="D7" s="85"/>
      <c r="E7" s="85"/>
      <c r="F7" s="85"/>
      <c r="G7" s="85"/>
      <c r="H7" s="85"/>
      <c r="I7" s="85"/>
      <c r="J7" s="85"/>
      <c r="K7" s="85"/>
      <c r="L7" s="85"/>
      <c r="M7" s="85"/>
      <c r="N7" s="85"/>
      <c r="O7" s="85"/>
      <c r="P7" s="2"/>
      <c r="Q7" s="2"/>
      <c r="R7" s="3"/>
      <c r="S7" s="3"/>
      <c r="T7" s="2"/>
      <c r="U7" s="2"/>
      <c r="V7" s="2"/>
      <c r="W7" s="69"/>
      <c r="X7" s="4"/>
      <c r="Y7" s="4"/>
      <c r="Z7" s="112"/>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row>
    <row r="8" spans="1:62" s="1" customFormat="1" ht="15" customHeight="1" thickBot="1" x14ac:dyDescent="0.3">
      <c r="A8" s="582" t="s">
        <v>1</v>
      </c>
      <c r="B8" s="604" t="s">
        <v>171</v>
      </c>
      <c r="C8" s="605"/>
      <c r="D8" s="605"/>
      <c r="E8" s="605"/>
      <c r="F8" s="605"/>
      <c r="G8" s="605"/>
      <c r="H8" s="605"/>
      <c r="I8" s="605"/>
      <c r="J8" s="605"/>
      <c r="K8" s="605"/>
      <c r="L8" s="605"/>
      <c r="M8" s="605"/>
      <c r="N8" s="605"/>
      <c r="O8" s="605"/>
      <c r="P8" s="605"/>
      <c r="Q8" s="605"/>
      <c r="R8" s="605"/>
      <c r="S8" s="605"/>
      <c r="T8" s="605"/>
      <c r="U8" s="605"/>
      <c r="V8" s="605"/>
      <c r="W8" s="605"/>
      <c r="X8" s="605"/>
      <c r="Y8" s="605"/>
      <c r="Z8" s="605"/>
      <c r="AA8" s="610" t="s">
        <v>48</v>
      </c>
      <c r="AB8" s="640">
        <v>2024110010308</v>
      </c>
      <c r="AC8" s="637" t="s">
        <v>95</v>
      </c>
      <c r="AD8" s="638"/>
      <c r="AE8" s="411" t="s">
        <v>161</v>
      </c>
      <c r="AF8" s="413"/>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row>
    <row r="9" spans="1:62" s="1" customFormat="1" ht="15" customHeight="1" thickBot="1" x14ac:dyDescent="0.3">
      <c r="A9" s="583"/>
      <c r="B9" s="606"/>
      <c r="C9" s="607"/>
      <c r="D9" s="607"/>
      <c r="E9" s="607"/>
      <c r="F9" s="607"/>
      <c r="G9" s="607"/>
      <c r="H9" s="607"/>
      <c r="I9" s="607"/>
      <c r="J9" s="607"/>
      <c r="K9" s="607"/>
      <c r="L9" s="607"/>
      <c r="M9" s="607"/>
      <c r="N9" s="607"/>
      <c r="O9" s="607"/>
      <c r="P9" s="607"/>
      <c r="Q9" s="607"/>
      <c r="R9" s="607"/>
      <c r="S9" s="607"/>
      <c r="T9" s="607"/>
      <c r="U9" s="607"/>
      <c r="V9" s="607"/>
      <c r="W9" s="607"/>
      <c r="X9" s="607"/>
      <c r="Y9" s="607"/>
      <c r="Z9" s="607"/>
      <c r="AA9" s="611"/>
      <c r="AB9" s="641"/>
      <c r="AC9" s="637" t="s">
        <v>96</v>
      </c>
      <c r="AD9" s="638"/>
      <c r="AE9" s="411" t="s">
        <v>162</v>
      </c>
      <c r="AF9" s="413"/>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row>
    <row r="10" spans="1:62" s="1" customFormat="1" ht="15" customHeight="1" thickBot="1" x14ac:dyDescent="0.3">
      <c r="A10" s="583"/>
      <c r="B10" s="606"/>
      <c r="C10" s="607"/>
      <c r="D10" s="607"/>
      <c r="E10" s="607"/>
      <c r="F10" s="607"/>
      <c r="G10" s="607"/>
      <c r="H10" s="607"/>
      <c r="I10" s="607"/>
      <c r="J10" s="607"/>
      <c r="K10" s="607"/>
      <c r="L10" s="607"/>
      <c r="M10" s="607"/>
      <c r="N10" s="607"/>
      <c r="O10" s="607"/>
      <c r="P10" s="607"/>
      <c r="Q10" s="607"/>
      <c r="R10" s="607"/>
      <c r="S10" s="607"/>
      <c r="T10" s="607"/>
      <c r="U10" s="607"/>
      <c r="V10" s="607"/>
      <c r="W10" s="607"/>
      <c r="X10" s="607"/>
      <c r="Y10" s="607"/>
      <c r="Z10" s="607"/>
      <c r="AA10" s="611"/>
      <c r="AB10" s="641"/>
      <c r="AC10" s="637" t="s">
        <v>97</v>
      </c>
      <c r="AD10" s="638"/>
      <c r="AE10" s="613" t="s">
        <v>163</v>
      </c>
      <c r="AF10" s="614"/>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row>
    <row r="11" spans="1:62" s="1" customFormat="1" ht="15" customHeight="1" thickBot="1" x14ac:dyDescent="0.3">
      <c r="A11" s="584"/>
      <c r="B11" s="608"/>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12"/>
      <c r="AB11" s="642"/>
      <c r="AC11" s="637" t="s">
        <v>46</v>
      </c>
      <c r="AD11" s="638"/>
      <c r="AE11" s="411" t="s">
        <v>167</v>
      </c>
      <c r="AF11" s="413"/>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row>
    <row r="12" spans="1:62" s="1" customFormat="1" ht="9" customHeight="1" x14ac:dyDescent="0.25">
      <c r="A12" s="14"/>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row>
    <row r="13" spans="1:62" s="23" customFormat="1" ht="16.5" customHeight="1" thickBot="1" x14ac:dyDescent="0.25">
      <c r="C13" s="87"/>
      <c r="D13" s="87"/>
      <c r="E13" s="87"/>
      <c r="F13" s="87"/>
      <c r="G13" s="87"/>
      <c r="H13" s="87"/>
      <c r="I13" s="87"/>
      <c r="J13" s="87"/>
      <c r="K13" s="86"/>
      <c r="L13" s="86"/>
      <c r="M13" s="86"/>
      <c r="N13" s="86"/>
      <c r="O13" s="86"/>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71" customFormat="1" ht="21.75" customHeight="1" thickBot="1" x14ac:dyDescent="0.3">
      <c r="A14" s="437" t="s">
        <v>2</v>
      </c>
      <c r="B14" s="145" t="s">
        <v>49</v>
      </c>
      <c r="C14" s="114"/>
      <c r="D14" s="145" t="s">
        <v>50</v>
      </c>
      <c r="E14" s="115"/>
      <c r="F14" s="145" t="s">
        <v>51</v>
      </c>
      <c r="G14" s="115"/>
      <c r="H14" s="145" t="s">
        <v>52</v>
      </c>
      <c r="I14" s="116"/>
      <c r="J14" s="88"/>
      <c r="K14" s="436" t="s">
        <v>3</v>
      </c>
      <c r="L14" s="436"/>
      <c r="M14" s="639" t="s">
        <v>53</v>
      </c>
      <c r="N14" s="639"/>
      <c r="O14" s="639"/>
      <c r="P14" s="119"/>
      <c r="Q14" s="153"/>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row>
    <row r="15" spans="1:62" s="71" customFormat="1" ht="21.75" customHeight="1" thickBot="1" x14ac:dyDescent="0.3">
      <c r="A15" s="437"/>
      <c r="B15" s="146" t="s">
        <v>54</v>
      </c>
      <c r="C15" s="117"/>
      <c r="D15" s="145" t="s">
        <v>55</v>
      </c>
      <c r="E15" s="295">
        <v>45838</v>
      </c>
      <c r="F15" s="145" t="s">
        <v>56</v>
      </c>
      <c r="G15" s="304">
        <v>45869</v>
      </c>
      <c r="H15" s="145" t="s">
        <v>57</v>
      </c>
      <c r="I15" s="116"/>
      <c r="J15" s="88"/>
      <c r="K15" s="436"/>
      <c r="L15" s="436"/>
      <c r="M15" s="639" t="s">
        <v>58</v>
      </c>
      <c r="N15" s="639"/>
      <c r="O15" s="639"/>
      <c r="P15" s="119"/>
      <c r="Q15" s="153"/>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row>
    <row r="16" spans="1:62" s="71" customFormat="1" ht="21.75" customHeight="1" thickBot="1" x14ac:dyDescent="0.3">
      <c r="A16" s="437"/>
      <c r="B16" s="145" t="s">
        <v>59</v>
      </c>
      <c r="C16" s="114"/>
      <c r="D16" s="145" t="s">
        <v>60</v>
      </c>
      <c r="E16" s="118"/>
      <c r="F16" s="145" t="s">
        <v>61</v>
      </c>
      <c r="G16" s="118"/>
      <c r="H16" s="145" t="s">
        <v>62</v>
      </c>
      <c r="I16" s="116"/>
      <c r="K16" s="436"/>
      <c r="L16" s="436"/>
      <c r="M16" s="639" t="s">
        <v>63</v>
      </c>
      <c r="N16" s="639"/>
      <c r="O16" s="639"/>
      <c r="P16" s="119"/>
      <c r="Q16" s="153"/>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row>
    <row r="17" spans="1:62" s="71" customFormat="1" ht="21.75" customHeight="1" thickBot="1" x14ac:dyDescent="0.3">
      <c r="A17" s="1"/>
      <c r="B17" s="1"/>
      <c r="C17" s="1"/>
      <c r="D17" s="1"/>
      <c r="E17" s="1"/>
      <c r="F17" s="1"/>
      <c r="G17" s="88"/>
      <c r="H17" s="88"/>
      <c r="I17" s="88"/>
      <c r="J17" s="88"/>
      <c r="K17" s="89"/>
      <c r="L17" s="89"/>
      <c r="M17" s="87"/>
      <c r="N17" s="87"/>
      <c r="O17" s="87"/>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row>
    <row r="18" spans="1:62" s="1" customFormat="1" ht="48" customHeight="1" thickBot="1" x14ac:dyDescent="0.3">
      <c r="A18" s="462" t="s">
        <v>119</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4"/>
      <c r="AG18" s="105"/>
      <c r="AH18" s="105"/>
      <c r="AI18" s="105"/>
      <c r="AJ18" s="105"/>
      <c r="AK18" s="105"/>
      <c r="AL18" s="105"/>
      <c r="AM18" s="105"/>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1:62" s="1" customFormat="1" ht="50.25" customHeight="1" thickBot="1" x14ac:dyDescent="0.3">
      <c r="A19" s="460" t="s">
        <v>120</v>
      </c>
      <c r="B19" s="461"/>
      <c r="C19" s="619"/>
      <c r="D19" s="619"/>
      <c r="E19" s="619"/>
      <c r="F19" s="619"/>
      <c r="G19" s="619"/>
      <c r="H19" s="619"/>
      <c r="I19" s="619"/>
      <c r="J19" s="619"/>
      <c r="K19" s="619"/>
      <c r="L19" s="619"/>
      <c r="M19" s="619"/>
      <c r="N19" s="619"/>
      <c r="O19" s="619"/>
      <c r="P19" s="619"/>
      <c r="Q19" s="619"/>
      <c r="R19" s="619"/>
      <c r="S19" s="619"/>
      <c r="T19" s="619"/>
      <c r="U19" s="619"/>
      <c r="V19" s="619"/>
      <c r="W19" s="619"/>
      <c r="X19" s="619"/>
      <c r="Y19" s="619"/>
      <c r="Z19" s="619"/>
      <c r="AA19" s="619"/>
      <c r="AB19" s="619"/>
      <c r="AC19" s="619"/>
      <c r="AD19" s="619"/>
      <c r="AE19" s="619"/>
      <c r="AF19" s="620"/>
      <c r="AG19" s="105"/>
      <c r="AH19" s="105"/>
      <c r="AI19" s="105"/>
      <c r="AJ19" s="105"/>
      <c r="AK19" s="105"/>
      <c r="AL19" s="105"/>
      <c r="AM19" s="105"/>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1:62" s="26" customFormat="1" ht="21.75" customHeight="1" thickBot="1" x14ac:dyDescent="0.3">
      <c r="A20" s="477" t="s">
        <v>121</v>
      </c>
      <c r="B20" s="624" t="s">
        <v>122</v>
      </c>
      <c r="C20" s="577" t="s">
        <v>25</v>
      </c>
      <c r="D20" s="618"/>
      <c r="E20" s="618"/>
      <c r="F20" s="618"/>
      <c r="G20" s="618"/>
      <c r="H20" s="618"/>
      <c r="I20" s="618"/>
      <c r="J20" s="618"/>
      <c r="K20" s="618"/>
      <c r="L20" s="618"/>
      <c r="M20" s="618"/>
      <c r="N20" s="578"/>
      <c r="O20" s="615" t="s">
        <v>26</v>
      </c>
      <c r="P20" s="616"/>
      <c r="Q20" s="616"/>
      <c r="R20" s="616"/>
      <c r="S20" s="616"/>
      <c r="T20" s="616"/>
      <c r="U20" s="616"/>
      <c r="V20" s="616"/>
      <c r="W20" s="616"/>
      <c r="X20" s="616"/>
      <c r="Y20" s="616"/>
      <c r="Z20" s="616"/>
      <c r="AA20" s="616"/>
      <c r="AB20" s="616"/>
      <c r="AC20" s="616"/>
      <c r="AD20" s="616"/>
      <c r="AE20" s="616"/>
      <c r="AF20" s="617"/>
      <c r="AG20" s="105"/>
      <c r="AH20" s="105"/>
      <c r="AI20" s="105"/>
      <c r="AJ20" s="105"/>
      <c r="AK20" s="105"/>
      <c r="AL20" s="105"/>
      <c r="AM20" s="105"/>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row>
    <row r="21" spans="1:62" s="26" customFormat="1" ht="21.75" customHeight="1" thickBot="1" x14ac:dyDescent="0.3">
      <c r="A21" s="623"/>
      <c r="B21" s="624"/>
      <c r="C21" s="621" t="s">
        <v>74</v>
      </c>
      <c r="D21" s="622"/>
      <c r="E21" s="621" t="s">
        <v>76</v>
      </c>
      <c r="F21" s="622"/>
      <c r="G21" s="621" t="s">
        <v>77</v>
      </c>
      <c r="H21" s="622"/>
      <c r="I21" s="621" t="s">
        <v>78</v>
      </c>
      <c r="J21" s="622"/>
      <c r="K21" s="621" t="s">
        <v>79</v>
      </c>
      <c r="L21" s="622"/>
      <c r="M21" s="621" t="s">
        <v>80</v>
      </c>
      <c r="N21" s="622"/>
      <c r="O21" s="615" t="s">
        <v>74</v>
      </c>
      <c r="P21" s="616"/>
      <c r="Q21" s="617"/>
      <c r="R21" s="625" t="s">
        <v>76</v>
      </c>
      <c r="S21" s="626"/>
      <c r="T21" s="627"/>
      <c r="U21" s="625" t="s">
        <v>77</v>
      </c>
      <c r="V21" s="626"/>
      <c r="W21" s="627"/>
      <c r="X21" s="625" t="s">
        <v>78</v>
      </c>
      <c r="Y21" s="626"/>
      <c r="Z21" s="627"/>
      <c r="AA21" s="625" t="s">
        <v>79</v>
      </c>
      <c r="AB21" s="626"/>
      <c r="AC21" s="627"/>
      <c r="AD21" s="625" t="s">
        <v>80</v>
      </c>
      <c r="AE21" s="626"/>
      <c r="AF21" s="627"/>
      <c r="AG21" s="105"/>
      <c r="AH21" s="105"/>
      <c r="AI21" s="105"/>
      <c r="AJ21" s="105"/>
      <c r="AK21" s="105"/>
      <c r="AL21" s="105"/>
      <c r="AM21" s="105"/>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row>
    <row r="22" spans="1:62" s="26" customFormat="1" ht="28.5" customHeight="1" thickBot="1" x14ac:dyDescent="0.3">
      <c r="A22" s="623"/>
      <c r="B22" s="624"/>
      <c r="C22" s="110" t="s">
        <v>123</v>
      </c>
      <c r="D22" s="110" t="s">
        <v>124</v>
      </c>
      <c r="E22" s="110" t="s">
        <v>123</v>
      </c>
      <c r="F22" s="110" t="s">
        <v>124</v>
      </c>
      <c r="G22" s="110" t="s">
        <v>123</v>
      </c>
      <c r="H22" s="110" t="s">
        <v>124</v>
      </c>
      <c r="I22" s="110" t="s">
        <v>123</v>
      </c>
      <c r="J22" s="110" t="s">
        <v>124</v>
      </c>
      <c r="K22" s="110" t="s">
        <v>123</v>
      </c>
      <c r="L22" s="110" t="s">
        <v>124</v>
      </c>
      <c r="M22" s="110" t="s">
        <v>123</v>
      </c>
      <c r="N22" s="110" t="s">
        <v>124</v>
      </c>
      <c r="O22" s="111" t="s">
        <v>123</v>
      </c>
      <c r="P22" s="111" t="s">
        <v>125</v>
      </c>
      <c r="Q22" s="111" t="s">
        <v>12</v>
      </c>
      <c r="R22" s="111" t="s">
        <v>123</v>
      </c>
      <c r="S22" s="111" t="s">
        <v>125</v>
      </c>
      <c r="T22" s="111" t="s">
        <v>12</v>
      </c>
      <c r="U22" s="111" t="s">
        <v>123</v>
      </c>
      <c r="V22" s="111" t="s">
        <v>125</v>
      </c>
      <c r="W22" s="111" t="s">
        <v>12</v>
      </c>
      <c r="X22" s="111" t="s">
        <v>123</v>
      </c>
      <c r="Y22" s="111" t="s">
        <v>125</v>
      </c>
      <c r="Z22" s="111" t="s">
        <v>12</v>
      </c>
      <c r="AA22" s="111" t="s">
        <v>123</v>
      </c>
      <c r="AB22" s="111" t="s">
        <v>125</v>
      </c>
      <c r="AC22" s="111" t="s">
        <v>12</v>
      </c>
      <c r="AD22" s="111" t="s">
        <v>123</v>
      </c>
      <c r="AE22" s="111" t="s">
        <v>125</v>
      </c>
      <c r="AF22" s="111" t="s">
        <v>12</v>
      </c>
      <c r="AG22" s="105"/>
      <c r="AH22" s="105"/>
      <c r="AI22" s="105"/>
      <c r="AJ22" s="105"/>
      <c r="AK22" s="105"/>
      <c r="AL22" s="105"/>
      <c r="AM22" s="105"/>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row>
    <row r="23" spans="1:62" s="26" customFormat="1" ht="15.75" customHeight="1" x14ac:dyDescent="0.25">
      <c r="A23" s="623"/>
      <c r="B23" s="66" t="s">
        <v>126</v>
      </c>
      <c r="C23" s="123"/>
      <c r="D23" s="121"/>
      <c r="E23" s="123"/>
      <c r="F23" s="121"/>
      <c r="G23" s="123"/>
      <c r="H23" s="121"/>
      <c r="I23" s="123"/>
      <c r="J23" s="121"/>
      <c r="K23" s="123"/>
      <c r="L23" s="121"/>
      <c r="M23" s="123"/>
      <c r="N23" s="121"/>
      <c r="O23" s="64"/>
      <c r="P23" s="121"/>
      <c r="Q23" s="121"/>
      <c r="R23" s="64"/>
      <c r="S23" s="121"/>
      <c r="T23" s="121"/>
      <c r="U23" s="64"/>
      <c r="V23" s="121"/>
      <c r="W23" s="121"/>
      <c r="X23" s="64"/>
      <c r="Y23" s="121"/>
      <c r="Z23" s="121"/>
      <c r="AA23" s="64"/>
      <c r="AB23" s="121"/>
      <c r="AC23" s="121"/>
      <c r="AD23" s="64"/>
      <c r="AE23" s="154"/>
      <c r="AF23" s="124"/>
      <c r="AG23" s="105"/>
      <c r="AH23" s="105"/>
      <c r="AI23" s="105"/>
      <c r="AJ23" s="105"/>
      <c r="AK23" s="105"/>
      <c r="AL23" s="105"/>
      <c r="AM23" s="105"/>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row>
    <row r="24" spans="1:62" s="26" customFormat="1" ht="15.75" customHeight="1" x14ac:dyDescent="0.25">
      <c r="A24" s="623"/>
      <c r="B24" s="67" t="s">
        <v>127</v>
      </c>
      <c r="C24" s="64"/>
      <c r="D24" s="121"/>
      <c r="E24" s="64"/>
      <c r="F24" s="121"/>
      <c r="G24" s="64"/>
      <c r="H24" s="121"/>
      <c r="I24" s="64"/>
      <c r="J24" s="121"/>
      <c r="K24" s="64"/>
      <c r="L24" s="121"/>
      <c r="M24" s="64"/>
      <c r="N24" s="121"/>
      <c r="O24" s="64"/>
      <c r="P24" s="121"/>
      <c r="Q24" s="121"/>
      <c r="R24" s="64"/>
      <c r="S24" s="121"/>
      <c r="T24" s="121"/>
      <c r="U24" s="64"/>
      <c r="V24" s="121"/>
      <c r="W24" s="121"/>
      <c r="X24" s="64"/>
      <c r="Y24" s="121"/>
      <c r="Z24" s="121"/>
      <c r="AA24" s="64"/>
      <c r="AB24" s="121"/>
      <c r="AC24" s="121"/>
      <c r="AD24" s="64"/>
      <c r="AE24" s="154"/>
      <c r="AF24" s="124"/>
      <c r="AG24" s="105"/>
      <c r="AH24" s="105"/>
      <c r="AI24" s="105"/>
      <c r="AJ24" s="105"/>
      <c r="AK24" s="105"/>
      <c r="AL24" s="105"/>
      <c r="AM24" s="105"/>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row>
    <row r="25" spans="1:62" s="26" customFormat="1" ht="15.75" customHeight="1" x14ac:dyDescent="0.25">
      <c r="A25" s="623"/>
      <c r="B25" s="67" t="s">
        <v>128</v>
      </c>
      <c r="C25" s="64"/>
      <c r="D25" s="121"/>
      <c r="E25" s="64"/>
      <c r="F25" s="121"/>
      <c r="G25" s="64"/>
      <c r="H25" s="121"/>
      <c r="I25" s="64"/>
      <c r="J25" s="121"/>
      <c r="K25" s="64"/>
      <c r="L25" s="121"/>
      <c r="M25" s="64"/>
      <c r="N25" s="121"/>
      <c r="O25" s="64"/>
      <c r="P25" s="121"/>
      <c r="Q25" s="121"/>
      <c r="R25" s="64"/>
      <c r="S25" s="121"/>
      <c r="T25" s="121"/>
      <c r="U25" s="64"/>
      <c r="V25" s="121"/>
      <c r="W25" s="121"/>
      <c r="X25" s="64"/>
      <c r="Y25" s="121"/>
      <c r="Z25" s="121"/>
      <c r="AA25" s="64"/>
      <c r="AB25" s="121"/>
      <c r="AC25" s="121"/>
      <c r="AD25" s="64"/>
      <c r="AE25" s="154"/>
      <c r="AF25" s="124"/>
      <c r="AG25" s="105"/>
      <c r="AH25" s="105"/>
      <c r="AI25" s="105"/>
      <c r="AJ25" s="105"/>
      <c r="AK25" s="105"/>
      <c r="AL25" s="105"/>
      <c r="AM25" s="105"/>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row>
    <row r="26" spans="1:62" s="26" customFormat="1" ht="15.75" customHeight="1" x14ac:dyDescent="0.25">
      <c r="A26" s="623"/>
      <c r="B26" s="67" t="s">
        <v>129</v>
      </c>
      <c r="C26" s="64"/>
      <c r="D26" s="121"/>
      <c r="E26" s="64"/>
      <c r="F26" s="121"/>
      <c r="G26" s="64"/>
      <c r="H26" s="121"/>
      <c r="I26" s="64"/>
      <c r="J26" s="121"/>
      <c r="K26" s="64"/>
      <c r="L26" s="121"/>
      <c r="M26" s="64"/>
      <c r="N26" s="121"/>
      <c r="O26" s="64"/>
      <c r="P26" s="121"/>
      <c r="Q26" s="121"/>
      <c r="R26" s="64"/>
      <c r="S26" s="121"/>
      <c r="T26" s="121"/>
      <c r="U26" s="64"/>
      <c r="V26" s="121"/>
      <c r="W26" s="121"/>
      <c r="X26" s="64"/>
      <c r="Y26" s="121"/>
      <c r="Z26" s="121"/>
      <c r="AA26" s="64"/>
      <c r="AB26" s="121"/>
      <c r="AC26" s="121"/>
      <c r="AD26" s="64"/>
      <c r="AE26" s="154"/>
      <c r="AF26" s="124"/>
      <c r="AG26" s="105"/>
      <c r="AH26" s="105"/>
      <c r="AI26" s="105"/>
      <c r="AJ26" s="105"/>
      <c r="AK26" s="105"/>
      <c r="AL26" s="105"/>
      <c r="AM26" s="105"/>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row>
    <row r="27" spans="1:62" s="26" customFormat="1" ht="15.75" customHeight="1" x14ac:dyDescent="0.25">
      <c r="A27" s="623"/>
      <c r="B27" s="67" t="s">
        <v>130</v>
      </c>
      <c r="C27" s="64"/>
      <c r="D27" s="121"/>
      <c r="E27" s="64"/>
      <c r="F27" s="121"/>
      <c r="G27" s="64"/>
      <c r="H27" s="121"/>
      <c r="I27" s="64"/>
      <c r="J27" s="121"/>
      <c r="K27" s="64"/>
      <c r="L27" s="121"/>
      <c r="M27" s="64"/>
      <c r="N27" s="121"/>
      <c r="O27" s="64"/>
      <c r="P27" s="121"/>
      <c r="Q27" s="121"/>
      <c r="R27" s="64"/>
      <c r="S27" s="121"/>
      <c r="T27" s="121"/>
      <c r="U27" s="64"/>
      <c r="V27" s="121"/>
      <c r="W27" s="121"/>
      <c r="X27" s="64"/>
      <c r="Y27" s="121"/>
      <c r="Z27" s="121"/>
      <c r="AA27" s="64"/>
      <c r="AB27" s="121"/>
      <c r="AC27" s="121"/>
      <c r="AD27" s="64"/>
      <c r="AE27" s="154"/>
      <c r="AF27" s="124"/>
      <c r="AG27" s="105"/>
      <c r="AH27" s="105"/>
      <c r="AI27" s="105"/>
      <c r="AJ27" s="105"/>
      <c r="AK27" s="105"/>
      <c r="AL27" s="105"/>
      <c r="AM27" s="105"/>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row>
    <row r="28" spans="1:62" s="26" customFormat="1" ht="15.75" customHeight="1" x14ac:dyDescent="0.25">
      <c r="A28" s="623"/>
      <c r="B28" s="67" t="s">
        <v>131</v>
      </c>
      <c r="C28" s="64"/>
      <c r="D28" s="121"/>
      <c r="E28" s="64"/>
      <c r="F28" s="121"/>
      <c r="G28" s="64"/>
      <c r="H28" s="121"/>
      <c r="I28" s="64"/>
      <c r="J28" s="121"/>
      <c r="K28" s="64"/>
      <c r="L28" s="121"/>
      <c r="M28" s="64"/>
      <c r="N28" s="121"/>
      <c r="O28" s="64"/>
      <c r="P28" s="121"/>
      <c r="Q28" s="121"/>
      <c r="R28" s="64"/>
      <c r="S28" s="121"/>
      <c r="T28" s="121"/>
      <c r="U28" s="64"/>
      <c r="V28" s="121"/>
      <c r="W28" s="121"/>
      <c r="X28" s="64"/>
      <c r="Y28" s="121"/>
      <c r="Z28" s="121"/>
      <c r="AA28" s="64"/>
      <c r="AB28" s="121"/>
      <c r="AC28" s="121"/>
      <c r="AD28" s="64"/>
      <c r="AE28" s="154"/>
      <c r="AF28" s="124"/>
      <c r="AG28" s="105"/>
      <c r="AH28" s="105"/>
      <c r="AI28" s="105"/>
      <c r="AJ28" s="105"/>
      <c r="AK28" s="105"/>
      <c r="AL28" s="105"/>
      <c r="AM28" s="105"/>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row>
    <row r="29" spans="1:62" s="26" customFormat="1" ht="15.75" customHeight="1" x14ac:dyDescent="0.25">
      <c r="A29" s="623"/>
      <c r="B29" s="67" t="s">
        <v>132</v>
      </c>
      <c r="C29" s="64"/>
      <c r="D29" s="121"/>
      <c r="E29" s="64"/>
      <c r="F29" s="121"/>
      <c r="G29" s="64"/>
      <c r="H29" s="121"/>
      <c r="I29" s="64"/>
      <c r="J29" s="121"/>
      <c r="K29" s="64"/>
      <c r="L29" s="121"/>
      <c r="M29" s="64"/>
      <c r="N29" s="121"/>
      <c r="O29" s="64"/>
      <c r="P29" s="121"/>
      <c r="Q29" s="121"/>
      <c r="R29" s="64"/>
      <c r="S29" s="121"/>
      <c r="T29" s="121"/>
      <c r="U29" s="64"/>
      <c r="V29" s="121"/>
      <c r="W29" s="121"/>
      <c r="X29" s="64"/>
      <c r="Y29" s="121"/>
      <c r="Z29" s="121"/>
      <c r="AA29" s="64"/>
      <c r="AB29" s="121"/>
      <c r="AC29" s="121"/>
      <c r="AD29" s="64"/>
      <c r="AE29" s="154"/>
      <c r="AF29" s="124"/>
      <c r="AG29" s="105"/>
      <c r="AH29" s="105"/>
      <c r="AI29" s="105"/>
      <c r="AJ29" s="105"/>
      <c r="AK29" s="105"/>
      <c r="AL29" s="105"/>
      <c r="AM29" s="105"/>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row>
    <row r="30" spans="1:62" s="26" customFormat="1" ht="15.75" customHeight="1" x14ac:dyDescent="0.25">
      <c r="A30" s="623"/>
      <c r="B30" s="67" t="s">
        <v>133</v>
      </c>
      <c r="C30" s="64"/>
      <c r="D30" s="121"/>
      <c r="E30" s="64"/>
      <c r="F30" s="121"/>
      <c r="G30" s="64"/>
      <c r="H30" s="121"/>
      <c r="I30" s="64"/>
      <c r="J30" s="121"/>
      <c r="K30" s="64"/>
      <c r="L30" s="121"/>
      <c r="M30" s="64"/>
      <c r="N30" s="121"/>
      <c r="O30" s="64"/>
      <c r="P30" s="121"/>
      <c r="Q30" s="121"/>
      <c r="R30" s="64"/>
      <c r="S30" s="121"/>
      <c r="T30" s="121"/>
      <c r="U30" s="64"/>
      <c r="V30" s="121"/>
      <c r="W30" s="121"/>
      <c r="X30" s="64"/>
      <c r="Y30" s="121"/>
      <c r="Z30" s="121"/>
      <c r="AA30" s="64"/>
      <c r="AB30" s="121"/>
      <c r="AC30" s="121"/>
      <c r="AD30" s="64"/>
      <c r="AE30" s="154"/>
      <c r="AF30" s="124"/>
      <c r="AG30" s="105"/>
      <c r="AH30" s="105"/>
      <c r="AI30" s="105"/>
      <c r="AJ30" s="105"/>
      <c r="AK30" s="105"/>
      <c r="AL30" s="105"/>
      <c r="AM30" s="105"/>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row>
    <row r="31" spans="1:62" s="26" customFormat="1" ht="15.75" customHeight="1" x14ac:dyDescent="0.25">
      <c r="A31" s="623"/>
      <c r="B31" s="67" t="s">
        <v>134</v>
      </c>
      <c r="C31" s="64"/>
      <c r="D31" s="121"/>
      <c r="E31" s="64"/>
      <c r="F31" s="121"/>
      <c r="G31" s="64"/>
      <c r="H31" s="121"/>
      <c r="I31" s="64"/>
      <c r="J31" s="121"/>
      <c r="K31" s="64"/>
      <c r="L31" s="121"/>
      <c r="M31" s="64"/>
      <c r="N31" s="121"/>
      <c r="O31" s="64"/>
      <c r="P31" s="121"/>
      <c r="Q31" s="121"/>
      <c r="R31" s="64"/>
      <c r="S31" s="121"/>
      <c r="T31" s="121"/>
      <c r="U31" s="64"/>
      <c r="V31" s="121"/>
      <c r="W31" s="121"/>
      <c r="X31" s="64"/>
      <c r="Y31" s="121"/>
      <c r="Z31" s="121"/>
      <c r="AA31" s="64"/>
      <c r="AB31" s="121"/>
      <c r="AC31" s="121"/>
      <c r="AD31" s="64"/>
      <c r="AE31" s="154"/>
      <c r="AF31" s="124"/>
      <c r="AG31" s="105"/>
      <c r="AH31" s="105"/>
      <c r="AI31" s="105"/>
      <c r="AJ31" s="105"/>
      <c r="AK31" s="105"/>
      <c r="AL31" s="105"/>
      <c r="AM31" s="105"/>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row>
    <row r="32" spans="1:62" s="26" customFormat="1" ht="15.75" customHeight="1" x14ac:dyDescent="0.25">
      <c r="A32" s="623"/>
      <c r="B32" s="67" t="s">
        <v>135</v>
      </c>
      <c r="C32" s="64"/>
      <c r="D32" s="121"/>
      <c r="E32" s="64"/>
      <c r="F32" s="121"/>
      <c r="G32" s="64"/>
      <c r="H32" s="121"/>
      <c r="I32" s="64"/>
      <c r="J32" s="121"/>
      <c r="K32" s="64"/>
      <c r="L32" s="121"/>
      <c r="M32" s="64"/>
      <c r="N32" s="121"/>
      <c r="O32" s="64"/>
      <c r="P32" s="121"/>
      <c r="Q32" s="121"/>
      <c r="R32" s="64"/>
      <c r="S32" s="121"/>
      <c r="T32" s="121"/>
      <c r="U32" s="64"/>
      <c r="V32" s="121"/>
      <c r="W32" s="121"/>
      <c r="X32" s="64"/>
      <c r="Y32" s="121"/>
      <c r="Z32" s="121"/>
      <c r="AA32" s="64"/>
      <c r="AB32" s="121"/>
      <c r="AC32" s="121"/>
      <c r="AD32" s="64"/>
      <c r="AE32" s="154"/>
      <c r="AF32" s="124"/>
      <c r="AG32" s="105"/>
      <c r="AH32" s="105"/>
      <c r="AI32" s="105"/>
      <c r="AJ32" s="105"/>
      <c r="AK32" s="105"/>
      <c r="AL32" s="105"/>
      <c r="AM32" s="105"/>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row>
    <row r="33" spans="1:62" s="26" customFormat="1" ht="15.75" customHeight="1" x14ac:dyDescent="0.25">
      <c r="A33" s="623"/>
      <c r="B33" s="67" t="s">
        <v>136</v>
      </c>
      <c r="C33" s="64"/>
      <c r="D33" s="121"/>
      <c r="E33" s="64"/>
      <c r="F33" s="121"/>
      <c r="G33" s="64"/>
      <c r="H33" s="121"/>
      <c r="I33" s="64"/>
      <c r="J33" s="121"/>
      <c r="K33" s="64"/>
      <c r="L33" s="121"/>
      <c r="M33" s="64"/>
      <c r="N33" s="121"/>
      <c r="O33" s="64"/>
      <c r="P33" s="121"/>
      <c r="Q33" s="121"/>
      <c r="R33" s="64"/>
      <c r="S33" s="121"/>
      <c r="T33" s="121"/>
      <c r="U33" s="64"/>
      <c r="V33" s="121"/>
      <c r="W33" s="121"/>
      <c r="X33" s="64"/>
      <c r="Y33" s="121"/>
      <c r="Z33" s="121"/>
      <c r="AA33" s="64"/>
      <c r="AB33" s="121"/>
      <c r="AC33" s="121"/>
      <c r="AD33" s="64"/>
      <c r="AE33" s="154"/>
      <c r="AF33" s="124"/>
      <c r="AG33" s="105"/>
      <c r="AH33" s="105"/>
      <c r="AI33" s="105"/>
      <c r="AJ33" s="105"/>
      <c r="AK33" s="105"/>
      <c r="AL33" s="105"/>
      <c r="AM33" s="105"/>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row>
    <row r="34" spans="1:62" s="26" customFormat="1" ht="15.75" customHeight="1" x14ac:dyDescent="0.25">
      <c r="A34" s="623"/>
      <c r="B34" s="67" t="s">
        <v>137</v>
      </c>
      <c r="C34" s="64"/>
      <c r="D34" s="121"/>
      <c r="E34" s="64"/>
      <c r="F34" s="121"/>
      <c r="G34" s="64"/>
      <c r="H34" s="121"/>
      <c r="I34" s="64"/>
      <c r="J34" s="121"/>
      <c r="K34" s="64"/>
      <c r="L34" s="121"/>
      <c r="M34" s="64"/>
      <c r="N34" s="121"/>
      <c r="O34" s="64"/>
      <c r="P34" s="121"/>
      <c r="Q34" s="121"/>
      <c r="R34" s="64"/>
      <c r="S34" s="121"/>
      <c r="T34" s="121"/>
      <c r="U34" s="64"/>
      <c r="V34" s="121"/>
      <c r="W34" s="121"/>
      <c r="X34" s="64"/>
      <c r="Y34" s="121"/>
      <c r="Z34" s="121"/>
      <c r="AA34" s="64"/>
      <c r="AB34" s="121"/>
      <c r="AC34" s="121"/>
      <c r="AD34" s="64"/>
      <c r="AE34" s="154"/>
      <c r="AF34" s="124"/>
      <c r="AG34" s="105"/>
      <c r="AH34" s="105"/>
      <c r="AI34" s="105"/>
      <c r="AJ34" s="105"/>
      <c r="AK34" s="105"/>
      <c r="AL34" s="105"/>
      <c r="AM34" s="105"/>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row>
    <row r="35" spans="1:62" s="26" customFormat="1" ht="15.75" customHeight="1" x14ac:dyDescent="0.25">
      <c r="A35" s="623"/>
      <c r="B35" s="67" t="s">
        <v>138</v>
      </c>
      <c r="C35" s="64"/>
      <c r="D35" s="121"/>
      <c r="E35" s="64"/>
      <c r="F35" s="121"/>
      <c r="G35" s="64"/>
      <c r="H35" s="121"/>
      <c r="I35" s="64"/>
      <c r="J35" s="121"/>
      <c r="K35" s="64"/>
      <c r="L35" s="121"/>
      <c r="M35" s="64"/>
      <c r="N35" s="121"/>
      <c r="O35" s="64"/>
      <c r="P35" s="121"/>
      <c r="Q35" s="121"/>
      <c r="R35" s="64"/>
      <c r="S35" s="121"/>
      <c r="T35" s="121"/>
      <c r="U35" s="64"/>
      <c r="V35" s="121"/>
      <c r="W35" s="121"/>
      <c r="X35" s="64"/>
      <c r="Y35" s="121"/>
      <c r="Z35" s="121"/>
      <c r="AA35" s="64"/>
      <c r="AB35" s="121"/>
      <c r="AC35" s="121"/>
      <c r="AD35" s="64"/>
      <c r="AE35" s="154"/>
      <c r="AF35" s="124"/>
      <c r="AG35" s="105"/>
      <c r="AH35" s="105"/>
      <c r="AI35" s="105"/>
      <c r="AJ35" s="105"/>
      <c r="AK35" s="105"/>
      <c r="AL35" s="105"/>
      <c r="AM35" s="105"/>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row>
    <row r="36" spans="1:62" s="26" customFormat="1" ht="15.75" customHeight="1" x14ac:dyDescent="0.25">
      <c r="A36" s="623"/>
      <c r="B36" s="67" t="s">
        <v>139</v>
      </c>
      <c r="C36" s="64"/>
      <c r="D36" s="121"/>
      <c r="E36" s="64"/>
      <c r="F36" s="121"/>
      <c r="G36" s="64"/>
      <c r="H36" s="121"/>
      <c r="I36" s="64"/>
      <c r="J36" s="121"/>
      <c r="K36" s="64"/>
      <c r="L36" s="121"/>
      <c r="M36" s="64"/>
      <c r="N36" s="121"/>
      <c r="O36" s="64"/>
      <c r="P36" s="121"/>
      <c r="Q36" s="121"/>
      <c r="R36" s="64"/>
      <c r="S36" s="121"/>
      <c r="T36" s="121"/>
      <c r="U36" s="64"/>
      <c r="V36" s="121"/>
      <c r="W36" s="121"/>
      <c r="X36" s="64"/>
      <c r="Y36" s="121"/>
      <c r="Z36" s="121"/>
      <c r="AA36" s="64"/>
      <c r="AB36" s="121"/>
      <c r="AC36" s="121"/>
      <c r="AD36" s="64"/>
      <c r="AE36" s="154"/>
      <c r="AF36" s="124"/>
      <c r="AG36" s="105"/>
      <c r="AH36" s="105"/>
      <c r="AI36" s="105"/>
      <c r="AJ36" s="105"/>
      <c r="AK36" s="105"/>
      <c r="AL36" s="105"/>
      <c r="AM36" s="105"/>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row>
    <row r="37" spans="1:62" s="26" customFormat="1" ht="15.75" customHeight="1" x14ac:dyDescent="0.25">
      <c r="A37" s="623"/>
      <c r="B37" s="67" t="s">
        <v>140</v>
      </c>
      <c r="C37" s="64"/>
      <c r="D37" s="121"/>
      <c r="E37" s="64"/>
      <c r="F37" s="121"/>
      <c r="G37" s="64"/>
      <c r="H37" s="121"/>
      <c r="I37" s="64"/>
      <c r="J37" s="121"/>
      <c r="K37" s="64"/>
      <c r="L37" s="121"/>
      <c r="M37" s="64"/>
      <c r="N37" s="121"/>
      <c r="O37" s="64"/>
      <c r="P37" s="121"/>
      <c r="Q37" s="121"/>
      <c r="R37" s="64"/>
      <c r="S37" s="121"/>
      <c r="T37" s="121"/>
      <c r="U37" s="64"/>
      <c r="V37" s="121"/>
      <c r="W37" s="121"/>
      <c r="X37" s="64"/>
      <c r="Y37" s="121"/>
      <c r="Z37" s="121"/>
      <c r="AA37" s="64"/>
      <c r="AB37" s="121"/>
      <c r="AC37" s="121"/>
      <c r="AD37" s="64"/>
      <c r="AE37" s="154"/>
      <c r="AF37" s="124"/>
      <c r="AG37" s="105"/>
      <c r="AH37" s="105"/>
      <c r="AI37" s="105"/>
      <c r="AJ37" s="105"/>
      <c r="AK37" s="105"/>
      <c r="AL37" s="105"/>
      <c r="AM37" s="105"/>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row>
    <row r="38" spans="1:62" s="26" customFormat="1" ht="15.75" customHeight="1" x14ac:dyDescent="0.25">
      <c r="A38" s="623"/>
      <c r="B38" s="67" t="s">
        <v>141</v>
      </c>
      <c r="C38" s="64"/>
      <c r="D38" s="121"/>
      <c r="E38" s="64"/>
      <c r="F38" s="121"/>
      <c r="G38" s="64"/>
      <c r="H38" s="121"/>
      <c r="I38" s="64"/>
      <c r="J38" s="121"/>
      <c r="K38" s="64"/>
      <c r="L38" s="121"/>
      <c r="M38" s="64"/>
      <c r="N38" s="121"/>
      <c r="O38" s="64"/>
      <c r="P38" s="121"/>
      <c r="Q38" s="121"/>
      <c r="R38" s="64"/>
      <c r="S38" s="121"/>
      <c r="T38" s="121"/>
      <c r="U38" s="64"/>
      <c r="V38" s="121"/>
      <c r="W38" s="121"/>
      <c r="X38" s="64"/>
      <c r="Y38" s="121"/>
      <c r="Z38" s="121"/>
      <c r="AA38" s="64"/>
      <c r="AB38" s="121"/>
      <c r="AC38" s="121"/>
      <c r="AD38" s="64"/>
      <c r="AE38" s="154"/>
      <c r="AF38" s="124"/>
      <c r="AG38" s="105"/>
      <c r="AH38" s="105"/>
      <c r="AI38" s="105"/>
      <c r="AJ38" s="105"/>
      <c r="AK38" s="105"/>
      <c r="AL38" s="105"/>
      <c r="AM38" s="105"/>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row>
    <row r="39" spans="1:62" s="26" customFormat="1" ht="15.75" customHeight="1" x14ac:dyDescent="0.25">
      <c r="A39" s="623"/>
      <c r="B39" s="67" t="s">
        <v>142</v>
      </c>
      <c r="C39" s="64"/>
      <c r="D39" s="121"/>
      <c r="E39" s="64"/>
      <c r="F39" s="121"/>
      <c r="G39" s="64"/>
      <c r="H39" s="121"/>
      <c r="I39" s="64"/>
      <c r="J39" s="121"/>
      <c r="K39" s="64"/>
      <c r="L39" s="121"/>
      <c r="M39" s="64"/>
      <c r="N39" s="121"/>
      <c r="O39" s="64"/>
      <c r="P39" s="121"/>
      <c r="Q39" s="121"/>
      <c r="R39" s="64"/>
      <c r="S39" s="121"/>
      <c r="T39" s="121"/>
      <c r="U39" s="64"/>
      <c r="V39" s="121"/>
      <c r="W39" s="121"/>
      <c r="X39" s="64"/>
      <c r="Y39" s="121"/>
      <c r="Z39" s="121"/>
      <c r="AA39" s="64"/>
      <c r="AB39" s="121"/>
      <c r="AC39" s="121"/>
      <c r="AD39" s="64"/>
      <c r="AE39" s="154"/>
      <c r="AF39" s="124"/>
      <c r="AG39" s="105"/>
      <c r="AH39" s="105"/>
      <c r="AI39" s="105"/>
      <c r="AJ39" s="105"/>
      <c r="AK39" s="105"/>
      <c r="AL39" s="105"/>
      <c r="AM39" s="105"/>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row>
    <row r="40" spans="1:62" s="26" customFormat="1" ht="15.75" customHeight="1" x14ac:dyDescent="0.25">
      <c r="A40" s="623"/>
      <c r="B40" s="67" t="s">
        <v>143</v>
      </c>
      <c r="C40" s="64"/>
      <c r="D40" s="121"/>
      <c r="E40" s="64"/>
      <c r="F40" s="121"/>
      <c r="G40" s="64"/>
      <c r="H40" s="121"/>
      <c r="I40" s="64"/>
      <c r="J40" s="121"/>
      <c r="K40" s="64"/>
      <c r="L40" s="121"/>
      <c r="M40" s="64"/>
      <c r="N40" s="121"/>
      <c r="O40" s="64"/>
      <c r="P40" s="121"/>
      <c r="Q40" s="121"/>
      <c r="R40" s="64"/>
      <c r="S40" s="121"/>
      <c r="T40" s="121"/>
      <c r="U40" s="64"/>
      <c r="V40" s="121"/>
      <c r="W40" s="121"/>
      <c r="X40" s="64"/>
      <c r="Y40" s="121"/>
      <c r="Z40" s="121"/>
      <c r="AA40" s="64"/>
      <c r="AB40" s="121"/>
      <c r="AC40" s="121"/>
      <c r="AD40" s="64"/>
      <c r="AE40" s="154"/>
      <c r="AF40" s="124"/>
      <c r="AG40" s="105"/>
      <c r="AH40" s="105"/>
      <c r="AI40" s="105"/>
      <c r="AJ40" s="105"/>
      <c r="AK40" s="105"/>
      <c r="AL40" s="105"/>
      <c r="AM40" s="105"/>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row>
    <row r="41" spans="1:62" s="26" customFormat="1" ht="15.75" customHeight="1" x14ac:dyDescent="0.25">
      <c r="A41" s="623"/>
      <c r="B41" s="67" t="s">
        <v>144</v>
      </c>
      <c r="C41" s="64"/>
      <c r="D41" s="121"/>
      <c r="E41" s="64"/>
      <c r="F41" s="121"/>
      <c r="G41" s="64"/>
      <c r="H41" s="121"/>
      <c r="I41" s="64"/>
      <c r="J41" s="121"/>
      <c r="K41" s="64"/>
      <c r="L41" s="121"/>
      <c r="M41" s="64"/>
      <c r="N41" s="121"/>
      <c r="O41" s="64"/>
      <c r="P41" s="121"/>
      <c r="Q41" s="121"/>
      <c r="R41" s="64"/>
      <c r="S41" s="121"/>
      <c r="T41" s="121"/>
      <c r="U41" s="64"/>
      <c r="V41" s="121"/>
      <c r="W41" s="121"/>
      <c r="X41" s="64"/>
      <c r="Y41" s="121"/>
      <c r="Z41" s="121"/>
      <c r="AA41" s="64"/>
      <c r="AB41" s="121"/>
      <c r="AC41" s="121"/>
      <c r="AD41" s="64"/>
      <c r="AE41" s="154"/>
      <c r="AF41" s="124"/>
      <c r="AG41" s="105"/>
      <c r="AH41" s="105"/>
      <c r="AI41" s="105"/>
      <c r="AJ41" s="105"/>
      <c r="AK41" s="105"/>
      <c r="AL41" s="105"/>
      <c r="AM41" s="105"/>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row>
    <row r="42" spans="1:62" s="26" customFormat="1" ht="15.75" customHeight="1" x14ac:dyDescent="0.25">
      <c r="A42" s="623"/>
      <c r="B42" s="67" t="s">
        <v>145</v>
      </c>
      <c r="C42" s="64"/>
      <c r="D42" s="121"/>
      <c r="E42" s="64"/>
      <c r="F42" s="121"/>
      <c r="G42" s="64"/>
      <c r="H42" s="121"/>
      <c r="I42" s="64"/>
      <c r="J42" s="121"/>
      <c r="K42" s="64"/>
      <c r="L42" s="121"/>
      <c r="M42" s="64"/>
      <c r="N42" s="121"/>
      <c r="O42" s="64"/>
      <c r="P42" s="121"/>
      <c r="Q42" s="121"/>
      <c r="R42" s="64"/>
      <c r="S42" s="121"/>
      <c r="T42" s="121"/>
      <c r="U42" s="64"/>
      <c r="V42" s="121"/>
      <c r="W42" s="121"/>
      <c r="X42" s="64"/>
      <c r="Y42" s="121"/>
      <c r="Z42" s="121"/>
      <c r="AA42" s="64"/>
      <c r="AB42" s="121"/>
      <c r="AC42" s="121"/>
      <c r="AD42" s="64"/>
      <c r="AE42" s="154"/>
      <c r="AF42" s="124"/>
      <c r="AG42" s="105"/>
      <c r="AH42" s="105"/>
      <c r="AI42" s="105"/>
      <c r="AJ42" s="105"/>
      <c r="AK42" s="105"/>
      <c r="AL42" s="105"/>
      <c r="AM42" s="105"/>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row>
    <row r="43" spans="1:62" s="26" customFormat="1" ht="29.25" customHeight="1" thickBot="1" x14ac:dyDescent="0.3">
      <c r="A43" s="478"/>
      <c r="B43" s="65" t="s">
        <v>100</v>
      </c>
      <c r="C43" s="120"/>
      <c r="D43" s="122"/>
      <c r="E43" s="120"/>
      <c r="F43" s="122"/>
      <c r="G43" s="120"/>
      <c r="H43" s="122"/>
      <c r="I43" s="120"/>
      <c r="J43" s="122"/>
      <c r="K43" s="120"/>
      <c r="L43" s="122"/>
      <c r="M43" s="120"/>
      <c r="N43" s="122"/>
      <c r="O43" s="120"/>
      <c r="P43" s="122"/>
      <c r="Q43" s="122"/>
      <c r="R43" s="120"/>
      <c r="S43" s="122"/>
      <c r="T43" s="122"/>
      <c r="U43" s="120"/>
      <c r="V43" s="122"/>
      <c r="W43" s="122"/>
      <c r="X43" s="120"/>
      <c r="Y43" s="122"/>
      <c r="Z43" s="122"/>
      <c r="AA43" s="120"/>
      <c r="AB43" s="122"/>
      <c r="AC43" s="122"/>
      <c r="AD43" s="120"/>
      <c r="AE43" s="155"/>
      <c r="AF43" s="125"/>
      <c r="AG43" s="105"/>
      <c r="AH43" s="105"/>
      <c r="AI43" s="105"/>
      <c r="AJ43" s="105"/>
      <c r="AK43" s="105"/>
      <c r="AL43" s="105"/>
      <c r="AM43" s="105"/>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row>
    <row r="44" spans="1:62" s="1" customFormat="1" ht="24" customHeight="1" thickBot="1" x14ac:dyDescent="0.3">
      <c r="K44" s="84"/>
      <c r="L44" s="84"/>
      <c r="M44" s="84"/>
      <c r="N44" s="84"/>
      <c r="O44" s="84"/>
      <c r="AG44" s="105"/>
      <c r="AH44" s="105"/>
      <c r="AI44" s="105"/>
      <c r="AJ44" s="105"/>
      <c r="AK44" s="105"/>
      <c r="AL44" s="105"/>
      <c r="AM44" s="105"/>
      <c r="AN44" s="69"/>
      <c r="AO44" s="69"/>
      <c r="AP44" s="69"/>
      <c r="AQ44" s="69"/>
      <c r="AR44" s="69"/>
      <c r="AS44" s="69"/>
      <c r="AT44" s="69"/>
      <c r="AU44" s="69"/>
      <c r="AV44" s="69"/>
      <c r="AW44" s="69"/>
      <c r="AX44" s="69"/>
      <c r="AY44" s="69"/>
      <c r="AZ44" s="69"/>
      <c r="BA44" s="69"/>
      <c r="BB44" s="69"/>
      <c r="BC44" s="69"/>
      <c r="BD44" s="69"/>
      <c r="BE44" s="69"/>
      <c r="BF44" s="69"/>
      <c r="BG44" s="69"/>
      <c r="BH44" s="69"/>
      <c r="BI44" s="69"/>
      <c r="BJ44" s="69"/>
    </row>
    <row r="45" spans="1:62" s="1" customFormat="1" ht="24" customHeight="1" thickBot="1" x14ac:dyDescent="0.3">
      <c r="A45" s="477" t="s">
        <v>146</v>
      </c>
      <c r="B45" s="643" t="s">
        <v>122</v>
      </c>
      <c r="C45" s="577" t="s">
        <v>25</v>
      </c>
      <c r="D45" s="618"/>
      <c r="E45" s="618"/>
      <c r="F45" s="618"/>
      <c r="G45" s="618"/>
      <c r="H45" s="618"/>
      <c r="I45" s="618"/>
      <c r="J45" s="618"/>
      <c r="K45" s="618"/>
      <c r="L45" s="618"/>
      <c r="M45" s="618"/>
      <c r="N45" s="578"/>
      <c r="O45" s="615" t="s">
        <v>26</v>
      </c>
      <c r="P45" s="616"/>
      <c r="Q45" s="616"/>
      <c r="R45" s="616"/>
      <c r="S45" s="616"/>
      <c r="T45" s="616"/>
      <c r="U45" s="616"/>
      <c r="V45" s="616"/>
      <c r="W45" s="616"/>
      <c r="X45" s="616"/>
      <c r="Y45" s="616"/>
      <c r="Z45" s="616"/>
      <c r="AA45" s="616"/>
      <c r="AB45" s="616"/>
      <c r="AC45" s="616"/>
      <c r="AD45" s="616"/>
      <c r="AE45" s="616"/>
      <c r="AF45" s="617"/>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row>
    <row r="46" spans="1:62" s="1" customFormat="1" ht="24" customHeight="1" thickBot="1" x14ac:dyDescent="0.3">
      <c r="A46" s="623"/>
      <c r="B46" s="644"/>
      <c r="C46" s="577" t="s">
        <v>81</v>
      </c>
      <c r="D46" s="578"/>
      <c r="E46" s="577" t="s">
        <v>82</v>
      </c>
      <c r="F46" s="578"/>
      <c r="G46" s="577" t="s">
        <v>83</v>
      </c>
      <c r="H46" s="578"/>
      <c r="I46" s="577" t="s">
        <v>84</v>
      </c>
      <c r="J46" s="578"/>
      <c r="K46" s="577" t="s">
        <v>118</v>
      </c>
      <c r="L46" s="578"/>
      <c r="M46" s="577" t="s">
        <v>86</v>
      </c>
      <c r="N46" s="578"/>
      <c r="O46" s="615" t="s">
        <v>81</v>
      </c>
      <c r="P46" s="616"/>
      <c r="Q46" s="617"/>
      <c r="R46" s="615" t="s">
        <v>82</v>
      </c>
      <c r="S46" s="616"/>
      <c r="T46" s="617"/>
      <c r="U46" s="615" t="s">
        <v>83</v>
      </c>
      <c r="V46" s="616"/>
      <c r="W46" s="617"/>
      <c r="X46" s="615" t="s">
        <v>84</v>
      </c>
      <c r="Y46" s="616"/>
      <c r="Z46" s="617"/>
      <c r="AA46" s="615" t="s">
        <v>118</v>
      </c>
      <c r="AB46" s="616"/>
      <c r="AC46" s="617"/>
      <c r="AD46" s="615" t="s">
        <v>86</v>
      </c>
      <c r="AE46" s="616"/>
      <c r="AF46" s="617"/>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row>
    <row r="47" spans="1:62" s="1" customFormat="1" ht="29.25" customHeight="1" thickBot="1" x14ac:dyDescent="0.3">
      <c r="A47" s="623"/>
      <c r="B47" s="645"/>
      <c r="C47" s="126" t="s">
        <v>123</v>
      </c>
      <c r="D47" s="108" t="s">
        <v>124</v>
      </c>
      <c r="E47" s="126" t="s">
        <v>123</v>
      </c>
      <c r="F47" s="108" t="s">
        <v>124</v>
      </c>
      <c r="G47" s="126" t="s">
        <v>123</v>
      </c>
      <c r="H47" s="108" t="s">
        <v>124</v>
      </c>
      <c r="I47" s="126" t="s">
        <v>123</v>
      </c>
      <c r="J47" s="108" t="s">
        <v>124</v>
      </c>
      <c r="K47" s="126" t="s">
        <v>123</v>
      </c>
      <c r="L47" s="108" t="s">
        <v>124</v>
      </c>
      <c r="M47" s="126" t="s">
        <v>123</v>
      </c>
      <c r="N47" s="108" t="s">
        <v>124</v>
      </c>
      <c r="O47" s="111" t="s">
        <v>123</v>
      </c>
      <c r="P47" s="111" t="s">
        <v>125</v>
      </c>
      <c r="Q47" s="111" t="s">
        <v>12</v>
      </c>
      <c r="R47" s="111" t="s">
        <v>123</v>
      </c>
      <c r="S47" s="111" t="s">
        <v>125</v>
      </c>
      <c r="T47" s="111" t="s">
        <v>12</v>
      </c>
      <c r="U47" s="111" t="s">
        <v>123</v>
      </c>
      <c r="V47" s="111" t="s">
        <v>125</v>
      </c>
      <c r="W47" s="111" t="s">
        <v>12</v>
      </c>
      <c r="X47" s="111" t="s">
        <v>123</v>
      </c>
      <c r="Y47" s="111" t="s">
        <v>125</v>
      </c>
      <c r="Z47" s="111" t="s">
        <v>12</v>
      </c>
      <c r="AA47" s="111" t="s">
        <v>123</v>
      </c>
      <c r="AB47" s="111" t="s">
        <v>125</v>
      </c>
      <c r="AC47" s="111" t="s">
        <v>12</v>
      </c>
      <c r="AD47" s="111" t="s">
        <v>123</v>
      </c>
      <c r="AE47" s="111" t="s">
        <v>125</v>
      </c>
      <c r="AF47" s="111" t="s">
        <v>12</v>
      </c>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row>
    <row r="48" spans="1:62" s="1" customFormat="1" ht="16.5" x14ac:dyDescent="0.25">
      <c r="A48" s="623"/>
      <c r="B48" s="164" t="s">
        <v>126</v>
      </c>
      <c r="C48" s="64"/>
      <c r="D48" s="124"/>
      <c r="E48" s="64"/>
      <c r="F48" s="124"/>
      <c r="G48" s="64"/>
      <c r="H48" s="124"/>
      <c r="I48" s="64"/>
      <c r="J48" s="124"/>
      <c r="K48" s="64"/>
      <c r="L48" s="124"/>
      <c r="M48" s="64"/>
      <c r="N48" s="124"/>
      <c r="O48" s="64"/>
      <c r="P48" s="121"/>
      <c r="Q48" s="124"/>
      <c r="R48" s="64"/>
      <c r="S48" s="121"/>
      <c r="T48" s="124"/>
      <c r="U48" s="64"/>
      <c r="V48" s="121"/>
      <c r="W48" s="124"/>
      <c r="X48" s="64"/>
      <c r="Y48" s="121"/>
      <c r="Z48" s="124"/>
      <c r="AA48" s="64"/>
      <c r="AB48" s="121"/>
      <c r="AC48" s="124"/>
      <c r="AD48" s="64"/>
      <c r="AE48" s="154"/>
      <c r="AF48" s="124"/>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row>
    <row r="49" spans="1:62" s="1" customFormat="1" ht="16.5" x14ac:dyDescent="0.25">
      <c r="A49" s="623"/>
      <c r="B49" s="165" t="s">
        <v>127</v>
      </c>
      <c r="C49" s="64"/>
      <c r="D49" s="124"/>
      <c r="E49" s="64"/>
      <c r="F49" s="124"/>
      <c r="G49" s="64"/>
      <c r="H49" s="124"/>
      <c r="I49" s="64"/>
      <c r="J49" s="124"/>
      <c r="K49" s="64"/>
      <c r="L49" s="124"/>
      <c r="M49" s="64"/>
      <c r="N49" s="124"/>
      <c r="O49" s="64"/>
      <c r="P49" s="121"/>
      <c r="Q49" s="124"/>
      <c r="R49" s="64"/>
      <c r="S49" s="121"/>
      <c r="T49" s="124"/>
      <c r="U49" s="64"/>
      <c r="V49" s="121"/>
      <c r="W49" s="124"/>
      <c r="X49" s="64"/>
      <c r="Y49" s="121"/>
      <c r="Z49" s="124"/>
      <c r="AA49" s="64"/>
      <c r="AB49" s="121"/>
      <c r="AC49" s="124"/>
      <c r="AD49" s="64"/>
      <c r="AE49" s="154"/>
      <c r="AF49" s="124"/>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row>
    <row r="50" spans="1:62" s="1" customFormat="1" ht="16.5" x14ac:dyDescent="0.25">
      <c r="A50" s="623"/>
      <c r="B50" s="165" t="s">
        <v>128</v>
      </c>
      <c r="C50" s="64"/>
      <c r="D50" s="124"/>
      <c r="E50" s="64"/>
      <c r="F50" s="124"/>
      <c r="G50" s="64"/>
      <c r="H50" s="124"/>
      <c r="I50" s="64"/>
      <c r="J50" s="124"/>
      <c r="K50" s="64"/>
      <c r="L50" s="124"/>
      <c r="M50" s="64"/>
      <c r="N50" s="124"/>
      <c r="O50" s="64"/>
      <c r="P50" s="121"/>
      <c r="Q50" s="124"/>
      <c r="R50" s="64"/>
      <c r="S50" s="121"/>
      <c r="T50" s="124"/>
      <c r="U50" s="64"/>
      <c r="V50" s="121"/>
      <c r="W50" s="124"/>
      <c r="X50" s="64"/>
      <c r="Y50" s="121"/>
      <c r="Z50" s="124"/>
      <c r="AA50" s="64"/>
      <c r="AB50" s="121"/>
      <c r="AC50" s="124"/>
      <c r="AD50" s="64"/>
      <c r="AE50" s="154"/>
      <c r="AF50" s="124"/>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row>
    <row r="51" spans="1:62" s="1" customFormat="1" ht="16.5" x14ac:dyDescent="0.25">
      <c r="A51" s="623"/>
      <c r="B51" s="165" t="s">
        <v>129</v>
      </c>
      <c r="C51" s="64"/>
      <c r="D51" s="124"/>
      <c r="E51" s="64"/>
      <c r="F51" s="124"/>
      <c r="G51" s="64"/>
      <c r="H51" s="124"/>
      <c r="I51" s="64"/>
      <c r="J51" s="124"/>
      <c r="K51" s="64"/>
      <c r="L51" s="124"/>
      <c r="M51" s="64"/>
      <c r="N51" s="124"/>
      <c r="O51" s="64"/>
      <c r="P51" s="121"/>
      <c r="Q51" s="124"/>
      <c r="R51" s="64"/>
      <c r="S51" s="121"/>
      <c r="T51" s="124"/>
      <c r="U51" s="64"/>
      <c r="V51" s="121"/>
      <c r="W51" s="124"/>
      <c r="X51" s="64"/>
      <c r="Y51" s="121"/>
      <c r="Z51" s="124"/>
      <c r="AA51" s="64"/>
      <c r="AB51" s="121"/>
      <c r="AC51" s="124"/>
      <c r="AD51" s="64"/>
      <c r="AE51" s="154"/>
      <c r="AF51" s="124"/>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row>
    <row r="52" spans="1:62" s="1" customFormat="1" ht="16.5" x14ac:dyDescent="0.25">
      <c r="A52" s="623"/>
      <c r="B52" s="165" t="s">
        <v>130</v>
      </c>
      <c r="C52" s="64"/>
      <c r="D52" s="124"/>
      <c r="E52" s="64"/>
      <c r="F52" s="124"/>
      <c r="G52" s="64"/>
      <c r="H52" s="124"/>
      <c r="I52" s="64"/>
      <c r="J52" s="124"/>
      <c r="K52" s="64"/>
      <c r="L52" s="124"/>
      <c r="M52" s="64"/>
      <c r="N52" s="124"/>
      <c r="O52" s="64"/>
      <c r="P52" s="121"/>
      <c r="Q52" s="124"/>
      <c r="R52" s="64"/>
      <c r="S52" s="121"/>
      <c r="T52" s="124"/>
      <c r="U52" s="64"/>
      <c r="V52" s="121"/>
      <c r="W52" s="124"/>
      <c r="X52" s="64"/>
      <c r="Y52" s="121"/>
      <c r="Z52" s="124"/>
      <c r="AA52" s="64"/>
      <c r="AB52" s="121"/>
      <c r="AC52" s="124"/>
      <c r="AD52" s="64"/>
      <c r="AE52" s="154"/>
      <c r="AF52" s="124"/>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row>
    <row r="53" spans="1:62" s="1" customFormat="1" ht="16.5" x14ac:dyDescent="0.25">
      <c r="A53" s="623"/>
      <c r="B53" s="165" t="s">
        <v>131</v>
      </c>
      <c r="C53" s="64"/>
      <c r="D53" s="124"/>
      <c r="E53" s="64"/>
      <c r="F53" s="124"/>
      <c r="G53" s="64"/>
      <c r="H53" s="124"/>
      <c r="I53" s="64"/>
      <c r="J53" s="124"/>
      <c r="K53" s="64"/>
      <c r="L53" s="124"/>
      <c r="M53" s="64"/>
      <c r="N53" s="124"/>
      <c r="O53" s="64"/>
      <c r="P53" s="121"/>
      <c r="Q53" s="124"/>
      <c r="R53" s="64"/>
      <c r="S53" s="121"/>
      <c r="T53" s="124"/>
      <c r="U53" s="64"/>
      <c r="V53" s="121"/>
      <c r="W53" s="124"/>
      <c r="X53" s="64"/>
      <c r="Y53" s="121"/>
      <c r="Z53" s="124"/>
      <c r="AA53" s="64"/>
      <c r="AB53" s="121"/>
      <c r="AC53" s="124"/>
      <c r="AD53" s="64"/>
      <c r="AE53" s="154"/>
      <c r="AF53" s="124"/>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row>
    <row r="54" spans="1:62" s="1" customFormat="1" ht="16.5" x14ac:dyDescent="0.25">
      <c r="A54" s="623"/>
      <c r="B54" s="165" t="s">
        <v>132</v>
      </c>
      <c r="C54" s="64"/>
      <c r="D54" s="124"/>
      <c r="E54" s="64"/>
      <c r="F54" s="124"/>
      <c r="G54" s="64"/>
      <c r="H54" s="124"/>
      <c r="I54" s="64"/>
      <c r="J54" s="124"/>
      <c r="K54" s="64"/>
      <c r="L54" s="124"/>
      <c r="M54" s="64"/>
      <c r="N54" s="124"/>
      <c r="O54" s="64"/>
      <c r="P54" s="121"/>
      <c r="Q54" s="124"/>
      <c r="R54" s="64"/>
      <c r="S54" s="121"/>
      <c r="T54" s="124"/>
      <c r="U54" s="64"/>
      <c r="V54" s="121"/>
      <c r="W54" s="124"/>
      <c r="X54" s="64"/>
      <c r="Y54" s="121"/>
      <c r="Z54" s="124"/>
      <c r="AA54" s="64"/>
      <c r="AB54" s="121"/>
      <c r="AC54" s="124"/>
      <c r="AD54" s="64"/>
      <c r="AE54" s="154"/>
      <c r="AF54" s="124"/>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row>
    <row r="55" spans="1:62" s="1" customFormat="1" ht="16.5" x14ac:dyDescent="0.25">
      <c r="A55" s="623"/>
      <c r="B55" s="165" t="s">
        <v>133</v>
      </c>
      <c r="C55" s="64"/>
      <c r="D55" s="124"/>
      <c r="E55" s="64"/>
      <c r="F55" s="124"/>
      <c r="G55" s="64"/>
      <c r="H55" s="124"/>
      <c r="I55" s="64"/>
      <c r="J55" s="124"/>
      <c r="K55" s="64"/>
      <c r="L55" s="124"/>
      <c r="M55" s="64"/>
      <c r="N55" s="124"/>
      <c r="O55" s="64"/>
      <c r="P55" s="121"/>
      <c r="Q55" s="124"/>
      <c r="R55" s="64"/>
      <c r="S55" s="121"/>
      <c r="T55" s="124"/>
      <c r="U55" s="64"/>
      <c r="V55" s="121"/>
      <c r="W55" s="124"/>
      <c r="X55" s="64"/>
      <c r="Y55" s="121"/>
      <c r="Z55" s="124"/>
      <c r="AA55" s="64"/>
      <c r="AB55" s="121"/>
      <c r="AC55" s="124"/>
      <c r="AD55" s="64"/>
      <c r="AE55" s="154"/>
      <c r="AF55" s="124"/>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row>
    <row r="56" spans="1:62" s="1" customFormat="1" ht="16.5" x14ac:dyDescent="0.25">
      <c r="A56" s="623"/>
      <c r="B56" s="165" t="s">
        <v>134</v>
      </c>
      <c r="C56" s="64"/>
      <c r="D56" s="124"/>
      <c r="E56" s="64"/>
      <c r="F56" s="124"/>
      <c r="G56" s="64"/>
      <c r="H56" s="124"/>
      <c r="I56" s="64"/>
      <c r="J56" s="124"/>
      <c r="K56" s="64"/>
      <c r="L56" s="124"/>
      <c r="M56" s="64"/>
      <c r="N56" s="124"/>
      <c r="O56" s="64"/>
      <c r="P56" s="121"/>
      <c r="Q56" s="124"/>
      <c r="R56" s="64"/>
      <c r="S56" s="121"/>
      <c r="T56" s="124"/>
      <c r="U56" s="64"/>
      <c r="V56" s="121"/>
      <c r="W56" s="124"/>
      <c r="X56" s="64"/>
      <c r="Y56" s="121"/>
      <c r="Z56" s="124"/>
      <c r="AA56" s="64"/>
      <c r="AB56" s="121"/>
      <c r="AC56" s="124"/>
      <c r="AD56" s="64"/>
      <c r="AE56" s="154"/>
      <c r="AF56" s="124"/>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row>
    <row r="57" spans="1:62" s="1" customFormat="1" ht="16.5" x14ac:dyDescent="0.25">
      <c r="A57" s="623"/>
      <c r="B57" s="165" t="s">
        <v>135</v>
      </c>
      <c r="C57" s="64"/>
      <c r="D57" s="124"/>
      <c r="E57" s="64"/>
      <c r="F57" s="124"/>
      <c r="G57" s="64"/>
      <c r="H57" s="124"/>
      <c r="I57" s="64"/>
      <c r="J57" s="124"/>
      <c r="K57" s="64"/>
      <c r="L57" s="124"/>
      <c r="M57" s="64"/>
      <c r="N57" s="124"/>
      <c r="O57" s="64"/>
      <c r="P57" s="121"/>
      <c r="Q57" s="124"/>
      <c r="R57" s="64"/>
      <c r="S57" s="121"/>
      <c r="T57" s="124"/>
      <c r="U57" s="64"/>
      <c r="V57" s="121"/>
      <c r="W57" s="124"/>
      <c r="X57" s="64"/>
      <c r="Y57" s="121"/>
      <c r="Z57" s="124"/>
      <c r="AA57" s="64"/>
      <c r="AB57" s="121"/>
      <c r="AC57" s="124"/>
      <c r="AD57" s="64"/>
      <c r="AE57" s="154"/>
      <c r="AF57" s="124"/>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row>
    <row r="58" spans="1:62" s="1" customFormat="1" ht="16.5" x14ac:dyDescent="0.25">
      <c r="A58" s="623"/>
      <c r="B58" s="165" t="s">
        <v>136</v>
      </c>
      <c r="C58" s="64"/>
      <c r="D58" s="124"/>
      <c r="E58" s="64"/>
      <c r="F58" s="124"/>
      <c r="G58" s="64"/>
      <c r="H58" s="124"/>
      <c r="I58" s="64"/>
      <c r="J58" s="124"/>
      <c r="K58" s="64"/>
      <c r="L58" s="124"/>
      <c r="M58" s="64"/>
      <c r="N58" s="124"/>
      <c r="O58" s="64"/>
      <c r="P58" s="121"/>
      <c r="Q58" s="124"/>
      <c r="R58" s="64"/>
      <c r="S58" s="121"/>
      <c r="T58" s="124"/>
      <c r="U58" s="64"/>
      <c r="V58" s="121"/>
      <c r="W58" s="124"/>
      <c r="X58" s="64"/>
      <c r="Y58" s="121"/>
      <c r="Z58" s="124"/>
      <c r="AA58" s="64"/>
      <c r="AB58" s="121"/>
      <c r="AC58" s="124"/>
      <c r="AD58" s="64"/>
      <c r="AE58" s="154"/>
      <c r="AF58" s="124"/>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row>
    <row r="59" spans="1:62" s="1" customFormat="1" ht="16.5" x14ac:dyDescent="0.25">
      <c r="A59" s="623"/>
      <c r="B59" s="165" t="s">
        <v>137</v>
      </c>
      <c r="C59" s="64"/>
      <c r="D59" s="124"/>
      <c r="E59" s="64"/>
      <c r="F59" s="124"/>
      <c r="G59" s="64"/>
      <c r="H59" s="124"/>
      <c r="I59" s="64"/>
      <c r="J59" s="124"/>
      <c r="K59" s="64"/>
      <c r="L59" s="124"/>
      <c r="M59" s="64"/>
      <c r="N59" s="124"/>
      <c r="O59" s="64"/>
      <c r="P59" s="121"/>
      <c r="Q59" s="124"/>
      <c r="R59" s="64"/>
      <c r="S59" s="121"/>
      <c r="T59" s="124"/>
      <c r="U59" s="64"/>
      <c r="V59" s="121"/>
      <c r="W59" s="124"/>
      <c r="X59" s="64"/>
      <c r="Y59" s="121"/>
      <c r="Z59" s="124"/>
      <c r="AA59" s="64"/>
      <c r="AB59" s="121"/>
      <c r="AC59" s="124"/>
      <c r="AD59" s="64"/>
      <c r="AE59" s="154"/>
      <c r="AF59" s="124"/>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row>
    <row r="60" spans="1:62" s="1" customFormat="1" ht="16.5" x14ac:dyDescent="0.25">
      <c r="A60" s="623"/>
      <c r="B60" s="165" t="s">
        <v>138</v>
      </c>
      <c r="C60" s="64"/>
      <c r="D60" s="124"/>
      <c r="E60" s="64"/>
      <c r="F60" s="124"/>
      <c r="G60" s="64"/>
      <c r="H60" s="124"/>
      <c r="I60" s="64"/>
      <c r="J60" s="124"/>
      <c r="K60" s="64"/>
      <c r="L60" s="124"/>
      <c r="M60" s="64"/>
      <c r="N60" s="124"/>
      <c r="O60" s="64"/>
      <c r="P60" s="121"/>
      <c r="Q60" s="124"/>
      <c r="R60" s="64"/>
      <c r="S60" s="121"/>
      <c r="T60" s="124"/>
      <c r="U60" s="64"/>
      <c r="V60" s="121"/>
      <c r="W60" s="124"/>
      <c r="X60" s="64"/>
      <c r="Y60" s="121"/>
      <c r="Z60" s="124"/>
      <c r="AA60" s="64"/>
      <c r="AB60" s="121"/>
      <c r="AC60" s="124"/>
      <c r="AD60" s="64"/>
      <c r="AE60" s="154"/>
      <c r="AF60" s="124"/>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row>
    <row r="61" spans="1:62" s="1" customFormat="1" ht="16.5" x14ac:dyDescent="0.25">
      <c r="A61" s="623"/>
      <c r="B61" s="165" t="s">
        <v>139</v>
      </c>
      <c r="C61" s="64"/>
      <c r="D61" s="124"/>
      <c r="E61" s="64"/>
      <c r="F61" s="124"/>
      <c r="G61" s="64"/>
      <c r="H61" s="124"/>
      <c r="I61" s="64"/>
      <c r="J61" s="124"/>
      <c r="K61" s="64"/>
      <c r="L61" s="124"/>
      <c r="M61" s="64"/>
      <c r="N61" s="124"/>
      <c r="O61" s="64"/>
      <c r="P61" s="121"/>
      <c r="Q61" s="124"/>
      <c r="R61" s="64"/>
      <c r="S61" s="121"/>
      <c r="T61" s="124"/>
      <c r="U61" s="64"/>
      <c r="V61" s="121"/>
      <c r="W61" s="124"/>
      <c r="X61" s="64"/>
      <c r="Y61" s="121"/>
      <c r="Z61" s="124"/>
      <c r="AA61" s="64"/>
      <c r="AB61" s="121"/>
      <c r="AC61" s="124"/>
      <c r="AD61" s="64"/>
      <c r="AE61" s="154"/>
      <c r="AF61" s="124"/>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row>
    <row r="62" spans="1:62" s="1" customFormat="1" ht="16.5" x14ac:dyDescent="0.25">
      <c r="A62" s="623"/>
      <c r="B62" s="165" t="s">
        <v>140</v>
      </c>
      <c r="C62" s="64"/>
      <c r="D62" s="124"/>
      <c r="E62" s="64"/>
      <c r="F62" s="124"/>
      <c r="G62" s="64"/>
      <c r="H62" s="124"/>
      <c r="I62" s="64"/>
      <c r="J62" s="124"/>
      <c r="K62" s="64"/>
      <c r="L62" s="124"/>
      <c r="M62" s="64"/>
      <c r="N62" s="124"/>
      <c r="O62" s="64"/>
      <c r="P62" s="121"/>
      <c r="Q62" s="124"/>
      <c r="R62" s="64"/>
      <c r="S62" s="121"/>
      <c r="T62" s="124"/>
      <c r="U62" s="64"/>
      <c r="V62" s="121"/>
      <c r="W62" s="124"/>
      <c r="X62" s="64"/>
      <c r="Y62" s="121"/>
      <c r="Z62" s="124"/>
      <c r="AA62" s="64"/>
      <c r="AB62" s="121"/>
      <c r="AC62" s="124"/>
      <c r="AD62" s="64"/>
      <c r="AE62" s="154"/>
      <c r="AF62" s="124"/>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row>
    <row r="63" spans="1:62" s="1" customFormat="1" ht="16.5" x14ac:dyDescent="0.25">
      <c r="A63" s="623"/>
      <c r="B63" s="165" t="s">
        <v>141</v>
      </c>
      <c r="C63" s="64"/>
      <c r="D63" s="124"/>
      <c r="E63" s="64"/>
      <c r="F63" s="124"/>
      <c r="G63" s="64"/>
      <c r="H63" s="124"/>
      <c r="I63" s="64"/>
      <c r="J63" s="124"/>
      <c r="K63" s="64"/>
      <c r="L63" s="124"/>
      <c r="M63" s="64"/>
      <c r="N63" s="124"/>
      <c r="O63" s="64"/>
      <c r="P63" s="121"/>
      <c r="Q63" s="124"/>
      <c r="R63" s="64"/>
      <c r="S63" s="121"/>
      <c r="T63" s="124"/>
      <c r="U63" s="64"/>
      <c r="V63" s="121"/>
      <c r="W63" s="124"/>
      <c r="X63" s="64"/>
      <c r="Y63" s="121"/>
      <c r="Z63" s="124"/>
      <c r="AA63" s="64"/>
      <c r="AB63" s="121"/>
      <c r="AC63" s="124"/>
      <c r="AD63" s="64"/>
      <c r="AE63" s="154"/>
      <c r="AF63" s="124"/>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row>
    <row r="64" spans="1:62" s="1" customFormat="1" ht="16.5" x14ac:dyDescent="0.25">
      <c r="A64" s="623"/>
      <c r="B64" s="165" t="s">
        <v>142</v>
      </c>
      <c r="C64" s="64"/>
      <c r="D64" s="124"/>
      <c r="E64" s="64"/>
      <c r="F64" s="124"/>
      <c r="G64" s="64"/>
      <c r="H64" s="124"/>
      <c r="I64" s="64"/>
      <c r="J64" s="124"/>
      <c r="K64" s="64"/>
      <c r="L64" s="124"/>
      <c r="M64" s="64"/>
      <c r="N64" s="124"/>
      <c r="O64" s="64"/>
      <c r="P64" s="121"/>
      <c r="Q64" s="124"/>
      <c r="R64" s="64"/>
      <c r="S64" s="121"/>
      <c r="T64" s="124"/>
      <c r="U64" s="64"/>
      <c r="V64" s="121"/>
      <c r="W64" s="124"/>
      <c r="X64" s="64"/>
      <c r="Y64" s="121"/>
      <c r="Z64" s="124"/>
      <c r="AA64" s="64"/>
      <c r="AB64" s="121"/>
      <c r="AC64" s="124"/>
      <c r="AD64" s="64"/>
      <c r="AE64" s="154"/>
      <c r="AF64" s="124"/>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row>
    <row r="65" spans="1:62" s="1" customFormat="1" ht="16.5" x14ac:dyDescent="0.25">
      <c r="A65" s="623"/>
      <c r="B65" s="165" t="s">
        <v>143</v>
      </c>
      <c r="C65" s="64"/>
      <c r="D65" s="124"/>
      <c r="E65" s="64"/>
      <c r="F65" s="124"/>
      <c r="G65" s="64"/>
      <c r="H65" s="124"/>
      <c r="I65" s="64"/>
      <c r="J65" s="124"/>
      <c r="K65" s="64"/>
      <c r="L65" s="124"/>
      <c r="M65" s="64"/>
      <c r="N65" s="124"/>
      <c r="O65" s="64"/>
      <c r="P65" s="121"/>
      <c r="Q65" s="124"/>
      <c r="R65" s="64"/>
      <c r="S65" s="121"/>
      <c r="T65" s="124"/>
      <c r="U65" s="64"/>
      <c r="V65" s="121"/>
      <c r="W65" s="124"/>
      <c r="X65" s="64"/>
      <c r="Y65" s="121"/>
      <c r="Z65" s="124"/>
      <c r="AA65" s="64"/>
      <c r="AB65" s="121"/>
      <c r="AC65" s="124"/>
      <c r="AD65" s="64"/>
      <c r="AE65" s="154"/>
      <c r="AF65" s="124"/>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1:62" s="1" customFormat="1" ht="16.5" x14ac:dyDescent="0.25">
      <c r="A66" s="623"/>
      <c r="B66" s="165" t="s">
        <v>144</v>
      </c>
      <c r="C66" s="64"/>
      <c r="D66" s="124"/>
      <c r="E66" s="64"/>
      <c r="F66" s="124"/>
      <c r="G66" s="64"/>
      <c r="H66" s="124"/>
      <c r="I66" s="64"/>
      <c r="J66" s="124"/>
      <c r="K66" s="64"/>
      <c r="L66" s="124"/>
      <c r="M66" s="64"/>
      <c r="N66" s="124"/>
      <c r="O66" s="64"/>
      <c r="P66" s="121"/>
      <c r="Q66" s="124"/>
      <c r="R66" s="64"/>
      <c r="S66" s="121"/>
      <c r="T66" s="124"/>
      <c r="U66" s="64"/>
      <c r="V66" s="121"/>
      <c r="W66" s="124"/>
      <c r="X66" s="64"/>
      <c r="Y66" s="121"/>
      <c r="Z66" s="124"/>
      <c r="AA66" s="64"/>
      <c r="AB66" s="121"/>
      <c r="AC66" s="124"/>
      <c r="AD66" s="64"/>
      <c r="AE66" s="154"/>
      <c r="AF66" s="124"/>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row>
    <row r="67" spans="1:62" s="1" customFormat="1" ht="16.5" x14ac:dyDescent="0.25">
      <c r="A67" s="623"/>
      <c r="B67" s="166" t="s">
        <v>145</v>
      </c>
      <c r="C67" s="158"/>
      <c r="D67" s="160"/>
      <c r="E67" s="158"/>
      <c r="F67" s="160"/>
      <c r="G67" s="158"/>
      <c r="H67" s="160"/>
      <c r="I67" s="158"/>
      <c r="J67" s="160"/>
      <c r="K67" s="158"/>
      <c r="L67" s="160"/>
      <c r="M67" s="158"/>
      <c r="N67" s="160"/>
      <c r="O67" s="158"/>
      <c r="P67" s="159"/>
      <c r="Q67" s="160"/>
      <c r="R67" s="158"/>
      <c r="S67" s="159"/>
      <c r="T67" s="160"/>
      <c r="U67" s="158"/>
      <c r="V67" s="159"/>
      <c r="W67" s="160"/>
      <c r="X67" s="158"/>
      <c r="Y67" s="159"/>
      <c r="Z67" s="160"/>
      <c r="AA67" s="158"/>
      <c r="AB67" s="159"/>
      <c r="AC67" s="160"/>
      <c r="AD67" s="158"/>
      <c r="AE67" s="159"/>
      <c r="AF67" s="160"/>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row>
    <row r="68" spans="1:62" s="1" customFormat="1" ht="17.25" thickBot="1" x14ac:dyDescent="0.3">
      <c r="A68" s="478"/>
      <c r="B68" s="155" t="s">
        <v>100</v>
      </c>
      <c r="C68" s="97"/>
      <c r="D68" s="161"/>
      <c r="E68" s="97"/>
      <c r="F68" s="161"/>
      <c r="G68" s="97"/>
      <c r="H68" s="161"/>
      <c r="I68" s="97"/>
      <c r="J68" s="161"/>
      <c r="K68" s="162"/>
      <c r="L68" s="163"/>
      <c r="M68" s="162"/>
      <c r="N68" s="163"/>
      <c r="O68" s="162"/>
      <c r="P68" s="98"/>
      <c r="Q68" s="161"/>
      <c r="R68" s="97"/>
      <c r="S68" s="98"/>
      <c r="T68" s="161"/>
      <c r="U68" s="97"/>
      <c r="V68" s="98"/>
      <c r="W68" s="161"/>
      <c r="X68" s="97"/>
      <c r="Y68" s="98"/>
      <c r="Z68" s="161"/>
      <c r="AA68" s="97"/>
      <c r="AB68" s="98"/>
      <c r="AC68" s="161"/>
      <c r="AD68" s="97"/>
      <c r="AE68" s="98"/>
      <c r="AF68" s="161"/>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J6" zoomScale="85" zoomScaleNormal="85" workbookViewId="0">
      <selection activeCell="AO16" sqref="AO16"/>
    </sheetView>
  </sheetViews>
  <sheetFormatPr baseColWidth="10" defaultColWidth="11.42578125" defaultRowHeight="15" x14ac:dyDescent="0.25"/>
  <cols>
    <col min="1" max="1" width="15.42578125" style="91" customWidth="1"/>
    <col min="2" max="2" width="35.42578125" style="91" customWidth="1"/>
    <col min="3" max="3" width="27.85546875" style="91" customWidth="1"/>
    <col min="4" max="4" width="13.42578125" style="91" customWidth="1"/>
    <col min="5" max="5" width="35" style="91" customWidth="1"/>
    <col min="6" max="6" width="22.140625" style="91" customWidth="1"/>
    <col min="7" max="8" width="13.42578125" style="91" customWidth="1"/>
    <col min="9" max="9" width="13.42578125" style="92" customWidth="1"/>
    <col min="10" max="10" width="13.140625" style="92" customWidth="1"/>
    <col min="11" max="11" width="11.42578125" style="92" customWidth="1"/>
    <col min="12" max="12" width="10.140625" style="92" customWidth="1"/>
    <col min="13" max="13" width="10.140625" style="91" customWidth="1"/>
    <col min="14" max="14" width="55.140625" style="91" customWidth="1"/>
    <col min="15" max="16" width="10.140625" style="91" customWidth="1"/>
    <col min="17" max="17" width="57.42578125" style="91" customWidth="1"/>
    <col min="18" max="19" width="10.140625" style="91" customWidth="1"/>
    <col min="20" max="20" width="58.42578125" style="91" customWidth="1"/>
    <col min="21" max="22" width="10.140625" style="91" customWidth="1"/>
    <col min="23" max="23" width="47.42578125" style="91" customWidth="1"/>
    <col min="24" max="25" width="10.42578125" style="91" customWidth="1"/>
    <col min="26" max="26" width="46.85546875" style="91" customWidth="1"/>
    <col min="27" max="28" width="10.42578125" style="91" customWidth="1"/>
    <col min="29" max="29" width="51.42578125" style="91" customWidth="1"/>
    <col min="30" max="31" width="10.42578125" style="91" customWidth="1"/>
    <col min="32" max="32" width="58.42578125" style="91" customWidth="1"/>
    <col min="33" max="34" width="10.42578125" style="91" customWidth="1"/>
    <col min="35" max="35" width="58.42578125" style="91" customWidth="1"/>
    <col min="36" max="37" width="10.42578125" style="91" customWidth="1"/>
    <col min="38" max="38" width="60.7109375" style="91" customWidth="1"/>
    <col min="39" max="40" width="10.42578125" style="91" customWidth="1"/>
    <col min="41" max="41" width="52.28515625" style="91" customWidth="1"/>
    <col min="42" max="43" width="10.42578125" style="91" customWidth="1"/>
    <col min="44" max="44" width="12" style="91" customWidth="1"/>
    <col min="45" max="46" width="10.42578125" style="91" customWidth="1"/>
    <col min="47" max="47" width="12.42578125" style="91" customWidth="1"/>
    <col min="48" max="48" width="14" style="91" customWidth="1"/>
    <col min="49" max="50" width="12" style="91" customWidth="1"/>
    <col min="51" max="91" width="11.42578125" style="94"/>
    <col min="92" max="16384" width="11.42578125" style="91"/>
  </cols>
  <sheetData>
    <row r="1" spans="1:91" s="71" customFormat="1" ht="25.5" customHeight="1" thickBot="1" x14ac:dyDescent="0.3">
      <c r="A1" s="434"/>
      <c r="B1" s="665"/>
      <c r="C1" s="670" t="s">
        <v>43</v>
      </c>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411" t="s">
        <v>161</v>
      </c>
      <c r="AW1" s="412"/>
      <c r="AX1" s="413"/>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87"/>
      <c r="CB1" s="87"/>
      <c r="CC1" s="87"/>
      <c r="CD1" s="87"/>
      <c r="CE1" s="87"/>
      <c r="CF1" s="87"/>
      <c r="CG1" s="87"/>
      <c r="CH1" s="87"/>
      <c r="CI1" s="87"/>
      <c r="CJ1" s="87"/>
      <c r="CK1" s="87"/>
      <c r="CL1" s="87"/>
      <c r="CM1" s="87"/>
    </row>
    <row r="2" spans="1:91" s="71" customFormat="1" ht="25.5" customHeight="1" thickBot="1" x14ac:dyDescent="0.3">
      <c r="A2" s="434"/>
      <c r="B2" s="665"/>
      <c r="C2" s="671" t="s">
        <v>44</v>
      </c>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411" t="s">
        <v>162</v>
      </c>
      <c r="AW2" s="412"/>
      <c r="AX2" s="413"/>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87"/>
      <c r="CB2" s="87"/>
      <c r="CC2" s="87"/>
      <c r="CD2" s="87"/>
      <c r="CE2" s="87"/>
      <c r="CF2" s="87"/>
      <c r="CG2" s="87"/>
      <c r="CH2" s="87"/>
      <c r="CI2" s="87"/>
      <c r="CJ2" s="87"/>
      <c r="CK2" s="87"/>
      <c r="CL2" s="87"/>
      <c r="CM2" s="87"/>
    </row>
    <row r="3" spans="1:91" s="71" customFormat="1" ht="25.5" customHeight="1" thickBot="1" x14ac:dyDescent="0.3">
      <c r="A3" s="434"/>
      <c r="B3" s="665"/>
      <c r="C3" s="671" t="s">
        <v>0</v>
      </c>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411" t="s">
        <v>163</v>
      </c>
      <c r="AW3" s="412"/>
      <c r="AX3" s="413"/>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87"/>
      <c r="CB3" s="87"/>
      <c r="CC3" s="87"/>
      <c r="CD3" s="87"/>
      <c r="CE3" s="87"/>
      <c r="CF3" s="87"/>
      <c r="CG3" s="87"/>
      <c r="CH3" s="87"/>
      <c r="CI3" s="87"/>
      <c r="CJ3" s="87"/>
      <c r="CK3" s="87"/>
      <c r="CL3" s="87"/>
      <c r="CM3" s="87"/>
    </row>
    <row r="4" spans="1:91" s="71" customFormat="1" ht="25.5" customHeight="1" thickBot="1" x14ac:dyDescent="0.3">
      <c r="A4" s="435"/>
      <c r="B4" s="666"/>
      <c r="C4" s="667" t="s">
        <v>147</v>
      </c>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9"/>
      <c r="AV4" s="411" t="s">
        <v>168</v>
      </c>
      <c r="AW4" s="412"/>
      <c r="AX4" s="413"/>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87"/>
      <c r="CB4" s="87"/>
      <c r="CC4" s="87"/>
      <c r="CD4" s="87"/>
      <c r="CE4" s="87"/>
      <c r="CF4" s="87"/>
      <c r="CG4" s="87"/>
      <c r="CH4" s="87"/>
      <c r="CI4" s="87"/>
      <c r="CJ4" s="87"/>
      <c r="CK4" s="87"/>
      <c r="CL4" s="87"/>
      <c r="CM4" s="87"/>
    </row>
    <row r="5" spans="1:91" s="71" customFormat="1" ht="11.45" customHeight="1" thickBot="1" x14ac:dyDescent="0.3">
      <c r="A5" s="72"/>
      <c r="B5" s="187"/>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74"/>
      <c r="AW5" s="74"/>
      <c r="AX5" s="74"/>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87"/>
      <c r="CB5" s="87"/>
      <c r="CC5" s="87"/>
      <c r="CD5" s="87"/>
      <c r="CE5" s="87"/>
      <c r="CF5" s="87"/>
      <c r="CG5" s="87"/>
      <c r="CH5" s="87"/>
      <c r="CI5" s="87"/>
      <c r="CJ5" s="87"/>
      <c r="CK5" s="87"/>
      <c r="CL5" s="87"/>
      <c r="CM5" s="87"/>
    </row>
    <row r="6" spans="1:91" s="1" customFormat="1" ht="40.5" customHeight="1" thickBot="1" x14ac:dyDescent="0.3">
      <c r="A6" s="393" t="s">
        <v>47</v>
      </c>
      <c r="B6" s="395"/>
      <c r="C6" s="548" t="s">
        <v>171</v>
      </c>
      <c r="D6" s="549"/>
      <c r="E6" s="549"/>
      <c r="F6" s="549"/>
      <c r="G6" s="549"/>
      <c r="H6" s="549"/>
      <c r="I6" s="549"/>
      <c r="J6" s="549"/>
      <c r="K6" s="550"/>
      <c r="M6" s="153"/>
      <c r="N6" s="178" t="s">
        <v>48</v>
      </c>
      <c r="O6" s="551">
        <v>2024110010308</v>
      </c>
      <c r="P6" s="646"/>
      <c r="Q6" s="552"/>
    </row>
    <row r="7" spans="1:91" s="87" customFormat="1" ht="10.5" customHeight="1" thickBot="1" x14ac:dyDescent="0.3">
      <c r="A7" s="95"/>
      <c r="B7" s="90"/>
      <c r="C7" s="90"/>
      <c r="D7" s="90"/>
      <c r="E7" s="90"/>
      <c r="F7" s="90"/>
      <c r="G7" s="90"/>
      <c r="H7" s="90"/>
      <c r="I7" s="90"/>
      <c r="J7" s="90"/>
      <c r="K7" s="90"/>
      <c r="L7" s="90"/>
      <c r="M7" s="96"/>
      <c r="N7" s="96"/>
      <c r="O7" s="96"/>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row>
    <row r="8" spans="1:91" s="71" customFormat="1" ht="21.75" customHeight="1" thickBot="1" x14ac:dyDescent="0.3">
      <c r="A8" s="553" t="s">
        <v>2</v>
      </c>
      <c r="B8" s="553"/>
      <c r="C8" s="132" t="s">
        <v>49</v>
      </c>
      <c r="D8" s="292">
        <v>45688</v>
      </c>
      <c r="E8" s="130" t="s">
        <v>50</v>
      </c>
      <c r="F8" s="293">
        <v>45716</v>
      </c>
      <c r="G8" s="130" t="s">
        <v>51</v>
      </c>
      <c r="H8" s="292">
        <v>45747</v>
      </c>
      <c r="I8" s="149" t="s">
        <v>52</v>
      </c>
      <c r="J8" s="292">
        <v>45777</v>
      </c>
      <c r="K8" s="150"/>
      <c r="L8" s="151"/>
      <c r="M8" s="134"/>
      <c r="N8" s="676" t="s">
        <v>3</v>
      </c>
      <c r="O8" s="677"/>
      <c r="P8" s="678"/>
      <c r="Q8" s="639" t="s">
        <v>53</v>
      </c>
      <c r="R8" s="639"/>
      <c r="S8" s="639"/>
      <c r="T8" s="672"/>
      <c r="U8" s="673"/>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87"/>
      <c r="CB8" s="87"/>
      <c r="CC8" s="87"/>
      <c r="CD8" s="87"/>
      <c r="CE8" s="87"/>
      <c r="CF8" s="87"/>
      <c r="CG8" s="87"/>
      <c r="CH8" s="87"/>
      <c r="CI8" s="87"/>
      <c r="CJ8" s="87"/>
      <c r="CK8" s="87"/>
      <c r="CL8" s="87"/>
      <c r="CM8" s="87"/>
    </row>
    <row r="9" spans="1:91" s="71" customFormat="1" ht="21.75" customHeight="1" thickBot="1" x14ac:dyDescent="0.3">
      <c r="A9" s="553"/>
      <c r="B9" s="553"/>
      <c r="C9" s="132" t="s">
        <v>54</v>
      </c>
      <c r="D9" s="290">
        <v>45808</v>
      </c>
      <c r="E9" s="130" t="s">
        <v>55</v>
      </c>
      <c r="F9" s="323">
        <v>45838</v>
      </c>
      <c r="G9" s="130" t="s">
        <v>56</v>
      </c>
      <c r="H9" s="294">
        <v>45869</v>
      </c>
      <c r="I9" s="149" t="s">
        <v>57</v>
      </c>
      <c r="J9" s="322">
        <v>45900</v>
      </c>
      <c r="K9" s="150"/>
      <c r="L9" s="151"/>
      <c r="M9" s="134"/>
      <c r="N9" s="679"/>
      <c r="O9" s="680"/>
      <c r="P9" s="681"/>
      <c r="Q9" s="639" t="s">
        <v>58</v>
      </c>
      <c r="R9" s="639"/>
      <c r="S9" s="639"/>
      <c r="T9" s="672"/>
      <c r="U9" s="673"/>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87"/>
      <c r="CB9" s="87"/>
      <c r="CC9" s="87"/>
      <c r="CD9" s="87"/>
      <c r="CE9" s="87"/>
      <c r="CF9" s="87"/>
      <c r="CG9" s="87"/>
      <c r="CH9" s="87"/>
      <c r="CI9" s="87"/>
      <c r="CJ9" s="87"/>
      <c r="CK9" s="87"/>
      <c r="CL9" s="87"/>
      <c r="CM9" s="87"/>
    </row>
    <row r="10" spans="1:91" s="71" customFormat="1" ht="21.75" customHeight="1" thickBot="1" x14ac:dyDescent="0.25">
      <c r="A10" s="553"/>
      <c r="B10" s="553"/>
      <c r="C10" s="130" t="s">
        <v>59</v>
      </c>
      <c r="D10" s="329">
        <v>45930</v>
      </c>
      <c r="E10" s="130" t="s">
        <v>60</v>
      </c>
      <c r="F10" s="333">
        <v>45961</v>
      </c>
      <c r="G10" s="130" t="s">
        <v>61</v>
      </c>
      <c r="H10" s="133"/>
      <c r="I10" s="149" t="s">
        <v>62</v>
      </c>
      <c r="J10" s="131"/>
      <c r="K10" s="150"/>
      <c r="L10" s="151"/>
      <c r="M10" s="134"/>
      <c r="N10" s="682"/>
      <c r="O10" s="683"/>
      <c r="P10" s="684"/>
      <c r="Q10" s="639" t="s">
        <v>63</v>
      </c>
      <c r="R10" s="639"/>
      <c r="S10" s="639"/>
      <c r="T10" s="674" t="s">
        <v>173</v>
      </c>
      <c r="U10" s="675"/>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87"/>
      <c r="CB10" s="87"/>
      <c r="CC10" s="87"/>
      <c r="CD10" s="87"/>
      <c r="CE10" s="87"/>
      <c r="CF10" s="87"/>
      <c r="CG10" s="87"/>
      <c r="CH10" s="87"/>
      <c r="CI10" s="87"/>
      <c r="CJ10" s="87"/>
      <c r="CK10" s="87"/>
      <c r="CL10" s="87"/>
      <c r="CM10" s="87"/>
    </row>
    <row r="11" spans="1:91" s="87" customFormat="1" ht="18" customHeight="1" thickBot="1" x14ac:dyDescent="0.3">
      <c r="I11" s="152"/>
      <c r="J11" s="152"/>
      <c r="K11" s="152"/>
      <c r="L11" s="152"/>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row>
    <row r="12" spans="1:91" ht="23.45" customHeight="1" thickBot="1" x14ac:dyDescent="0.3">
      <c r="A12" s="648" t="s">
        <v>34</v>
      </c>
      <c r="B12" s="650" t="s">
        <v>35</v>
      </c>
      <c r="C12" s="652" t="s">
        <v>148</v>
      </c>
      <c r="D12" s="652" t="s">
        <v>36</v>
      </c>
      <c r="E12" s="652" t="s">
        <v>37</v>
      </c>
      <c r="F12" s="652" t="s">
        <v>38</v>
      </c>
      <c r="G12" s="650" t="s">
        <v>39</v>
      </c>
      <c r="H12" s="650" t="s">
        <v>40</v>
      </c>
      <c r="I12" s="654" t="s">
        <v>149</v>
      </c>
      <c r="J12" s="654" t="s">
        <v>150</v>
      </c>
      <c r="K12" s="663" t="s">
        <v>41</v>
      </c>
      <c r="L12" s="656" t="s">
        <v>49</v>
      </c>
      <c r="M12" s="657"/>
      <c r="N12" s="658"/>
      <c r="O12" s="659" t="s">
        <v>50</v>
      </c>
      <c r="P12" s="657"/>
      <c r="Q12" s="658"/>
      <c r="R12" s="659" t="s">
        <v>51</v>
      </c>
      <c r="S12" s="657"/>
      <c r="T12" s="658"/>
      <c r="U12" s="659" t="s">
        <v>52</v>
      </c>
      <c r="V12" s="657"/>
      <c r="W12" s="658"/>
      <c r="X12" s="659" t="s">
        <v>54</v>
      </c>
      <c r="Y12" s="657"/>
      <c r="Z12" s="658"/>
      <c r="AA12" s="659" t="s">
        <v>55</v>
      </c>
      <c r="AB12" s="657"/>
      <c r="AC12" s="658"/>
      <c r="AD12" s="659" t="s">
        <v>56</v>
      </c>
      <c r="AE12" s="657"/>
      <c r="AF12" s="658"/>
      <c r="AG12" s="659" t="s">
        <v>57</v>
      </c>
      <c r="AH12" s="657"/>
      <c r="AI12" s="658"/>
      <c r="AJ12" s="659" t="s">
        <v>59</v>
      </c>
      <c r="AK12" s="657"/>
      <c r="AL12" s="658"/>
      <c r="AM12" s="659" t="s">
        <v>60</v>
      </c>
      <c r="AN12" s="657"/>
      <c r="AO12" s="658"/>
      <c r="AP12" s="659" t="s">
        <v>61</v>
      </c>
      <c r="AQ12" s="657"/>
      <c r="AR12" s="658"/>
      <c r="AS12" s="659" t="s">
        <v>62</v>
      </c>
      <c r="AT12" s="657"/>
      <c r="AU12" s="658"/>
      <c r="AV12" s="662" t="s">
        <v>151</v>
      </c>
      <c r="AW12" s="647" t="s">
        <v>152</v>
      </c>
      <c r="AX12" s="660" t="s">
        <v>269</v>
      </c>
      <c r="AY12" s="661"/>
      <c r="AZ12" s="661"/>
      <c r="BA12" s="661"/>
      <c r="BB12" s="661"/>
      <c r="BC12" s="661"/>
      <c r="BD12" s="661"/>
      <c r="BE12" s="661"/>
      <c r="BF12" s="661"/>
      <c r="BG12" s="661"/>
    </row>
    <row r="13" spans="1:91" s="92" customFormat="1" ht="36.75" customHeight="1" thickBot="1" x14ac:dyDescent="0.3">
      <c r="A13" s="649"/>
      <c r="B13" s="651"/>
      <c r="C13" s="653"/>
      <c r="D13" s="653"/>
      <c r="E13" s="653"/>
      <c r="F13" s="653"/>
      <c r="G13" s="651"/>
      <c r="H13" s="651"/>
      <c r="I13" s="655"/>
      <c r="J13" s="655"/>
      <c r="K13" s="664"/>
      <c r="L13" s="135" t="s">
        <v>153</v>
      </c>
      <c r="M13" s="128" t="s">
        <v>154</v>
      </c>
      <c r="N13" s="128" t="s">
        <v>42</v>
      </c>
      <c r="O13" s="135" t="s">
        <v>153</v>
      </c>
      <c r="P13" s="128" t="s">
        <v>154</v>
      </c>
      <c r="Q13" s="128" t="s">
        <v>42</v>
      </c>
      <c r="R13" s="135" t="s">
        <v>153</v>
      </c>
      <c r="S13" s="128" t="s">
        <v>154</v>
      </c>
      <c r="T13" s="128" t="s">
        <v>42</v>
      </c>
      <c r="U13" s="135" t="s">
        <v>153</v>
      </c>
      <c r="V13" s="128" t="s">
        <v>154</v>
      </c>
      <c r="W13" s="128" t="s">
        <v>42</v>
      </c>
      <c r="X13" s="135" t="s">
        <v>153</v>
      </c>
      <c r="Y13" s="128" t="s">
        <v>154</v>
      </c>
      <c r="Z13" s="128" t="s">
        <v>42</v>
      </c>
      <c r="AA13" s="135" t="s">
        <v>153</v>
      </c>
      <c r="AB13" s="128" t="s">
        <v>154</v>
      </c>
      <c r="AC13" s="128" t="s">
        <v>42</v>
      </c>
      <c r="AD13" s="135" t="s">
        <v>153</v>
      </c>
      <c r="AE13" s="128" t="s">
        <v>154</v>
      </c>
      <c r="AF13" s="128" t="s">
        <v>42</v>
      </c>
      <c r="AG13" s="135" t="s">
        <v>153</v>
      </c>
      <c r="AH13" s="128" t="s">
        <v>154</v>
      </c>
      <c r="AI13" s="128" t="s">
        <v>42</v>
      </c>
      <c r="AJ13" s="135" t="s">
        <v>153</v>
      </c>
      <c r="AK13" s="128" t="s">
        <v>154</v>
      </c>
      <c r="AL13" s="128" t="s">
        <v>42</v>
      </c>
      <c r="AM13" s="135" t="s">
        <v>153</v>
      </c>
      <c r="AN13" s="128" t="s">
        <v>154</v>
      </c>
      <c r="AO13" s="128" t="s">
        <v>42</v>
      </c>
      <c r="AP13" s="135" t="s">
        <v>153</v>
      </c>
      <c r="AQ13" s="128" t="s">
        <v>154</v>
      </c>
      <c r="AR13" s="128" t="s">
        <v>42</v>
      </c>
      <c r="AS13" s="135" t="s">
        <v>153</v>
      </c>
      <c r="AT13" s="128" t="s">
        <v>154</v>
      </c>
      <c r="AU13" s="128" t="s">
        <v>42</v>
      </c>
      <c r="AV13" s="662" t="s">
        <v>151</v>
      </c>
      <c r="AW13" s="647" t="s">
        <v>152</v>
      </c>
      <c r="AX13" s="660" t="s">
        <v>269</v>
      </c>
      <c r="AY13" s="661"/>
      <c r="AZ13" s="661"/>
      <c r="BA13" s="661"/>
      <c r="BB13" s="661"/>
      <c r="BC13" s="661"/>
      <c r="BD13" s="661"/>
      <c r="BE13" s="661"/>
      <c r="BF13" s="661"/>
      <c r="BG13" s="661"/>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row>
    <row r="14" spans="1:91" ht="153" customHeight="1" x14ac:dyDescent="0.25">
      <c r="A14" s="169" t="s">
        <v>249</v>
      </c>
      <c r="B14" s="170" t="s">
        <v>250</v>
      </c>
      <c r="C14" s="170" t="s">
        <v>246</v>
      </c>
      <c r="D14" s="171">
        <v>14</v>
      </c>
      <c r="E14" s="170" t="s">
        <v>251</v>
      </c>
      <c r="F14" s="171">
        <v>2</v>
      </c>
      <c r="G14" s="171" t="s">
        <v>252</v>
      </c>
      <c r="H14" s="171" t="s">
        <v>253</v>
      </c>
      <c r="I14" s="172">
        <v>13521</v>
      </c>
      <c r="J14" s="172">
        <v>20650</v>
      </c>
      <c r="K14" s="339">
        <v>3800</v>
      </c>
      <c r="L14" s="173">
        <v>150</v>
      </c>
      <c r="M14" s="252">
        <v>290</v>
      </c>
      <c r="N14" s="253" t="s">
        <v>254</v>
      </c>
      <c r="O14" s="174">
        <v>200</v>
      </c>
      <c r="P14" s="254">
        <v>294</v>
      </c>
      <c r="Q14" s="255" t="s">
        <v>255</v>
      </c>
      <c r="R14" s="174">
        <v>250</v>
      </c>
      <c r="S14" s="254">
        <v>373</v>
      </c>
      <c r="T14" s="255" t="s">
        <v>256</v>
      </c>
      <c r="U14" s="174">
        <v>350</v>
      </c>
      <c r="V14" s="254">
        <v>339</v>
      </c>
      <c r="W14" s="255" t="s">
        <v>257</v>
      </c>
      <c r="X14" s="174">
        <v>350</v>
      </c>
      <c r="Y14" s="254">
        <v>341</v>
      </c>
      <c r="Z14" s="286" t="s">
        <v>413</v>
      </c>
      <c r="AA14" s="174">
        <v>450</v>
      </c>
      <c r="AB14" s="254">
        <v>404</v>
      </c>
      <c r="AC14" s="286" t="s">
        <v>438</v>
      </c>
      <c r="AD14" s="174">
        <v>450</v>
      </c>
      <c r="AE14" s="254">
        <v>323</v>
      </c>
      <c r="AF14" s="286" t="s">
        <v>454</v>
      </c>
      <c r="AG14" s="174">
        <v>350</v>
      </c>
      <c r="AH14" s="254">
        <v>286</v>
      </c>
      <c r="AI14" s="286" t="s">
        <v>548</v>
      </c>
      <c r="AJ14" s="174">
        <v>350</v>
      </c>
      <c r="AK14" s="254">
        <v>322</v>
      </c>
      <c r="AL14" s="286" t="s">
        <v>614</v>
      </c>
      <c r="AM14" s="174">
        <v>312</v>
      </c>
      <c r="AN14" s="334">
        <v>312</v>
      </c>
      <c r="AO14" s="286" t="s">
        <v>615</v>
      </c>
      <c r="AP14" s="174">
        <v>300</v>
      </c>
      <c r="AQ14" s="340"/>
      <c r="AR14" s="340"/>
      <c r="AS14" s="174">
        <v>288</v>
      </c>
      <c r="AT14" s="340"/>
      <c r="AU14" s="340"/>
      <c r="AV14" s="341">
        <f t="shared" ref="AV14:AW16" si="0">+L14+O14+R14+U14+X14+AA14+AD14+AG14+AJ14+AM14+AP14+AS14</f>
        <v>3800</v>
      </c>
      <c r="AW14" s="129">
        <f t="shared" si="0"/>
        <v>3284</v>
      </c>
      <c r="AX14" s="256" t="s">
        <v>258</v>
      </c>
    </row>
    <row r="15" spans="1:91" ht="147" customHeight="1" x14ac:dyDescent="0.25">
      <c r="A15" s="169" t="s">
        <v>249</v>
      </c>
      <c r="B15" s="170" t="s">
        <v>250</v>
      </c>
      <c r="C15" s="170" t="s">
        <v>246</v>
      </c>
      <c r="D15" s="171">
        <v>15</v>
      </c>
      <c r="E15" s="170" t="s">
        <v>259</v>
      </c>
      <c r="F15" s="171">
        <v>1</v>
      </c>
      <c r="G15" s="171" t="s">
        <v>252</v>
      </c>
      <c r="H15" s="171" t="s">
        <v>253</v>
      </c>
      <c r="I15" s="172">
        <v>8570</v>
      </c>
      <c r="J15" s="172">
        <v>20178</v>
      </c>
      <c r="K15" s="251">
        <v>2300</v>
      </c>
      <c r="L15" s="173">
        <v>100</v>
      </c>
      <c r="M15" s="252">
        <v>192</v>
      </c>
      <c r="N15" s="253" t="s">
        <v>260</v>
      </c>
      <c r="O15" s="174">
        <v>140</v>
      </c>
      <c r="P15" s="254">
        <v>182</v>
      </c>
      <c r="Q15" s="255" t="s">
        <v>261</v>
      </c>
      <c r="R15" s="174">
        <v>180</v>
      </c>
      <c r="S15" s="254">
        <v>194</v>
      </c>
      <c r="T15" s="255" t="s">
        <v>262</v>
      </c>
      <c r="U15" s="174">
        <v>200</v>
      </c>
      <c r="V15" s="254">
        <v>217</v>
      </c>
      <c r="W15" s="255" t="s">
        <v>263</v>
      </c>
      <c r="X15" s="174">
        <v>230</v>
      </c>
      <c r="Y15" s="254">
        <v>215</v>
      </c>
      <c r="Z15" s="286" t="s">
        <v>412</v>
      </c>
      <c r="AA15" s="174">
        <v>300</v>
      </c>
      <c r="AB15" s="254">
        <v>208</v>
      </c>
      <c r="AC15" s="286" t="s">
        <v>437</v>
      </c>
      <c r="AD15" s="174">
        <v>300</v>
      </c>
      <c r="AE15" s="254">
        <v>216</v>
      </c>
      <c r="AF15" s="286" t="s">
        <v>455</v>
      </c>
      <c r="AG15" s="174">
        <v>230</v>
      </c>
      <c r="AH15" s="254">
        <v>178</v>
      </c>
      <c r="AI15" s="286" t="s">
        <v>549</v>
      </c>
      <c r="AJ15" s="174">
        <v>200</v>
      </c>
      <c r="AK15" s="254">
        <v>203</v>
      </c>
      <c r="AL15" s="286" t="s">
        <v>588</v>
      </c>
      <c r="AM15" s="174">
        <v>206</v>
      </c>
      <c r="AN15" s="334">
        <v>206</v>
      </c>
      <c r="AO15" s="286" t="s">
        <v>616</v>
      </c>
      <c r="AP15" s="174">
        <v>114</v>
      </c>
      <c r="AQ15" s="340"/>
      <c r="AR15" s="340"/>
      <c r="AS15" s="174">
        <v>100</v>
      </c>
      <c r="AT15" s="340"/>
      <c r="AU15" s="340"/>
      <c r="AV15" s="341">
        <f t="shared" si="0"/>
        <v>2300</v>
      </c>
      <c r="AW15" s="129">
        <f t="shared" si="0"/>
        <v>2011</v>
      </c>
      <c r="AX15" s="256" t="s">
        <v>258</v>
      </c>
    </row>
    <row r="16" spans="1:91" ht="132" customHeight="1" x14ac:dyDescent="0.25">
      <c r="A16" s="169" t="s">
        <v>249</v>
      </c>
      <c r="B16" s="170" t="s">
        <v>250</v>
      </c>
      <c r="C16" s="170" t="s">
        <v>246</v>
      </c>
      <c r="D16" s="171">
        <v>16</v>
      </c>
      <c r="E16" s="170" t="s">
        <v>264</v>
      </c>
      <c r="F16" s="171">
        <v>3</v>
      </c>
      <c r="G16" s="171" t="s">
        <v>252</v>
      </c>
      <c r="H16" s="171" t="s">
        <v>253</v>
      </c>
      <c r="I16" s="172">
        <v>20697</v>
      </c>
      <c r="J16" s="172">
        <v>22950</v>
      </c>
      <c r="K16" s="339">
        <v>4400</v>
      </c>
      <c r="L16" s="173">
        <v>150</v>
      </c>
      <c r="M16" s="252">
        <v>283</v>
      </c>
      <c r="N16" s="253" t="s">
        <v>265</v>
      </c>
      <c r="O16" s="174">
        <v>250</v>
      </c>
      <c r="P16" s="254">
        <v>322</v>
      </c>
      <c r="Q16" s="255" t="s">
        <v>266</v>
      </c>
      <c r="R16" s="174">
        <v>250</v>
      </c>
      <c r="S16" s="254">
        <v>456</v>
      </c>
      <c r="T16" s="255" t="s">
        <v>267</v>
      </c>
      <c r="U16" s="174">
        <v>350</v>
      </c>
      <c r="V16" s="254">
        <v>387</v>
      </c>
      <c r="W16" s="255" t="s">
        <v>268</v>
      </c>
      <c r="X16" s="174">
        <v>450</v>
      </c>
      <c r="Y16" s="254">
        <v>394</v>
      </c>
      <c r="Z16" s="286" t="s">
        <v>414</v>
      </c>
      <c r="AA16" s="174">
        <v>550</v>
      </c>
      <c r="AB16" s="254">
        <v>388</v>
      </c>
      <c r="AC16" s="286" t="s">
        <v>439</v>
      </c>
      <c r="AD16" s="174">
        <v>550</v>
      </c>
      <c r="AE16" s="254">
        <v>480</v>
      </c>
      <c r="AF16" s="286" t="s">
        <v>467</v>
      </c>
      <c r="AG16" s="174">
        <v>450</v>
      </c>
      <c r="AH16" s="254">
        <v>368</v>
      </c>
      <c r="AI16" s="286" t="s">
        <v>550</v>
      </c>
      <c r="AJ16" s="174">
        <v>350</v>
      </c>
      <c r="AK16" s="254">
        <v>366</v>
      </c>
      <c r="AL16" s="286" t="s">
        <v>589</v>
      </c>
      <c r="AM16" s="174">
        <v>305</v>
      </c>
      <c r="AN16" s="334">
        <v>305</v>
      </c>
      <c r="AO16" s="286" t="s">
        <v>617</v>
      </c>
      <c r="AP16" s="174">
        <v>385</v>
      </c>
      <c r="AQ16" s="340"/>
      <c r="AR16" s="340"/>
      <c r="AS16" s="174">
        <v>360</v>
      </c>
      <c r="AT16" s="340"/>
      <c r="AU16" s="340"/>
      <c r="AV16" s="341">
        <f t="shared" si="0"/>
        <v>4400</v>
      </c>
      <c r="AW16" s="129">
        <f t="shared" si="0"/>
        <v>3749</v>
      </c>
      <c r="AX16" s="256" t="s">
        <v>258</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11" zoomScaleNormal="100" workbookViewId="0">
      <selection activeCell="A16" sqref="A16"/>
    </sheetView>
  </sheetViews>
  <sheetFormatPr baseColWidth="10" defaultColWidth="11.42578125" defaultRowHeight="15" customHeight="1" x14ac:dyDescent="0.25"/>
  <cols>
    <col min="1" max="1" width="17.42578125" customWidth="1"/>
    <col min="2" max="2" width="15.42578125" customWidth="1"/>
    <col min="3" max="3" width="27.42578125" customWidth="1"/>
    <col min="4" max="4" width="56.42578125" customWidth="1"/>
    <col min="5" max="5" width="34" customWidth="1"/>
  </cols>
  <sheetData>
    <row r="1" spans="1:84" ht="22.5" customHeight="1" thickBot="1" x14ac:dyDescent="0.3">
      <c r="A1" s="494"/>
      <c r="B1" s="697" t="s">
        <v>43</v>
      </c>
      <c r="C1" s="697"/>
      <c r="D1" s="697"/>
      <c r="E1" s="411" t="s">
        <v>161</v>
      </c>
      <c r="F1" s="412"/>
      <c r="G1" s="413"/>
    </row>
    <row r="2" spans="1:84" ht="22.5" customHeight="1" thickBot="1" x14ac:dyDescent="0.3">
      <c r="A2" s="494"/>
      <c r="B2" s="698" t="s">
        <v>44</v>
      </c>
      <c r="C2" s="698"/>
      <c r="D2" s="698"/>
      <c r="E2" s="411" t="s">
        <v>162</v>
      </c>
      <c r="F2" s="412"/>
      <c r="G2" s="413"/>
    </row>
    <row r="3" spans="1:84" ht="31.5" customHeight="1" thickBot="1" x14ac:dyDescent="0.3">
      <c r="A3" s="494"/>
      <c r="B3" s="699" t="s">
        <v>0</v>
      </c>
      <c r="C3" s="700"/>
      <c r="D3" s="701"/>
      <c r="E3" s="411" t="s">
        <v>163</v>
      </c>
      <c r="F3" s="412"/>
      <c r="G3" s="413"/>
    </row>
    <row r="4" spans="1:84" ht="22.5" customHeight="1" thickBot="1" x14ac:dyDescent="0.3">
      <c r="A4" s="494"/>
      <c r="B4" s="702" t="s">
        <v>155</v>
      </c>
      <c r="C4" s="703"/>
      <c r="D4" s="704"/>
      <c r="E4" s="411" t="s">
        <v>169</v>
      </c>
      <c r="F4" s="412"/>
      <c r="G4" s="413"/>
    </row>
    <row r="5" spans="1:84" x14ac:dyDescent="0.25">
      <c r="A5" s="48"/>
      <c r="B5" s="48"/>
      <c r="C5" s="188"/>
      <c r="D5" s="188"/>
      <c r="E5" s="188"/>
      <c r="F5" s="189"/>
      <c r="G5" s="189"/>
      <c r="H5" s="189"/>
      <c r="I5" s="189"/>
      <c r="J5" s="189"/>
      <c r="K5" s="189"/>
    </row>
    <row r="6" spans="1:84" ht="74.25" customHeight="1" x14ac:dyDescent="0.25">
      <c r="A6" s="586" t="s">
        <v>47</v>
      </c>
      <c r="B6" s="586"/>
      <c r="C6" s="589" t="s">
        <v>171</v>
      </c>
      <c r="D6" s="589"/>
      <c r="E6" s="257" t="s">
        <v>274</v>
      </c>
      <c r="F6" s="7"/>
      <c r="G6" s="7"/>
      <c r="H6" s="7"/>
      <c r="I6" s="7"/>
      <c r="J6" s="7"/>
      <c r="K6" s="7"/>
      <c r="L6" s="1"/>
      <c r="M6" s="15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48"/>
      <c r="B7" s="48"/>
      <c r="C7" s="48"/>
      <c r="D7" s="48"/>
      <c r="E7" s="48"/>
      <c r="F7" s="189"/>
      <c r="G7" s="189"/>
      <c r="H7" s="189"/>
      <c r="I7" s="189"/>
      <c r="J7" s="189"/>
      <c r="K7" s="189"/>
    </row>
    <row r="8" spans="1:84" ht="45.75" customHeight="1" thickBot="1" x14ac:dyDescent="0.3">
      <c r="A8" s="582" t="s">
        <v>156</v>
      </c>
      <c r="B8" s="705"/>
      <c r="C8" s="705"/>
      <c r="D8" s="705"/>
      <c r="E8" s="706"/>
    </row>
    <row r="9" spans="1:84" ht="45.75" thickBot="1" x14ac:dyDescent="0.3">
      <c r="A9" s="258" t="s">
        <v>157</v>
      </c>
      <c r="B9" s="258" t="s">
        <v>158</v>
      </c>
      <c r="C9" s="19" t="s">
        <v>159</v>
      </c>
      <c r="D9" s="707" t="s">
        <v>160</v>
      </c>
      <c r="E9" s="395"/>
    </row>
    <row r="10" spans="1:84" ht="99.95" customHeight="1" x14ac:dyDescent="0.25">
      <c r="A10" s="49">
        <v>45713</v>
      </c>
      <c r="B10" s="259">
        <v>45713</v>
      </c>
      <c r="C10" s="260" t="s">
        <v>275</v>
      </c>
      <c r="D10" s="689" t="s">
        <v>276</v>
      </c>
      <c r="E10" s="690"/>
    </row>
    <row r="11" spans="1:84" ht="99" customHeight="1" x14ac:dyDescent="0.25">
      <c r="A11" s="49">
        <v>45735</v>
      </c>
      <c r="B11" s="261">
        <v>45743</v>
      </c>
      <c r="C11" s="61" t="s">
        <v>275</v>
      </c>
      <c r="D11" s="689" t="s">
        <v>277</v>
      </c>
      <c r="E11" s="690"/>
    </row>
    <row r="12" spans="1:84" ht="71.25" customHeight="1" x14ac:dyDescent="0.25">
      <c r="A12" s="49">
        <v>45748</v>
      </c>
      <c r="B12" s="49">
        <v>45751</v>
      </c>
      <c r="C12" s="61" t="s">
        <v>278</v>
      </c>
      <c r="D12" s="691" t="s">
        <v>279</v>
      </c>
      <c r="E12" s="692"/>
    </row>
    <row r="13" spans="1:84" ht="87" customHeight="1" x14ac:dyDescent="0.25">
      <c r="A13" s="49">
        <v>45770</v>
      </c>
      <c r="B13" s="262">
        <v>45775</v>
      </c>
      <c r="C13" s="61" t="s">
        <v>275</v>
      </c>
      <c r="D13" s="693" t="s">
        <v>280</v>
      </c>
      <c r="E13" s="694"/>
    </row>
    <row r="14" spans="1:84" ht="126" customHeight="1" x14ac:dyDescent="0.25">
      <c r="A14" s="318">
        <v>45874</v>
      </c>
      <c r="B14" s="319">
        <v>45881</v>
      </c>
      <c r="C14" s="61" t="s">
        <v>456</v>
      </c>
      <c r="D14" s="685" t="s">
        <v>536</v>
      </c>
      <c r="E14" s="686"/>
    </row>
    <row r="15" spans="1:84" x14ac:dyDescent="0.25">
      <c r="A15" s="51">
        <v>45937</v>
      </c>
      <c r="B15" s="51">
        <v>45937</v>
      </c>
      <c r="C15" s="61" t="s">
        <v>591</v>
      </c>
      <c r="D15" s="685" t="s">
        <v>592</v>
      </c>
      <c r="E15" s="686"/>
    </row>
    <row r="16" spans="1:84" ht="84" customHeight="1" x14ac:dyDescent="0.25">
      <c r="A16" s="51">
        <v>45945</v>
      </c>
      <c r="B16" s="342">
        <v>45960</v>
      </c>
      <c r="C16" s="62" t="s">
        <v>628</v>
      </c>
      <c r="D16" s="687" t="s">
        <v>627</v>
      </c>
      <c r="E16" s="688"/>
    </row>
    <row r="17" spans="1:5" x14ac:dyDescent="0.25">
      <c r="A17" s="51"/>
      <c r="B17" s="50"/>
      <c r="C17" s="62"/>
      <c r="D17" s="685"/>
      <c r="E17" s="686"/>
    </row>
    <row r="18" spans="1:5" x14ac:dyDescent="0.25">
      <c r="A18" s="52"/>
      <c r="B18" s="50"/>
      <c r="C18" s="61"/>
      <c r="D18" s="685"/>
      <c r="E18" s="686"/>
    </row>
    <row r="19" spans="1:5" x14ac:dyDescent="0.25">
      <c r="A19" s="53"/>
      <c r="B19" s="54"/>
      <c r="C19" s="63"/>
      <c r="D19" s="685"/>
      <c r="E19" s="686"/>
    </row>
    <row r="20" spans="1:5" x14ac:dyDescent="0.25">
      <c r="A20" s="53"/>
      <c r="B20" s="54"/>
      <c r="C20" s="63"/>
      <c r="D20" s="685"/>
      <c r="E20" s="686"/>
    </row>
    <row r="21" spans="1:5" x14ac:dyDescent="0.25">
      <c r="A21" s="55"/>
      <c r="B21" s="56"/>
      <c r="C21" s="58"/>
      <c r="D21" s="685"/>
      <c r="E21" s="686"/>
    </row>
    <row r="22" spans="1:5" x14ac:dyDescent="0.25">
      <c r="A22" s="57"/>
      <c r="B22" s="58"/>
      <c r="C22" s="58"/>
      <c r="D22" s="685"/>
      <c r="E22" s="686"/>
    </row>
    <row r="23" spans="1:5" x14ac:dyDescent="0.25">
      <c r="A23" s="57"/>
      <c r="B23" s="58"/>
      <c r="C23" s="58"/>
      <c r="D23" s="685"/>
      <c r="E23" s="686"/>
    </row>
    <row r="24" spans="1:5" x14ac:dyDescent="0.25">
      <c r="A24" s="57"/>
      <c r="B24" s="58"/>
      <c r="C24" s="58"/>
      <c r="D24" s="685"/>
      <c r="E24" s="686"/>
    </row>
    <row r="25" spans="1:5" x14ac:dyDescent="0.25">
      <c r="A25" s="57"/>
      <c r="B25" s="58"/>
      <c r="C25" s="58"/>
      <c r="D25" s="685"/>
      <c r="E25" s="686"/>
    </row>
    <row r="26" spans="1:5" x14ac:dyDescent="0.25">
      <c r="A26" s="57"/>
      <c r="B26" s="58"/>
      <c r="C26" s="58"/>
      <c r="D26" s="685"/>
      <c r="E26" s="686"/>
    </row>
    <row r="27" spans="1:5" x14ac:dyDescent="0.25">
      <c r="A27" s="57"/>
      <c r="B27" s="58"/>
      <c r="C27" s="58"/>
      <c r="D27" s="685"/>
      <c r="E27" s="686"/>
    </row>
    <row r="28" spans="1:5" x14ac:dyDescent="0.25">
      <c r="A28" s="57"/>
      <c r="B28" s="58"/>
      <c r="C28" s="58"/>
      <c r="D28" s="685"/>
      <c r="E28" s="686"/>
    </row>
    <row r="29" spans="1:5" x14ac:dyDescent="0.25">
      <c r="A29" s="57"/>
      <c r="B29" s="58"/>
      <c r="C29" s="58"/>
      <c r="D29" s="685"/>
      <c r="E29" s="686"/>
    </row>
    <row r="30" spans="1:5" x14ac:dyDescent="0.25">
      <c r="A30" s="57"/>
      <c r="B30" s="58"/>
      <c r="C30" s="58"/>
      <c r="D30" s="685"/>
      <c r="E30" s="686"/>
    </row>
    <row r="31" spans="1:5" x14ac:dyDescent="0.25">
      <c r="A31" s="57"/>
      <c r="B31" s="58"/>
      <c r="C31" s="58"/>
      <c r="D31" s="685"/>
      <c r="E31" s="686"/>
    </row>
    <row r="32" spans="1:5" x14ac:dyDescent="0.25">
      <c r="A32" s="57"/>
      <c r="B32" s="58"/>
      <c r="C32" s="58"/>
      <c r="D32" s="685"/>
      <c r="E32" s="686"/>
    </row>
    <row r="33" spans="1:5" x14ac:dyDescent="0.25">
      <c r="A33" s="57"/>
      <c r="B33" s="58"/>
      <c r="C33" s="58"/>
      <c r="D33" s="685"/>
      <c r="E33" s="686"/>
    </row>
    <row r="34" spans="1:5" x14ac:dyDescent="0.25">
      <c r="A34" s="57"/>
      <c r="B34" s="58"/>
      <c r="C34" s="58"/>
      <c r="D34" s="685"/>
      <c r="E34" s="686"/>
    </row>
    <row r="35" spans="1:5" x14ac:dyDescent="0.25">
      <c r="A35" s="57"/>
      <c r="B35" s="58"/>
      <c r="C35" s="58"/>
      <c r="D35" s="685"/>
      <c r="E35" s="686"/>
    </row>
    <row r="36" spans="1:5" x14ac:dyDescent="0.25">
      <c r="A36" s="57"/>
      <c r="B36" s="58"/>
      <c r="C36" s="58"/>
      <c r="D36" s="685"/>
      <c r="E36" s="686"/>
    </row>
    <row r="37" spans="1:5" ht="15" customHeight="1" x14ac:dyDescent="0.25">
      <c r="A37" s="57"/>
      <c r="B37" s="58"/>
      <c r="C37" s="58"/>
      <c r="D37" s="685"/>
      <c r="E37" s="686"/>
    </row>
    <row r="38" spans="1:5" ht="15" customHeight="1" thickBot="1" x14ac:dyDescent="0.3">
      <c r="A38" s="59"/>
      <c r="B38" s="60"/>
      <c r="C38" s="60"/>
      <c r="D38" s="695"/>
      <c r="E38" s="696"/>
    </row>
  </sheetData>
  <mergeCells count="4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50D42C-A697-4100-8C3C-18C16136CF81}"/>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2025-11-18T22:32:55Z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