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secretariadistritald-my.sharepoint.com/personal/yesanchez_sdmujer_gov_co/Documents/SDM_2025/8210/Seguimientos_PA_2025/"/>
    </mc:Choice>
  </mc:AlternateContent>
  <xr:revisionPtr revIDLastSave="1" documentId="8_{02051E08-C57D-478D-9A1C-596F1FEE936F}" xr6:coauthVersionLast="47" xr6:coauthVersionMax="47" xr10:uidLastSave="{76AA3537-669E-4F6C-8CFD-709917DBC168}"/>
  <bookViews>
    <workbookView xWindow="-120" yWindow="-120" windowWidth="29040" windowHeight="15720" tabRatio="901" activeTab="8" xr2:uid="{00000000-000D-0000-FFFF-FFFF00000000}"/>
  </bookViews>
  <sheets>
    <sheet name="Instructivo" sheetId="48" r:id="rId1"/>
    <sheet name="ACTIVIDAD_1" sheetId="20" r:id="rId2"/>
    <sheet name="ACTIVIDAD_2" sheetId="53" r:id="rId3"/>
    <sheet name="ACTIVIDAD_3" sheetId="54" r:id="rId4"/>
    <sheet name="ACTIVIDAD_4" sheetId="55" r:id="rId5"/>
    <sheet name="ACTIVIDAD_5" sheetId="56" r:id="rId6"/>
    <sheet name="META_PDD_1938" sheetId="38" r:id="rId7"/>
    <sheet name="META_PDD_1939" sheetId="57" r:id="rId8"/>
    <sheet name="PRODUCTO_MGA" sheetId="58" r:id="rId9"/>
    <sheet name="TERRITORIALIZACIÓN" sheetId="41" r:id="rId10"/>
    <sheet name="PMR" sheetId="46" r:id="rId11"/>
    <sheet name="CONTROL DE CAMBIOS" sheetId="40" r:id="rId12"/>
  </sheets>
  <definedNames>
    <definedName name="_xlnm._FilterDatabase" localSheetId="10" hidden="1">PMR!$A$12:$AX$14</definedName>
    <definedName name="_xlnm.Print_Area" localSheetId="1">ACTIVIDAD_1!$A$1:$O$116</definedName>
    <definedName name="_xlnm.Print_Area" localSheetId="2">ACTIVIDAD_2!$A$1:$O$117</definedName>
    <definedName name="_xlnm.Print_Area" localSheetId="3">ACTIVIDAD_3!$A$1:$O$117</definedName>
    <definedName name="_xlnm.Print_Area" localSheetId="4">ACTIVIDAD_4!$A$1:$O$117</definedName>
    <definedName name="_xlnm.Print_Area" localSheetId="5">ACTIVIDAD_5!$A$1:$O$118</definedName>
    <definedName name="_xlnm.Print_Area" localSheetId="11">'CONTROL DE CAMBIOS'!$A$1:$E$34</definedName>
    <definedName name="_xlnm.Print_Area" localSheetId="6">META_PDD_1938!$A$1:$X$65</definedName>
    <definedName name="_xlnm.Print_Area" localSheetId="7">META_PDD_1939!$A$1:$X$65</definedName>
    <definedName name="_xlnm.Print_Area" localSheetId="10">PMR!$A$1:$AX$15</definedName>
    <definedName name="_xlnm.Print_Area" localSheetId="8">PRODUCTO_MGA!$A$1:$O$49</definedName>
    <definedName name="_xlnm.Print_Area" localSheetId="9">TERRITORIALIZACIÓN!$A$1:$AF$68</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AR14" i="46" l="1"/>
  <c r="C62" i="56"/>
  <c r="I47" i="58"/>
  <c r="N26" i="55"/>
  <c r="L25" i="55"/>
  <c r="H49" i="58" l="1"/>
  <c r="H48" i="58"/>
  <c r="H47" i="58"/>
  <c r="H46" i="58"/>
  <c r="H45" i="58"/>
  <c r="I45" i="58"/>
  <c r="G49" i="58"/>
  <c r="G48" i="58"/>
  <c r="G47" i="58"/>
  <c r="G46" i="58"/>
  <c r="G45" i="58"/>
  <c r="I49" i="38"/>
  <c r="H49" i="38"/>
  <c r="F49" i="38"/>
  <c r="D49" i="38"/>
  <c r="E109" i="56"/>
  <c r="C109" i="56"/>
  <c r="G109" i="55" l="1"/>
  <c r="E109" i="55"/>
  <c r="C109" i="55"/>
  <c r="C105" i="55"/>
  <c r="C109" i="54" l="1"/>
  <c r="C105" i="54"/>
  <c r="C93" i="54"/>
  <c r="C89" i="54"/>
  <c r="C85" i="54"/>
  <c r="C81" i="54"/>
  <c r="B69" i="54"/>
  <c r="B93" i="54"/>
  <c r="B110" i="53"/>
  <c r="C113" i="20"/>
  <c r="B113" i="20"/>
  <c r="C109" i="20"/>
  <c r="B109" i="20"/>
  <c r="C105" i="20"/>
  <c r="B105" i="20"/>
  <c r="C101" i="20"/>
  <c r="B101" i="20"/>
  <c r="C97" i="20"/>
  <c r="B97" i="20"/>
  <c r="C93" i="20"/>
  <c r="B93" i="20"/>
  <c r="C89" i="20"/>
  <c r="B89" i="20"/>
  <c r="C85" i="20"/>
  <c r="B85" i="20"/>
  <c r="C81" i="20"/>
  <c r="B81" i="20"/>
  <c r="C77" i="20"/>
  <c r="B77" i="20"/>
  <c r="C73" i="20"/>
  <c r="C69" i="20"/>
  <c r="B73" i="20"/>
  <c r="B69" i="20"/>
  <c r="B62" i="54" l="1"/>
  <c r="E49" i="58"/>
  <c r="E48" i="58"/>
  <c r="E47" i="58"/>
  <c r="E36" i="55"/>
  <c r="B49" i="58" l="1"/>
  <c r="B48" i="58"/>
  <c r="B47" i="58"/>
  <c r="B45" i="58"/>
  <c r="F47" i="58" l="1"/>
  <c r="E46" i="58" l="1"/>
  <c r="D49" i="58"/>
  <c r="D48" i="58"/>
  <c r="D47" i="58"/>
  <c r="D46" i="58"/>
  <c r="F45" i="58"/>
  <c r="E45" i="58"/>
  <c r="D45" i="58"/>
  <c r="K56" i="57"/>
  <c r="I47" i="38"/>
  <c r="H47" i="38"/>
  <c r="F47" i="38"/>
  <c r="D47" i="38"/>
  <c r="B106" i="53" l="1"/>
  <c r="K38" i="58" l="1"/>
  <c r="J38" i="58"/>
  <c r="B62" i="55"/>
  <c r="B63" i="55" s="1"/>
  <c r="B62" i="56"/>
  <c r="B62" i="20"/>
  <c r="C62" i="55"/>
  <c r="C62" i="20"/>
  <c r="F15" i="46"/>
  <c r="F14" i="46"/>
  <c r="L37" i="58" l="1"/>
  <c r="L35" i="58" l="1"/>
  <c r="K39" i="58"/>
  <c r="K37" i="58"/>
  <c r="K36" i="58"/>
  <c r="K35" i="58"/>
  <c r="J39" i="58"/>
  <c r="J37" i="58"/>
  <c r="J36" i="58"/>
  <c r="J35" i="58"/>
  <c r="I45" i="38"/>
  <c r="H45" i="38"/>
  <c r="F45" i="38"/>
  <c r="D45" i="38"/>
  <c r="E101" i="56"/>
  <c r="C101" i="56"/>
  <c r="C97" i="56"/>
  <c r="G101" i="55" l="1"/>
  <c r="E101" i="55"/>
  <c r="G101" i="54" l="1"/>
  <c r="E101" i="54"/>
  <c r="B102" i="53" l="1"/>
  <c r="I37" i="58"/>
  <c r="I35" i="58" l="1"/>
  <c r="H39" i="58"/>
  <c r="H38" i="58"/>
  <c r="H37" i="58"/>
  <c r="H36" i="58"/>
  <c r="H35" i="58"/>
  <c r="G39" i="58"/>
  <c r="G38" i="58"/>
  <c r="G37" i="58"/>
  <c r="G36" i="58"/>
  <c r="G35" i="58"/>
  <c r="I43" i="38"/>
  <c r="H43" i="38"/>
  <c r="F43" i="38"/>
  <c r="D43" i="38"/>
  <c r="E97" i="56"/>
  <c r="C69" i="56"/>
  <c r="G97" i="55"/>
  <c r="E97" i="55"/>
  <c r="G97" i="54"/>
  <c r="E97" i="54"/>
  <c r="E97" i="53"/>
  <c r="C97" i="53"/>
  <c r="B98" i="53" l="1"/>
  <c r="F37" i="58" l="1"/>
  <c r="E39" i="58" l="1"/>
  <c r="E38" i="58"/>
  <c r="E37" i="58"/>
  <c r="E36" i="58"/>
  <c r="D39" i="58"/>
  <c r="D38" i="58"/>
  <c r="D37" i="58"/>
  <c r="D36" i="58"/>
  <c r="E35" i="58"/>
  <c r="D35" i="58"/>
  <c r="J41" i="38"/>
  <c r="I41" i="38"/>
  <c r="H41" i="38"/>
  <c r="F41" i="38"/>
  <c r="D41" i="38"/>
  <c r="B94" i="53" l="1"/>
  <c r="F35" i="58" l="1"/>
  <c r="R68" i="41"/>
  <c r="C93" i="56" l="1"/>
  <c r="C89" i="56"/>
  <c r="B93" i="56"/>
  <c r="K29" i="58"/>
  <c r="K28" i="58"/>
  <c r="K27" i="58"/>
  <c r="F27" i="58" l="1"/>
  <c r="K26" i="58"/>
  <c r="K25" i="58"/>
  <c r="J29" i="58"/>
  <c r="J27" i="58"/>
  <c r="J26" i="58"/>
  <c r="J25" i="58"/>
  <c r="G25" i="55"/>
  <c r="J28" i="58" s="1"/>
  <c r="G25" i="54"/>
  <c r="G25" i="20"/>
  <c r="C85" i="56" l="1"/>
  <c r="L25" i="58" l="1"/>
  <c r="I39" i="38"/>
  <c r="H39" i="38"/>
  <c r="D39" i="38"/>
  <c r="B90" i="53" l="1"/>
  <c r="G85" i="55" l="1"/>
  <c r="E85" i="55"/>
  <c r="H29" i="58"/>
  <c r="G29" i="58"/>
  <c r="H28" i="58"/>
  <c r="G28" i="58"/>
  <c r="H27" i="58"/>
  <c r="G27" i="58"/>
  <c r="I25" i="58"/>
  <c r="H26" i="58"/>
  <c r="G26" i="58"/>
  <c r="H25" i="58"/>
  <c r="G25" i="58"/>
  <c r="I37" i="38"/>
  <c r="H37" i="38"/>
  <c r="F37" i="38"/>
  <c r="D37" i="38"/>
  <c r="AA43" i="41"/>
  <c r="E85" i="53"/>
  <c r="C85" i="53"/>
  <c r="B86" i="53"/>
  <c r="E29" i="58" l="1"/>
  <c r="E28" i="58"/>
  <c r="E27" i="58"/>
  <c r="E26" i="58"/>
  <c r="E25" i="58"/>
  <c r="D29" i="58"/>
  <c r="D28" i="58"/>
  <c r="D27" i="58"/>
  <c r="D26" i="58"/>
  <c r="D25" i="58"/>
  <c r="K19" i="58"/>
  <c r="K18" i="58"/>
  <c r="K17" i="58"/>
  <c r="K16" i="58"/>
  <c r="K15" i="58"/>
  <c r="J19" i="58"/>
  <c r="J18" i="58"/>
  <c r="J17" i="58"/>
  <c r="J16" i="58"/>
  <c r="J15" i="58"/>
  <c r="E19" i="58"/>
  <c r="E18" i="58"/>
  <c r="E17" i="58"/>
  <c r="E16" i="58"/>
  <c r="E15" i="58"/>
  <c r="H19" i="58"/>
  <c r="H18" i="58"/>
  <c r="H17" i="58"/>
  <c r="H16" i="58"/>
  <c r="H15" i="58"/>
  <c r="G19" i="58"/>
  <c r="G18" i="58"/>
  <c r="G17" i="58"/>
  <c r="G16" i="58"/>
  <c r="G15" i="58"/>
  <c r="D19" i="58"/>
  <c r="D18" i="58"/>
  <c r="D17" i="58"/>
  <c r="D15" i="58"/>
  <c r="D16" i="58"/>
  <c r="F25" i="58" l="1"/>
  <c r="L15" i="58"/>
  <c r="I15" i="58"/>
  <c r="F15" i="58"/>
  <c r="C81" i="56"/>
  <c r="C77" i="56"/>
  <c r="C73" i="56"/>
  <c r="E81" i="56"/>
  <c r="G81" i="55"/>
  <c r="E81" i="55"/>
  <c r="J35" i="38" l="1"/>
  <c r="E81" i="53" l="1"/>
  <c r="C81" i="53"/>
  <c r="B82" i="53"/>
  <c r="AU15" i="46"/>
  <c r="AR15" i="46"/>
  <c r="AO15" i="46"/>
  <c r="AL15" i="46"/>
  <c r="AI15" i="46"/>
  <c r="AF15" i="46"/>
  <c r="AC15" i="46"/>
  <c r="Z15" i="46"/>
  <c r="W15" i="46"/>
  <c r="T15" i="46"/>
  <c r="Q15" i="46"/>
  <c r="AT15" i="46"/>
  <c r="AQ15" i="46"/>
  <c r="AN15" i="46"/>
  <c r="AK15" i="46"/>
  <c r="AH15" i="46"/>
  <c r="AG15" i="46"/>
  <c r="AE15" i="46"/>
  <c r="AD15" i="46"/>
  <c r="AB15" i="46"/>
  <c r="AA15" i="46"/>
  <c r="Y15" i="46"/>
  <c r="X15" i="46"/>
  <c r="V15" i="46"/>
  <c r="U15" i="46"/>
  <c r="S15" i="46"/>
  <c r="R15" i="46"/>
  <c r="P15" i="46"/>
  <c r="O15" i="46"/>
  <c r="N15" i="46"/>
  <c r="M15" i="46"/>
  <c r="L15" i="46"/>
  <c r="AU14" i="46"/>
  <c r="AO14" i="46"/>
  <c r="AL14" i="46"/>
  <c r="AI14" i="46"/>
  <c r="AF14" i="46"/>
  <c r="AC14" i="46"/>
  <c r="Z14" i="46"/>
  <c r="AT14" i="46"/>
  <c r="AQ14" i="46"/>
  <c r="AN14" i="46"/>
  <c r="AK14" i="46"/>
  <c r="AH14" i="46"/>
  <c r="AG14" i="46"/>
  <c r="AE14" i="46"/>
  <c r="AD14" i="46"/>
  <c r="AB14" i="46"/>
  <c r="AA14" i="46"/>
  <c r="Y14" i="46"/>
  <c r="X14" i="46"/>
  <c r="W14" i="46"/>
  <c r="V14" i="46"/>
  <c r="U14" i="46"/>
  <c r="T14" i="46"/>
  <c r="S14" i="46"/>
  <c r="R14" i="46"/>
  <c r="Q14" i="46"/>
  <c r="P14" i="46"/>
  <c r="O14" i="46"/>
  <c r="M14" i="46"/>
  <c r="L14" i="46"/>
  <c r="N14" i="46"/>
  <c r="AF68" i="41"/>
  <c r="AE68" i="41"/>
  <c r="AD68" i="41"/>
  <c r="AC68" i="41"/>
  <c r="AB68" i="41"/>
  <c r="AA68" i="41"/>
  <c r="Z68" i="41"/>
  <c r="Y68" i="41"/>
  <c r="X68" i="41"/>
  <c r="W68" i="41"/>
  <c r="V68" i="41"/>
  <c r="U68" i="41"/>
  <c r="T68" i="41"/>
  <c r="S68" i="41"/>
  <c r="Q68" i="41"/>
  <c r="P68" i="41"/>
  <c r="O68" i="41"/>
  <c r="N68" i="41"/>
  <c r="M68" i="41"/>
  <c r="L68" i="41"/>
  <c r="K68" i="41"/>
  <c r="J68" i="41"/>
  <c r="H68" i="41"/>
  <c r="G68" i="41"/>
  <c r="F68" i="41"/>
  <c r="E68" i="41"/>
  <c r="D68" i="41"/>
  <c r="I68" i="41"/>
  <c r="C68" i="41"/>
  <c r="AF43" i="41"/>
  <c r="AE43" i="41"/>
  <c r="AD43" i="41"/>
  <c r="AC43" i="41"/>
  <c r="AB43" i="41"/>
  <c r="Z43" i="41"/>
  <c r="Y43" i="41"/>
  <c r="X43" i="41"/>
  <c r="W43" i="41"/>
  <c r="V43" i="41"/>
  <c r="U43" i="41"/>
  <c r="T43" i="41"/>
  <c r="S43" i="41"/>
  <c r="R43" i="41"/>
  <c r="Q43" i="41"/>
  <c r="P43" i="41"/>
  <c r="O43" i="41"/>
  <c r="N43" i="41"/>
  <c r="M43" i="41"/>
  <c r="L43" i="41"/>
  <c r="K43" i="41"/>
  <c r="J43" i="41"/>
  <c r="I43" i="41"/>
  <c r="H43" i="41"/>
  <c r="G43" i="41"/>
  <c r="F43" i="41"/>
  <c r="E43" i="41"/>
  <c r="D43" i="41"/>
  <c r="C43" i="41"/>
  <c r="AB8" i="41"/>
  <c r="O6" i="46" s="1"/>
  <c r="B8" i="41"/>
  <c r="C6" i="46" s="1"/>
  <c r="C6" i="40" s="1"/>
  <c r="B52" i="57"/>
  <c r="C51" i="57"/>
  <c r="F26" i="57"/>
  <c r="D56" i="57"/>
  <c r="C56" i="57"/>
  <c r="B56" i="57"/>
  <c r="E56" i="57"/>
  <c r="B7" i="57"/>
  <c r="E56" i="38"/>
  <c r="I35" i="38"/>
  <c r="H35" i="38"/>
  <c r="F35" i="38"/>
  <c r="D35" i="38"/>
  <c r="D56" i="38"/>
  <c r="C56" i="38"/>
  <c r="B56" i="38"/>
  <c r="C51" i="38"/>
  <c r="F26" i="38"/>
  <c r="B7" i="38"/>
  <c r="B113" i="56"/>
  <c r="B109" i="56"/>
  <c r="B105" i="56"/>
  <c r="B101" i="56"/>
  <c r="B97" i="56"/>
  <c r="B89" i="56"/>
  <c r="B85" i="56"/>
  <c r="B81" i="56"/>
  <c r="E77" i="56"/>
  <c r="B77" i="56"/>
  <c r="E73" i="56"/>
  <c r="B73" i="56"/>
  <c r="E69" i="56"/>
  <c r="B69" i="56"/>
  <c r="B113" i="55"/>
  <c r="B109" i="55"/>
  <c r="B105" i="55"/>
  <c r="B101" i="55"/>
  <c r="C101" i="55" s="1"/>
  <c r="B97" i="55"/>
  <c r="C97" i="55" s="1"/>
  <c r="B93" i="55"/>
  <c r="C93" i="55" s="1"/>
  <c r="B89" i="55"/>
  <c r="C89" i="55" s="1"/>
  <c r="B85" i="55"/>
  <c r="C85" i="55" s="1"/>
  <c r="B81" i="55"/>
  <c r="C81" i="55" s="1"/>
  <c r="G77" i="55"/>
  <c r="E77" i="55"/>
  <c r="B77" i="55"/>
  <c r="C77" i="55" s="1"/>
  <c r="G73" i="55"/>
  <c r="E73" i="55"/>
  <c r="B73" i="55"/>
  <c r="C73" i="55" s="1"/>
  <c r="G69" i="55"/>
  <c r="E69" i="55"/>
  <c r="B69" i="55"/>
  <c r="C69" i="55" s="1"/>
  <c r="B73" i="54"/>
  <c r="B113" i="54"/>
  <c r="B109" i="54"/>
  <c r="B105" i="54"/>
  <c r="B101" i="54"/>
  <c r="C101" i="54" s="1"/>
  <c r="B97" i="54"/>
  <c r="C97" i="54" s="1"/>
  <c r="B89" i="54"/>
  <c r="B85" i="54"/>
  <c r="B81" i="54"/>
  <c r="G77" i="54"/>
  <c r="E77" i="54"/>
  <c r="B77" i="54"/>
  <c r="C77" i="54" s="1"/>
  <c r="G73" i="54"/>
  <c r="E73" i="54"/>
  <c r="C69" i="54"/>
  <c r="D69" i="54" s="1"/>
  <c r="E77" i="53"/>
  <c r="E116" i="53" s="1"/>
  <c r="C77" i="53"/>
  <c r="E69" i="53"/>
  <c r="C62" i="53"/>
  <c r="B62" i="53"/>
  <c r="F36" i="53"/>
  <c r="I116" i="56"/>
  <c r="H116" i="56"/>
  <c r="G116" i="56"/>
  <c r="F116" i="56"/>
  <c r="D116" i="56"/>
  <c r="F36" i="56"/>
  <c r="B34" i="56"/>
  <c r="N29" i="56"/>
  <c r="N28" i="56"/>
  <c r="N27" i="56"/>
  <c r="N26" i="56"/>
  <c r="N25" i="56"/>
  <c r="N24" i="56"/>
  <c r="I116" i="55"/>
  <c r="H116" i="55"/>
  <c r="F116" i="55"/>
  <c r="D116" i="55"/>
  <c r="F36" i="55"/>
  <c r="B34" i="55"/>
  <c r="N29" i="55"/>
  <c r="N28" i="55"/>
  <c r="N27" i="55"/>
  <c r="N25" i="55"/>
  <c r="N24" i="55"/>
  <c r="I116" i="54"/>
  <c r="H116" i="54"/>
  <c r="C62" i="54"/>
  <c r="F36" i="54"/>
  <c r="B34" i="54"/>
  <c r="N29" i="54"/>
  <c r="N28" i="54"/>
  <c r="N27" i="54"/>
  <c r="N26" i="54"/>
  <c r="N25" i="54"/>
  <c r="N24" i="54"/>
  <c r="I116" i="53"/>
  <c r="H116" i="53"/>
  <c r="G116" i="53"/>
  <c r="F116" i="53"/>
  <c r="D116" i="53"/>
  <c r="B34" i="53"/>
  <c r="N29" i="53"/>
  <c r="N28" i="53"/>
  <c r="N27" i="53"/>
  <c r="N26" i="53"/>
  <c r="N25" i="53"/>
  <c r="N24" i="53"/>
  <c r="E77" i="20"/>
  <c r="E73" i="20"/>
  <c r="F36" i="20"/>
  <c r="N29" i="20"/>
  <c r="N28" i="20"/>
  <c r="N27" i="20"/>
  <c r="N26" i="20"/>
  <c r="N25" i="20"/>
  <c r="N24" i="20"/>
  <c r="E69" i="54" l="1"/>
  <c r="D116" i="54"/>
  <c r="B116" i="54"/>
  <c r="AV15" i="46"/>
  <c r="D62" i="54"/>
  <c r="AV14" i="46"/>
  <c r="AW14" i="46"/>
  <c r="E116" i="56"/>
  <c r="G116" i="55"/>
  <c r="E116" i="55"/>
  <c r="O25" i="55"/>
  <c r="O28" i="55"/>
  <c r="O26" i="54"/>
  <c r="O26" i="56"/>
  <c r="O29" i="54"/>
  <c r="O28" i="54"/>
  <c r="AW15" i="46"/>
  <c r="O28" i="56"/>
  <c r="O25" i="56"/>
  <c r="C116" i="56"/>
  <c r="B116" i="56"/>
  <c r="O29" i="56"/>
  <c r="C116" i="55"/>
  <c r="B116" i="55"/>
  <c r="O26" i="55"/>
  <c r="O29" i="55"/>
  <c r="C73" i="54"/>
  <c r="C116" i="54" s="1"/>
  <c r="O25" i="54"/>
  <c r="O25" i="53"/>
  <c r="O26" i="53"/>
  <c r="B116" i="53"/>
  <c r="C116" i="53"/>
  <c r="O28" i="53"/>
  <c r="O29" i="53"/>
  <c r="O25" i="20"/>
  <c r="O26" i="20"/>
  <c r="O28" i="20"/>
  <c r="O29" i="20"/>
  <c r="F69" i="54" l="1"/>
  <c r="E116" i="54"/>
  <c r="AX15" i="46"/>
  <c r="AX14" i="46"/>
  <c r="B52" i="38"/>
  <c r="F116" i="54" l="1"/>
  <c r="G69" i="54"/>
  <c r="G116" i="54" s="1"/>
  <c r="B34" i="20"/>
  <c r="C116" i="20" l="1"/>
  <c r="D116" i="20"/>
  <c r="E116" i="20"/>
  <c r="F116" i="20"/>
  <c r="G116" i="20"/>
  <c r="H116" i="20"/>
  <c r="I116" i="20"/>
  <c r="B11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4E49D7D-A48A-4B4C-B4FC-7A5C33A5ECC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5B33F967-8511-4B5B-B717-FC352E27194F}">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E8F84F95-7957-402A-95B9-2A7298BC8A1A}">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A40EB54C-D318-4920-A38E-E42DADAB68AC}">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32CADBC-13E1-473C-90B1-7CF531C178A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28B4CEF1-711E-4345-B39E-41D50D9CF109}">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021CBA6F-2B2F-4F57-BF44-2AFC2AD0150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DC9F826A-A9C7-4388-ABFA-13743CE4848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<sst xmlns="http://schemas.openxmlformats.org/spreadsheetml/2006/main" count="3015" uniqueCount="738">
  <si>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</si>
  <si>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</si>
  <si>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</si>
  <si>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</si>
  <si>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</si>
  <si>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</si>
  <si>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</si>
  <si>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</si>
  <si>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</si>
  <si>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</si>
  <si>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</si>
  <si>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</si>
  <si>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</si>
  <si>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</si>
  <si>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</si>
  <si>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</si>
  <si>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</si>
  <si>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</si>
  <si>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</si>
  <si>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</si>
  <si>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</si>
  <si>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</si>
  <si>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</si>
  <si>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</si>
  <si>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</si>
  <si>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</si>
  <si>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</si>
  <si>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</si>
  <si>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</si>
  <si>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</si>
  <si>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</si>
  <si>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</si>
  <si>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</si>
  <si>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</si>
  <si>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</si>
  <si>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</si>
  <si>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</si>
  <si>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</si>
  <si>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</si>
  <si>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</si>
  <si>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</si>
  <si>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</si>
  <si>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</si>
  <si>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</si>
  <si>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</si>
  <si>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</si>
  <si>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</si>
  <si>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</si>
  <si>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</si>
  <si>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</si>
  <si>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</si>
  <si>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</si>
  <si>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</si>
  <si>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</si>
  <si>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</si>
  <si>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</si>
  <si>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</si>
  <si>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</si>
  <si>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</si>
  <si>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</si>
  <si>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</si>
  <si>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</si>
  <si>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</si>
  <si>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</si>
  <si>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</si>
  <si>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</si>
  <si>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</si>
  <si>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</si>
  <si>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</si>
  <si>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</si>
  <si>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</si>
  <si>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</si>
  <si>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</si>
  <si>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</si>
  <si>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</si>
  <si>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</si>
  <si>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</si>
  <si>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</si>
  <si>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</si>
  <si>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</si>
  <si>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</si>
  <si>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</si>
  <si>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</si>
  <si>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</si>
  <si>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</si>
  <si>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</si>
  <si>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</si>
  <si>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</si>
  <si>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</si>
  <si>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</si>
  <si>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</si>
  <si>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</si>
  <si>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</si>
  <si>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</si>
  <si>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</si>
  <si>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</si>
  <si>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</si>
  <si>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</si>
  <si>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</si>
  <si>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</si>
  <si>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</si>
  <si>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</si>
  <si>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</si>
  <si>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</si>
  <si>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</si>
  <si>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</si>
  <si>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</si>
  <si>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</si>
  <si>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</si>
  <si>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</si>
  <si>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</si>
  <si>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</si>
  <si>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</si>
  <si>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</si>
  <si>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</si>
  <si>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</si>
  <si>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</si>
  <si>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</si>
  <si>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</si>
  <si>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</si>
  <si>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</si>
  <si>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</si>
  <si>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</si>
  <si>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</si>
  <si>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</si>
  <si>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</si>
  <si>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</si>
  <si>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</si>
  <si>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</si>
  <si>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</si>
  <si>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</si>
  <si>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</si>
  <si>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</si>
  <si>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</si>
  <si>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</si>
  <si>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</si>
  <si>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</si>
  <si>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</si>
  <si>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</si>
  <si>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</si>
  <si>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</si>
  <si>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</si>
  <si>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</si>
  <si>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</si>
  <si>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</si>
  <si>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</si>
  <si>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</si>
  <si>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</si>
  <si>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</si>
  <si>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FIN INSTRUCTIVO</t>
  </si>
  <si>
    <t>SECRETARÍA DISTRITAL DE LA MUJER</t>
  </si>
  <si>
    <t xml:space="preserve">DIRECCIONAMIENTO ESTRATEGICO </t>
  </si>
  <si>
    <t>ACTIVIDADES</t>
  </si>
  <si>
    <t>Página</t>
  </si>
  <si>
    <t>PROYECTO DE INVERSIÓN</t>
  </si>
  <si>
    <t>BPIN</t>
  </si>
  <si>
    <t>Enero</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</si>
  <si>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</si>
  <si>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</si>
  <si>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</si>
  <si>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</si>
  <si>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</si>
  <si>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</si>
  <si>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</si>
  <si>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</si>
  <si>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</si>
  <si>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</si>
  <si>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</si>
  <si>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</si>
  <si>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</si>
  <si>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</si>
  <si>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</si>
  <si>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</si>
  <si>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</si>
  <si>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</si>
  <si>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</si>
  <si>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</si>
  <si>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</si>
  <si>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</si>
  <si>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</si>
  <si>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</si>
  <si>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</si>
  <si>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</si>
  <si>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</si>
  <si>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</si>
  <si>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</si>
  <si>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</si>
  <si>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</si>
  <si>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</si>
  <si>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</si>
  <si>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</si>
  <si>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</si>
  <si>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</si>
  <si>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</si>
  <si>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Tarea 3</t>
  </si>
  <si>
    <t>Tarea 4</t>
  </si>
  <si>
    <t xml:space="preserve">PONDERACIÓN DE LA TAREA
</t>
  </si>
  <si>
    <t>LOGROS Y BENEFICIOS Y RETRASOS Y ALTERNATIVAS DE SOLUCIÓN</t>
  </si>
  <si>
    <t>EVIDENCIAS DE EJECUCIÓN</t>
  </si>
  <si>
    <t>ACUMULADO</t>
  </si>
  <si>
    <t>Código</t>
  </si>
  <si>
    <t>Versión</t>
  </si>
  <si>
    <t>Fecha de Emisión</t>
  </si>
  <si>
    <t>META PLAN DE DESARROLLO</t>
  </si>
  <si>
    <t xml:space="preserve">                                                 REPORTE INDICADOR META PDD</t>
  </si>
  <si>
    <t>TOTAL</t>
  </si>
  <si>
    <t>Formula indicador:</t>
  </si>
  <si>
    <t>Avance mensual</t>
  </si>
  <si>
    <t>Elaboró</t>
  </si>
  <si>
    <t>Firma</t>
  </si>
  <si>
    <t>Aprobó (Según aplique Gerenta de proyecto, Líder técnica y responsable de proceso)</t>
  </si>
  <si>
    <t>Revisó (Oficina Asesora de Planeación)</t>
  </si>
  <si>
    <t>VoBo:</t>
  </si>
  <si>
    <t>Nombre</t>
  </si>
  <si>
    <t>Nombre:</t>
  </si>
  <si>
    <t>Cargo</t>
  </si>
  <si>
    <t>Cargo:</t>
  </si>
  <si>
    <t>PRODUCTO - MGA</t>
  </si>
  <si>
    <t>EJECUCIÓN PRESUPUESTAL DEL PRODUCTO I TRIMESTRE</t>
  </si>
  <si>
    <t>OBJETIVO ESPECIFICO</t>
  </si>
  <si>
    <t>EJECUCIÓN PRESUPUESTAL DEL PRODUCTO II TRIMESTRE</t>
  </si>
  <si>
    <t>EJECUCIÓN PRESUPUESTAL DEL PRODUCTO III TRIMESTRE</t>
  </si>
  <si>
    <t>EJECUCIÓN PRESUPUESTAL DEL PRODUCTO IV TRIMESTRE</t>
  </si>
  <si>
    <t>NOVIEMBRE</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</si>
  <si>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</si>
  <si>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</si>
  <si>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</si>
  <si>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</si>
  <si>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</si>
  <si>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</si>
  <si>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</si>
  <si>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</si>
  <si>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</si>
  <si>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</si>
  <si>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</si>
  <si>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</si>
  <si>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</si>
  <si>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</si>
  <si>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</si>
  <si>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</si>
  <si>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</si>
  <si>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</si>
  <si>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</si>
  <si>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</si>
  <si>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</si>
  <si>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</si>
  <si>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</si>
  <si>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</si>
  <si>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</si>
  <si>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</si>
  <si>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</si>
  <si>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</si>
  <si>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</si>
  <si>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Producto</t>
  </si>
  <si>
    <t>Linea Base
(Corte 31 diciembre 2023)</t>
  </si>
  <si>
    <t>Meta Plan
(TotaL PMR
10 Años)</t>
  </si>
  <si>
    <t>Total
programado</t>
  </si>
  <si>
    <t>Total
ejecutado</t>
  </si>
  <si>
    <t>Prog.</t>
  </si>
  <si>
    <t>Ejec.</t>
  </si>
  <si>
    <t>CONTROL DE CAMBIOS</t>
  </si>
  <si>
    <t>CONTROL DE CAMBIOS EN EL PLAN DE ACCIÓN</t>
  </si>
  <si>
    <t>Fecha de  solicitud del cambio</t>
  </si>
  <si>
    <t>Fecha de aprobación del cambio</t>
  </si>
  <si>
    <t>Cambio</t>
  </si>
  <si>
    <t>Justificación del cambio</t>
  </si>
  <si>
    <t>HOJA CONTROL DE CAMBIOS</t>
  </si>
  <si>
    <t xml:space="preserve">Diligencie la fecha en la que se realizó la solicitud de modificación al plan de acción </t>
  </si>
  <si>
    <t>Diligencie la fecha en la que el cambio solicitado al plan de acción es aprobado</t>
  </si>
  <si>
    <t>Descripción de la información modificada y/o ajustada en el plan de acción</t>
  </si>
  <si>
    <t>Justificación del motivo que genera la modificación y/o ajuste en el plan de acción</t>
  </si>
  <si>
    <t xml:space="preserve"> REPORTE ACTIVIDADES VIGENCIA (Ejecución vigencia)</t>
  </si>
  <si>
    <t xml:space="preserve">Código: DE-FO-5	</t>
  </si>
  <si>
    <t>Versión: 14</t>
  </si>
  <si>
    <t>Fecha de Emisión: 28/04/2025</t>
  </si>
  <si>
    <t>Página 2 de 7</t>
  </si>
  <si>
    <t>Página 3 de 7</t>
  </si>
  <si>
    <t>Página 5 de 7</t>
  </si>
  <si>
    <t>Página 6 de 7</t>
  </si>
  <si>
    <t>Página 7 de 7</t>
  </si>
  <si>
    <t>SECRETARÍA DISTRITAL DE LA MUJER
DIRECCINAMIENTO ESTRATÉGICO
PROGRAMACIÓN, ACTUALIZACIÓN  Y SEGUIMIENTO PLAN DE ACCIÓN DE PROYECTOS DE INVERSIÓN
TERRITORIALIZACIÓN</t>
  </si>
  <si>
    <t>8210 - Consolidación de la Estrategia de Justicia de Género como mecanismo para promover los derechos de las mujeres a una vida libre de violencias en Bogotá D.C.</t>
  </si>
  <si>
    <t>X</t>
  </si>
  <si>
    <t>Iniciar 3500 casos de representación jurídica asignados por el Comité Técnico de Representación Jurídica</t>
  </si>
  <si>
    <t>Servicio de justicia a los ciudadanos</t>
  </si>
  <si>
    <t xml:space="preserve">Número de casos de representación jurídica asignados por el Comité Técnico de Representación Jurídica - CTRJ. </t>
  </si>
  <si>
    <t>1. Bogotá avanza en seguridad</t>
  </si>
  <si>
    <t>1.02. Cero tolerancia a las violencias contra las mujeres y basadas en género</t>
  </si>
  <si>
    <t>Suma</t>
  </si>
  <si>
    <t>En el mes de enero se inició la representación de 20 casos, 5 en materia penal y 15 en materia administrativa. 
Se mantiene la articulación con Fiscalía General de la Nación, Personería y Procuraduría con miras a fortalecer y luchar en contra de los obstáculos que a diario se presentan en litigio.</t>
  </si>
  <si>
    <t xml:space="preserve">Durante el mes de enero se pudo iniciar la representación de 20 casos de mujeres víctimas de violencia, cumplimiento inferior a lo programado. </t>
  </si>
  <si>
    <t>Durante el mes de enero se dio inició a la contratación de prestación de servicios, contando con pocas abogadas vinculadas en el mes para la representación, por lo que se da un retraso en el cumplimiento de la meta. Es importante reiterar que dada la dinámica de la contratación en la Secretaría, el primer trimestre del año no se cuenta con las capacidades necesarias. 
Adicionalmente, a la fecha se mantienen dificultades frente al registro, asociación de seguimientos y generación de reportes confiables frente a las atenciones realizadas, se continúa presentando intermitencia  en el sistema SI-Misional 2.0. Si bien se pueden obtener reportes de Si - Misional, estos no cuentan con todos los casos reportados por el equipo de abogadas.</t>
  </si>
  <si>
    <t xml:space="preserve">Las mujeres pueden acceder al servicio gratuito de representación jurídica, siempre que cumplan con los criterios establecidos, favoreciendo el acceso a la justicia y el restablecimiento de sus derechos o de sus familias en caso de feminicidio. </t>
  </si>
  <si>
    <t>En el mes de marzo se inició la representación de 163 casos, 121 en materia administrativa, 3 en materia de familia, 37 en materia penal y 2 con materia por identificar. 
Se mantiene la articulación con Fiscalía General de la Nación, Personería y Procuraduría con miras a fortalecer y luchar en contra de los obstáculos que a diario se presentan en litigio.</t>
  </si>
  <si>
    <t>En lo transcurrido de enero a marzo de 2025 se dio inicio a  262 representaciones, de las cuales se discriminan de la siguiente forma 194 en procesos administrativos, 60 en procesos penales, 6 en procesos de familia y 2 por identificar. 
Se cuenta con el equipo de abogadas de litigio para atender los casos que son por asignación directa (URI y Ruta Integral), así como con el equipo de litigio en procesos administrativos (Medidas de Protección) y en procesos penales.</t>
  </si>
  <si>
    <t xml:space="preserve">A la fecha se mantienen dificultades frente al registro, asociación de seguimientos y generación de reportes confiables frente a las atenciones realizadas, se continúa presentando intermitencia  en el sistema SI-Misional 2.0. Si bien se pueden obtener reportes de Si - Misional, estos no cuentan con todos los campos o información 100% confiable. </t>
  </si>
  <si>
    <t>En el mes de febrero se inició la representación de 79 casos, 58 en materia administrativa, 3 en materia de familia, y 18 en materia penal. 
Se mantiene la articulación con Fiscalía General de la Nación, Personería y Procuraduría con miras a fortalecer y luchar en contra de los obstáculos que a diario se presentan en litigio.</t>
  </si>
  <si>
    <t>En lo transcurrido para los meses de enero a febrero de 2025 se dio inicio a 99 representaciones, de las cuales se discriminan de la siguiente forma 73 en procesos administrativos, 23 en procesos penales, y 3 en procesos de familia. 
Se cuenta con el equipo de abogadas de litigio para atender los casos que son por asignación directa (URI y Ruta Integral), así como con el equipo de litigio en procesos administrativos (Medidas de Protección) y en procesos penales.</t>
  </si>
  <si>
    <t>En el mes de febrero aún no se contaba con la contratación completa de abogadas, por lo que se da un retraso en el cumplimiento de la meta. Es importante reiterar que dada la dinámica de la contratación en la Secretaría, el primer trimestre del año no se cuenta con las capacidades necesarias. 
Adicionalmente, a la fecha se mantienen dificultades frente al registro, asociación de seguimientos y generación de reportes confiables frente a las atenciones realizadas, se continúa presentando intermitencia  en el sistema SI-Misional 2.0. Si bien se pueden obtener reportes de Si - Misional, estos no cuentan con todos los casos reportados por el equipo de abogadas.</t>
  </si>
  <si>
    <t xml:space="preserve">1.1. Desarrollar las sesiones del Comité Técnico de Representación Jurídica </t>
  </si>
  <si>
    <t xml:space="preserve">1.2. Realizar la asignación de abogada y registrar  la información en el Si - Misional. </t>
  </si>
  <si>
    <t>En enero 2025 no se realizaron sesiones del comité de representación jurídica por falta de quórum. En medida que las profesionales designadas se encontraban en proceso de contratación. Por lo que todas las asignaciones solicitadas fueron directas en observancia de lo establecido en la Resolución 314 de 2022.</t>
  </si>
  <si>
    <t xml:space="preserve">Se registran 8 asignaciones directas (en observancia de lo establecido en la Resolución 314 de 2022) en los casos que lo amerita por la urgencia o que por las fechas de las acciones requeridas no alcanzan a ser estudiados en las sesiones ordinarias del comité que se realizan cada . miércoles. Adicional se registran 12 casos, 4 con solicitud de asignación de representación y 8 con seguimiento a representación. </t>
  </si>
  <si>
    <t>https://secretariadistritald.sharepoint.com/:f:/s/InstrumentosdePlaneacin-SubsecretaraFCO/Er-gtT6WSNtDjjfV6rTsMLEBvW4P2plJEdwxBazor4UUVQ?e=a9euKb</t>
  </si>
  <si>
    <t>https://secretariadistritald.sharepoint.com/:f:/s/InstrumentosdePlaneacin-SubsecretaraFCO/EoXd5ao8C6pKoKgxVTmf9XkBauMWWX4ESkxWl4sx06IF1g?e=7MVycS</t>
  </si>
  <si>
    <t xml:space="preserve">En el mes de febrero 2025 se realizaron 4 sesiones ordinarias del comité de representación jurídica y una sesión extraordinaria por cierre de caso. En las evidencias se incluyen: 
1. Reporte de asistencia a las sesiones ordinarias y extraordinaria  
2. Convocatorias realizadas por la secretaria técnica por teams
</t>
  </si>
  <si>
    <t xml:space="preserve">Se realizaron asignaciones por el comité y se decidieron asignaciones directas (en observancia de lo establecido en la Resolución 314 de 2022) en los casos que lo amerita por la urgencia o que por las fechas de las acciones requeridas no alcanzan a ser estudiados en las sesiones ordinarias del comité que se realizan cada miércoles. En total se realizaron 79 actuaciones registradas en Si - Misional, 42 asignaciones, 6 representaciones asignadas, y 31 seguimientos a la representación. </t>
  </si>
  <si>
    <t xml:space="preserve">En el mes de marzo 2025 se realizaron 4 sesiones ordinarias del comité de representación jurídica y una sesión extraordinaria por cierre de caso. En las evidencias se incluyen: 
1. Reporte de asistencia a las sesiones del comité.   
2. Convocatorias realizadas por la secretaria técnica por teams. 
Nota: No se comparten las actas en garantía de los datos sensibles que contiene de las ciudadanas. 
</t>
  </si>
  <si>
    <t xml:space="preserve">Se realizaron asignaciones por el comité y se decidieron asignaciones directas (en observancia de lo establecido en la Resolución 314 de 2022) en los casos que lo amerita por la urgencia o que por las fechas de las acciones requeridas no alcanzan a ser estudiados en las sesiones ordinarias del comité que se realizan cada miércoles. Para el mes de marzo se escalonaron al comité 192 casos, de los cuales 163 fueron asignados por el comité de acuerdo con el reporte de Litigio de Si - Misional 2.0. </t>
  </si>
  <si>
    <t>https://secretariadistritald.sharepoint.com/:f:/s/InstrumentosdePlaneacin-SubsecretaraFCO/EuQ42f1Uu3NBmlt0FF_vnwoBsJ9EvBgTqyT-z412YtQBLg?e=A5kCrN</t>
  </si>
  <si>
    <t>https://secretariadistritald.sharepoint.com/:f:/s/InstrumentosdePlaneacin-SubsecretaraFCO/ElJ5Bw3hDUdPizFt_ZvnQyMB0v4PIVNFjYmGP83EQxBOhg?e=U9KQ4c</t>
  </si>
  <si>
    <t xml:space="preserve">Acompañar el 100% de los casos de representación jurídica que requieran el apoyo de psicología forense. </t>
  </si>
  <si>
    <t xml:space="preserve"> Porcentaje de casos de representación jurídica que acceden al servicio de acompañamiento psicosocial y/o de psicología forense. </t>
  </si>
  <si>
    <t>Constante</t>
  </si>
  <si>
    <t xml:space="preserve">En el mes de enero se evidencia que se inició el acompañamiento psicosocial a 11 de las 20 mujeres de que se encuentran en representación; así mismo, se evidencia la realización de seguimiento psicosocial a 9 de las 11 mujeres que se inició el acompañamiento. Los 11 casos corresponden a las 11 mujeres que requieren el acompañamiento. 
</t>
  </si>
  <si>
    <t xml:space="preserve">Durante el mes de enero se pudo realizar el acompañamiento de 11 casos de representación de mujeres víctimas de violencia. </t>
  </si>
  <si>
    <t>Durante el mes de enero se dio inició a la contratación de prestación de servicios, contando con pocas profesionales vinculadas en el mes para el acompañamiento, el Equipo Forense no se desarrollaron actividades en el mes de Enero debido a que aún no contaban con contrato, por lo que se da un retraso en el cumplimiento de la meta. Es importante reiterar que dada la dinámica de la contratación en la Secretaría, el primer trimestre del año no se cuenta con las capacidades necesarias, desde.
Adicionalmente, a la fecha se mantienen dificultades frente al registro, asociación de seguimientos y generación de reportes confiables frente a las atenciones realizadas, se continúa presentando intermitencia  en el sistema SI-Misional 2.0. Si bien se pueden obtener reportes de Si - Misional, estos no cuentan con todos los casos reportados por el equipo de abogadas.</t>
  </si>
  <si>
    <t>Las mujeres al recibir atención con abordaje psico jurídico, asistencia técnico legal y psico jurídica, para integrar de manera efectiva los hechos jurídicamente relevantes dentro del proceso penal desde el primer momento de abordaje de los casos conocidos por el sistema judicial, para facilitar el acceso oportuno y efectivo a la justicia con enfoque de género y derechos humanos de las mujeres, especialmente a través de la dinamización de los procedimientos del sector justicia.</t>
  </si>
  <si>
    <t xml:space="preserve">En el mes de febrero se evidencia que de las 79 mujeres en representación se inició el acompañamiento psicosocial a 37 mujeres que se encuentran en representación; así mismo, se evidencia la realización de seguimiento psicosocial a 20 de las 37 mujeres. Adicionalmente se registra el seguimiento a 3 mujeres que ya venían con proceso de acompañamiento psicosocial y que ahora están siendo representadas por el equipo de litigio. Los 40 casos corresponden a las 40 mujeres que requieren el acompañamiento. </t>
  </si>
  <si>
    <t xml:space="preserve">En lo transcurrido para los meses de enero a febrero de 2025 se dio acompañamiento a 51 de las 99 mujeres que están siendo representadas. </t>
  </si>
  <si>
    <t>En el mes de febrero aún no se contaba con la contratación completa del equipo psicosocial, por lo que se da un retraso en el cumplimiento de la meta. Es importante reiterar que dada la dinámica de la contratación en la Secretaría, el primer trimestre del año no se cuenta con las capacidades necesarias. 
Adicionalmente, a la fecha se mantienen dificultades frente al registro, asociación de seguimientos y generación de reportes confiables frente a las atenciones realizadas, se continúa presentando intermitencia  en el sistema SI-Misional 2.0. Si bien se pueden obtener reportes de Si - Misional, estos no cuentan con todos los casos reportados por el equipo de abogadas.</t>
  </si>
  <si>
    <t xml:space="preserve">En el mes de marzo se evidencia que de las 163 mujeres en representación se inició el acompañamiento psicosocial a 58 mujeres que se encuentran en representación; así mismo, se evidencia la realización de seguimiento psicosocial a 34 de las 58 mujeres. Adicionalmente se registra el seguimiento a 15 mujeres que ya venían con proceso de acompañamiento psicosocial y que ahora están siendo representadas por el equipo de litigio. Los 73 casos corresponden a las 73 mujeres que requieren el acompañamiento. </t>
  </si>
  <si>
    <t xml:space="preserve">En lo transcurrido para los meses de enero a marzo de 2025 se dio acompañamiento a 124 de las 262 mujeres con nuevas representaciones en 2025. Es importante precisar que corresponde a las mujeres que requieren el acompañamiento. </t>
  </si>
  <si>
    <t xml:space="preserve">Adicionalmente, a la fecha se mantienen dificultades frente al registro, asociación de seguimientos y generación de reportes confiables frente a las atenciones realizadas, se continúa presentando intermitencia  en el sistema SI-Misional 2.0. Si bien se pueden obtener reportes de Si - Misional, estos tienen información incompleta, también es importante mencionar que la información relacionada con las actuaciones del equipo de psicología forense se llevan por medio de registro manual. </t>
  </si>
  <si>
    <t xml:space="preserve">2.1  Realizar acompañamiento de psicosocial a mujeres representadas jurídicamente por el equipo de litigio.  </t>
  </si>
  <si>
    <t xml:space="preserve">2.2. Ejercer las actuaciones de psicología forense sobre los casos de mujeres en representación jurídica por el equipo de litigio.  </t>
  </si>
  <si>
    <t xml:space="preserve">En el mes de enero se evidencia que se inició el acompañamiento psicosocial a 11 de las 20 mujeres que se encuentran en representación; así mismo, se evidencia la realización de seguimiento psicosocial a 9 de las 11 mujeres que se inició el acompañamiento. </t>
  </si>
  <si>
    <t>Durante el mes de Enero 2025, se da priorización al proceso contractual frente a los reingresos de las profesionales Psicosociales, desde lo cual se desarrollan solamente actividades administrativas realizadas a nivel general con todo el Equipo, se hace seguimiento al proceso de reingreso de las profesionales que ya han iniciado su contrato nuevamente, revisando y acompañando todo lo relacionado con reactivación de usuarios, solicitud de carnets, funcionamiento de plataformas, direccionamiento y línea técnica de los casos requeridos. 
Desde el Equipo Forense no se desarrollaron actividades en el mes de Enero debido a que aún no contaban con contrato.</t>
  </si>
  <si>
    <t>https://secretariadistritald.sharepoint.com/:f:/s/InstrumentosdePlaneacin-SubsecretaraFCO/EtBoL14gOTxIoiUPtxPZiLIBGLZp8bHWRxyvj-xRXMSIcg?e=Z4P720</t>
  </si>
  <si>
    <t xml:space="preserve">No aplica </t>
  </si>
  <si>
    <t xml:space="preserve">En el mes de febrero se evidencia que de los 79 casos de litigio se inició el acompañamiento psicosocial a 37 mujeres que se encuentran en representación; así mismo, se evidencia la realización de seguimiento psicosocial a 20 de las 37 mujeres. Adicionalmente, se registra el seguimiento a 3 mujeres que ya venían con proceso de acompañamiento psicosocial y que ahora están siendo representadas por el equipo de litigio. Para un total de 40 mujeres con acompañamiento psicosocial. </t>
  </si>
  <si>
    <t>Durante el mes de Febrero 2025, se da priorización al proceso contractual frente a los reingresos de las profesionales Psicosociales, desde lo cual se desarrollan actividades administrativas realizadas a nivel general con todo el Equipo, se hace seguimiento al proceso de reingreso de las profesionales que ya han iniciado su contrato nuevamente, revisando y acompañando todo lo relacionado con reactivación de usuarios, solicitud de carnets, funcionamiento de plataformas, direccionamiento y línea técnica de los casos requeridos. 
De manera articulada con el Equipo Forense se generan algunas acciones en el proyecto de la Guía IVIMA, por medio de la realización de grupos de discusión con diferentes Equipos internos de la SDMujer frente a los avances de la guía de valoración de violencias y malestares IVIMA, continuando con el cronograma de implementación de dicho proyecto.</t>
  </si>
  <si>
    <t>https://secretariadistritald.sharepoint.com/:f:/s/InstrumentosdePlaneacin-SubsecretaraFCO/EtBoL14gOTxIoiUPtxPZiLIBGLZp8bHWRxyvj-xRXMSIcg?e=7hPEsy</t>
  </si>
  <si>
    <t xml:space="preserve">En el mes de marzo se evidencia que de los 163 casos de litigio se inició el acompañamiento psicosocial a 58 mujeres que se encuentran en representación; así mismo, se evidencia la realización de seguimiento psicosocial a 34 de las 58 mujeres. Adicionalmente, se registra el seguimiento a 15 mujeres que ya venían con proceso de acompañamiento psicosocial y que ahora están siendo representadas por el equipo de litigio. Para un total de 73 mujeres con acompañamiento psicosocial. </t>
  </si>
  <si>
    <t xml:space="preserve">Durante el mes de marzo se sugirió la articulación de 12 casos de los asignados por el Comité Técnico: 
1. Recepción de solicitudes para articulación en marzo: 11
2. Asignación de labores periciales: 12
De esas labores asignadas a las profesionales, realizaron:
- 9 Entrevistas con ciudadana
- 6 Aplicaciones de pruebas psicométricas 
- 7 Entrevistas complementarias
- 15 Comunicaciones con abogadas
- 5 Comunicaciones con ciudadanas
- 6 Entregas de informe de evaluación psicológica
- 2 Socializaciones de resultados
- 3 Asistencias a audiencias
-1 Valoración neuropsicológica
Adicionalmente, se realizaron las siguientes acciones: 
6   Preparaciones de audiencia
2    Socializaciones de servicios con equipos (Profesionales de Litigio en Penal y Familia, Casas Refugio)
1   Fortalecimiento conceptual con profesionales psicosociales de las URI, donde se abordaron temas relacionados con la violencia psicológica y los elementos diferenciales de la violencia.
4   Articulaciones con equipo transversal para acompañamiento de las ciudadanas
2  Articulaciones con la profesional del cuidado para los equipos (Identificación de necesidades y preparación de charla de difusión para el 9 de abril)
Y frente al desarrollo de la guía IVIMA, se realizaron 4 presentaciones de la guía, la primera con la subsecretaria, y las otras 3 como grupos focales con profesionales de la procuraduría, con profesionales del equipo sociojurídico de URI de la SDM y con las coordinadoras que conforman la mesa psicosocial de la SDM. </t>
  </si>
  <si>
    <t>https://secretariadistritald.sharepoint.com/:f:/s/InstrumentosdePlaneacin-SubsecretaraFCO/EgswUVBe9shEjd6U3cjFUxcBNC6EmZQ1f1sxese2Z20Tlg?e=BatRfM</t>
  </si>
  <si>
    <t>https://secretariadistritald.sharepoint.com/:f:/s/InstrumentosdePlaneacin-SubsecretaraFCO/EnvWCxd_VP9KlAz6nn-fHfAB3zC1SiPXoLAMa6muTikOHg?e=SDi5Wl</t>
  </si>
  <si>
    <t>Brindar a 40000 mujeres orientación y asesoría jurídica en los espacios con presencia de la SDMujer</t>
  </si>
  <si>
    <t>Número de mujeres con orientación o asesoría jurídica en los espacios donde tiene presencia la SFCO de la SDMujer</t>
  </si>
  <si>
    <t xml:space="preserve">En enero 692 mujeres recibieron asesoría u orientación sociojurídica, en los 3 espacios principales establecidos en la estrategia, 532 en Casas de Justicia, 89 en URI y 71 en CAF. </t>
  </si>
  <si>
    <t>En enero 692 mujeres recibieron asesoría u orientación sociojurídica, en los 3 espacios principales establecidos en la estrategia. 
Se cuenta con el equipo de abogadas de orientación y asesoría para atender a las mujeres que ingresan a alguna de las 5 URI, al CAF (Caivas y Capiv) y a las 7 casas de justicia con ruta integral o a las 8 casas de justicia con el modelo de atención tradicional.</t>
  </si>
  <si>
    <t xml:space="preserve">Durante el periodo no se presentan retrasos significativos. </t>
  </si>
  <si>
    <t>Las mujeres víctimas de violencia que acceden a la asesoría u orientación sociojurídica reciben información y acompañamiento para garantizar su acceso a la justicia y la protección de sus derechos. Además del servicio de orientación y asesoría jurídica con enfoque de género y de derechos de las mujeres, quienes cumplan con los criterios de la Resolución 314 de 2022 pueden acceder al escalonamiento del caso para contar con abogada de representación. Este servicio también les permite conocer las rutas de atención disponibles, prevenir la revictimización en los procesos judiciales y administrativos, recibir acompañamiento en trámites legales, medidas de protección y procesos de denuncia, así como fortalecer su capacidad para tomar decisiones informadas sobre su situación. Todo ello con un enfoque integral que busca su bienestar, autonomía y acceso efectivo a la justicia.</t>
  </si>
  <si>
    <t xml:space="preserve">En febrero 983 mujeres recibieron asesoría u orientación sociojurídica, en los 3 espacios principales establecidos en la estrategia, 788 en Casas de Justicia, 101 en URI y 94 en CAF. </t>
  </si>
  <si>
    <t>En febrero 983 mujeres recibieron asesoría u orientación sociojurídica, en los 3 espacios principales establecidos en la estrategia. Hasta la fecha se han realizado 1675 en total.
Se cuenta con el equipo de abogadas de orientación y asesoría para atender a las mujeres que ingresan a alguna de las 5 URI, al CAF (Caivas y Capiv) y a las 7 casas de justicia con ruta integral o a las 8 casas de justicia con el modelo de atención tradicional.</t>
  </si>
  <si>
    <t xml:space="preserve">En marzo 1224 mujeres recibieron asesoría u orientación sociojurídica, en los 3 espacios principales establecidos en la estrategia, 890 en Casas de Justicia, 197 en URI y 137 en CAF. </t>
  </si>
  <si>
    <t>En marzo 1224 mujeres recibieron asesoría u orientación sociojurídica, en los 3 espacios principales establecidos en la estrategia. Hasta la fecha se han realizado 2899 atenciones por primera vez.
Se cuenta con el equipo de abogadas de orientación y asesoría para atender a las mujeres que ingresan a alguna de las 5 URI, al CAF (Caivas y Capiv) y a las 7 casas de justicia con ruta integral o a las 8 casas de justicia con el modelo de atención tradicional.</t>
  </si>
  <si>
    <t>Durante el periodo no se presentan retrasos significativos. Es importante precisar que en el sistema Si - Misional 2.0, aún se encuentran debilidades en la completitud y calidad de los datos</t>
  </si>
  <si>
    <t>3.1  Brindar los servicios de orientación y/o asesoría jurídica al 100% de las mujeres que demandan de estos servicios de la SDMujer en Centros de Atención de Fiscalía CAF</t>
  </si>
  <si>
    <t>3.2  Brindar los servicios de orientación y/o asesoría jurídica al 100% de las mujeres que demandan de estos servicios de la SDMujer en Casas de Justicia</t>
  </si>
  <si>
    <t>3.3 Brindar los servicios de orientación y/o asesoría jurídica al 100% de las mujeres que demandan de estos servicios de la SDMujer en URIs</t>
  </si>
  <si>
    <t>En el mes de enero se atendieron por primera vez en CAF a 71 personas. (No se cuentan duplicados)</t>
  </si>
  <si>
    <t xml:space="preserve">En enero acudieron 532 personas a las casas de justicia específicamente, en Casas de justicia con ruta integral 421 y en casas modelo tradicional 111. </t>
  </si>
  <si>
    <t>En el mes de enero se atendieron por primera vez en URI a 89 personas. (No se cuentan duplicados)</t>
  </si>
  <si>
    <t>https://secretariadistritald.sharepoint.com/:x:/s/InstrumentosdePlaneacin-SubsecretaraFCO/EYzBgB2RzC1DiCsgqzpgzr0BJcUZZyrHRO8X0q_6qN4s9w?e=kldU5q</t>
  </si>
  <si>
    <t>En el mes de febrero se atendieron por primera vez en CAF a 94 personas. (No se cuentan duplicados)</t>
  </si>
  <si>
    <t xml:space="preserve">En febrero acudieron 788 personas a las casas de justicia específicamente, en Casas de justicia con ruta integral 520 y en casas modelo tradicional 268. </t>
  </si>
  <si>
    <t>En el mes de febrero se atendieron por primera vez en URI a 101 personas. (No se cuentan duplicados)</t>
  </si>
  <si>
    <t>En el mes de marzo se atendieron por primera vez en CAF a 137 personas. (No se cuentan duplicados)</t>
  </si>
  <si>
    <t xml:space="preserve">En marzo acudieron por primera vez 890 personas a las casas de justicia, específicamente en Casas de Justicia con Ruta Integral 638 y en Casas con Modelo Tradicional 252. </t>
  </si>
  <si>
    <t>En el mes de marzo se atendieron por primera vez en URI a 197 personas. (No se cuentan duplicados)</t>
  </si>
  <si>
    <t>https://secretariadistritald.sharepoint.com/:f:/s/InstrumentosdePlaneacin-SubsecretaraFCO/EvT0uLUl9LpIpz3O0E9c4ysBvCfwPcbLPhinDRri6i4FnQ?e=l3x0k1</t>
  </si>
  <si>
    <t>Realizar a 15000 mujeres acompañamiento psicosocial en los espacios con presencia de la SDMujer</t>
  </si>
  <si>
    <t>Servicio de promoción del acceso a la justicia</t>
  </si>
  <si>
    <t>Número de mujeres con acompañamiento psicosocial  en los espacios donde tiene presencia la SFCO de la SDMujer</t>
  </si>
  <si>
    <t xml:space="preserve">En enero 249 mujeres recibieron acompañamiento psicosocial, en los 3 espacios principales establecidos en la estrategia, 127 en Casas de Justicia, 95 en URI y 27 en CAF. </t>
  </si>
  <si>
    <t>En enero 249 mujeres recibieron acompañamiento psicosocial, en los 3 espacios principales establecidos en la estrategia. 
Se cuenta con el equipo psicosocial para atender a las mujeres que ingresan a alguna de las 5 URI, al CAF (Caivas y Capiv) y a las 7 casas de justicia con ruta integral o a las 8 casas de justicia con el modelo de atención tradicional.  Se mantiene articulación con la Estrategia de Enlace Sofía para revisar los criterios de articulación y comunicación entre los dos Equipos, según los casos que se acompañan en las distintas estrategias.</t>
  </si>
  <si>
    <t xml:space="preserve">Durante el mes de enero se dio inició a la contratación de prestación de servicios, contando con pocas profesionales vinculadas en el mes para el acompañamiento, se espera que para la mitad del mes de marzo se culminé la contratación. </t>
  </si>
  <si>
    <t>El acompañamiento psicosocial brinda apoyo emocional y orientación a las mujeres víctimas de violencia, facilitando su acceso a la justicia y evitando la revictimización. A través de este servicio, se identifican las distintas formas de violencia, se informa sobre las rutas de atención disponibles y se acompaña a las mujeres en los procesos judiciales, garantizando un enfoque de derechos y género. Además, contribuye al fortalecimiento emocional, la toma de decisiones informadas y la reconstrucción del proyecto de vida, conectándolas con redes de apoyo y servicios institucionales que les permitan ejercer sus derechos y acceder a la protección y reparación necesarias.</t>
  </si>
  <si>
    <t xml:space="preserve">En febrero 389 mujeres recibieron acompañamiento psicosocial, en los 3 espacios principales establecidos en la estrategia, 237 en Casas de Justicia, 121 en URI y 31 en CAF. </t>
  </si>
  <si>
    <t>De enero a febrero 638 mujeres recibieron acompañamiento psicosocial, en los 3 espacios principales establecidos en la estrategia. 
Se cuenta con el equipo psicosocial para atender a las mujeres que ingresan a alguna de las 5 URI, al CAF (Caivas y Capiv) y a las 7 casas de justicia con ruta integral o a las 8 casas de justicia con el modelo de atención tradicional.  Se mantiene articulación con la Estrategia de Enlace Sofía para revisar los criterios de articulación y comunicación entre los dos Equipos, según los casos que se acompañan en las distintas estrategias.</t>
  </si>
  <si>
    <t xml:space="preserve">Durante el mes de febrero se avanzó en la contratación de prestación de servicios, se espera que para la mitad del mes de marzo se culminé la contratación. </t>
  </si>
  <si>
    <t xml:space="preserve">En marzo 629 mujeres recibieron acompañamiento psicosocial, en los 3 espacios principales establecidos en la estrategia, 361 en Casas de Justicia, 192 en URI y 76 en CAF. </t>
  </si>
  <si>
    <t>De enero a marzo 1.267 mujeres recibieron acompañamiento psicosocial, en los 3 espacios principales establecidos en la estrategia, 725 en Casa de Justicia, 408 en URI, y 134 en CAF. 
Se cuenta con el equipo psicosocial para atender a las mujeres que ingresan a alguna de las 5 URI, al CAF (Caivas y Capiv) y a las 7 casas de justicia con ruta integral o a las 8 casas de justicia con el modelo de atención tradicional.  Se mantiene articulación con la Estrategia de Enlace Sofía para revisar los criterios de articulación y comunicación entre los dos Equipos, según los casos que se acompañan en las distintas estrategias.</t>
  </si>
  <si>
    <t xml:space="preserve">Durante el periodo no se presentan retrasos significativos. Es importante precisar que en el sistema Si - Misional 2.0, aún se encuentran debilidades en la completitud y calidad de los datos. </t>
  </si>
  <si>
    <t>4.1 Brindar los servicios de acompañamiento psicosocial al 100% de las mujeres que demandan de estos servicios de la SDMujer en Centros de Atención de fiscalías</t>
  </si>
  <si>
    <t>4.2. Brindar los servicios de acompañamiento psicosocial al 100% de las mujeres que demandan de estos servicios de la SDMujer en Casas de justicia con ruta integral</t>
  </si>
  <si>
    <t>4.3 Brindar los servicios de acompañamiento psicosocial al 100% de las mujeres que demandan de estos servicios de la SDMujer en URIs</t>
  </si>
  <si>
    <t>En enero  27 mujeres recibieron acompañamiento psicosocial en CAF. (No se cuentan duplicados)</t>
  </si>
  <si>
    <t>En enero, 118 mujeres recibieron atención en Casa de Justicia con Ruta Integral , y  9 en Casas de Justicia Modelo tradicional, para un total de 127 mujeres que recibieron acompañamiento psicosocial en este espacio. (No se cuentan duplicados)</t>
  </si>
  <si>
    <t>En enero  95 mujeres recibieron acompañamiento psicosocial en URI. (No se cuentan duplicados)</t>
  </si>
  <si>
    <t>https://secretariadistritald.sharepoint.com/:x:/s/InstrumentosdePlaneacin-SubsecretaraFCO/ESr8zeYQPDFOhMDzS4dCS68BZJE6ujKg44AAPEfAGD2WeQ?e=dvzakc</t>
  </si>
  <si>
    <t>En febrero 31 mujeres recibieron acompañamiento psicosocial en CAF. (No se cuentan duplicados)</t>
  </si>
  <si>
    <t>En febrero, 194 mujeres recibieron atención en Casa de Justicia con Ruta Integral , y  43 en Casas de Justicia Modelo tradicional, para un total de 237 mujeres que recibieron acompañamiento psicosocial en este espacio. (No se cuentan duplicados)</t>
  </si>
  <si>
    <t>En febrero 121 mujeres recibieron acompañamiento psicosocial en URI. (No se cuentan duplicados)</t>
  </si>
  <si>
    <t>En marzo 76 mujeres recibieron acompañamiento psicosocial en CAF. (No se cuentan duplicados)</t>
  </si>
  <si>
    <t>En marzo, 279 mujeres recibieron atención en Casa de Justicia con Ruta Integral , y  82 en Casas de Justicia Modelo tradicional, para un total de 361 mujeres que recibieron acompañamiento psicosocial en este espacio. (No se cuentan duplicados)</t>
  </si>
  <si>
    <t>En marzo 192 mujeres recibieron acompañamiento psicosocial en URI. (No se cuentan duplicados)</t>
  </si>
  <si>
    <t>https://secretariadistritald.sharepoint.com/:f:/s/InstrumentosdePlaneacin-SubsecretaraFCO/Ei7ZMoVPPfJCmSigZcKNUVUBNfBx55WMrSrkae8Sw6wMyA?e=svOcWk</t>
  </si>
  <si>
    <t>Gestionar 5000 activaciones de rutas y servicios de la oferta distrital para la atención integral a mujeres</t>
  </si>
  <si>
    <t>Número de atenciones (activaciones de rutas y servicios) de la oferta distrital brindadas para la atención integral a mujeres</t>
  </si>
  <si>
    <t xml:space="preserve">En el mes de enero desde el proceso de dinamización, a 38 mujeres se les activó ruta social, (una mujer puede tener mas de una activación de ruta), 
Así mismo, se registraron 114 seguimientos efectivos. </t>
  </si>
  <si>
    <t>En lo corrido del año se han activado ruta o servicios a 38 mujeres (una mujer puede tener mas de una activación de ruta), 
Así mismo, se registraron 114 seguimientos efectivos. 
Se cuenta con el equipo de dinamizadoras para cada una de las 7 casas de justicia con ruta integral</t>
  </si>
  <si>
    <t>Durante el mes de enero se dio inició a la contratación de prestación de servicios, contando con pocas dinamizadoras en el mes, por lo que se da un retraso en el cumplimiento de la meta. Es importante reiterar que dada la dinámica de la contratación en la Secretaría, el primer trimestre del año no se cuenta con las capacidades necesarias, desde.</t>
  </si>
  <si>
    <t xml:space="preserve">Las mujeres se benefician al contar con una orientación e impulso de las acciones para acceder a demás servicios de la oferta distrital en temas de carácter social, generando así una atención realmente integral, eficiente y efectiva para sus necesidades. </t>
  </si>
  <si>
    <t xml:space="preserve">En el mes de febrero desde el proceso de dinamización, a 166 mujeres se les activó ruta social, (una mujer puede tener mas de una activación de ruta), 
Así mismo, se registraron 173 seguimientos efectivos. </t>
  </si>
  <si>
    <t>De enero a febrero se han activado ruta o servicios a 204 mujeres (una mujer puede tener mas de una activación de ruta), 
Así mismo, se registraron 287 seguimientos efectivos. 
Se cuenta con el equipo de dinamizadoras para cada una de las 7 casas de justicia con ruta integral</t>
  </si>
  <si>
    <t xml:space="preserve">Es importante precisar que en el sistema Si - Misional 2.0, aún se encuentran debilidades en la completitud y calidad de los datos. </t>
  </si>
  <si>
    <t>5.1. Atender por primera vez a las mujeres para el direccionamiento a los servicios de la oferta distrital para la atención integral a mujeres</t>
  </si>
  <si>
    <t xml:space="preserve">5.1. Realizar seguimientos o validar si las mujeres han sido atendidas en los servicios direccionados en la primera atención. </t>
  </si>
  <si>
    <t xml:space="preserve">Desde el proceso de dinamización, en el mes de enero a 38 mujeres se les activó ruta social, (una mujer puede tener mas de una activación de ruta) evidenciando la labor constante y pertinente de los equipos en la atención integral, real y efectiva a la ciudadanía. </t>
  </si>
  <si>
    <t xml:space="preserve">En el mes de enero se registraron  114 seguimientos efectivos a mujeres en relación al avance del trámite de la ruta social activada. </t>
  </si>
  <si>
    <t>https://secretariadistritald.sharepoint.com/:x:/s/InstrumentosdePlaneacin-SubsecretaraFCO/Ed7OqmvsaHNMhBLZBgszCF0B-zmx9wExZ3d5xyfbMgf0kg?e=Xmea54</t>
  </si>
  <si>
    <t xml:space="preserve">Desde el proceso de dinamización, en el mes de febrero a 166 mujeres se les activó ruta social, (una mujer puede tener mas de una activación de ruta) evidenciando la labor constante y pertinente de los equipos en la atención integral, real y efectiva a la ciudadanía. </t>
  </si>
  <si>
    <t xml:space="preserve">En el mes de febrero se registraron 173 seguimientos efectivos a mujeres en relación al avance del trámite de la ruta social activada. </t>
  </si>
  <si>
    <t xml:space="preserve">Desde el proceso de dinamización, en el mes de marzo a 260 mujeres se les activó ruta social, (una mujer puede tener mas de una activación de ruta) evidenciando la labor constante y pertinente de los equipos en la atención integral, real y efectiva a la ciudadanía. </t>
  </si>
  <si>
    <t xml:space="preserve">En el mes de marzo se registraron 567 seguimientos efectivos a mujeres en relación al avance del trámite de la ruta social activada. </t>
  </si>
  <si>
    <t>https://secretariadistritald.sharepoint.com/:f:/s/InstrumentosdePlaneacin-SubsecretaraFCO/EmN08PijBbhDrTPjtkA3bqcBkaGSrWOU2ra_LkqRASXJrw?e=dggICK</t>
  </si>
  <si>
    <t>Igualdad de Género</t>
  </si>
  <si>
    <t>5.2. Eliminar todas las formas de violencia contra todas las mujeres y las niñas en los ámbitos público y privado, incluidas la trata y la explotación sexual y otros tipos de explotación</t>
  </si>
  <si>
    <t>Para el primer trimestre del año 2025, la SDMujer ha adelantado acciones y actividades para atender al 100% de las mujeres con necesidad de representación jurídica. Así, se ha realizado acompañamiento a 124 (47.3%) de las 262 mujeres que están siendo representadas (194 en procesos administrativos, 60 en procesos penales, 6 en procesos de familia y 2 por identificar).</t>
  </si>
  <si>
    <t>Contratista Instrumentos de Planeación</t>
  </si>
  <si>
    <t>Contratista Financiera Proyecto</t>
  </si>
  <si>
    <t>Alexander Buendia Bonilla</t>
  </si>
  <si>
    <t>Lina Tatiana Carrillo Cruz</t>
  </si>
  <si>
    <t>Juliana Cortés Guerra</t>
  </si>
  <si>
    <t>Subsecretaria Fortalecimiento de Capacidades y Oportunidades</t>
  </si>
  <si>
    <t>Creciente</t>
  </si>
  <si>
    <t xml:space="preserve">A enero de 2025 se encuentran en operación 13 espacios establecidos por la Subsecretaría para la prestación de los servicios jurídicos y psicosociales de manera integral </t>
  </si>
  <si>
    <t xml:space="preserve">Los 13 espacios para prestar los servicios son: 7 Casas de Justicia con Ruta Integral, 5 URI´s que cuentan con las duplas y 1 Centro de Atención de la Fiscalía. Se incluye como evidencia presentación en donde se relacionan los espacios en donde contamos con el servicio psicosocial. </t>
  </si>
  <si>
    <t xml:space="preserve">A la fecha no se encuentran retrasos específicos. </t>
  </si>
  <si>
    <t xml:space="preserve">A febrero de 2025 se encuentran en operación 13 espacios establecidos por la Subsecretaría para la prestación de los servicios jurídicos y psicosociales de manera integral </t>
  </si>
  <si>
    <t xml:space="preserve">A marzo de 2025 se encuentran en operación 13 espacios establecidos por la Subsecretaría para la prestación de los servicios jurídicos y psicosociales de manera integral </t>
  </si>
  <si>
    <t>A 31 de marzo de 2025, se ha adelantado por medio del equipo humano de la SdMujer, la orientación y asesoría jurídica, atención psicosocial, atención psico-jurídica en 13 espacios: 7 Casas de Justicia con Ruta Integral, 5 URI´s que cuentan con las duplas y 1 Centro de Atención de la Fiscalía. Se incluye como evidencia presentación en donde se relacionan los espacios en donde contamos con el servicio psicosocial.</t>
  </si>
  <si>
    <t xml:space="preserve">El contar con suficientes espacios permite mayor cobertura y oportunidad para la atención, asesoría y orientación sociojurídica y psicosocial a las mujeres víctimas de violencia. </t>
  </si>
  <si>
    <t>Número de espacios interinstitucionales con servicios jurídicos y psicosociales dirigido a mujeres mantenidos</t>
  </si>
  <si>
    <t>Casos con seguimiento psicosocial indican decisión de voluntad de mujer para el servicio psicosocial / casos de representación que en seguimiento se evidencie articulación con atención psicosocial</t>
  </si>
  <si>
    <t xml:space="preserve">FORMULACIÓN Y SEGUIMIENTO  PLAN DE ACCIÓN </t>
  </si>
  <si>
    <t>Fortalecer la oferta de acompañamiento psicosocial y de psicología forense en los casos de representación jurídica por la SDMujer</t>
  </si>
  <si>
    <t>Ejecutar acciones de promoción de acceso a la justicia y atención a las mujeres victimas de violencias</t>
  </si>
  <si>
    <t>Página 4 de 7</t>
  </si>
  <si>
    <t xml:space="preserve">PMR: Servicios de prevención, atención y acogida para el fortalecimiento del derecho de las mujeres a una vida libre de violencias / INDICADOR PMR: 9 - Mujeres atendidas en Casas </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</si>
  <si>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</si>
  <si>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</si>
  <si>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casos nuevos de violencias contra las mujeres con representación jurídica en instancias judiciales y administrativas</t>
  </si>
  <si>
    <t>Acumulado</t>
  </si>
  <si>
    <t>NO</t>
  </si>
  <si>
    <t>Mujeres atendidas en Casas de Justicia, escenarios de fiscalía y sede central</t>
  </si>
  <si>
    <t>SI</t>
  </si>
  <si>
    <t>Actualización programación presupuestal por actividades</t>
  </si>
  <si>
    <t>Se solicita ajuste de metas de acuerdo al presupuesto asignado para la vigencia 2025, dado que la versión inicial cargada en Pandora tuvo ajustes en la programación contractual por actividades</t>
  </si>
  <si>
    <t>Se solicita ajuste de metas de acuerdo a la ejecución del presupuesto asignado para la vigencia 2025 y la programación actual de las necesidades contractuales del proyecto 8210.</t>
  </si>
  <si>
    <t>En el mes de abril se inició la representación de 157 casos que se encuentran distribuidos en: 109 en materia administrativa, 2 en materia de familia, 46 en materia penal. 
Se mantienen los convenios para  la articulación con Fiscalía General de la Nación, Personería  Distrital y Procuraduría General, con el objetivo de avanzar en los procesos y superar los obstáculos de los procesos de litigio</t>
  </si>
  <si>
    <t>En lo transcurrido de enero a abril de 2025 se dio inicio a  419 representaciones jurídicas, discriminadas de la siguiente manera: 303 en procesos administrativos, 106 en procesos penales, 8 en procesos de familia y 2 por identificar (mes de marzo). 
Se cuenta con equipos de litigio para casos escalonados por asignación directa en las URI y en las Casas de Justicia con Ruta Integral. Así mismo, con el equipo de litigio en procesos administrativos (Medidas de Protección en Comisarías) y los equipos en procesos penales.</t>
  </si>
  <si>
    <t xml:space="preserve">Frente a los obstaculos de sistematización de los procesos de representación en el sistema SiMIsional 2, los equipos de la SFCYO se encuentran en reuniones con los ingenieros de sistemas de la OAP para ajustar el sistema y mejorar los procesos informáticos y la veracidad del reporte. </t>
  </si>
  <si>
    <t xml:space="preserve">El servicio de representación jutrpidica no tiene costo, lo que permite a las mujeres acceder al mismo, siempre y cuando cumplan con los criterios establecidos. Esto favorece el acceso a la justicia y el restablecimiento de los derechos de las mujeres con violencia basada en género y/o de sus familias en los caso de feminicidio. </t>
  </si>
  <si>
    <t xml:space="preserve">Se realizaron asignaciones por el comité y se decidieron asignaciones directas (en observancia de lo establecido en la Resolución 314 de 2022) en los casos que lo amerita por la urgencia o que por las fechas de las acciones requeridas no alcanzan a ser estudiados en las sesiones ordinarias del comité que se realizan cada miércoles. Para el mes de abril se escalonaron a través del comité de Representación un total de  232 casos, de los cuales 157 fueron asignados por el comité de acuerdo con el reporte de Litigio de Si - Misional 2.0. </t>
  </si>
  <si>
    <t xml:space="preserve">Para el mes de abril se encuentra que de las 157 representaciones nuevas para litigio se inició el acompañamiento psicosocial a 52 mujeres que lo solicitaron y se encuentran en representación jurídica. Así mismo, se evidencia la realización de seguimiento psicosocial a 6 de las 52 mujeres dentro del mismo mes. Adicionalmente, se registra el seguimiento a 4 mujeres que ya venían con proceso de acompañamiento psicosocial y que ahora están siendo representadas por el equipo de litigio. Los 56 casos corresponden a mujeres que requieren el acompañamiento y han solicitado representación. </t>
  </si>
  <si>
    <t xml:space="preserve">Para el primer cuatrimestre de 2025 se dio acompañamiento a 180 de las 459 mujeres con nuevas representaciones en 2025, es decir un 39,2%. Es importante precisar que corresponde a las mujeres que requieren el acompañamiento. </t>
  </si>
  <si>
    <t xml:space="preserve">Se siguen presentando problemas dentro del sistema SiMisional 2 en cuanto a registro y reportes especialmente. Para ellos la SFCYO inicio mesas de trabajo con la OAP para hacer los respsctivos ajustes. </t>
  </si>
  <si>
    <t xml:space="preserve">Durante el periodo no se presentan retrasos significativos. Es importante precisar que en el sistema Si - Misional 2.0, aún se encuentra en proceso de ajuste, por lo cual los pueden presentar fallas en calidad de estos. </t>
  </si>
  <si>
    <t xml:space="preserve">En el mes 740 mujeres recibieron acompañamiento psicosocial:
- 408 en Casas de Justicia
- 260 en URI 
- 72 en CAF. </t>
  </si>
  <si>
    <t>En el primer cuatrimestre 2007 ciudadanas (47,8% de la meta) recibieron acompañamiento psicosocial en los 3 espacios de la estrategia, distribuidos así: 
- 1133 en Casa de Justicia
- 668 en URI
- 206 en CAF. 
Se cuenta con el equipo psicosocial para atender a las mujeres que ingresan a alguna de las 5 URI, al CAF (Caivas y Capiv) y a las 7 casas de justicia con ruta integral o a las 8 casas de justicia con el modelo de atención tradicional.  Se mantiene articulación con la Estrategia de Enlace Sofía para revisar los criterios de articulación y comunicación entre los dos Equipos, según los casos que se acompañan en las distintas estrategias.</t>
  </si>
  <si>
    <t>En el mes 72 mujeres recibieron acompañamiento psicosocial en CAF. (No se cuentan duplicados)</t>
  </si>
  <si>
    <t>En abril 277 mujeres recibieron atención en Casa de Justicia con Ruta Integral ,y  131 en Casas de Justicia Modelo tradicional, para un total de 408 mujeres que recibieron acompañamiento psicosocial en este espacio. (No se cuentan duplicados)</t>
  </si>
  <si>
    <t>En abril 260 mujeres recibieron acompañamiento psicosocial en URI. (No se cuentan duplicados, se exime 1 ciudadana que recibe igualmente en CAF inicialmente)</t>
  </si>
  <si>
    <t xml:space="preserve">A abril de 2025 se encuentran en operación 13 espacios establecidos por la Subsecretaría para la prestación de los servicios jurídicos y psicosociales de manera integral </t>
  </si>
  <si>
    <t>A cierre de abril de 2025, se ha adelantado por medio del equipo humano de la SdMujer, la orientación y asesoría jurídica, atención psicosocial, atención psico-jurídica en 13 espacios: 7 Casas de Justicia con Ruta Integral, 5 URI´s que cuentan con las duplas y 1 Centro de Atención de la Fiscalía. Se incluye como evidencia presentación en donde se relacionan los espacios en donde contamos con el servicio psicosocial.</t>
  </si>
  <si>
    <t xml:space="preserve">En el mes de marzo desde el proceso de dinamización, a 260 mujeres se les activó ruta social, (una mujer puede tener mas de una activación de ruta).
Así mismo, se registraron 567 seguimientos efectivos. </t>
  </si>
  <si>
    <t>De enero a marzo se han activado ruta o servicios a 464 mujeres (una mujer puede tener mas de una activación de ruta),.
Así mismo, se registraron 854 seguimientos efectivos. 
Se cuenta con el equipo de dinamizadoras para cada una de las 7 casas de justicia con ruta integral</t>
  </si>
  <si>
    <t xml:space="preserve">350 nuevas activaciones de ruta social se dieron por el equipo de dinamizadoras de la SDMujer (una mujer puede tener mas de una activación de ruta por lo cual se encuentran 241 mujres con activaciones), evidenciando la labor constante y pertinente de los equipos en la atención integral, real y efectiva a la ciudadanía. </t>
  </si>
  <si>
    <t xml:space="preserve">En el mes, el equipo de dinamización atendió a 241 mujeres. Teniendo en cuenta que una mujer puede poseer más de una ruta activada, el total de rutas es equivalente a 350 en el mes de abril.
En el caso de seguimientos realizados por el equipo de dinamizadoras se encontró un total de 648 seguimientos efectivos para el mes. </t>
  </si>
  <si>
    <t>Para el primer cuatrimestre se han activado un total de 814 rutas o servicios por el equipo de dinamizadoras (una mujer puede tener mas de una activación de ruta).
Así mismo, se registran 1502 seguimientos efectivos. 
Se cuenta con el equipo de dinamizadoras para cada una de las 7 casas de justicia con ruta integral</t>
  </si>
  <si>
    <t>psicología forense durante abril 2025. 
* Casos sugeridos para articulación con el equipo en Comité técnico para la representación: 18
* Recepción de solicitudes para articulación en abril: 11
* Asignación de labores periciales: 9
De las labores asignadas a las profesionales, realizaron:
* 4 Entrevistas con ciudadana
* 5 Aplicaciones de pruebas psicométricas 
* 17 Entrevistas complementarias
* 16 Comunicaciones con abogadas
* 6 Comunicaciones con ciudadanas
* 6 Entregas de informe de evaluación psicológica
* 1 Socializaciones de resultados
* 2 Asistencias a audiencias
Adicionalmente, se realizaron las siguientes acciones: 
* 4 Preparaciones de audiencia
* 3 Socializaciones de servicios con equipos (Profesionales de Litigio en URI y Profesionales Psicosociales de la SFCyO) Además se presentó la estrategia en la mesa psicosocial del mes de abril. 
* 1 Fortalecimiento conceptual con profesionales de casas refugio, donde retroalimentamos los servicios de preparación de audiencia, integrando también conocimiento a nuestras estrategias.
* 3 Articulaciones con equipo transversal para acompañamiento de las ciudadanas
* 3 Articulaciones con la profesional del cuidado para los equipos (Charla de difusión, reunión de cuidado para el equipo forense y articulación para apoyar la elaboración de estrategia de retroalimentación para la profesional del cuidado)
Articulación con la profesional de contratos para estudio previo de compra de pruebas psicométricas. 
En guía IVIMA, se tuvó una reunión de actualización, se citaron espacios con rama judicial, medicina legal y fiscalía para el mes de mayo, y realizó grupo focal con las profesionales de representación de URI.</t>
  </si>
  <si>
    <t xml:space="preserve">Durante abril de 2025 se realizaron 5 sesiones del comité de representación jurídica. En las evidencias se incluyen los soportes de: 
1. Reporte de asistencia a las sesiones del comité de represnetación, emitido por la plataforma teams.   
2. Convocatorias realizadas por la secretaria técnica para adelantar sesiones a través de plataforma teams. 
Nota: No se comparten las actas en garantía de los datos sensibles que contiene de las ciudadanas. 
</t>
  </si>
  <si>
    <t>https://secretariadistritald.sharepoint.com/:f:/s/SubsecretaradeFortalecimientodeCapacidadesyOportunidades/EtlyQrLdmUlLs8spWjSQhVcBzsSHo4EblALq51y0DdXypQ?e=NX6aRe</t>
  </si>
  <si>
    <t>https://secretariadistritald.sharepoint.com/:f:/s/SubsecretaradeFortalecimientodeCapacidadesyOportunidades/EvjuMffPAqlClzEwlNqmwX0BJjC-Mw4TN_ZjmQ6qIEixzg?e=rIUlmX</t>
  </si>
  <si>
    <t>https://secretariadistritald.sharepoint.com/:f:/s/SubsecretaradeFortalecimientodeCapacidadesyOportunidades/EjmgF_RZPVtDh8i4Oc76dXABswC3OCvO3MsaloYHjfgGmg?e=JT1mKb</t>
  </si>
  <si>
    <t>https://secretariadistritald.sharepoint.com/:f:/s/SubsecretaradeFortalecimientodeCapacidadesyOportunidades/EssZ_IFD315MmXBYf6YVGNEB1L8NyNJ9YaLuYsQUXbc_QQ?e=a3YpPw</t>
  </si>
  <si>
    <t>https://secretariadistritald.sharepoint.com/:f:/s/SubsecretaradeFortalecimientodeCapacidadesyOportunidades/EsDSTlaXH3pMlIXjagbERAkB1F1l5P-yJ45ivNdk6WyH8Q?e=APyDE4</t>
  </si>
  <si>
    <t>https://secretariadistritald.sharepoint.com/:f:/s/SubsecretaradeFortalecimientodeCapacidadesyOportunidades/EkinlsG4kzBGhrZouir_vQMBbKbGo2jAPn9msZwbJsga5A?e=cxlaV7</t>
  </si>
  <si>
    <t xml:space="preserve">En el mes acudieron por primera vez 1092 ciudadanasa las Casas de Justicia, discriminadas: Casas de Justicia con Ruta Integral 749 y en Casas con Modelo Tradicional 343.(Sin duplicación y con primera atención en este espacio) </t>
  </si>
  <si>
    <t xml:space="preserve">En el mes de abril se atendieron por primera vez en CAF a 153 ciudadanas. (Sin duplicación y con primera atención en este espacio) </t>
  </si>
  <si>
    <t xml:space="preserve">En el mes de abril se atendieron por primera vez en URI a 260 personas. (Sin duplicación y con primera atención en este espacio) </t>
  </si>
  <si>
    <t>https://secretariadistritald.sharepoint.com/:f:/s/SubsecretaradeFortalecimientodeCapacidadesyOportunidades/Eh1XbJ6N_DZCufjIjnb8x7QBYuC2O6Z6qsCNDk1V5bYPRA?e=n4zLB7</t>
  </si>
  <si>
    <t xml:space="preserve">En el mes de abril se registraron 648 seguimientos efectivos a mujeres en relación al avance del trámite de la ruta social activada. </t>
  </si>
  <si>
    <t>https://secretariadistritald.sharepoint.com/:x:/s/SubsecretaradeFortalecimientodeCapacidadesyOportunidades/EaTA993Sw8BJla41GCBRmjQBZGDNgTttjT1Ml8M9KIZ2XA?e=Leefvw</t>
  </si>
  <si>
    <t xml:space="preserve">En el mes se realizaron  1551 asesorías u orientaciones sociojurídicas  en los 3 espacios establecidos en la estrategia.  
En estos espacios se atendieron a 1505 mujeres (una mujer posee más de una atención y 10 de ellas tuvieron atención en diferentes espacios): 1092 en Casas de Justicia, 260 en URI y 153 en CAF. </t>
  </si>
  <si>
    <t>En el mes de mayo se apertura la representación de 216 casos que se encuentran distribuidos en: 169 en materia administrativa, 1 en materia de familia, 46 en materia penal. 
Se mantienen los convenios con Fiscalía General de la Nación, Personería  Distrital y Procuraduría General, con el objetivo mantener el sistema de atención a mujeres con VBG en el distrito. El equipo de la SFCyO se encuentra en proceso de ampliación del convenio con la Fiscalia.</t>
  </si>
  <si>
    <t>Durante los primeros 5 meses de 2025, las diferentes estrategias han aperturado 635 representaciones jurídicas, discriminadas de la siguiente manera: 472 en procesos administrativos, 152 en procesos penales, 9 en procesos de familia y 2 por identificar (mes de marzo). 
Se cuenta con equipos de litigio para casos escalonados por asignación directa en las URI y en las Casas de Justicia con Ruta Integral. Así mismo, con el equipo de litigio en procesos administrativos (Medidas de Protección en Comisarías) y los equipos en procesos penales. Estos Escalonamientos se determinan en el Comité Técnico de Escalonamientos y Representación.</t>
  </si>
  <si>
    <t xml:space="preserve">Los equipos de la SFCYO adelantaron reuniones con los ingenieros de sistemas de la OAP para ajustar el sistema Simisional2 y mejorar los procesos informáticos y la veracidad del reporte. Se esta a la espera de revisar los ajustes en sistema de pruebas y su subida posterior a sistema de producción. </t>
  </si>
  <si>
    <t xml:space="preserve">Se siguen presentando problemas dentro del sistema SiMisional 2 en cuanto a registro y reportes especialmente. Se espera que la OAP inicie ajustes luego de las reuniones con ingenieros de sistemas. </t>
  </si>
  <si>
    <t>En abril un total de 1505 mujeres recibieron asesoría u orientación sociojurídica en los 3 espacios donde se desarrolla la estrategia. Hasta la fecha se han realizado 6010 atenciones por primera vez.
Se cuenta con el equipo de abogadas de orientación y asesoría para atender a las mujeres que ingresan a alguna de las 5 URI, al CAF (Caivas y Capiv) y a las 7 casas de justicia con ruta integral o a las 8 casas de justicia con el modelo de atención tradicional.</t>
  </si>
  <si>
    <t>En el periodo enero a mayo se han beneficiado 2816 mujeres (67% de la meta) que recibieron acompañamiento psicosocial en los 3 espacios de la estrategia, distribuidos así: 
- 1564 en Casa de Justicia
- 978 en URI
- 274 en CAF. 
Se cuenta con el equipo psicosocial para atender a las mujeres que ingresan a alguna de las 5 URI, al CAF (Caivas y Capiv) y a las 7 casas de justicia con ruta integral o a las 8 casas de justicia con el modelo de atención tradicional.  Se mantiene articulación con la Estrategia de Enlace Sofía para revisar los criterios de articulación y comunicación entre los dos Equipos, según los casos que se acompañan en las distintas estrategias.</t>
  </si>
  <si>
    <t>En el mes 68 mujeres recibieron acompañamiento psicosocial en CAF. (No se cuentan duplicados)</t>
  </si>
  <si>
    <t xml:space="preserve">En el mes se realizaron  1620 asesorías u orientaciones sociojurídicas  en los 3 espacios establecidos en la estrategia.  
En estos espacios se atendieron a 1582 mujeres (una mujer posee más de una atención y 11 de ellas tuvieron atención en diferentes espacios): 1110 en Casas de Justicia, 315 en URI y 157 en CAF. </t>
  </si>
  <si>
    <t>En mayo un total de 1582 mujeres recibieron asesoría u orientación sociojurídica en los 3 espacios donde se desarrolla la estrategia. Hasta la fecha se han realizado 5986 atenciones por primera vez.
Se cuenta con el equipo de abogadas de orientación y asesoría para atender a las mujeres que ingresan a alguna de las 5 URI, al CAF (Caivas y Capiv) y a las 7 casas de justicia con ruta integral o a las 8 casas de justicia con el modelo de atención tradicional.</t>
  </si>
  <si>
    <t xml:space="preserve">En el mes, el equipo de dinamización atendió a 264 mujeres. Teniendo en cuenta que una mujer puede poseer más de una ruta activada, el total de rutas es equivalente a 387 en el mes de mayo.
En el caso de seguimientos realizados por el equipo de dinamizadoras se encontró un total de 711 seguimientos efectivos para el mes. </t>
  </si>
  <si>
    <t xml:space="preserve">387 nuevas activaciones de ruta social se dieron por el equipo de dinamizadoras de la SDMujer (una mujer puede tener mas de una activación de ruta por lo cual se encuentran  264 mujeres con activaciones), evidenciando la labor constante y pertinente de los equipos en la atención integral, real y efectiva a la ciudadanía. </t>
  </si>
  <si>
    <t xml:space="preserve">En el mes de mayo se registraron 711 seguimientos efectivos a mujeres en relación al avance del trámite de la ruta social activada. </t>
  </si>
  <si>
    <t xml:space="preserve">Para el periodo enero a mayo de 2025 se dio acompañamiento a 295 de las 635 mujeres con nuevas representaciones en 2025, es decir un 46,5%. Es importante precisar que corresponde a las mujeres que requieren el acompañamiento y hacen solcitud. </t>
  </si>
  <si>
    <t xml:space="preserve">Parael mes se encuentran en operación los 13 espacios establecidos por la Subsecretaría para la prestación de los servicios jurídicos y psicosociales de manera integral </t>
  </si>
  <si>
    <t>A cierre de mayo de 2025, se ha adelantado por medio del equipo humano de la SdMujer, la orientación y asesoría jurídica, atención psicosocial, atención psico-jurídica en 13 espacios: 7 Casas de Justicia con Ruta Integral, 5 URI´s que cuentan con las duplas y 1 Centro de Atención de la Fiscalía. Se incluye como evidencia presentación en donde se relacionan los espacios en donde contamos con el servicio psicosocial.</t>
  </si>
  <si>
    <t xml:space="preserve">Durante el mes de mayo de 2025 se realizaron 4 sesiones del comité de representación jurídica. En las evidencias se incluyen los soportes de: 
1. Reporte de asistencia a las sesiones del comité de represnetación, emitido por la plataforma teams.   
2. Convocatorias realizadas por la secretaria técnica para adelantar sesiones a través de plataforma teams. 
Nota: No se comparten las actas en garantía de los datos sensibles que contiene de las ciudadanas. 
</t>
  </si>
  <si>
    <t>https://secretariadistritald.sharepoint.com/:f:/s/SubsecretaradeFortalecimientodeCapacidadesyOportunidades/Eph9HcPX5tVAmIojDWIotUcBF4xb6LBC3tfEQ8hMppY6lQ?e=wtMFkh</t>
  </si>
  <si>
    <t>https://secretariadistritald.sharepoint.com/:f:/s/SubsecretaradeFortalecimientodeCapacidadesyOportunidades/EjkaTpvN97lDhA23phlOeV0BHuvlBtX6bPEprclHyfL5_w?e=xapAZ4</t>
  </si>
  <si>
    <t>https://secretariadistritald.sharepoint.com/:f:/s/SubsecretaradeFortalecimientodeCapacidadesyOportunidades/EjxW94oDEYFDlDjWKDHBJd8B6cvr1ZE1D3nE69M817duSg?e=dV8dg4</t>
  </si>
  <si>
    <t>https://secretariadistritald.sharepoint.com/:f:/s/SubsecretaradeFortalecimientodeCapacidadesyOportunidades/Ei_WMzVbKDxHi-ZzN8hJ5nQBaDsFTGFxzWwL9zK0m1W2Pg?e=BlCS0x</t>
  </si>
  <si>
    <t>https://secretariadistritald.sharepoint.com/:f:/s/SubsecretaradeFortalecimientodeCapacidadesyOportunidades/Ek2XObneqClHki2TfwyY2nwBnEy_0ffyY7pdDwyjQWWdvw?e=2fWBdn</t>
  </si>
  <si>
    <t>https://secretariadistritald.sharepoint.com/:f:/s/SubsecretaradeFortalecimientodeCapacidadesyOportunidades/EjMXM_DkrDFPtdTqnDWKG1sBm5LB5lyheK88_-QW1PlgqQ?e=7WGOCK</t>
  </si>
  <si>
    <t>https://secretariadistritald.sharepoint.com/:f:/s/SubsecretaradeFortalecimientodeCapacidadesyOportunidades/Eq_Tiyyku9dGu1jz5H_a-q4BqxiZr3O74ICscRjjEHle_A?e=FRkykD</t>
  </si>
  <si>
    <t>https://secretariadistritald.sharepoint.com/:x:/s/SubsecretaradeFortalecimientodeCapacidadesyOportunidades/Eb0CZlXtT_5LqR5e_fWJP5oBJrh9W0kq4fhL2VDk6yyWXw?e=6wYpl7</t>
  </si>
  <si>
    <t>Psicología forense durante mayo de 2025 adelanto:
Casos sugeridos para articulación con el equipo en Comité técnico para la representación: 13
Recepción de solicitudes para articulación en abril: 8
Asignación de labores periciales: 9
De las labores asignadas a las profesionales, realizaron:
4   Entrevistas con ciudadana
4   Aplicaciones de pruebas psicométricas 
7   Entrevistas complementarias
10   Comunicaciones con abogadas
6  Comunicaciones con ciudadanas
6   Entregas de informe de evaluación psicológica
3  Socializaciones de resultados
2   Asistencias a audiencias
Adicionalmente, se realizaron las siguientes acciones: 
7   Preparaciones de audiencia
1  Entrega de informe técnico de refutación
5   Articulaciones con equipo transversal para acompañamiento de las ciudadanas
2  Articulaciones con la profesional del cuidado para los equipos (Charla de difusión)
Adicionalmente, se realizaron 2 reuniones de articulación con el Ejército Nacional, una para la socialización de la ruta única de atención a mujeres, y otra para establecer contactos con la unidad de familia y la unidad de género. Reunión con el Instituto Nacional de Medicina Legal y Ciencias Forenses de articulación para socializar el servicio de psicología forense y hablar sobre el enfoque de género en las evaluaciones psicológicas forenses. 
Se inició proceso de articulación con la Fundación Karisma para plantear un proyecto de investigación o fortalecimiento conceptual sobre violencia digital. 
Y frente al desarrollo de la guía IVIMA, se realizaron los últimos 2 grupos focales, con Fiscalía y con el Colegio Colombiano de Psicólogos, además de una reunión con un asesor metodológico</t>
  </si>
  <si>
    <t>Para el periodo enero a mayo se han activado un total de 1201 - (80% de la meta) rutas o servicios por el equipo de dinamizadoras (una mujer puede tener mas de una activación de ruta).
Así mismo, se registran 2213seguimientos efectivos. 
Se cuenta con el equipo de dinamizadoras para cada una de las 7 casas de justicia con ruta integral</t>
  </si>
  <si>
    <t>En el mes 276 mujeres recibieron atención en Casa de Justicia con Ruta Integral ,y  155 en Casas de Justicia Modelo tradicional, para un total de 431  mujeres que recibieron acompañamiento psicosocial en este espacio. (No se cuentan duplicados, , se exime 1 ciudadana que recibe igualmente en CJRI inicialmente)</t>
  </si>
  <si>
    <t>En el mes 310 mujeres recibieron acompañamiento psicosocial en URI. (No se cuentan duplicados)</t>
  </si>
  <si>
    <t xml:space="preserve">En el mes 809 mujeres recibieron acompañamiento psicosocial:
- 431 en Casas de Justicia
- 310 en URI 
- 68 en CAF. </t>
  </si>
  <si>
    <t>Maria del Pilar Duarte</t>
  </si>
  <si>
    <t>Lideresa Técnica Proyecto de Inversión</t>
  </si>
  <si>
    <t>Se realizaron cambios de abogadas en las estrategias por cesiones de contrato. Igualmente, se inicia reindución y sensibilización en atención a las ciudadanas y alcances del proceso de representación. 
Se siguen presentando fallas entre los repórtes manuales y los reportes de Simisional2</t>
  </si>
  <si>
    <t xml:space="preserve">Se realizaron asignaciones por el comité y se decidieron asignaciones directas (en observancia de lo establecido en la Resolución 314 de 2022) en los casos que lo amerita por la urgencia o que por las fechas de las acciones requeridas no alcanzan a ser estudiados en las sesiones ordinarias del comité que se realizan cada miércoles. Para el mes de mayo se escalonaron a través del comité de Representación un total de  278 casos, de los cuales 216 fueron asignados por el comité de acuerdo con el reporte de Litigio de Si - Misional 2.0. </t>
  </si>
  <si>
    <t xml:space="preserve">De las 216 representaciones nuevas para litigio abiertas en el mes de mayo, se identifica que se da inició el acompañamiento psicosocial a 77 mujeres que lo solicitaron y se encuentran en representación jurídica. Así mismo, se evidencia la realización de seguimiento psicosocial a 4 de las 77 mujeres dentro del mismo mes. Adicionalmente, se registra el seguimiento a 38 mujeres que ya venían con proceso de acompañamiento psicosocial y que ahora están siendo representadas por el equipo de litigio. Los 115 casos corresponden a mujeres que requieren el acompañamiento y han solicitado representación. </t>
  </si>
  <si>
    <t>Se siguen presentando problemas dentro del sistema SiMisional 2 en cuanto a registro y reportes especialmente, el equipo OAP viene haciendo ajustes que mejoran algunos procesos.</t>
  </si>
  <si>
    <t>En junio un total de 1430 nuevas mujeres recibieron asesoría u orientación sociojurídica en los 3 espacios donde se desarrolla la estrategia. Hasta la fecha se han realizado 7416 atenciones por primera vez en 2025.
Se cuenta con el equipo de abogadas de orientación y asesoría para atender a las mujeres que ingresan a alguna de las 5 URI, al CAF (Caivas y Capiv) y a las 7 casas de justicia con ruta integral o a las 8 casas de justicia con el modelo de atención tradicional.</t>
  </si>
  <si>
    <t xml:space="preserve">En el mes de mayo se atendieron por primera vez en CAF a 157 ciudadanas. (Sin duplicación y con primera atención en este espacio) </t>
  </si>
  <si>
    <t xml:space="preserve">En el mes de mayo se atendieron por primera vez en URI a 315 personas. (Sin duplicación y con primera atención en este espacio) </t>
  </si>
  <si>
    <t xml:space="preserve">En el mes acudieron por primera vez 1110 ciudadanas a las Casas de Justicia, discriminadas: Casas de Justicia con Ruta Integral 765 y en Casas con Modelo Tradicional 345.(Sin duplicación y con primera atención en este espacio) </t>
  </si>
  <si>
    <t xml:space="preserve">En el mes dejunio se atendieron por primera vez en CAF a 159 ciudadanas. (Sin duplicación y con primera atención en este espacio) </t>
  </si>
  <si>
    <t xml:space="preserve">En el mes acudieron por primera vez 971 ciudadanas a las Casas de Justicia, discriminadas: Casas de Justicia con Ruta Integral 641 y en Casas con Modelo Tradicional 330.(Sin duplicación y con primera atención en este espacio) </t>
  </si>
  <si>
    <t xml:space="preserve">En el mes se atendieron por primera vez en URI a 300 personas. (Sin duplicación y con primera atención en este espacio) </t>
  </si>
  <si>
    <t>6.58%</t>
  </si>
  <si>
    <t xml:space="preserve">En el mes 774 mujeres recibieron acompañamiento psicosocial:
- 408 en Casas de Justicia
- 302 en URI 
- 64 en CAF. </t>
  </si>
  <si>
    <t>En el periodo enero a junio se han beneficiado 3590 mujeres (85,4% de la meta) que recibieron acompañamiento psicosocial en los 3 espacios de la estrategia, distribuidos así: 
- 1972 en Casa de Justicia
- 1280 en URI
- 338 en CAF. 
Se cuenta con el equipo psicosocial para atender a las mujeres que ingresan a alguna de las 5 URI, al CAF (Caivas y Capiv) y a las 7 casas de justicia con ruta integral o a las 8 casas de justicia con el modelo de atención tradicional.  Se mantiene articulación con la Estrategia de Enlace Sofía para revisar los criterios de articulación y comunicación entre los dos Equipos, según los casos que se acompañan en las distintas estrategias</t>
  </si>
  <si>
    <t>En el mes 64 mujeres recibieron acompañamiento psicosocial en CAF. (No se cuentan duplicados)</t>
  </si>
  <si>
    <t>En el mes 239 mujeres recibieron atención en Casa de Justicia con Ruta Integral ,y  169 en Casas de Justicia Modelo tradicional, para un total de 408  mujeres que recibieron acompañamiento psicosocial en este espacio. (No se cuentan duplicados)</t>
  </si>
  <si>
    <t>En el mes 302 mujeres recibieron acompañamiento psicosocial en URI. (No se cuentan duplicados)</t>
  </si>
  <si>
    <t xml:space="preserve">En el mes de junio se realizaron 1490 asesorías u orientaciones sociojurídicas  en los 3 espacios establecidos en la estrategia. De estos se identifican 1444 nuevas atenciones con nuevas mujeres en el mes, atendiendo a a 1430 mujeres (una mujer posee más de una atención , 15 de estops casos se presentan en el mes): 971 en Casas de Justicia, 300 en URI y 159 en CAF. </t>
  </si>
  <si>
    <t xml:space="preserve">En el mes, el equipo de dinamización atendió a 243 mujeres. Teniendo en cuenta que una mujer puede poseer más de una ruta activada, el total de rutas es equivalente a 338 en el mes de junio.
En el caso de seguimientos realizados por el equipo de dinamizadoras se encontró un total de 600 seguimientos efectivos para el mes. </t>
  </si>
  <si>
    <t>Para el periodo enero a mayo se han activado un total de 1539 - (más del 100% de la meta) rutas o servicios por el equipo de dinamizadoras (una mujer puede tener mas de una activación de ruta).
Así mismo, se registran 2813 seguimientos efectivos. 
Se cuenta con el equipo de dinamizadoras para cada una de las 7 casas de justicia con ruta integral</t>
  </si>
  <si>
    <t xml:space="preserve">338 nuevas activaciones de ruta social se dieron por el equipo de dinamizadoras de la SDMujer (una mujer puede tener mas de una activación de ruta por lo cual se encuentran  243 mujeres con activaciones), evidenciando la labor constante y pertinente de los equipos en la atención integral, real y efectiva a la ciudadanía. </t>
  </si>
  <si>
    <t>El reporte de las acciones adelantadas por el equipo de psicología forense durante junio 2025 fueron:
- Casos sugeridos para articulación con el equipo en Comité técnico para la representación: 9
- Recepción de solicitudes para articulación: 11
- Asignación de labores periciales: 10
De las labores asignadas a las profesionales, se realizaron:
- 6   Entrevistas con ciudadana
- 7  Aplicaciones de pruebas psicométricas 
- 9  Entrevistas complementarias
- 8   Comunicaciones con abogadas
- 1  Comunicaciones con ciudadanas
- 4  Entregas de informe de evaluación psicológica
- 6  Socializaciones de resultados
- 2  Asistencias a audiencias
- 1  Cancelación
Adicionalmente, se realizaron las siguientes acciones: 
- 2   Articulaciones con equipo psicosocial de la SFCyO para acompañamiento de las ciudadanas
- 1  Articulación con el equipo de duplas psicosociales de la Secretaría para presentar el servicio de evaluación psicológica forense a las profesionales
- 1  Fortalecimiento conceptual para equipos de URI, sobre violencia psicológica.
- Configuración del perfil para registro de simisional del servicio de psicología forense, que iniciará cargue de información en el mes de Julio. 
-Articulación con 3 universidades y se envió propuesta a cooperación internacional para buscar fondos que permitan contar con una asesoría metodológica para la creación de la guía IVIMA. 
- Revisión de los documentos para radicación de contrato de pruebas psicométricas y se actualizó la guía de servicio de psicología forense.
- Apoyó a la presentación de la propuesta de la fundación Karisma para iniciar proyecto sobre violencia digital.</t>
  </si>
  <si>
    <t xml:space="preserve">Durante el mes de junio se realizaron 4 sesiones del comité de representación jurídica los días 4, 11, 18 y 25. En las evidencias se incluyen los soportes de: 
1. Reporte de asistencia a las sesiones del comité de represnetación, emitido por la plataforma teams.   
2. Convocatorias realizadas por la secretaria técnica para adelantar sesiones a través de plataforma teams. 
Nota: No se comparten las actas en garantía de los datos sensibles que contiene de las ciudadanas. 
</t>
  </si>
  <si>
    <t>https://secretariadistritald.sharepoint.com/:f:/s/SubsecretaradeFortalecimientodeCapacidadesyOportunidades/EpBZR9BJCEBKkj6UNl6ooy0BejODz7Dopfjrc_g1lc2VUw?e=LBAIXn</t>
  </si>
  <si>
    <t>https://secretariadistritald.sharepoint.com/:f:/s/SubsecretaradeFortalecimientodeCapacidadesyOportunidades/EkFXgBiNlF9Dgyq45WdH-3AB57q5Jr2YrMqD2c0JNBhrWw?e=Rrp3UH</t>
  </si>
  <si>
    <t>https://secretariadistritald.sharepoint.com/:f:/s/SubsecretaradeFortalecimientodeCapacidadesyOportunidades/EowjQcYEgElAkVAwS8-vQbYBluF__TD7InpNaCd3tbvGmw?e=FwYgSu</t>
  </si>
  <si>
    <t>https://secretariadistritald.sharepoint.com/:f:/s/SubsecretaradeFortalecimientodeCapacidadesyOportunidades/Etg3TOfT7C1MkRlgq5RjwuoBr_B0gglV3bntTPoPs-TUSA?e=XdUsAS</t>
  </si>
  <si>
    <t>https://secretariadistritald.sharepoint.com/:f:/s/SubsecretaradeFortalecimientodeCapacidadesyOportunidades/EuGtxXUDBF1Jj2qNh2szXOEBHODgoLL_55kU3-QoQ_Qn1w?e=hBU5o3</t>
  </si>
  <si>
    <t>https://secretariadistritald.sharepoint.com/:f:/s/SubsecretaradeFortalecimientodeCapacidadesyOportunidades/EkoNtkOJZ-tMhJs-qWKhKrABzau3AlyfAgl1YTQ43yjhsA?e=8SEDst</t>
  </si>
  <si>
    <t>https://secretariadistritald.sharepoint.com/:f:/s/SubsecretaradeFortalecimientodeCapacidadesyOportunidades/EiEu1uvn3oBBrFHwaBD13ZsBx7Nr-uNBZxIZCsN7ucUxhA?e=U95xxh</t>
  </si>
  <si>
    <t xml:space="preserve">En el mes de junio se registraron 600 seguimientos efectivos a mujeres en relación al avance del trámite de la ruta social activada. </t>
  </si>
  <si>
    <t>https://secretariadistritald.sharepoint.com/:x:/s/SubsecretaradeFortalecimientodeCapacidadesyOportunidades/EdjaUhXhiRxMnXQ_na5MblcB7IAEqJWMsD35iVJV0YWvfQ?e=VnoweR</t>
  </si>
  <si>
    <t>En el mes de junio se apertura la representación de 155 casos que se encuentran distribuidos en: 120 en materia administrativa, 0 en materia de familia, 28 en materia penal y 7 sin identificar. 
Se mantienen los convenios con Fiscalía General de la Nación, Personería  Distrital y Procuraduría General, con el objetivo mantener el sistema de atención a mujeres con VBG en el distrito. El equipo de la SFCyO se encuentra en proceso de ampliación del convenio con la Fiscalia.</t>
  </si>
  <si>
    <t>Durante el primer semestre de 2025, las diferentes estrategias han aperturado 790 representaciones jurídicas, discriminadas de la siguiente manera: 592 en procesos administrativos, 180 en procesos penales, 9 en procesos de familia y 9 por identificar (mes de marzo y junio). 
Se cuenta con equipos de litigio para casos escalonados por asignación directa en las URI y en las Casas de Justicia con Ruta Integral. Así mismo, con el equipo de litigio en procesos administrativos (Medidas de Protección en Comisarías) y los equipos en procesos penales. Estos Escalonamientos se determinan en el Comité Técnico de Escalonamientos y Representación.</t>
  </si>
  <si>
    <t xml:space="preserve">Se realizaron asignaciones por el comité y se decidieron asignaciones directas (en observancia de lo establecido en la Resolución 314 de 2022) en los casos que lo amerita por la urgencia o que por las fechas de las acciones requeridas no alcanzan a ser estudiados en las sesiones ordinarias del comité que se realizan cada miércoles. Para el mes de junio se escalonaron a través del comité de Representación un total de  204 casos, de los cuales 155 fueron asignados por el comité de acuerdo con el reporte de Litigio de Si - Misional 2.0. </t>
  </si>
  <si>
    <t xml:space="preserve">A cierre de junio de 2025, se ha adelantado por medio del equipo humano de la SdMujer, la orientación y asesoría jurídica, atención psicosocial, atención psico-jurídica en 13 espacios: 7 Casas de Justicia con Ruta Integral, 5 URI´s que cuentan con las duplas y 1 Centro de Atención de la Fiscalía. Se incluye como evidencia presentación en donde se relacionan los espacios en donde contamos con el servicio psicosocial.
Está en proceso de ampliación del convenio con la Fiscalia General de la Nación y la Alianza Con SDSyC en donde se esta analizando la ampliación en un nuevo establecimiento con Ruta Integral para la vigencia 2025. </t>
  </si>
  <si>
    <t xml:space="preserve">Para el primer semestre de 2025 se dio acompañamiento psicosoial a 395 de las 747 mujeres con nuevas representaciones en 2025, es decir un 52,8%. Es importante precisar que corresponde a las mujeres que requieren el acompañamiento y hacen solcitud. 
Estas actividades identifican el cumplimiento de la ruta total de intervención, así, una vez realizado la primera atención de trabajo social y la asesoría sociojurídica , se identifican las mujeres a las cuales se les realiza la atención y seguimiento psicosocial  sea a través de los equipos duplas o de equipos independientes acorde a las necesidades de cada mujer. </t>
  </si>
  <si>
    <t>Para el periodo enero ajulio se han activado un total de 1935 rutas o servicios por el equipo de dinamizadoras (una mujer puede tener mas de una activación de ruta). Se han atendido 1703 mujeres.
Así mismo, se registran 3604 seguimientos efectivos. 
Se cuenta con el equipo de dinamizadoras para cada una de las 7 casas de justicia con ruta integral
El volumen de las activaciones de ruta por parte de las dinamizadoras en las casas de justicia con ruta integral, evidencian la labor constante y pertinente de los equipos en la atención integral, real y efectiva a la ciudadanía.</t>
  </si>
  <si>
    <t>Es importante precisar que en el sistema Si - Misional 2.0, aún se encuentran algunos errores de datos</t>
  </si>
  <si>
    <t xml:space="preserve">396 nuevas activaciones de ruta social se dieron por el equipo de dinamizadoras de la SDMujer (una mujer puede tener mas de una activación de ruta por lo cual se encuentran  259 mujeres con activaciones), evidenciando la labor constante y pertinente de los equipos en la atención integral, real y efectiva a la ciudadanía. </t>
  </si>
  <si>
    <t xml:space="preserve">En el mes 1010 mujeres recibieron acompañamiento psicosocial:
- 586 en Casas de Justicia
- 348 en URI 
- 76 en CAF. </t>
  </si>
  <si>
    <t>En el periodo enero a julio se han beneficiado 4600 mujeres que recibieron acompañamiento psicosocial en los 3 espacios de la estrategia, distribuidos así: 
- 2558 en Casa de Justicia
- 1628 en URI
-  414 en CAF. 
Se cuenta con el equipo psicosocial para atender a las mujeres que ingresan a alguna de las 5 URI, al CAF (Caivas y Capiv) y a las 7 casas de justicia con ruta integral o a las 8 casas de justicia con el modelo de atención tradicional.  Se mantiene articulación con la Estrategia de Enlace Sofía para revisar los criterios de articulación y comunicación entre los dos Equipos, según los casos que se acompañan en las distintas estrategias</t>
  </si>
  <si>
    <t>Durante el periodo no se presentan retrasos. Es importante precisar que en el sistema Si - Misional 2.0, aún se encuentran errores en cargue de datos</t>
  </si>
  <si>
    <t>En el mes 76 mujeres recibieron acompañamiento psicosocial en CAF. (No se cuentan duplicados)</t>
  </si>
  <si>
    <t>En el mes 348 mujeres recibieron acompañamiento psicosocial en URI. (No se cuentan duplicados)</t>
  </si>
  <si>
    <t xml:space="preserve">En el mes de julio se realizaron 1894 asesorías u orientaciones sociojurídicas  en los 3 espacios establecidos en la estrategia. De estos se identifican 1822 nuevas atenciones con nuevas mujeres en el mes, atendiendo a a 1795 mujeres (una mujer posee más de una atención, 13 de estos casos se presentan en el mes): 1268 en Casas de Justicia, 335 en URI y 192 en CAF. </t>
  </si>
  <si>
    <t>En julio un total de 1795 nuevas mujeres recibieron asesoría u orientación sociojurídica en los 3 espacios donde se desarrolla la estrategia. Hasta la fecha se han realizado 9211 atenciones por primera vez en 2025.
Se cuenta con el equipo de abogadas de orientación y asesoría para atender a las mujeres que ingresan a alguna de las 5 URI, al CAF (Caivas y Capiv) y a las 7 casas de justicia con ruta integral o a las 8 casas de justicia con el modelo de atención tradicional.</t>
  </si>
  <si>
    <t xml:space="preserve">En el mes de julio se atendieron por primera vez en CAF a 192 ciudadanas. (Sin duplicación y con primera atención en este espacio) </t>
  </si>
  <si>
    <t xml:space="preserve">En el mes acudieron por primera vez 1268 ciudadanas a las Casas de Justicia, discriminadas: Casas de Justicia con Ruta Integral 851 y en Casas con Modelo Tradicional 417.(Sin duplicación y con primera atención en este espacio) </t>
  </si>
  <si>
    <t xml:space="preserve">En el mes se atendieron por primera vez en URI a 335 personas. (Sin duplicación y con primera atención en este espacio) </t>
  </si>
  <si>
    <t>En el mes de julio se apertura la representación de 154 casos que se encuentran distribuidos en: 120 en materia administrativa, 5 en materia de familia y 29 en materia penal . 
Se mantienen los convenios con Fiscalía General de la Nación, Personería  Distrital y Procuraduría General, con el objetivo mantener el sistema de atención a mujeres con VBG en el distrito. El equipo de la SFCyO se encuentra en proceso de ampliación del convenio con la Fiscalia.</t>
  </si>
  <si>
    <t xml:space="preserve">Para el primer semestre de 2025 se dio acompañamiento a 395 de las 790 mujeres con nuevas representaciones en 2025, es decir un 50%. Es importante precisar que corresponde a las mujeres que requieren el acompañamiento y hacen solcitud. </t>
  </si>
  <si>
    <t xml:space="preserve">De las 154 representaciones nuevas para litigio abiertas en el mes de julio, se identifica que se da inició el acompañamiento psicosocial a 50 mujeres que lo solicitaron y se encuentran en representación jurídica. Así mismo, se evidencia que hay 27 seguimientos a nuevas representaciones dentro del mismo mes. Adicionalmente, se registra el seguimiento a 21 mujeres que ya venían con proceso de acompañamiento psicosocial y que ahora están siendo representadas por el equipo de litigio. Los 71 casos corresponden a mujeres que requieren el acompañamiento y han solicitado representación. </t>
  </si>
  <si>
    <t xml:space="preserve">Para el periodo enero a julio de 2025 se dio acompañamiento a 466 mujeres del total de aquellas tuvieron nueva representación durante el mismo periodo en 2025 (944). Es importante precisar que corresponde a las mujeres que requieren el acompañamiento y hacen solcitud. </t>
  </si>
  <si>
    <t xml:space="preserve">De las representaciones nuevas para litigio abiertas en el mes de junio, se identifica que se da inició el acompañamiento psicosocial a 58 mujeres que lo solicitaron y se encuentran en representación jurídica. Así mismo, se evidencia que no hay seguimiento a nuevas representaciones dentro del mismo mes. Adicionalmente, se registra el seguimiento a 42 mujeres que ya venían con proceso de acompañamiento psicosocial y que ahora están siendo representadas por el equipo de litigio. Los 100 casos corresponden a mujeres que requieren el acompañamiento y han solicitado representación. </t>
  </si>
  <si>
    <t xml:space="preserve">A cierre de julio de 2025, se ha adelantado por medio del equipo humano de la SdMujer, la orientación y asesoría jurídica, atención psicosocial, atención psico-jurídica en 13 espacios: 7 Casas de Justicia con Ruta Integral, 5 URI´s que cuentan con las duplas y 1 Centro de Atención de la Fiscalía. Se incluye como evidencia presentación en donde se relacionan los espacios en donde contamos con el servicio psicosocial.
Está en proceso de ampliación del convenio con la Fiscalia General de la Nación y la Alianza Con SDSyC en donde se esta analizando la ampliación en un nuevo establecimiento con Ruta Integral para la vigencia 2025. </t>
  </si>
  <si>
    <t>El reporte de las acciones adelantadas por el equipo de psicología forense durante julio 2025 fueron:
- Casos sugeridos para articulación con el equipo en Comité técnico para la representación: Se sugirió articular en 11 casos, para los siguientes servicios: 8 evaluaciones, 6 preparaciones, 2 conceptos técnicos y 1 informe de refutación.
Recepción de solicitudes para articulación: 12
Asignación de labores periciales: 9
De las labores asignadas a las profesionales, se realizaron:
- 3   Entrevistas con ciudadana
- 3  Aplicaciones de pruebas psicométricas 
- 9  Entrevistas complementarias
- 9   Comunicaciones con abogadas
- 2  Comunicaciones con ciudadanas
- 4 Entregas de informe de evaluación psicológica
- 3 Socializaciones de resultados
- 3  Asistencias a audiencias
- 1  Cancelación
Adicionalmente, se realizaron las siguientes acciones: 
- 4 Preparaciones de audiencia
- 1 Entrega de concepto técnico
- 5   Articulaciones con equipo psicosocial
- Se expusieron los servicios de psicología forense ante la nueva supervisora del equipo de litigio en URI
- Con el equipo de profesionales en litigio penal se realizó un espacio de fortalecimiento conceptual 
- Última reunión de seguimiento al registro en Simisional con ingenieros de la entidad, para realizar las últimas modificaciones en función de lo que se identificó en el primer mes de uso del formulario por parte del equipo. 
- Radicación de contrato para compras de pruebas psicométricas</t>
  </si>
  <si>
    <t xml:space="preserve">Se realizaron asignaciones por el comité y se decidieron asignaciones directas (en observancia de lo establecido en la Resolución 314 de 2022) en los casos que lo amerita por la urgencia o que por las fechas de las acciones requeridas no alcanzan a ser estudiados en las sesiones ordinarias del comité que se realizan cada miércoles. Para el mes de julio se escalonaron a través del comité de Representación un total de  230 casos, de los cuales 154 fueron asignados: 120 en materia administrativa, 5 en materia de familia y 29 en materia penal .  de acuerdo con el reporte de Litigio de Si - Misional 2.0. </t>
  </si>
  <si>
    <t>https://secretariadistritald.sharepoint.com/:f:/s/SubsecretaradeFortalecimientodeCapacidadesyOportunidades/ErQtubFp-nFMlyR9sp7ZKfwBP1k5tv1rtC4d9lbM-X1x6Q?e=b9SuxE</t>
  </si>
  <si>
    <t>https://secretariadistritald.sharepoint.com/:f:/s/SubsecretaradeFortalecimientodeCapacidadesyOportunidades/EgBSpO6HcyNAhemUJQGyM8cBlMwcUNQEvS_gVtCPlymkzA?e=nsGVG9</t>
  </si>
  <si>
    <t>https://secretariadistritald.sharepoint.com/:f:/s/SubsecretaradeFortalecimientodeCapacidadesyOportunidades/EpEy2XkPsRdMhqArtTHhkYYBrmLjFSPBcD90yCe-msZNPg?e=OeqvMG</t>
  </si>
  <si>
    <t>https://secretariadistritald.sharepoint.com/:f:/s/SubsecretaradeFortalecimientodeCapacidadesyOportunidades/EtvC4XI_jTJPm91N57ep0_MBFm_SOJGTy_qWFpsszt9dcw?e=TSPW6w</t>
  </si>
  <si>
    <t>https://secretariadistritald.sharepoint.com/:f:/s/SubsecretaradeFortalecimientodeCapacidadesyOportunidades/Eqy2Z9EpjURBpeR6Hzdp8ncBNIWfZaJ-FlMdALP1OQcT6w?e=4n3xTY</t>
  </si>
  <si>
    <t>https://secretariadistritald.sharepoint.com/:f:/s/SubsecretaradeFortalecimientodeCapacidadesyOportunidades/EjvxROzW32lOn6PX9C6yyhkBYxANwOS7PSu7syE53pLHFQ?e=SvEYOu</t>
  </si>
  <si>
    <t>https://secretariadistritald.sharepoint.com/:w:/s/SubsecretaradeFortalecimientodeCapacidadesyOportunidades/EQf0ATypX-BLqFlq4Dv7bgoBlFUbUmyf_CLW9pnv0FdllA?e=hHQBkG</t>
  </si>
  <si>
    <t>https://secretariadistritald.sharepoint.com/:f:/s/SubsecretaradeFortalecimientodeCapacidadesyOportunidades/EhivSJ9pu55Dg1G-ncDPsR8Bc9C_0GgQVku4vwXu7QeUZQ?e=xC9YA8</t>
  </si>
  <si>
    <t>En el mes, el equipo de dinamización atendió a 259 mujeres. Teniendo en cuenta que una mujer puede poseer más de una ruta activada, el total de rutas es equivalente a 396 en el mes de julio.
En el caso de seguimientos realizados por el equipo de dinamizadoras se encontró un total de 791 seguimientos efectivos para el mes. 
Finalizando se resaltan los 76 procesos realizados por el equipo de dinamizadoras en el territorio ejecutados de la siguiente forma: 40 sensibilizaciones y 36 divulgaciones en el mes de Julio llegando así a 1099 ciudadanas en las distintas localidades que conllevaron al reconocimiento de los servicios de la SDMUJER</t>
  </si>
  <si>
    <t xml:space="preserve">En el mes de julio se registraron 791 seguimientos efectivos a mujeres en relación al avance del trámite de la ruta social activada. </t>
  </si>
  <si>
    <t xml:space="preserve">Durante el mes de julio se realizaron 5 sesiones del comité de representación jurídica los días 2, 9, 16, 23 y 30. En las evidencias se incluyen los soportes de: 
1. Reporte de asistencia a las sesiones del comité de represnetación, emitido por la plataforma teams.   
2. Convocatorias realizadas por la secretaria técnica para adelantar sesiones a través de plataforma teams. 
Nota: No se comparten las actas en garantía de los datos sensibles que contiene de las ciudadanas. 
</t>
  </si>
  <si>
    <t xml:space="preserve">El presupuesto vigencia 2025 no posee recursos adicionales para la contratación de un equipo respectivo para la creación de una nueva ruta integral, así, el obstáculo de recursos ha conllveado a realizar articulació con la Secretraría de Seguridad Justicia y Convivencia para ver posibles souciones al tema, teniendo en cuenta la necesidad por demanda de VBG.  </t>
  </si>
  <si>
    <t xml:space="preserve">Se solicita ajuste de metas físicas de acuerdo al avance de las mismas en el primer semestre de 2025 y la curva natural de demanda de las esteategias. Esto conlleva a ajuste de las metas mensualizadas agosto a dociembre de 2025 y a las mestas anualizada de 2025 y sucesivos. </t>
  </si>
  <si>
    <t>En el mes de agosto se apertura la representación de 130 casos que se encuentran distribuidos en: 108 en materia administrativa, 2 en materia de familia y 20 en materia penal . 
Se mantienen los convenios con Fiscalía General de la Nación, Personería  Distrital y Procuraduría General, con el objetivo mantener el sistema de atención a mujeres con VBG en el distrito. El equipo de la SFCyO se encuentra en proceso de ampliación del convenio con la Fiscalia.</t>
  </si>
  <si>
    <t>Durante el periodo enero a julio las diferentes estrategias han aperturado 944 representaciones jurídicas, discriminadas de la siguiente manera: 712 en procesos administrativos, 229 en procesos penales, 14 en procesos de familia y 9 por identificar. 
Se cuenta con equipos de litigio para casos escalonados por asignación directa en las URI y en las Casas de Justicia con Ruta Integral. Así mismo, con el equipo de litigio en procesos administrativos (Medidas de Protección en Comisarías) y los equipos en procesos penales. Estos Escalonamientos se determinan en el Comité Técnico de Escalonamientos y Representación.</t>
  </si>
  <si>
    <t>Se realizaron cambios de abogadas en las estrategias por cesiones de contrato. Igualmente, se mantienen las actividades de formación de habilidades en atención a las ciudadanas y alcances del proceso de representación. 
Se siguen presentando diferencias entre los repórtes manuales y los reportes de Simisional2</t>
  </si>
  <si>
    <t xml:space="preserve">Se realizaron asignaciones por el comité y se decidieron asignaciones directas (en observancia de lo establecido en la Resolución 314 de 2022) en los casos que lo amerita por la urgencia o que por las fechas de las acciones requeridas no alcanzan a ser estudiados en las sesiones ordinarias del comité que se realizan cada miércoles. Para el mes de  agosto se escalonaron a través del comité de Representación un total de  184 casos, de los cuales 130 fueron asignados: 108 en materia administrativa, 2 en materia de familia y 20 en materia penal de acuerdo con el reporte de Litigio de Si - Misional 2.0. </t>
  </si>
  <si>
    <t xml:space="preserve">De las 130 representaciones nuevas para litigio abiertas en el mes de agosto, se identifica que se da inició el acompañamiento psicosocial a 41 mujeres que lo solicitaron y se encuentran en representación jurídica. Así mismo, se evidencia que hay 17 seguimientos a nuevas representaciones dentro del mismo mes. Adicionalmente, se registra el seguimiento a 13 mujeres que ya venían con proceso de acompañamiento psicosocial y que ahora están siendo representadas por el equipo de litigio. Los 54 casos corresponden a mujeres que requieren el acompañamiento y han solicitado representación. </t>
  </si>
  <si>
    <t xml:space="preserve">Para el periodo enero a agosto de 2025 se dio acompañamiento a 520 mujeres del total de aquellas tuvieron nueva representación durante el mismo periodo en 2025 (1074). Es importante precisar que corresponde a las mujeres que requieren el acompañamiento y hacen solcitud. </t>
  </si>
  <si>
    <t xml:space="preserve">En el mes de agosto se realizaron 1612 asesorías u orientaciones sociojurídicas  en los 3 espacios establecidos en la estrategia. De estos se identifican 1552 nuevas atenciones con nuevas mujeres en el mes, atendiendo a a 1538 mujeres (una mujer posee más de una atención, 17 de estos casos se presentan en el mes): 1128 en Casas de Justicia, 285 en URI y 125 en CAF. </t>
  </si>
  <si>
    <t>En agosto un total de 1538 nuevas mujeres recibieron asesoría u orientación sociojurídica en los 3 espacios donde se desarrolla la estrategia. Hasta la fecha se han realizado 10749 atenciones por primera vez en 2025.
Se cuenta con el equipo de abogadas de orientación y asesoría para atender a las mujeres que ingresan a alguna de las 5 URI, al CAF (Caivas y Capiv) y a las 15 casas de justicia: con ruta integral y con el modelo de atención tradicional.</t>
  </si>
  <si>
    <t xml:space="preserve">En el mes de agosto se atendieron por primera vez en CAF a 125 ciudadanas. (Sin duplicación y con primera atención en este espacio) </t>
  </si>
  <si>
    <t xml:space="preserve">En el mes acudieron por primera vez 1128 ciudadanas a las Casas de Justicia, discriminadas: Casas de Justicia con Ruta Integral 790 y en Casas con Modelo Tradicional 338.(Sin duplicación y con primera atención en este espacio) </t>
  </si>
  <si>
    <t xml:space="preserve">En el mes se atendieron por primera vez en URI a 285 personas. (Sin duplicación y con primera atención en este espacio) </t>
  </si>
  <si>
    <t xml:space="preserve">En el mes 754 mujeres recibieron acompañamiento psicosocial:
- 422 en Casas de Justicia
- 284 en URI 
- 48 en CAF. </t>
  </si>
  <si>
    <t>En el mes 48 mujeres recibieron acompañamiento psicosocial en CAF. (No se cuentan duplicados)</t>
  </si>
  <si>
    <t>En el mes 381 mujeres recibieron atención en Casa de Justicia con Ruta Integral ,y  205 en Casas de Justicia Modelo tradicional, para un total de 586  mujeres que recibieron acompañamiento psicosocial en este espacio. (No se cuentan duplicados)</t>
  </si>
  <si>
    <t>En el mes 279 mujeres recibieron atención en Casa de Justicia con Ruta Integral ,y  143 en Casas de Justicia Modelo tradicional, para un total de 422  mujeres que recibieron acompañamiento psicosocial en este espacio. (No se cuentan duplicados)</t>
  </si>
  <si>
    <t>En el mes 284 mujeres recibieron acompañamiento psicosocial en URI. (No se cuentan duplicados)</t>
  </si>
  <si>
    <t>En el mes, el equipo de dinamización atendió a 269 mujeres. Teniendo en cuenta que una mujer puede poseer más de una ruta activada, el total de rutas es equivalente a 390 en el mes de agosto.
En el caso de seguimientos realizados por el equipo de dinamizadoras se encontró un total de 722 seguimientos efectivos para el mes. 
Finalizando se resaltan los 62 procesos realizados por el equipo de dinamizadoras en el territorio ejecutados de la siguiente forma: 32 sensibilizaciones y 30 divulgaciones en el mes de agosto llegando así a 895 ciudadanas en las distintas localidades que conllevaron al reconocimiento de los servicios de la SDMUJER al igual de los derechos humanos de las mujeres desde los distintos enfoques haciendo un especial énfasis en el derecho a "la paz y convivencia con equidad de género"</t>
  </si>
  <si>
    <t>Para el periodo enero - agosto se han activado un total de 2325 rutas o servicios por el equipo de dinamizadoras (una mujer puede tener mas de una activación de ruta). Se han atendido 1972  mujeres.
Así mismo, se registran 4326 seguimientos efectivos. 
Se cuenta con el equipo de dinamizadoras para cada una de las 7 casas de justicia con ruta integral
El volumen de las activaciones de ruta por parte de las dinamizadoras en las casas de justicia con ruta integral, evidencian la labor constante y pertinente de los equipos en la atención integral, real y efectiva a la ciudadanía.</t>
  </si>
  <si>
    <t xml:space="preserve">390 nuevas activaciones de ruta social se dieron por el equipo de dinamizadoras de la SDMujer (una mujer puede tener mas de una activación de ruta por lo cual se encuentran  269 mujeres con activaciones), evidenciando la labor constante y pertinente de los equipos en la atención integral, real y efectiva a la ciudadanía. </t>
  </si>
  <si>
    <t>Las acciones adelantadas por el equipo de psicología forense durante agosto 2025. 
Casos sugeridos para articulación con el equipo en Comité técnico para la representación: Se sugirió articular en 5 casos, para los siguientes servicios: 4 evaluaciones y una preparación de audiencia.
Recepción de solicitudes para articulación: 15
Asignación de labores periciales: 14
 De las labores asignadas previamente a las profesionales, se realizaron:
-5   Entrevistas con ciudadana
-5  Aplicaciones de pruebas psicométricas 
-5  Entrevistas complementarias
-5   Comunicaciones con abogadas
-1  Comunicaciones con ciudadanas
-5 Entregas de informe de evaluación psicológica
-4  Socializaciones de resultados
-5  Asistencias a audiencias
-1 Reunión con la ciudadana
Adicionalmente, se realizaron las siguientes acciones: 
-1 Reunión de asesoría con abogada para construcción de la estrategia de litigio
-3 Preparaciones de audiencia
-5  Articulaciones con equipo psicosocial
-2 Cancelaciones de servicio, una de evaluación psicológica por decisión de fiscalía, debido a que realizó solicitud previa a Medicina Legal; y la otra de una preparación de audiencia por imposibilidad de contactar a la mujer. 
Se apoyó un espacio de fortalecimiento conceptual con profesionales de URI puente Aranda para explicar formas de expresión de violencia psicológica. 
Tuvimos una reunión de articulación con la profesional del cuidado para los equipos, enfocada especialmente en las necesidades del equipo de psicología forense. 
Se avanzó en la revisión del convenio para el desarrollo de la investigación con la que se pretende realizar la valoración para identificación de violencias y malestares.</t>
  </si>
  <si>
    <t>https://secretariadistritald.sharepoint.com/:f:/s/SubsecretaradeFortalecimientodeCapacidadesyOportunidades/EhHbqK0cvC9Mo_oOkhIQeDABjjmS4esVUHaEXCrg-yETLQ?e=2zkT9Z</t>
  </si>
  <si>
    <t>https://secretariadistritald.sharepoint.com/:f:/s/SubsecretaradeFortalecimientodeCapacidadesyOportunidades/EvJGxttV98lAvyZx1zGN5NoBqIsxXimDNhybt73VRHjncA?e=eP23Pt</t>
  </si>
  <si>
    <t>https://secretariadistritald.sharepoint.com/:f:/s/SubsecretaradeFortalecimientodeCapacidadesyOportunidades/Er4oqw4o46ZCr-OEkxoXcYIB-ILvQTFXNF6VJRmGtmYyKg?e=2D7CDu</t>
  </si>
  <si>
    <t>https://secretariadistritald.sharepoint.com/:f:/s/SubsecretaradeFortalecimientodeCapacidadesyOportunidades/ErPvtIb2G5lAsO19kvZLsHkBNd0ONrNIyfB-LqHedhW8ow?e=2IXSi1</t>
  </si>
  <si>
    <t>https://secretariadistritald.sharepoint.com/:x:/s/SubsecretaradeFortalecimientodeCapacidadesyOportunidades/EVIDH0KMtOlEo6iLo-HRgd0BK467ZroWmLS_M-fma34SPg?e=ByBZzk</t>
  </si>
  <si>
    <t>https://secretariadistritald.sharepoint.com/:x:/s/SubsecretaradeFortalecimientodeCapacidadesyOportunidades/EXJBhM7aO9hBqtiQMYmpRzIB8rKLOMExDkQX30el_N_AQA?e=nj7Q34</t>
  </si>
  <si>
    <t>https://secretariadistritald.sharepoint.com/:x:/s/SubsecretaradeFortalecimientodeCapacidadesyOportunidades/EaZc66JHRShNqJ-xgdXW28ABxi6bVjOYK7CyjoZ2ip6AHw?e=5fsopS</t>
  </si>
  <si>
    <t>Directorio_Instituciones.docx</t>
  </si>
  <si>
    <t xml:space="preserve">A cierre de  agosto de 2025, se ha adelantado por medio del equipo humano de la SdMujer, prestación de los servicios jurídicos y psicosociales en el marco de la estrategia de justicia de género, bajo la Resolución 314 de 2022-15 espacios: 7 Casas de Justicia con Ruta Integral, 5 URI´s que cuentan con las duplas, 1 Centro de Atención de la Fiscalía y 2 Casas de Justicia Sin Ruta. Se incluye como evidencia presentación en donde se relacionan los espacios en donde contamos con el servicio psicosocial.
</t>
  </si>
  <si>
    <t xml:space="preserve">El contar con suficientes espacios permite mayor cobertura y oportunidad para la atención, jurídica y psicosocial a las mujeres víctimas de violencia. </t>
  </si>
  <si>
    <t>A la altura del segundo cuatrimestre de 2025 las diferentes estrategias han aperturado 1074 representaciones jurídicas, discriminadas de la siguiente manera: 820 en procesos administrativos, 229 en procesos penales, 16 en procesos de familia y 9 por identificar. 
Se cuenta con equipos de litigio para casos escalonados por asignación directa en las URI y en las Casas de Justicia con Ruta Integral. Así mismo, con el equipo de litigio en procesos administrativos (Medidas de Protección en Comisarías) y los equipos en procesos penales. Estos Escalonamientos se determinan en el Comité Técnico de Escalonamientos y Representación.</t>
  </si>
  <si>
    <t xml:space="preserve">Durante el mes se realizaron 4 sesiones del comité de representación jurídica los días 5, 13, 20 y 29 de agosto. En las evidencias se incluyen los soportes de: 
1. Reporte de asistencia a las sesiones del comité de represnetación, emitido por la plataforma teams.   
2. Convocatorias realizadas por la secretaria técnica para adelantar sesiones a través de plataforma teams. 
Nota: No se comparten las actas en garantía de los datos sensibles que contiene de las ciudadanas. 
</t>
  </si>
  <si>
    <t xml:space="preserve">En el mes de agosto se registraron 722 seguimientos efectivos a mujeres en relación al avance del trámite de la ruta social activada. </t>
  </si>
  <si>
    <t xml:space="preserve">Para el mes de agosto se encuentran en operación 15 espacios establecidos por la Subsecretaría para la prestación de los servicios jurídicos y psicosociales, así, para el mes se ingresan los establecimientos de Bosa y Usme, establecimientos que adelantaran atenciones y seguimientos socio jurídicos y psicosociales a partir de la protección y recuperación de derechos, un servicio especializado y oportuno para las víctimas de VBG. Esto, conlleva a que la SFCyO en estos establecimientos, brinden una atención digna y respetuosa, facilitando el acceso a servicios  y fomentando la denuncia y la sanción de los agresores a través de la activación de rutas de atención.  </t>
  </si>
  <si>
    <t>En septiembre de 2025 se apertura la representación de 135 casos que se encuentran distribuidos en: 111 en materia administrativa, 1 en materia de familia, 2 sin identificar y 21 en materia penal . 
Se mantienen los convenios con Fiscalía General de la Nación, Personería  Distrital y Procuraduría General, con el objetivo mantener el sistema de atención a mujeres con VBG en el distrito. El equipo de la SFCyO se encuentra en proceso de ampliación del convenio con la Fiscalia.</t>
  </si>
  <si>
    <t>Con corte a septiembre de 2025 las diferentes estrategias han aperturado 1209 representaciones jurídicas, discriminadas de la siguiente manera: 931 en procesos administrativos, 250 en procesos penales, 17 en procesos de familia y 11 sin materia específica. 
Se cuenta con equipos de litigio para casos escalonados por asignación directa en las URI y en las Casas de Justicia con Ruta Integral. Así mismo, con el equipo de litigio en procesos administrativos (Medidas de Protección en Comisarías) y los equipos en procesos penales. Estos Escalonamientos se determinan en el Comité Técnico de Escalonamientos y Representación.</t>
  </si>
  <si>
    <t xml:space="preserve">El servicio de representación jurídica no tiene costo, lo que permite a las mujeres acceder al mismo, siempre y cuando cumplan con los criterios establecidos. Esto favorece el acceso a la justicia y el restablecimiento de los derechos de las mujeres con violencia basada en género y/o de sus familias en los caso de feminicidio. </t>
  </si>
  <si>
    <t>Se realizaron cambios de abogadas en las estrategias por cesiones de contrato. 
Se adelentó análisis del por qué las diferencias de datos entre Simisional2 y las basdes de control, por lo cula desde vigencia 2026 se ajustará la metodología de calculo</t>
  </si>
  <si>
    <t xml:space="preserve">Se realizaron asignaciones por el comité y asignaciones directas (en observancia de lo establecido en la Resolución 314 de 2022) en los casos que lo amerita por la urgencia o que por las fechas de las acciones requeridas no alcanzan a ser estudiados en las sesiones ordinarias del comité que se realizan semanalmente. 
Para el mes de septiembre se escalonaron a través del comité de Representación un total de 171 casos, de los cuales 135 fueron asignados: 111 en materia administrativa, 1 en materia de familia, 2 sin identificar y 21 en materia penal de acuerdo con el reporte de Litigio de Si - Misional 2.0. </t>
  </si>
  <si>
    <t xml:space="preserve">Para el periodo enero a septiembre de 2025 se dio acompañamiento a 578 mujeres del total de aquellas tuvieron nueva representación durante el mismo periodo en 2025 (1209). Es importante precisar que corresponde a las mujeres que requieren el acompañamiento y hacen solcitud. </t>
  </si>
  <si>
    <t xml:space="preserve">Las acciones adelantadas por el equipo de psicología forense durante septiembre 2025. 
Casos sugeridos para articulación con el equipo en Comité técnico para la representación (sin contar sugerencias de asignaciones directas de comité): Se sugirió articular en 11 casos, para los siguientes servicios: 7 evaluaciones, 6 preparaciones de audiencia y 1 revisión documental.
Recepción de solicitudes para articulación: 16
Asignación de labores periciales: 12
De las labores asignadas previamente a las profesionales, se realizaron:
-4  Entrevistas con ciudadana
-4  Aplicaciones de pruebas psicométricas 
-6  Entrevistas complementarias
-11   Comunicaciones con abogadas
-3  Comunicaciones con ciudadanas
-5 Entregas de informe de evaluación psicológica
-2  Socializaciones de resultados
-3  Asistencias a audiencias
Adicionalmente, se realizaron las siguientes acciones: 
-2 Entregas de conceptos técnicos
-1 Reunión de asesoría con abogada para construcción de la estrategia de litigio, mediante entrega de preguntas para contrainterrogatorio
-6 Preparaciones de audiencia
-4 Articulaciones con equipos psicosociales
-Hubo 1 caso que no se asignó debido a que no se contó con el envío de documentación por parte de la ciudadana a tiempo para lograr iniciar el servicio y entregar en los tiempos requeridos.  </t>
  </si>
  <si>
    <t>En septiembre un total de 1604 nuevas mujeres recibieron asesoría u orientación sociojurídica en los 3 espacios donde se desarrolla la estrategia. Hasta la fecha se han realizado 12353 atenciones por primera vez en 2025.
Se cuenta con el equipo de abogadas de orientación y asesoría para atender a las mujeres que ingresan a alguna de las 5 URI, al CAF (Caivas y Capiv) y a las 15 casas de justicia: con ruta integral y con el modelo de atención tradicional.</t>
  </si>
  <si>
    <t xml:space="preserve">En el mes de septiembre se atendieron por primera vez en CAF a 130 ciudadanas. (Sin duplicación y con primera atención en este espacio) </t>
  </si>
  <si>
    <t xml:space="preserve">En el mes acudieron por primera vez 1157 ciudadanas a las Casas de Justicia, discriminadas: Casas de Justicia con Ruta Integral 819 y en Casas con Modelo Tradicional 338.(Sin duplicación y con primera atención en este espacio) </t>
  </si>
  <si>
    <t xml:space="preserve">En el mes se atendieron por primera vez en URI a 317 personas. (Sin duplicación y con primera atención en este espacio) </t>
  </si>
  <si>
    <t xml:space="preserve">En el mes 899 mujeres recibieron acompañamiento psicosocial:
- 511 en Casas de Justicia
- 324 en URI 
- 64 en CAF. </t>
  </si>
  <si>
    <t>En el mes 324 mujeres recibieron acompañamiento psicosocial en URI. (No se cuentan duplicados)</t>
  </si>
  <si>
    <t>En el mes 343 mujeres recibieron atención en Casa de Justicia con Ruta Integral ,y  168 en Casas de Justicia Modelo tradicional, para un total de 511 mujeres que recibieron acompañamiento psicosocial en este espacio. (No se cuentan duplicados)</t>
  </si>
  <si>
    <t>En el mes, el equipo de dinamización atendió a 252 mujeres. Teniendo en cuenta que una mujer puede poseer más de una ruta activada, el total de rutas es equivalente a 380 en el mes de septiembre.
En el caso de seguimientos realizados por el equipo de dinamizadoras se encontró un total de 717 seguimientos efectivos para el mes. 
Finalizando se resaltan los 71 procesos realizados por el equipo de dinamizadoras en el territorio ejecutados de la siguiente forma: 37 sensibilizaciones y 34 divulgaciones en el mes de septiembre llegando así a 1049 ciudadanas en las distintas localidades que conllevaron al reconocimiento de los servicios de la SDMUJER al igual de los derechos humanos de las mujeres desde los distintos enfoques haciendo un especial énfasis en el derecho a "la salud plena"-IVE</t>
  </si>
  <si>
    <t>Para el periodo enero - septiembre se han activado un total de 2705 rutas o servicios por el equipo de dinamizadoras (una mujer puede tener mas de una activación de ruta). Se han atendido 2224 mujeres.
Así mismo, se registran 5043 seguimientos efectivos. 
Se cuenta con el equipo de dinamizadoras para cada una de las 7 casas de justicia con ruta integral
El volumen de las activaciones de ruta por parte de las dinamizadoras en las casas de justicia con ruta integral, evidencian la labor constante y pertinente de los equipos en la atención integral, real y efectiva a la ciudadanía.</t>
  </si>
  <si>
    <t xml:space="preserve">380 nuevas activaciones de ruta social se dieron por el equipo de dinamizadoras de la SDMujer (una mujer puede tener mas de una activación de ruta por lo cual se encuentran  252 mujeres con activaciones), evidenciando la labor constante y pertinente de los equipos en la atención integral, real y efectiva a la ciudadanía. </t>
  </si>
  <si>
    <t xml:space="preserve">En el mes se registraron 717 seguimientos efectivos a mujeres en relación al avance del trámite de la ruta social activada. </t>
  </si>
  <si>
    <t>https://secretariadistritald.sharepoint.com/:f:/s/SubsecretaradeFortalecimientodeCapacidadesyOportunidades/El9DM2LLOHRDiOPtXWzpT3wBfqnmUk-ysZt94auPrHq8Uw?e=k5ZNgx</t>
  </si>
  <si>
    <t>https://secretariadistritald.sharepoint.com/:f:/s/SubsecretaradeFortalecimientodeCapacidadesyOportunidades/EpL81K8NrchCkKn04tqFJXQBfxtpx-ZbLPvwhdAYwuOqgg?e=NIZerg</t>
  </si>
  <si>
    <t>https://secretariadistritald.sharepoint.com/:f:/s/SubsecretaradeFortalecimientodeCapacidadesyOportunidades/EuQHF8AQAoBIj4XXh_cyDugBbqBZGKa0RkLtW19Mk14THA?e=npCk3n</t>
  </si>
  <si>
    <t>https://secretariadistritald.sharepoint.com/:f:/s/SubsecretaradeFortalecimientodeCapacidadesyOportunidades/EjddWlVrozBOiL7hEjmvqCEBWI2l0t7LuXQIg0G-Pt2L0Q?e=L5gMX2</t>
  </si>
  <si>
    <t>https://secretariadistritald.sharepoint.com/:x:/s/SubsecretaradeFortalecimientodeCapacidadesyOportunidades/EfWoPMSrZ6lLoi18-Srb1oYBgqd1KiNaAOTZpzdo1hZirw?e=a4XzEb</t>
  </si>
  <si>
    <t>https://secretariadistritald.sharepoint.com/:f:/s/SubsecretaradeFortalecimientodeCapacidadesyOportunidades/EuzZ0kH0K3BAqTm5uZoQPIIBJ0ZDORcgvwzndyrycTmnlQ?e=7QoVyS</t>
  </si>
  <si>
    <t>https://secretariadistritald.sharepoint.com/:f:/s/SubsecretaradeFortalecimientodeCapacidadesyOportunidades/Eo72pDmghF5Phc10k8gbzKoBz1UworulNyQjjDqPSl_yMA?e=Tejsqe</t>
  </si>
  <si>
    <t xml:space="preserve">Durante el mes se realizaron 4 sesiones del comité de representación jurídica los días 3, 10, 17 y 24 de septiembre. En las evidencias se incluyen los soportes de: 
1. Reporte de asistencia a las sesiones del comité de represnetación, emitido por la plataforma teams.   
2. Convocatorias realizadas por la secretaria técnica para adelantar sesiones a través de plataforma teams. 
Nota: No se comparten las actas en garantía de los datos sensibles que contiene de las ciudadanas. 
</t>
  </si>
  <si>
    <t>Ajuste metas anualizadas 2025, 2026 y 2027, y mensuales (agosto a diciembre 2025) de las actividades 1, 4 y 5</t>
  </si>
  <si>
    <t>Se solicita ajuste de metas físicas de acuerdo al avance de las mismas en el primer semestre de 2025 y la curva natural de demanda de las estrategias.  Esto conlleva a ajustar las metas establecidas para el cuatrienio, lo cual implica solicitar la reprogramación de las magnitudes anuales correspondientes a los años 2026 y 2027 en cada una de las actividades contempladas. Lo anterior también requiere la modificación de la actividad respectiva en los instrumentos de planeación.</t>
  </si>
  <si>
    <t xml:space="preserve">A cierre de  septiembre de 2025, se ha adelantado por medio del equipo humano de la SdMujer, prestación de los servicios jurídicos y psicosociales en el marco de la estrategia de justicia de género, bajo la Resolución 314 de 2022-15 espacios: 7 Casas de Justicia con Ruta Integral, 5 URI´s que cuentan con las duplas, 1 Centro de Atención de la Fiscalía y 3 Casas de Justicia Sin Ruta. Se incluye como evidencia presentación en donde se relacionan los espacios en donde contamos con el servicio psicosocial.
</t>
  </si>
  <si>
    <t xml:space="preserve">Para el mes de septiembre se encuentran en operación 16 espacios establecidos por la Subsecretaría para la prestación de los servicios jurídicos y psicosociales, así, para el mes se ingresa el establecimiento de Usaquen, establecimiento que adelantara atenciones y seguimientos socio jurídicos y psicosociales a partir de la protección y recuperación de derechos, un servicio especializado y oportuno para las víctimas de VBG. Esto, conlleva a que la SFCyO en estos establecimientos, brinden una atención digna y respetuosa, facilitando el acceso a servicios  y fomentando la denuncia y la sanción de los agresores a través de la activación de rutas de atención.  </t>
  </si>
  <si>
    <t>Iniciar 4600 casos de representación jurídica asignados por el Comité Técnico de Representación Jurídica</t>
  </si>
  <si>
    <t>Brindar a 44500 mujeres orientación y asesoría jurídica en los espacios con presencia de la SDMujer</t>
  </si>
  <si>
    <t>Realizar a 22000 mujeres acompañamiento psicosocial en los espacios con presencia de la SDMujer</t>
  </si>
  <si>
    <t>Gestionar 9500 activaciones de rutas y servicios de la oferta distrital para la atención integral a mujeres</t>
  </si>
  <si>
    <r>
      <t xml:space="preserve">De las 135 representaciones nuevas para litigio abiertas en el mes, se identifica que se da inició el acompañamiento psicosocial a </t>
    </r>
    <r>
      <rPr>
        <sz val="13"/>
        <color rgb="FF7030A0"/>
        <rFont val="Arial"/>
        <family val="2"/>
      </rPr>
      <t>44</t>
    </r>
    <r>
      <rPr>
        <sz val="13"/>
        <rFont val="Arial"/>
        <family val="2"/>
      </rPr>
      <t xml:space="preserve"> mujeres que lo solicitaron y se encuentran en representación jurídica. Así mismo, se evidencia que hay 31 seguimientos a nuevas representaciones dentro del mismo mes. Adicionalmente, se registra el seguimiento a </t>
    </r>
    <r>
      <rPr>
        <sz val="13"/>
        <color rgb="FF7030A0"/>
        <rFont val="Arial"/>
        <family val="2"/>
      </rPr>
      <t>14</t>
    </r>
    <r>
      <rPr>
        <sz val="13"/>
        <rFont val="Arial"/>
        <family val="2"/>
      </rPr>
      <t xml:space="preserve"> mujeres que ya venían con proceso de acompañamiento psicosocial y que ahora están siendo representadas por el equipo de litigio. Los 58 casos corresponden a mujeres que requieren el acompañamiento y han solicitado representación. </t>
    </r>
  </si>
  <si>
    <r>
      <t>En el mes se realizaron 1706 asesorías u orientaciones sociojurídicas  en los 3 espacios establecidos en la estrategia. De estos se identifican 1634 nuevas atenciones con nuevas mujeres en el mes, atendiendo a a</t>
    </r>
    <r>
      <rPr>
        <b/>
        <sz val="13"/>
        <color theme="1"/>
        <rFont val="Arial"/>
        <family val="2"/>
      </rPr>
      <t xml:space="preserve"> </t>
    </r>
    <r>
      <rPr>
        <b/>
        <sz val="13"/>
        <color rgb="FF7030A0"/>
        <rFont val="Arial"/>
        <family val="2"/>
      </rPr>
      <t>1604</t>
    </r>
    <r>
      <rPr>
        <b/>
        <sz val="13"/>
        <color theme="1"/>
        <rFont val="Arial"/>
        <family val="2"/>
      </rPr>
      <t xml:space="preserve"> </t>
    </r>
    <r>
      <rPr>
        <sz val="13"/>
        <color theme="1"/>
        <rFont val="Arial"/>
        <family val="2"/>
      </rPr>
      <t xml:space="preserve">mujeres (una mujer posee más de una atención, 33 de estos casos se presentan en el mes): 1157 en Casas de Justicia, 317 en URI y 130 en CAF. </t>
    </r>
  </si>
  <si>
    <t>3860 - Relación de casos de representación jurídica ejercida por la SDMujer que acceden a los servicios de psicología forense y acompañamiento psicosocial, cuando se requiera.</t>
  </si>
  <si>
    <t>3861 - Incremento en el número de espacios interinstitucionales con servicios jurídicos y psicosociales dirigido a mujeres víctimas de violencia.</t>
  </si>
  <si>
    <t>1938 - Asegurar que el 100 % de los casos de representación jurídica ejercida por la SDMUJER que requieran servicios de psicología forense y acompañamiento psicosocial, accedan a los mismos</t>
  </si>
  <si>
    <t>https://secretariadistritald.sharepoint.com/:x:/s/SubsecretaradeFortalecimientodeCapacidadesyOportunidades/EUkSwzLM-IBGm6kpgYjvqp0Bhp8p2Ce1b3ix_7eMkPh-Qw?e=V3scdN</t>
  </si>
  <si>
    <t xml:space="preserve">Ajuste en codificación de las metas del PDD </t>
  </si>
  <si>
    <t>Los códigos que se encuentran en el SEGPLAN son diferentes a los del documento de Plan de Acción del proyecto, por lo cual se debe actualizar</t>
  </si>
  <si>
    <t>1939 - Aumentar a 22 Espacio(s) interinstitucionales los servicios jurídicos y psicosociales dirigidos a mujeres víctimas de violencia fortaleciendo el modelo de ruta integral y la oferta de acompañamiento psico jurídico en los
Centros de Atención de Fiscalía y URIs</t>
  </si>
  <si>
    <t>En el periodo enero a agosto se han beneficiado 5354 mujeres que recibieron acompañamiento psicosocial en los 3 espacios de la estrategia, distribuidos así: 
- 2980 en Casa de Justicia
- 1912 en URI
-  462 en CAF. 
Se cuenta con el equipo psicosocial para atender a las mujeres que ingresan a alguna de las 5 URI, al CAF (Caivas y Capiv) y a las 7 casas de justicia con ruta integral o a las 8 casas de justicia con el modelo de atención tradicional.  Se mantiene articulación con la Estrategia de Enlace Sofía para revisar los criterios de articulación y comunicación entre los dos Equipos, según los casos que se acompañan en las distintas estrategias</t>
  </si>
  <si>
    <t>Ajuste metas anualizadas 2025, 2026 y 2027</t>
  </si>
  <si>
    <t>1939 - Aumentar a 22 Espacio(s) interinstitucionales los servicios jurídicos y psicosociales dirigidos a mujeres víctimas de violencia fortaleciendo el modelo de ruta integral y la oferta de acompañamiento psico jurídico en los Centros de Atención de Fiscalía y URIs</t>
  </si>
  <si>
    <t>En el periodo enero a septiembre se han beneficiado 6253 mujeres que recibieron acompañamiento psicosocial en los 3 espacios de la estrategia, distribuidos así: 
- 3491 en Casa de Justicia
- 2236 en URI
-  526 en CAF. 
Se cuenta con el equipo psicosocial para atender a las mujeres que ingresan a alguna de las 5 URI, al CAF (Caivas y Capiv) y a las 7 casas de justicia con ruta integral o a las 8 casas de justicia con el modelo de atención tradicional.  Se mantiene articulación con la Estrategia de Enlace Sofía para revisar los criterios de articulación y comunicación entre los dos Equipos, según los casos que se acompañan en las distintas estrategias</t>
  </si>
  <si>
    <t xml:space="preserve">Ajuste en la programación mensual (septiembre - diciembre) de las actividades 1,  4 y 5 </t>
  </si>
  <si>
    <t>Se solicita ajuste en la programación mensual de las actividades 1,  4 y 5 en atención a la aprobación de la anualización de dichas actividades, aprobada el 26 de septiembre.</t>
  </si>
  <si>
    <t>Ajuste metas anualizadas 2025, 2026 y 2027 para la actividad 5</t>
  </si>
  <si>
    <t>En octubre de 2025 se apertura la representación de 121 casos que se encuentran distribuidos en: 98 en materia administrativa, 3 en materia de familia y 20 en materia penal . 
Se mantienen los convenios con Fiscalía General de la Nación, Personería  Distrital y Procuraduría General, con el objetivo mantener el sistema de atención a mujeres con VBG en el distrito. El equipo de la SFCyO se encuentra en proceso de ampliación del convenio con la Fiscalia.</t>
  </si>
  <si>
    <t>Con corte a octubre de 2025 las diferentes estrategias han aperturado 1330 representaciones jurídicas, discriminadas de la siguiente manera: 1029 en procesos administrativos, 270 en procesos penales, 20 en procesos de familia y 11 sin materia específica. 
Se cuenta con equipos de litigio para casos escalonados por asignación directa en las URI y en las Casas de Justicia con Ruta Integral. Así mismo, con el equipo de litigio en procesos administrativos (Medidas de Protección en Comisarías) y los equipos en procesos penales. Estos Escalonamientos se determinan en el Comité Técnico de Escalonamientos y Representación.</t>
  </si>
  <si>
    <t>Se realizaron cambios de abogadas en las estrategias por cesiones de contrato. 
Se esta trabajando en limpieza de la migración de Simi1 a Simi2</t>
  </si>
  <si>
    <t xml:space="preserve">Se realizaron asignaciones por el comité y asignaciones directas (en observancia de lo establecido en la Resolución 314 de 2022) en los casos que lo amerita por la urgencia o que por las fechas de las acciones requeridas no alcanzan a ser estudiados en las sesiones ordinarias del comité que se realizan semanalmente. 
Para el mes de octubre se escalonaron a través del comité de Representación un total de 149 casos, de los cuales 121 fueron asignados: 98 en materia administrativa, 3 en materia de familia, y 20 en materia penal de acuerdo con el reporte de Litigio de Si - Misional 2.0. 
Asignaciones directas: 44 casos.
Asignaciones de URI: 15 casos
Asignaciones de Ruta integral: 34 casos
Asignaciones por comité: 28 casos
Devoluciones: 17 casos
Casos pendientes de decisión por la fecha de audiencia para vigencia del 2026: 1
De los casos escalonados se encuentran 55 con alerta de feminicidio en simisional 2.0. </t>
  </si>
  <si>
    <r>
      <t xml:space="preserve">De las 121 representaciones nuevas para litigio abiertas en el mes, se identifica que se da inició el acompañamiento psicosocial a 36 mujeres que lo solicitaron y se encuentran en representación jurídica. Así mismo, se evidencia que hay 23 seguimientos a nuevas representaciones dentro del mismo mes. Adicionalmente, se registra el seguimiento a </t>
    </r>
    <r>
      <rPr>
        <sz val="13"/>
        <color rgb="FF7030A0"/>
        <rFont val="Arial"/>
        <family val="2"/>
      </rPr>
      <t>10</t>
    </r>
    <r>
      <rPr>
        <sz val="13"/>
        <rFont val="Arial"/>
        <family val="2"/>
      </rPr>
      <t xml:space="preserve"> mujeres que ya venían con proceso de acompañamiento psicosocial y que ahora están siendo representadas por el equipo de litigio. Los 46 casos corresponden a mujeres que requieren el acompañamiento y han solicitado representación. </t>
    </r>
  </si>
  <si>
    <t xml:space="preserve">Para el periodo enero a octubre de 2025 se dio acompañamiento a 624 mujeres del total de aquellas tuvieron nueva representación durante el mismo periodo en 2025 (1330). Es importante precisar que corresponde a las mujeres que requieren el acompañamiento y hacen solcitud. </t>
  </si>
  <si>
    <t>Se siguen algunos vacios dentro del sistema SiMisional 2 en cuanto a registro, el equipo OAP viene haciendo ajustes que mejoran algunos procesos.</t>
  </si>
  <si>
    <t xml:space="preserve">Casos sugeridos para articulación con el equipo en Comité técnico para la representación (sin contar sugerencias de asignaciones directas de comité): Se sugirió articular en 6 casos, para los siguientes servicios: 5 evaluaciones y 2 preparaciones de audiencia.
Recepción de solicitudes para articulación: 17
Asignación de labores periciales: 15
De las labores asignadas previamente a las profesionales, se realizaron:
5  Entrevistas con ciudadana
4  Aplicaciones de pruebas psicométricas 
11 Entrevistas complementarias
16   Comunicaciones con abogadas
 4 Comunicaciones con ciudadanas
 7 Entregas de informe de evaluación psicológica
4  Socializaciones de resultados
1  Asistencia a audiencia
Adicionalmente, se realizaron las siguientes acciones: 
1 Entrega de conceptos técnicos
4 Preparaciones de audiencia
2 Cancelaciones de labores periciales, una por imposibilidad de agendar espacios de entrevista con la ciudadana a pesar de buscar darle varias alternativas, y otra por fallecimiento del agresor.
10 Cierres de atenciones en simisional  </t>
  </si>
  <si>
    <t xml:space="preserve">En el mes de octubre se atendieron por primera vez en CAF a 119 ciudadanas. (Sin duplicación y con primera atención en este espacio) </t>
  </si>
  <si>
    <t xml:space="preserve">En el mes se atendieron por primera vez en URI a 346 personas. (Sin duplicación y con primera atención en este espacio) </t>
  </si>
  <si>
    <t xml:space="preserve">En el mes 862 mujeres recibieron acompañamiento psicosocial:
- 457 en Casas de Justicia
- 347 en URI 
-58 en CAF. </t>
  </si>
  <si>
    <t>En el mes 58 mujeres recibieron acompañamiento psicosocial en CAF. (No se cuentan duplicados)</t>
  </si>
  <si>
    <t>En el mes 312 mujeres recibieron atención en Casa de Justicia con Ruta Integral ,y  145 en Casas de Justicia Modelo tradicional, para un total de 457 mujeres que recibieron acompañamiento psicosocial en este espacio. (No se cuentan duplicados)</t>
  </si>
  <si>
    <t>En el mes 347 mujeres recibieron acompañamiento psicosocial en URI. (No se cuentan duplicados)</t>
  </si>
  <si>
    <t>Para el periodo enero - octubre se han activado un total de 3110 rutas o servicios por el equipo de dinamizadoras (una mujer puede tener mas de una activación de ruta). Se han atendido 2477 mujeres.
Así mismo, se registran 5755 seguimientos efectivos. 
Se cuenta con el equipo de dinamizadoras para cada una de las 7 casas de justicia con ruta integral
El volumen de las activaciones de ruta por parte de las dinamizadoras en las casas de justicia con ruta integral, evidencian la labor constante y pertinente de los equipos en la atención integral, real y efectiva a la ciudadanía.</t>
  </si>
  <si>
    <t xml:space="preserve">405 nuevas activaciones de ruta social se dieron por el equipo de dinamizadoras de la SDMujer (una mujer puede tener mas de una activación de ruta por lo cual se encuentran  253 mujeres con activaciones), evidenciando la labor constante y pertinente de los equipos en la atención integral, real y efectiva a la ciudadanía. </t>
  </si>
  <si>
    <t xml:space="preserve">En el mes se registraron 712 seguimientos efectivos a mujeres en relación al avance del trámite de la ruta social activada. </t>
  </si>
  <si>
    <t>https://secretariadistritald.sharepoint.com/:f:/s/SubsecretaradeFortalecimientodeCapacidadesyOportunidades/EuOSLGdUnSVNuc0UuDRv-4EBKwO40o8vtopI6k5LcP-fUQ?e=92P67a</t>
  </si>
  <si>
    <t>https://secretariadistritald.sharepoint.com/:f:/s/SubsecretaradeFortalecimientodeCapacidadesyOportunidades/ElOQYMGdoadBvTUCJ1LKZIABp2BlZ7-fFNNr66uRMU_UUA?e=Dzopny</t>
  </si>
  <si>
    <t>https://secretariadistritald.sharepoint.com/:f:/s/SubsecretaradeFortalecimientodeCapacidadesyOportunidades/EuDBSsEaLt5AilBriJMqqswB6XyfZaAPgekQY3yIIqfKTw?e=eguvCJ</t>
  </si>
  <si>
    <t>https://secretariadistritald.sharepoint.com/:f:/s/SubsecretaradeFortalecimientodeCapacidadesyOportunidades/EgQlyJIqmElPhFmfS1K4tn8BZXYFnEJt_FaAa1oEaarccQ?e=4nNwl7</t>
  </si>
  <si>
    <t>https://secretariadistritald.sharepoint.com/:x:/s/SubsecretaradeFortalecimientodeCapacidadesyOportunidades/ERFjFGFmVkVKnN-6QUOE-jYBacnkJ0W_TJE0dAowWlgO2Q?e=umnkZa</t>
  </si>
  <si>
    <t>https://secretariadistritald.sharepoint.com/:x:/s/SubsecretaradeFortalecimientodeCapacidadesyOportunidades/Ed_Sa3kknZZKhDa2dinVlnABwp8x5w4wqOApx12A9Xq6dQ?e=qJyIkh</t>
  </si>
  <si>
    <t>https://secretariadistritald.sharepoint.com/:f:/s/SubsecretaradeFortalecimientodeCapacidadesyOportunidades/Epjs7EFRLsNKlhYyQvMMe_0B-KdEfpwv7QUzXLr-b6tINw?e=na65bm</t>
  </si>
  <si>
    <t>https://secretariadistritald.sharepoint.com/:w:/s/SubsecretaradeFortalecimientodeCapacidadesyOportunidades/EfB6gD5dspRKurhFl393TqMBKZzgJmJ61t8fZ06bF4xVBg?e=rIEYvg</t>
  </si>
  <si>
    <t>https://secretariadistritald.sharepoint.com/:f:/s/SubsecretaradeFortalecimientodeCapacidadesyOportunidades/EuDBSsEaLt5AilBriJMqqswB6XyfZaAPgekQY3yIIqfKTw?e=IITf6B</t>
  </si>
  <si>
    <r>
      <t>Para el mes de octubre se encuentran en operación 17 espacios establecidos por la Subsecretaría para la prestación de los servicios jurídicos y psicosociales, así, para el mes se ingresa el establecimiento de Suba La Campiña,</t>
    </r>
    <r>
      <rPr>
        <sz val="11"/>
        <color rgb="FFFF0000"/>
        <rFont val="Arial"/>
        <family val="2"/>
      </rPr>
      <t xml:space="preserve"> </t>
    </r>
    <r>
      <rPr>
        <sz val="11"/>
        <color theme="1"/>
        <rFont val="Arial"/>
        <family val="2"/>
      </rPr>
      <t xml:space="preserve">establecimiento que adelantara atenciones y seguimientos socio jurídicos y psicosociales a partir de la protección y recuperación de derechos, un servicio especializado y oportuno para las víctimas de VBG. Esto, conlleva a que la SFCyO en estos establecimientos, brinden una atención digna y respetuosa, facilitando el acceso a servicios  y fomentando la denuncia y la sanción de los agresores a través de la activación de rutas de atención.  </t>
    </r>
  </si>
  <si>
    <t xml:space="preserve">A cierre de  octubre de 2025, se ha adelantado por medio del equipo humano de la SdMujer, prestación de los servicios jurídicos y psicosociales en el marco de la estrategia de justicia de género, bajo la Resolución 314 de 2022-15 espacios: 7 Casas de Justicia con Ruta Integral, 5 URI´s que cuentan con las duplas, 1 Centro de Atención de la Fiscalía y 4 Casas de Justicia Sin Ruta. Se incluye como evidencia presentación en donde se relacionan los espacios en donde contamos con el servicio psicosocial.
</t>
  </si>
  <si>
    <t>En el periodo enero a octubre se han beneficiado 7115 mujeres que recibieron acompañamiento psicosocial en los 3 espacios de la estrategia, distribuidos así: 
- 3948 en Casa de Justicia
- 2583 en URI
-  584 en CAF. 
Se cuenta con el equipo psicosocial para atender a las mujeres que ingresan a alguna de las 5 URI, al CAF (Caivas y Capiv) y a las 7 casas de justicia con ruta integral o a las 8 casas de justicia con el modelo de atención tradicional.  Se mantiene articulación con la Estrategia de Enlace Sofía para revisar los criterios de articulación y comunicación entre los dos Equipos, según los casos que se acompañan en las distintas estrategias</t>
  </si>
  <si>
    <t xml:space="preserve">Durante el mes se realizaron 5 sesiones del comité de representación jurídica numeradas como 35 a 38 realizadas los días 1, 8, 15, 22 y 29 de octubre. En las evidencias se incluyen los soportes de: 
1. Reporte de asistencia a las sesiones del comité de representación, emitido por la plataforma teams.   
2. Convocatorias realizadas por la secretaria técnica para adelantar sesiones a través de plataforma teams. 
Nota: No se comparten las actas en garantía de los datos sensibles que contiene de las ciudadanas. 
</t>
  </si>
  <si>
    <r>
      <t xml:space="preserve">En el mes se realizaron 1631 asesorías u orientaciones sociojurídicas  en los 3 espacios establecidos en la estrategia. De estos se identifican 1550 nuevas atenciones con nuevas mujeres en el mes, atendiendo a </t>
    </r>
    <r>
      <rPr>
        <b/>
        <sz val="13"/>
        <color theme="1"/>
        <rFont val="Arial"/>
        <family val="2"/>
      </rPr>
      <t xml:space="preserve"> </t>
    </r>
    <r>
      <rPr>
        <b/>
        <sz val="13"/>
        <color rgb="FF7030A0"/>
        <rFont val="Arial"/>
        <family val="2"/>
      </rPr>
      <t>1526</t>
    </r>
    <r>
      <rPr>
        <b/>
        <sz val="13"/>
        <color theme="1"/>
        <rFont val="Arial"/>
        <family val="2"/>
      </rPr>
      <t xml:space="preserve"> </t>
    </r>
    <r>
      <rPr>
        <sz val="13"/>
        <color theme="1"/>
        <rFont val="Arial"/>
        <family val="2"/>
      </rPr>
      <t xml:space="preserve">mujeres (una mujer posee más de una atención, 7 de estos casos se presentan en el mes): 1061 en Casas de Justicia, 346 en URI y 119 en CAF. </t>
    </r>
  </si>
  <si>
    <t xml:space="preserve">En el mes acudieron por primera vez 1061 ciudadanas a las Casas de Justicia, discriminadas: Casas de Justicia con Ruta Integral 762 y en Casas con Modelo Tradicional 299.(Sin duplicación y con primera atención en este espacio) </t>
  </si>
  <si>
    <t>https://secretariadistritald.sharepoint.com/:w:/s/SubsecretaradeFortalecimientodeCapacidadesyOportunidades/EfB6gD5dspRKurhFl393TqMBKZzgJmJ61t8fZ06bF4xVBg?e=j1cTHB</t>
  </si>
  <si>
    <t xml:space="preserve">Se solicita el ajuste en la anualización de la magnitud de la meta de la actividad 5 para las vigencias 2025 (aumentando) y 2027 (disminuyendo), teniendo como base el alcance tenido con corte a septiembre de 2025 que supera la meta inicial 2025. </t>
  </si>
  <si>
    <t>En el mes, el equipo de dinamización atendió a 253 mujeres. Teniendo en cuenta que una mujer puede poseer más de una ruta activada, el total de rutas es equivalente a 405 en el mes.
En el caso de seguimientos realizados por el equipo de dinamizadoras se encontró un total de 712 seguimientos efectivos para el mes. 
Se resalta igualmente los 73 procesos realizados por el equipo de dinamizadoras en el territorio ejecutados de la siguiente forma: 37 sensibilizaciones y 36 divulgaciones en el mes de Octubre llegando así a 1046 ciudadanas en las distintas localidades que conllevaron al reconocimiento de los servicios de la SDMUJER al igual de los derechos humanos de las mujeres desde los distintos enfoques haciendo un especial énfasis en el derecho a la participación y representación de las mujeres y la conmemoración del día internacional de la niña.</t>
  </si>
  <si>
    <t>Ajuste meta PMR 2025</t>
  </si>
  <si>
    <t>Se realizo la actualización de la Meta de los indicadores PMR tanto para vigencia como para la programación mensual del último trimestre, conforme a la aprobación de la SDH.</t>
  </si>
  <si>
    <t>Ajuste metas mensuales octubre a diciembre 2025 y metas anualizadas 2025 y 2027</t>
  </si>
  <si>
    <t xml:space="preserve">Se solicita el ajuste en las metas mensuales de las actividades 1,3, 4 y 5, al igual que el ajuste de la meta anual, ya que, para el mes de octubre se ha superado la meta de las actividades, aumentando la meta de la presente vigencia y disminuyendo la meta 2027 </t>
  </si>
  <si>
    <t>En noviembre de 2025 se apertura la representación de 151 casos que se encuentran distribuidos en: 120 en materia administrativa, 4 en materia de familia, 27 en materia penal . 
Se mantienen los convenios con Fiscalía General de la Nación, Personería  Distrital y Procuraduría General, con el objetivo mantener el sistema de atención a mujeres con VBG en el distrito. El equipo de la SFCyO se encuentra en proceso de ampliación del convenio con la Fiscalia.</t>
  </si>
  <si>
    <t>Con corte a noviembre de 2025 las diferentes estrategias han aperturado 1481 representaciones jurídicas, discriminadas de la siguiente manera: 1149 en procesos administrativos, 274 en procesos penales, 47 en procesos de familia y 11 sin materia específica. 
Se cuenta con equipos de litigio para casos escalonados por asignación directa en las URI y en las Casas de Justicia con Ruta Integral. Así mismo, con el equipo de litigio en procesos administrativos (Medidas de Protección en Comisarías) y los equipos en procesos penales. Estos Escalonamientos se determinan en el Comité Técnico de Escalonamientos y Representación.</t>
  </si>
  <si>
    <t>Se ajustó técnica de identificación de representación</t>
  </si>
  <si>
    <t xml:space="preserve">Para el mes de noviembre se escalonaron a través del comité de Representación un total de 175 casos, de los cuales 121 fueron asignados: 120 en materia administrativa, 4 en materia de familia, y 27 en materia penal de acuerdo con el reporte de Litigio de Si - Misional 2.0.  
Asignaciones directas: 57 casos.
Asignaciones de URI: 28 casos
Asignaciones de Ruta integral: 37 casos
Asignaciones por comité: 26 casos
Devoluciones: 24 casos
Casos presentados en el comité del 3 de diciembre 2025: 3
De los casos escalonados se encuentran 70 con alerta de feminicidio en simisional 2.0. </t>
  </si>
  <si>
    <t xml:space="preserve">De las 151 representaciones nuevas para litigio abiertas en el mes, se identifica que se da inició el acompañamiento psicosocial a 52 mujeres que lo solicitaron y se encuentran en representación jurídica. Así mismo, se evidencia que hay 24 seguimientos a nuevas representaciones dentro del mismo mes. Adicionalmente, se registra el seguimiento a 37 mujeres que ya venían con proceso de acompañamiento psicosocial y que ahora están siendo representadas por el equipo de litigio. Los 89 casos corresponden a mujeres que requieren el acompañamiento y han solicitado representación. </t>
  </si>
  <si>
    <t xml:space="preserve">Para el periodo enero a noviembre de 2025 se dio acompañamiento a 713 mujeres del total de aquellas tuvieron nueva representación durante el mismo periodo en 2025 (1481). Es importante precisar que corresponde a las mujeres que requieren el acompañamiento y hacen solcitud. </t>
  </si>
  <si>
    <t xml:space="preserve">Se ajusta Simi2,aunque quedan procesos a ajustar </t>
  </si>
  <si>
    <r>
      <t>En el mes se realizaron 1353 asesorías u orientaciones sociojurídicas  en los 3 espacios establecidos en la estrategia. De estos se identifican 1283 nuevas atenciones con nuevas mujeres en el mes, atendiendo a 1260</t>
    </r>
    <r>
      <rPr>
        <b/>
        <sz val="13"/>
        <color theme="1"/>
        <rFont val="Arial"/>
        <family val="2"/>
      </rPr>
      <t xml:space="preserve"> </t>
    </r>
    <r>
      <rPr>
        <sz val="13"/>
        <color theme="1"/>
        <rFont val="Arial"/>
        <family val="2"/>
      </rPr>
      <t xml:space="preserve">mujeres (una mujer posee más de una atención, 7 de estos casos se presentan en el mes): 870 en Casas de Justicia, 280 en URI y 110 en CAF. </t>
    </r>
  </si>
  <si>
    <t xml:space="preserve">En el mes acudieron por primera vez 870 ciudadanas a las Casas de Justicia, discriminadas: Casas de Justicia con Ruta Integral 594 y en Casas con Modelo Tradicional 276.(Sin duplicación y con primera atención en este espacio) </t>
  </si>
  <si>
    <t xml:space="preserve">En el mes se atendieron por primera vez en URI a 280 personas. (Sin duplicación y con primera atención en este espacio) </t>
  </si>
  <si>
    <t xml:space="preserve">En el mes de noviembre se atendieron por primera vez en CAF a 110 ciudadanas. (Sin duplicación y con primera atención en este espacio) </t>
  </si>
  <si>
    <t xml:space="preserve">En el mes 681 mujeres recibieron acompañamiento psicosocial:
- 353 en Casas de Justicia
- 282 en URI 
-46 en CAF. </t>
  </si>
  <si>
    <t>En el mes 46 mujeres recibieron acompañamiento psicosocial en CAF. (No se cuentan duplicados)</t>
  </si>
  <si>
    <t>En el mes 223 mujeres recibieron atención en Casa de Justicia con Ruta Integral ,y  130 en Casas de Justicia Modelo tradicional, para un total de 353 mujeres que recibieron acompañamiento psicosocial en este espacio. (No se cuentan duplicados)</t>
  </si>
  <si>
    <t>En el mes 282 mujeres recibieron acompañamiento psicosocial en URI. (No se cuentan duplicados)</t>
  </si>
  <si>
    <t xml:space="preserve">En el mes, el equipo de dinamización atendió a 215 mujeres. Teniendo en cuenta que una mujer puede poseer más de una ruta activada, el total de rutas es equivalente a 330 en el mes.
En el caso de seguimientos realizados por el equipo de dinamizadoras se encontró un total de 574 seguimientos efectivos para el mes. 
</t>
  </si>
  <si>
    <t>Para el periodo enero - noviembre se han activado un total de 3440 rutas o servicios por el equipo de dinamizadoras (una mujer puede tener mas de una activación de ruta). Se han atendido 2692 mujeres.
Así mismo, se registran 5755 seguimientos efectivos. 
Se cuenta con el equipo de dinamizadoras para cada una de las 7 casas de justicia con ruta integral
El volumen de las activaciones de ruta por parte de las dinamizadoras en las casas de justicia con ruta integral, evidencian la labor constante y pertinente de los equipos en la atención integral, real y efectiva a la ciudadanía.</t>
  </si>
  <si>
    <t xml:space="preserve">330 nuevas activaciones de ruta social se dieron por el equipo de dinamizadoras de la SDMujer (una mujer puede tener mas de una activación de ruta por lo cual se encuentran  215 mujeres con activaciones), evidenciando la labor constante y pertinente de los equipos en la atención integral, real y efectiva a la ciudadanía. </t>
  </si>
  <si>
    <t xml:space="preserve">En el mes se registraron 574 seguimientos efectivos a mujeres en relación al avance del trámite de la ruta social activada. </t>
  </si>
  <si>
    <r>
      <t>Para el mes de noviembre se encuentran en operación 18 espacios establecidos por la Subsecretaría para la prestación de los servicios jurídicos y psicosociales, así, para el mes se ingresa el establecimiento de Puente Aranda,</t>
    </r>
    <r>
      <rPr>
        <sz val="11"/>
        <color rgb="FFFF0000"/>
        <rFont val="Arial"/>
        <family val="2"/>
      </rPr>
      <t xml:space="preserve"> </t>
    </r>
    <r>
      <rPr>
        <sz val="11"/>
        <color theme="1"/>
        <rFont val="Arial"/>
        <family val="2"/>
      </rPr>
      <t xml:space="preserve">establecimiento que adelantara atenciones y seguimientos socio jurídicos y psicosociales a partir de la protección y recuperación de derechos, un servicio especializado y oportuno para las víctimas de VBG. Esto, conlleva a que la SFCyO en estos establecimientos, brinden una atención digna y respetuosa, facilitando el acceso a servicios  y fomentando la denuncia y la sanción de los agresores a través de la activación de rutas de atención.  </t>
    </r>
  </si>
  <si>
    <t xml:space="preserve">A cierre de noviembre de 2025, se ha adelantado por medio del equipo humano de la SdMujer, prestación de los servicios jurídicos y psicosociales en el marco de la estrategia de justicia de género, bajo la Resolución 314 de 2022-15 espacios: 7 Casas de Justicia con Ruta Integral, 5 URI´s que cuentan con las duplas, 1 Centro de Atención de la Fiscalía y 5 Casas de Justicia Sin Ruta. Se incluye como evidencia presentación en donde se relacionan los espacios en donde contamos con el servicio psicosocial.
</t>
  </si>
  <si>
    <t>Las acciones adelantadas por el equipo de psicología forense durante noviembre 2025. 
Casos sugeridos para articulación con el equipo en Comité técnico para la representación (sin contar sugerencias de asignaciones directas de comité): Se sugirió articular en 12 casos, para los siguientes servicios: 10 evaluaciones, 1 preparación de audiencia y 1 revisión de documentos.
Recepción de solicitudes para articulación: 11
Asignación de labores periciales: 7
De las labores agendadas para este mes, las profesionales realizaron las siguientes acciones:
3  Entrevistas con ciudadana
4 Aplicaciones de pruebas psicométricas 
2 Entrevistas complementarias
4  Comunicaciones con abogadas
3  Entregas de informe de evaluación psicológica
1  Socialización de resultados
6  Asistencias a audiencia
4 Articulaciones con equipo psicosocial para fortalecer acompañamiento integral
 Adicionalmente, se realizaron las siguientes acciones: 
1 Entrega de concepto técnico
6 Preparaciones de audiencia
1 Cancelación por archivo del caso en el que se realizaría la labor pericial.
10 Cierres de atenciones en Simisional</t>
  </si>
  <si>
    <t xml:space="preserve">Durante el mes se realizaron 5 sesiones del comité de representación jurídica, de las cuales 4 fueron ordinarias y 1 extraordinaria. Las sesiones ordinarias quedaron numeradas como 40 a 43. Las fechas de sesión son los días 5, 12, 15, 19 y 26 de noviembre. En las evidencias se incluyen los soportes de: 
1. Reporte de asistencia a las sesiones del comité de representación, emitido por la plataforma teams.   
2. Convocatorias realizadas por la secretaria técnica para adelantar sesiones a través de plataforma teams. 
Nota: No se comparten las actas en garantía de los datos sensibles que contiene de las ciudadanas. 
</t>
  </si>
  <si>
    <t>https://secretariadistritald.sharepoint.com/:f:/s/SubsecretaradeFortalecimientodeCapacidadesyOportunidades/IgAvZUq_WNtDSKvSYmaOLAjwAQLIg0SD_gH2RwYHeSzlin4?e=oYX4CI</t>
  </si>
  <si>
    <t>https://secretariadistritald.sharepoint.com/:f:/s/SubsecretaradeFortalecimientodeCapacidadesyOportunidades/IgDcNTpUv4R3SbLkYITGhj-_Abo7BPm2lDJCiciPSRyB2Fc?e=WjsdDA</t>
  </si>
  <si>
    <t>https://secretariadistritald.sharepoint.com/:f:/s/SubsecretaradeFortalecimientodeCapacidadesyOportunidades/IgDtnW4DM1WHQYh32QJgPY1BAa8PfZ6jTV0kLRp4_QVzc6U?e=caLnvw</t>
  </si>
  <si>
    <t>https://secretariadistritald.sharepoint.com/:f:/s/SubsecretaradeFortalecimientodeCapacidadesyOportunidades/IgBWyCP6gKB8Q5BXbmoaRHcuASp76U2cm4zO6ZVnA60jtD0?e=uvrCJM</t>
  </si>
  <si>
    <t>https://secretariadistritald.sharepoint.com/:x:/s/SubsecretaradeFortalecimientodeCapacidadesyOportunidades/IQDvfktlEYdrRZfQk8tCdvtuAb7EGR5B7MXZf7DsYZ7h0aI?e=GlI8u9</t>
  </si>
  <si>
    <t>https://secretariadistritald.sharepoint.com/:x:/s/SubsecretaradeFortalecimientodeCapacidadesyOportunidades/IQCjTZvz6t3fSJLytm1gbTa4ARQgn9zQgNE8NKRDPPJ-Ctg?e=znqDVy</t>
  </si>
  <si>
    <t>https://secretariadistritald.sharepoint.com/:x:/s/SubsecretaradeFortalecimientodeCapacidadesyOportunidades/IQAvqXq4nj1tQ4vwjH3giccCAfjZM1Pjd1TZCpRYofnKfDc?e=oL5WpK</t>
  </si>
  <si>
    <t>https://secretariadistritald.sharepoint.com/:w:/s/SubsecretaradeFortalecimientodeCapacidadesyOportunidades/IQAuR2_8-erKTIMIurJxvLnhAVwW2aITKvKmomNwC3AZXdA?e=gGgv4Z</t>
  </si>
  <si>
    <t>Se solicita ajuste de metas teniendo encuenta el concepto favorable emitido por la Secretaria Distrital de Hacienda, al traslado interno en el presupuesto de inversión de la SDMujer No. 4000031001, con radicado SDH No 2025EE81801101 del 12 de noviembre de 2025.</t>
  </si>
  <si>
    <r>
      <t xml:space="preserve">En octubre se obtuvieron 1526 nuevas mujeres que recibieron asesoría u orientación sociojurídica en los 3 espacios donde se desarrolla la estrategia. Hasta la fecha se han realizado </t>
    </r>
    <r>
      <rPr>
        <b/>
        <sz val="13"/>
        <color rgb="FF7030A0"/>
        <rFont val="Arial"/>
        <family val="2"/>
      </rPr>
      <t>13879</t>
    </r>
    <r>
      <rPr>
        <sz val="13"/>
        <color theme="1"/>
        <rFont val="Arial"/>
        <family val="2"/>
      </rPr>
      <t xml:space="preserve"> atenciones por primera vez en 2025.
Se cuenta con el equipo de abogadas de orientación y asesoría para atender a las mujeres que ingresan a alguna de las 5 URI, al CAF (Caivas y Capiv) y a las 15 casas de justicia: con ruta integral y con el modelo de atención tradicional.</t>
    </r>
  </si>
  <si>
    <r>
      <t xml:space="preserve">En noviembre se obtuvieron 1260 nuevas mujeres que recibieron asesoría u orientación sociojurídica en los 3 espacios donde se desarrolla la estrategia. Hasta la fecha se han realizado </t>
    </r>
    <r>
      <rPr>
        <b/>
        <sz val="13"/>
        <color rgb="FF7030A0"/>
        <rFont val="Arial"/>
        <family val="2"/>
      </rPr>
      <t>15139</t>
    </r>
    <r>
      <rPr>
        <sz val="13"/>
        <color theme="1"/>
        <rFont val="Arial"/>
        <family val="2"/>
      </rPr>
      <t xml:space="preserve"> atenciones por primera vez en 2025.
Se cuenta con el equipo de abogadas de orientación y asesoría para atender a las mujeres que ingresan a alguna de las 5 URI, al CAF (Caivas y Capiv) y a las 15 casas de justicia: con ruta integral y con el modelo de atención tradicional.</t>
    </r>
  </si>
  <si>
    <r>
      <t xml:space="preserve">En el periodo enero a noviembre se han beneficiado </t>
    </r>
    <r>
      <rPr>
        <b/>
        <sz val="13"/>
        <color rgb="FF7030A0"/>
        <rFont val="Arial"/>
        <family val="2"/>
      </rPr>
      <t>7796</t>
    </r>
    <r>
      <rPr>
        <sz val="13"/>
        <color theme="1"/>
        <rFont val="Arial"/>
        <family val="2"/>
      </rPr>
      <t xml:space="preserve"> mujeres que recibieron acompañamiento psicosocial en los 3 espacios de la estrategia, distribuidos así: 
- 4301 en Casa de Justicia
- 2865 en URI
-  630 en CAF. 
Se cuenta con el equipo psicosocial para atender a las mujeres que ingresan a alguna de las 5 URI, al CAF (Caivas y Capiv) y a las 7 casas de justicia con ruta integral o a las 8 casas de justicia con el modelo de atención tradicional.  Se mantiene articulación con la Estrategia de Enlace Sofía para revisar los criterios de articulación y comunicación entre los dos Equipos, según los casos que se acompañan en las distintas estrategias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</si>
</sst>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_-&quot;$&quot;\ * #,##0.00_-;\-&quot;$&quot;\ * #,##0.00_-;_-&quot;$&quot;\ * &quot;-&quot;??_-;_-@_-"/>
    <numFmt numFmtId="165" formatCode="_-* #,##0\ &quot;€&quot;_-;\-* #,##0\ &quot;€&quot;_-;_-* &quot;-&quot;\ &quot;€&quot;_-;_-@_-"/>
    <numFmt numFmtId="166" formatCode="_-* #,##0.00\ &quot;€&quot;_-;\-* #,##0.00\ &quot;€&quot;_-;_-* &quot;-&quot;??\ &quot;€&quot;_-;_-@_-"/>
    <numFmt numFmtId="167" formatCode="_-&quot;$&quot;* #,##0.00_-;\-&quot;$&quot;* #,##0.00_-;_-&quot;$&quot;* &quot;-&quot;??_-;_-@_-"/>
    <numFmt numFmtId="168" formatCode="_-* #,##0.00\ _€_-;\-* #,##0.00\ _€_-;_-* &quot;-&quot;??\ _€_-;_-@_-"/>
    <numFmt numFmtId="169" formatCode="_-* #,##0\ _€_-;\-* #,##0\ _€_-;_-* &quot;-&quot;??\ _€_-;_-@_-"/>
    <numFmt numFmtId="170" formatCode="_-* #,##0\ _€_-;\-* #,##0\ _€_-;_-* &quot;-&quot;\ _€_-;_-@_-"/>
    <numFmt numFmtId="171" formatCode="0.0%"/>
    <numFmt numFmtId="172" formatCode="###,000"/>
    <numFmt numFmtId="173" formatCode="0.0"/>
    <numFmt numFmtId="174" formatCode="_-&quot;$&quot;* #,##0_-;\-&quot;$&quot;* #,##0_-;_-&quot;$&quot;* &quot;-&quot;??_-;_-@_-"/>
    <numFmt numFmtId="175" formatCode="_-&quot;$&quot;\ * #,##0_-;\-&quot;$&quot;\ * #,##0_-;_-&quot;$&quot;\ * &quot;-&quot;??_-;_-@_-"/>
  </numFmts>
  <fonts count="58"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b/>
      <sz val="11"/>
      <color theme="0"/>
      <name val="Arial"/>
      <family val="2"/>
    </font>
    <font>
      <sz val="11"/>
      <color rgb="FF000000"/>
      <name val="Arial"/>
      <family val="2"/>
    </font>
    <font>
      <b/>
      <sz val="11"/>
      <color rgb="FF000000"/>
      <name val="Arial"/>
      <family val="2"/>
    </font>
    <font>
      <b/>
      <sz val="11"/>
      <color rgb="FF000000"/>
      <name val="Arial"/>
      <family val="2"/>
    </font>
    <font>
      <sz val="11"/>
      <color rgb="FF000000"/>
      <name val="Arial"/>
      <family val="2"/>
    </font>
    <font>
      <sz val="12"/>
      <color theme="1"/>
      <name val="Arial"/>
      <family val="2"/>
    </font>
    <font>
      <u/>
      <sz val="11"/>
      <color theme="10"/>
      <name val="Calibri"/>
      <family val="2"/>
      <scheme val="minor"/>
    </font>
    <font>
      <sz val="13"/>
      <color rgb="FF002060"/>
      <name val="Arial"/>
      <family val="2"/>
    </font>
    <font>
      <sz val="11"/>
      <color rgb="FF242424"/>
      <name val="Aptos Narrow"/>
      <family val="2"/>
    </font>
    <font>
      <sz val="8"/>
      <color theme="1"/>
      <name val="Calibri"/>
      <family val="2"/>
      <scheme val="minor"/>
    </font>
    <font>
      <sz val="13"/>
      <color rgb="FF7030A0"/>
      <name val="Arial"/>
      <family val="2"/>
    </font>
    <font>
      <b/>
      <sz val="13"/>
      <color rgb="FF7030A0"/>
      <name val="Arial"/>
      <family val="2"/>
    </font>
  </fonts>
  <fills count="14">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s>
  <borders count="71">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s>
  <cellStyleXfs count="29">
    <xf numFmtId="0" fontId="0" fillId="0" borderId="0"/>
    <xf numFmtId="9" fontId="9" fillId="0" borderId="0" applyFont="0" applyFill="0" applyBorder="0" applyAlignment="0" applyProtection="0"/>
    <xf numFmtId="0" fontId="10" fillId="0" borderId="1"/>
    <xf numFmtId="0" fontId="5" fillId="0" borderId="1"/>
    <xf numFmtId="166" fontId="5" fillId="0" borderId="1" applyFont="0" applyFill="0" applyBorder="0" applyAlignment="0" applyProtection="0"/>
    <xf numFmtId="168" fontId="5" fillId="0" borderId="1" applyFont="0" applyFill="0" applyBorder="0" applyAlignment="0" applyProtection="0"/>
    <xf numFmtId="9" fontId="5" fillId="0" borderId="1" applyFont="0" applyFill="0" applyBorder="0" applyAlignment="0" applyProtection="0"/>
    <xf numFmtId="170" fontId="5" fillId="0" borderId="1" applyFont="0" applyFill="0" applyBorder="0" applyAlignment="0" applyProtection="0"/>
    <xf numFmtId="165" fontId="5" fillId="0" borderId="1" applyFont="0" applyFill="0" applyBorder="0" applyAlignment="0" applyProtection="0"/>
    <xf numFmtId="9" fontId="10" fillId="0" borderId="1" applyFont="0" applyFill="0" applyBorder="0" applyAlignment="0" applyProtection="0"/>
    <xf numFmtId="9" fontId="17" fillId="0" borderId="1" applyFont="0" applyFill="0" applyBorder="0" applyAlignment="0" applyProtection="0"/>
    <xf numFmtId="172" fontId="22" fillId="0" borderId="30" applyNumberFormat="0" applyAlignment="0" applyProtection="0">
      <alignment horizontal="right" vertical="center"/>
    </xf>
    <xf numFmtId="172" fontId="22" fillId="0" borderId="31" applyNumberFormat="0" applyAlignment="0" applyProtection="0">
      <alignment horizontal="left" vertical="center" indent="1"/>
    </xf>
    <xf numFmtId="0" fontId="23" fillId="0" borderId="31" applyAlignment="0" applyProtection="0">
      <alignment horizontal="left" vertical="center" indent="1"/>
    </xf>
    <xf numFmtId="0" fontId="24" fillId="8" borderId="1" applyNumberFormat="0" applyAlignment="0" applyProtection="0">
      <alignment horizontal="left" vertical="center" indent="1"/>
    </xf>
    <xf numFmtId="172" fontId="26" fillId="0" borderId="30" applyNumberFormat="0" applyFill="0" applyBorder="0" applyAlignment="0" applyProtection="0">
      <alignment horizontal="right" vertical="center"/>
    </xf>
    <xf numFmtId="0" fontId="18" fillId="0" borderId="1" applyNumberFormat="0" applyFill="0" applyBorder="0" applyAlignment="0" applyProtection="0"/>
    <xf numFmtId="0" fontId="4" fillId="0" borderId="1"/>
    <xf numFmtId="43" fontId="36" fillId="0" borderId="0" applyFont="0" applyFill="0" applyBorder="0" applyAlignment="0" applyProtection="0"/>
    <xf numFmtId="0" fontId="3" fillId="0" borderId="1"/>
    <xf numFmtId="0" fontId="43" fillId="0" borderId="1"/>
    <xf numFmtId="167" fontId="2" fillId="0" borderId="1" applyFont="0" applyFill="0" applyBorder="0" applyAlignment="0" applyProtection="0"/>
    <xf numFmtId="164" fontId="44" fillId="0" borderId="0" applyFont="0" applyFill="0" applyBorder="0" applyAlignment="0" applyProtection="0"/>
    <xf numFmtId="168" fontId="1" fillId="0" borderId="1" applyFont="0" applyFill="0" applyBorder="0" applyAlignment="0" applyProtection="0"/>
    <xf numFmtId="0" fontId="52" fillId="0" borderId="0" applyNumberFormat="0" applyFill="0" applyBorder="0" applyAlignment="0" applyProtection="0"/>
    <xf numFmtId="0" fontId="1" fillId="0" borderId="1"/>
    <xf numFmtId="43" fontId="1" fillId="0" borderId="1" applyFont="0" applyFill="0" applyBorder="0" applyAlignment="0" applyProtection="0"/>
    <xf numFmtId="0" fontId="1" fillId="0" borderId="1"/>
    <xf numFmtId="9" fontId="1" fillId="0" borderId="1" applyFont="0" applyFill="0" applyBorder="0" applyAlignment="0" applyProtection="0"/>
  </cellStyleXfs>
  <cellXfs count="778">
    <xf numFmtId="0" fontId="0" fillId="0" borderId="0" xfId="0"/>
    <xf numFmtId="0" fontId="13" fillId="0" borderId="1" xfId="3" applyFont="1" applyAlignment="1">
      <alignment vertical="center"/>
    </xf>
    <xf numFmtId="0" fontId="12" fillId="4" borderId="1" xfId="2" applyFont="1" applyFill="1" applyAlignment="1">
      <alignment vertical="center" wrapText="1"/>
    </xf>
    <xf numFmtId="0" fontId="14" fillId="4" borderId="1" xfId="2" applyFont="1" applyFill="1" applyAlignment="1">
      <alignment vertical="center" wrapText="1"/>
    </xf>
    <xf numFmtId="0" fontId="11" fillId="4" borderId="1" xfId="2" applyFont="1" applyFill="1" applyAlignment="1">
      <alignment vertical="center" wrapText="1"/>
    </xf>
    <xf numFmtId="0" fontId="12" fillId="4" borderId="8" xfId="2" applyFont="1" applyFill="1" applyBorder="1" applyAlignment="1">
      <alignment vertical="center" wrapText="1"/>
    </xf>
    <xf numFmtId="0" fontId="12" fillId="0" borderId="8" xfId="2" applyFont="1" applyBorder="1" applyAlignment="1">
      <alignment vertical="center" wrapText="1"/>
    </xf>
    <xf numFmtId="0" fontId="12" fillId="0" borderId="1" xfId="2" applyFont="1" applyAlignment="1">
      <alignment vertical="center" wrapText="1"/>
    </xf>
    <xf numFmtId="0" fontId="12" fillId="0" borderId="1" xfId="2" applyFont="1" applyAlignment="1">
      <alignment horizontal="center" vertical="center" wrapText="1"/>
    </xf>
    <xf numFmtId="0" fontId="15" fillId="0" borderId="1" xfId="3" applyFont="1" applyAlignment="1">
      <alignment horizontal="center" vertical="center"/>
    </xf>
    <xf numFmtId="0" fontId="13" fillId="0" borderId="1" xfId="3" applyFont="1" applyAlignment="1">
      <alignment horizontal="center" vertical="center"/>
    </xf>
    <xf numFmtId="0" fontId="14" fillId="0" borderId="1" xfId="2" applyFont="1" applyAlignment="1">
      <alignment vertical="center" wrapText="1"/>
    </xf>
    <xf numFmtId="0" fontId="11" fillId="0" borderId="1" xfId="2" applyFont="1" applyAlignment="1">
      <alignment vertical="center" wrapText="1"/>
    </xf>
    <xf numFmtId="0" fontId="11" fillId="0" borderId="16" xfId="2" applyFont="1" applyBorder="1" applyAlignment="1">
      <alignment vertical="center" wrapText="1"/>
    </xf>
    <xf numFmtId="0" fontId="12" fillId="4" borderId="8" xfId="2" applyFont="1" applyFill="1" applyBorder="1" applyAlignment="1">
      <alignment horizontal="center" vertical="center" wrapText="1"/>
    </xf>
    <xf numFmtId="0" fontId="16" fillId="4" borderId="1" xfId="2" applyFont="1" applyFill="1" applyAlignment="1">
      <alignment horizontal="center" vertical="center" wrapText="1"/>
    </xf>
    <xf numFmtId="0" fontId="12" fillId="4" borderId="1" xfId="2" applyFont="1" applyFill="1" applyAlignment="1">
      <alignment horizontal="center" vertical="center" wrapText="1"/>
    </xf>
    <xf numFmtId="0" fontId="16" fillId="0" borderId="1" xfId="2" applyFont="1" applyAlignment="1">
      <alignment horizontal="center" vertical="center" wrapText="1"/>
    </xf>
    <xf numFmtId="0" fontId="12" fillId="6" borderId="1" xfId="2" applyFont="1" applyFill="1" applyAlignment="1">
      <alignment vertical="center" wrapText="1"/>
    </xf>
    <xf numFmtId="0" fontId="12" fillId="5" borderId="3" xfId="2" applyFont="1" applyFill="1" applyBorder="1" applyAlignment="1">
      <alignment horizontal="center" vertical="center" wrapText="1"/>
    </xf>
    <xf numFmtId="0" fontId="12" fillId="5" borderId="4" xfId="2" applyFont="1" applyFill="1" applyBorder="1" applyAlignment="1">
      <alignment horizontal="center" vertical="center" wrapText="1"/>
    </xf>
    <xf numFmtId="0" fontId="12" fillId="5" borderId="21" xfId="2" applyFont="1" applyFill="1" applyBorder="1" applyAlignment="1">
      <alignment vertical="center" wrapText="1"/>
    </xf>
    <xf numFmtId="169" fontId="13" fillId="0" borderId="22" xfId="5" applyNumberFormat="1" applyFont="1" applyBorder="1" applyAlignment="1">
      <alignment vertical="center"/>
    </xf>
    <xf numFmtId="0" fontId="12" fillId="5" borderId="12" xfId="2" applyFont="1" applyFill="1" applyBorder="1" applyAlignment="1">
      <alignment vertical="center" wrapText="1"/>
    </xf>
    <xf numFmtId="169" fontId="13" fillId="0" borderId="13" xfId="5" applyNumberFormat="1" applyFont="1" applyBorder="1" applyAlignment="1">
      <alignment vertical="center"/>
    </xf>
    <xf numFmtId="0" fontId="13" fillId="0" borderId="1" xfId="3" applyFont="1"/>
    <xf numFmtId="0" fontId="12" fillId="7" borderId="2" xfId="2" applyFont="1" applyFill="1" applyBorder="1" applyAlignment="1">
      <alignment vertical="center" wrapText="1"/>
    </xf>
    <xf numFmtId="0" fontId="7" fillId="0" borderId="1" xfId="3" applyFont="1" applyAlignment="1">
      <alignment vertical="center"/>
    </xf>
    <xf numFmtId="0" fontId="13" fillId="0" borderId="1" xfId="3" applyFont="1" applyAlignment="1">
      <alignment horizontal="center" vertical="center" wrapText="1"/>
    </xf>
    <xf numFmtId="0" fontId="21" fillId="0" borderId="1" xfId="3" applyFont="1" applyAlignment="1">
      <alignment vertical="center"/>
    </xf>
    <xf numFmtId="0" fontId="19" fillId="0" borderId="26" xfId="3" applyFont="1" applyBorder="1" applyAlignment="1">
      <alignment horizontal="center" vertical="center"/>
    </xf>
    <xf numFmtId="0" fontId="19" fillId="0" borderId="27" xfId="3" applyFont="1" applyBorder="1" applyAlignment="1">
      <alignment horizontal="center" vertical="center"/>
    </xf>
    <xf numFmtId="0" fontId="19" fillId="0" borderId="28" xfId="3" applyFont="1" applyBorder="1" applyAlignment="1">
      <alignment horizontal="center" vertical="center"/>
    </xf>
    <xf numFmtId="0" fontId="27" fillId="0" borderId="1" xfId="3" applyFont="1" applyAlignment="1">
      <alignment vertical="center"/>
    </xf>
    <xf numFmtId="0" fontId="29" fillId="5" borderId="22" xfId="2" applyFont="1" applyFill="1" applyBorder="1" applyAlignment="1">
      <alignment horizontal="center" vertical="center" wrapText="1"/>
    </xf>
    <xf numFmtId="0" fontId="28" fillId="0" borderId="22" xfId="3" applyFont="1" applyBorder="1" applyAlignment="1">
      <alignment horizontal="center" vertical="center"/>
    </xf>
    <xf numFmtId="0" fontId="31" fillId="5" borderId="28" xfId="3" applyFont="1" applyFill="1" applyBorder="1" applyAlignment="1">
      <alignment horizontal="center" vertical="center" wrapText="1"/>
    </xf>
    <xf numFmtId="0" fontId="31" fillId="5" borderId="11" xfId="3" applyFont="1" applyFill="1" applyBorder="1" applyAlignment="1">
      <alignment horizontal="center" vertical="center" wrapText="1"/>
    </xf>
    <xf numFmtId="0" fontId="31" fillId="5" borderId="26" xfId="3" applyFont="1" applyFill="1" applyBorder="1" applyAlignment="1">
      <alignment horizontal="center" vertical="center" wrapText="1"/>
    </xf>
    <xf numFmtId="0" fontId="31" fillId="5" borderId="5" xfId="3" applyFont="1" applyFill="1" applyBorder="1" applyAlignment="1">
      <alignment horizontal="center" vertical="center" wrapText="1"/>
    </xf>
    <xf numFmtId="0" fontId="31" fillId="5" borderId="7" xfId="3" applyFont="1" applyFill="1" applyBorder="1" applyAlignment="1">
      <alignment horizontal="center" vertical="center" wrapText="1"/>
    </xf>
    <xf numFmtId="0" fontId="31" fillId="5" borderId="22" xfId="2" applyFont="1" applyFill="1" applyBorder="1" applyAlignment="1">
      <alignment horizontal="center" vertical="center" wrapText="1"/>
    </xf>
    <xf numFmtId="0" fontId="31" fillId="5" borderId="22" xfId="0" applyFont="1" applyFill="1" applyBorder="1" applyAlignment="1">
      <alignment horizontal="center" vertical="center"/>
    </xf>
    <xf numFmtId="9" fontId="31" fillId="5" borderId="22" xfId="3" applyNumberFormat="1" applyFont="1" applyFill="1" applyBorder="1" applyAlignment="1">
      <alignment horizontal="center" vertical="center"/>
    </xf>
    <xf numFmtId="9" fontId="31" fillId="9" borderId="22" xfId="0" applyNumberFormat="1" applyFont="1" applyFill="1" applyBorder="1" applyAlignment="1">
      <alignment horizontal="center" vertical="center"/>
    </xf>
    <xf numFmtId="9" fontId="31" fillId="5" borderId="22" xfId="0" applyNumberFormat="1" applyFont="1" applyFill="1" applyBorder="1" applyAlignment="1">
      <alignment horizontal="center"/>
    </xf>
    <xf numFmtId="9" fontId="20" fillId="4" borderId="22" xfId="0" applyNumberFormat="1" applyFont="1" applyFill="1" applyBorder="1" applyAlignment="1">
      <alignment horizontal="center"/>
    </xf>
    <xf numFmtId="10" fontId="31" fillId="5" borderId="22" xfId="0" applyNumberFormat="1" applyFont="1" applyFill="1" applyBorder="1" applyAlignment="1">
      <alignment horizontal="center" vertical="center"/>
    </xf>
    <xf numFmtId="0" fontId="8" fillId="0" borderId="1" xfId="3" applyFont="1" applyAlignment="1">
      <alignment vertical="center"/>
    </xf>
    <xf numFmtId="0" fontId="12" fillId="5" borderId="26" xfId="2" applyFont="1" applyFill="1" applyBorder="1" applyAlignment="1">
      <alignment vertical="center" wrapText="1"/>
    </xf>
    <xf numFmtId="0" fontId="12" fillId="0" borderId="26" xfId="2" applyFont="1" applyBorder="1" applyAlignment="1">
      <alignment vertical="center" wrapText="1"/>
    </xf>
    <xf numFmtId="0" fontId="13" fillId="0" borderId="0" xfId="0" applyFont="1"/>
    <xf numFmtId="0" fontId="13" fillId="0" borderId="22" xfId="0" applyFont="1" applyBorder="1"/>
    <xf numFmtId="0" fontId="13" fillId="0" borderId="22" xfId="0" applyFont="1" applyBorder="1" applyAlignment="1">
      <alignment vertical="center" wrapText="1"/>
    </xf>
    <xf numFmtId="0" fontId="31" fillId="0" borderId="11" xfId="3" applyFont="1" applyBorder="1" applyAlignment="1">
      <alignment horizontal="center" vertical="center" wrapText="1"/>
    </xf>
    <xf numFmtId="0" fontId="25" fillId="0" borderId="46" xfId="3" applyFont="1" applyBorder="1" applyAlignment="1">
      <alignment horizontal="left" vertical="center" wrapText="1"/>
    </xf>
    <xf numFmtId="0" fontId="25" fillId="0" borderId="43" xfId="3" applyFont="1" applyBorder="1" applyAlignment="1">
      <alignment horizontal="left" vertical="center" wrapText="1"/>
    </xf>
    <xf numFmtId="0" fontId="13" fillId="4" borderId="8" xfId="3" applyFont="1" applyFill="1" applyBorder="1" applyAlignment="1">
      <alignment vertical="center"/>
    </xf>
    <xf numFmtId="0" fontId="13" fillId="4" borderId="1" xfId="3" applyFont="1" applyFill="1" applyAlignment="1">
      <alignment vertical="center"/>
    </xf>
    <xf numFmtId="0" fontId="12" fillId="4" borderId="15" xfId="2" applyFont="1" applyFill="1" applyBorder="1" applyAlignment="1">
      <alignment horizontal="center" vertical="center" wrapText="1"/>
    </xf>
    <xf numFmtId="0" fontId="11" fillId="0" borderId="0" xfId="0" applyFont="1" applyAlignment="1">
      <alignment vertical="center"/>
    </xf>
    <xf numFmtId="0" fontId="11" fillId="0" borderId="8" xfId="2" applyFont="1" applyBorder="1" applyAlignment="1">
      <alignment horizontal="center" vertical="center" wrapText="1"/>
    </xf>
    <xf numFmtId="0" fontId="12" fillId="0" borderId="1" xfId="2" applyFont="1" applyAlignment="1">
      <alignment horizontal="center" vertical="center"/>
    </xf>
    <xf numFmtId="0" fontId="34" fillId="0" borderId="1" xfId="0" applyFont="1" applyBorder="1" applyAlignment="1">
      <alignment horizontal="left" vertical="center" wrapText="1"/>
    </xf>
    <xf numFmtId="0" fontId="12" fillId="0" borderId="1" xfId="2" applyFont="1" applyAlignment="1">
      <alignment vertical="center"/>
    </xf>
    <xf numFmtId="0" fontId="20" fillId="0" borderId="26" xfId="3" applyFont="1" applyBorder="1" applyAlignment="1">
      <alignment horizontal="center" vertical="center"/>
    </xf>
    <xf numFmtId="0" fontId="12" fillId="0" borderId="26" xfId="2" applyFont="1" applyBorder="1" applyAlignment="1">
      <alignment horizontal="center" vertical="center" wrapText="1"/>
    </xf>
    <xf numFmtId="0" fontId="13" fillId="0" borderId="26" xfId="3" applyFont="1" applyBorder="1" applyAlignment="1">
      <alignment horizontal="center" vertical="center"/>
    </xf>
    <xf numFmtId="0" fontId="13" fillId="0" borderId="27" xfId="3" applyFont="1" applyBorder="1" applyAlignment="1">
      <alignment horizontal="center" vertical="center"/>
    </xf>
    <xf numFmtId="0" fontId="13" fillId="0" borderId="28" xfId="3" applyFont="1" applyBorder="1" applyAlignment="1">
      <alignment horizontal="center" vertical="center"/>
    </xf>
    <xf numFmtId="0" fontId="31" fillId="3" borderId="22" xfId="3" applyFont="1" applyFill="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3" fillId="10" borderId="1" xfId="3" applyFont="1" applyFill="1" applyAlignment="1">
      <alignment vertical="center"/>
    </xf>
    <xf numFmtId="0" fontId="12" fillId="10" borderId="1" xfId="2" applyFont="1" applyFill="1" applyAlignment="1">
      <alignment vertical="center" wrapText="1"/>
    </xf>
    <xf numFmtId="0" fontId="13" fillId="10" borderId="1" xfId="3" applyFont="1" applyFill="1"/>
    <xf numFmtId="0" fontId="11" fillId="10" borderId="0" xfId="0" applyFont="1" applyFill="1" applyAlignment="1">
      <alignment vertical="center"/>
    </xf>
    <xf numFmtId="0" fontId="12" fillId="10" borderId="1" xfId="0" applyFont="1" applyFill="1" applyBorder="1" applyAlignment="1">
      <alignment horizontal="left" vertical="center" wrapText="1"/>
    </xf>
    <xf numFmtId="0" fontId="12" fillId="10" borderId="1" xfId="0" applyFont="1" applyFill="1" applyBorder="1" applyAlignment="1">
      <alignment horizontal="center" vertical="center" wrapText="1"/>
    </xf>
    <xf numFmtId="0" fontId="12" fillId="10" borderId="1" xfId="2" applyFont="1" applyFill="1" applyAlignment="1">
      <alignment horizontal="center" vertical="center"/>
    </xf>
    <xf numFmtId="0" fontId="3" fillId="0" borderId="1" xfId="19"/>
    <xf numFmtId="0" fontId="3" fillId="0" borderId="1" xfId="19" applyAlignment="1">
      <alignment horizontal="center"/>
    </xf>
    <xf numFmtId="0" fontId="3" fillId="10" borderId="1" xfId="19" applyFill="1" applyAlignment="1">
      <alignment horizontal="center"/>
    </xf>
    <xf numFmtId="0" fontId="3" fillId="10" borderId="1" xfId="19" applyFill="1"/>
    <xf numFmtId="0" fontId="11" fillId="10" borderId="8" xfId="2" applyFont="1" applyFill="1" applyBorder="1" applyAlignment="1">
      <alignment horizontal="center" vertical="center" wrapText="1"/>
    </xf>
    <xf numFmtId="0" fontId="34" fillId="10" borderId="1" xfId="0" applyFont="1" applyFill="1" applyBorder="1" applyAlignment="1">
      <alignment horizontal="left" vertical="center" wrapText="1"/>
    </xf>
    <xf numFmtId="0" fontId="13" fillId="4" borderId="1" xfId="3" applyFont="1" applyFill="1"/>
    <xf numFmtId="0" fontId="11" fillId="4" borderId="0" xfId="0" applyFont="1" applyFill="1" applyAlignment="1">
      <alignment vertical="center"/>
    </xf>
    <xf numFmtId="0" fontId="13" fillId="4" borderId="1" xfId="3" applyFont="1" applyFill="1" applyAlignment="1">
      <alignment horizontal="center" vertical="center" wrapText="1"/>
    </xf>
    <xf numFmtId="0" fontId="12" fillId="5" borderId="5" xfId="3" applyFont="1" applyFill="1" applyBorder="1" applyAlignment="1">
      <alignment horizontal="center" vertical="center" wrapText="1"/>
    </xf>
    <xf numFmtId="0" fontId="12" fillId="5" borderId="7" xfId="3" applyFont="1" applyFill="1" applyBorder="1" applyAlignment="1">
      <alignment horizontal="center" vertical="center" wrapText="1"/>
    </xf>
    <xf numFmtId="0" fontId="12" fillId="5" borderId="11" xfId="3" applyFont="1" applyFill="1" applyBorder="1" applyAlignment="1">
      <alignment horizontal="center" vertical="center" wrapText="1"/>
    </xf>
    <xf numFmtId="0" fontId="12" fillId="5" borderId="26" xfId="3" applyFont="1" applyFill="1" applyBorder="1" applyAlignment="1">
      <alignment horizontal="center" vertical="center" wrapText="1"/>
    </xf>
    <xf numFmtId="0" fontId="12" fillId="3" borderId="26" xfId="3" applyFont="1" applyFill="1" applyBorder="1" applyAlignment="1">
      <alignment horizontal="center" vertical="center" wrapText="1"/>
    </xf>
    <xf numFmtId="0" fontId="11" fillId="4" borderId="20" xfId="2" applyFont="1" applyFill="1" applyBorder="1" applyAlignment="1">
      <alignment vertical="center" wrapText="1"/>
    </xf>
    <xf numFmtId="0" fontId="38" fillId="0" borderId="1" xfId="2" applyFont="1" applyAlignment="1">
      <alignment vertical="center" wrapText="1"/>
    </xf>
    <xf numFmtId="0" fontId="38" fillId="0" borderId="26" xfId="0" applyFont="1" applyBorder="1" applyAlignment="1">
      <alignment horizontal="center" vertical="center"/>
    </xf>
    <xf numFmtId="0" fontId="38" fillId="0" borderId="26" xfId="0" applyFont="1" applyBorder="1" applyAlignment="1">
      <alignment vertical="center"/>
    </xf>
    <xf numFmtId="0" fontId="38" fillId="0" borderId="26" xfId="2" applyFont="1" applyBorder="1" applyAlignment="1">
      <alignment horizontal="center" wrapText="1"/>
    </xf>
    <xf numFmtId="0" fontId="38" fillId="0" borderId="26" xfId="2" applyFont="1" applyBorder="1" applyAlignment="1">
      <alignment horizontal="center" vertical="center" wrapText="1"/>
    </xf>
    <xf numFmtId="0" fontId="38" fillId="0" borderId="26" xfId="2" applyFont="1" applyBorder="1" applyAlignment="1">
      <alignment vertical="center" wrapText="1"/>
    </xf>
    <xf numFmtId="0" fontId="12" fillId="0" borderId="26" xfId="0" applyFont="1" applyBorder="1" applyAlignment="1">
      <alignment vertical="center" wrapText="1"/>
    </xf>
    <xf numFmtId="0" fontId="31" fillId="0" borderId="12" xfId="3" applyFont="1" applyBorder="1" applyAlignment="1">
      <alignment horizontal="center" vertical="center" wrapText="1"/>
    </xf>
    <xf numFmtId="0" fontId="31" fillId="0" borderId="51" xfId="3" applyFont="1" applyBorder="1" applyAlignment="1">
      <alignment horizontal="center" vertical="center" wrapText="1"/>
    </xf>
    <xf numFmtId="0" fontId="31" fillId="0" borderId="50" xfId="3" applyFont="1" applyBorder="1" applyAlignment="1">
      <alignment horizontal="center" vertical="center" wrapText="1"/>
    </xf>
    <xf numFmtId="0" fontId="31" fillId="0" borderId="41" xfId="3" applyFont="1" applyBorder="1" applyAlignment="1">
      <alignment horizontal="center" vertical="center" wrapText="1"/>
    </xf>
    <xf numFmtId="0" fontId="12" fillId="5" borderId="56" xfId="3" applyFont="1" applyFill="1" applyBorder="1" applyAlignment="1">
      <alignment horizontal="center" vertical="center" wrapText="1"/>
    </xf>
    <xf numFmtId="0" fontId="11" fillId="10" borderId="1" xfId="0" applyFont="1" applyFill="1" applyBorder="1" applyAlignment="1">
      <alignment vertical="center"/>
    </xf>
    <xf numFmtId="0" fontId="11" fillId="0" borderId="26" xfId="0" applyFont="1" applyBorder="1" applyAlignment="1">
      <alignment vertical="center"/>
    </xf>
    <xf numFmtId="0" fontId="41" fillId="5" borderId="13" xfId="19" applyFont="1" applyFill="1" applyBorder="1" applyAlignment="1">
      <alignment horizontal="center" vertical="center" wrapText="1"/>
    </xf>
    <xf numFmtId="0" fontId="11" fillId="5" borderId="26" xfId="2" applyFont="1" applyFill="1" applyBorder="1" applyAlignment="1">
      <alignment vertical="center" wrapText="1"/>
    </xf>
    <xf numFmtId="0" fontId="11" fillId="0" borderId="26" xfId="2" applyFont="1" applyBorder="1" applyAlignment="1">
      <alignment horizontal="center" wrapText="1"/>
    </xf>
    <xf numFmtId="0" fontId="11" fillId="5" borderId="26" xfId="0" applyFont="1" applyFill="1" applyBorder="1" applyAlignment="1">
      <alignment vertical="center"/>
    </xf>
    <xf numFmtId="0" fontId="11" fillId="0" borderId="26" xfId="2" applyFont="1" applyBorder="1" applyAlignment="1">
      <alignment vertical="center" wrapText="1"/>
    </xf>
    <xf numFmtId="0" fontId="11" fillId="0" borderId="16" xfId="0" applyFont="1" applyBorder="1" applyAlignment="1">
      <alignment vertical="center"/>
    </xf>
    <xf numFmtId="0" fontId="12" fillId="5" borderId="28" xfId="3" applyFont="1" applyFill="1" applyBorder="1" applyAlignment="1">
      <alignment horizontal="center" vertical="center" wrapText="1"/>
    </xf>
    <xf numFmtId="0" fontId="7" fillId="5" borderId="28" xfId="3" applyFont="1" applyFill="1" applyBorder="1" applyAlignment="1">
      <alignment vertical="center" wrapText="1"/>
    </xf>
    <xf numFmtId="0" fontId="13" fillId="0" borderId="7" xfId="3" applyFont="1" applyBorder="1" applyAlignment="1">
      <alignment vertical="center" wrapText="1"/>
    </xf>
    <xf numFmtId="0" fontId="7" fillId="0" borderId="33" xfId="3" applyFont="1" applyBorder="1" applyAlignment="1">
      <alignment horizontal="center" vertical="center" wrapText="1"/>
    </xf>
    <xf numFmtId="0" fontId="7" fillId="0" borderId="34" xfId="3" applyFont="1" applyBorder="1" applyAlignment="1">
      <alignment horizontal="center" vertical="center" wrapText="1"/>
    </xf>
    <xf numFmtId="0" fontId="7" fillId="0" borderId="35" xfId="3" applyFont="1" applyBorder="1" applyAlignment="1">
      <alignment horizontal="center" vertical="center" wrapText="1"/>
    </xf>
    <xf numFmtId="0" fontId="7" fillId="5" borderId="28" xfId="3" applyFont="1" applyFill="1" applyBorder="1" applyAlignment="1">
      <alignment horizontal="center" vertical="center" wrapText="1"/>
    </xf>
    <xf numFmtId="0" fontId="13" fillId="0" borderId="8" xfId="3" applyFont="1" applyBorder="1" applyAlignment="1">
      <alignment horizontal="center" vertical="center"/>
    </xf>
    <xf numFmtId="0" fontId="13" fillId="0" borderId="7" xfId="3" applyFont="1" applyBorder="1" applyAlignment="1">
      <alignment horizontal="center" vertical="center"/>
    </xf>
    <xf numFmtId="0" fontId="13" fillId="0" borderId="11" xfId="3" applyFont="1" applyBorder="1" applyAlignment="1">
      <alignment horizontal="center" vertical="center"/>
    </xf>
    <xf numFmtId="0" fontId="11" fillId="0" borderId="26" xfId="0" applyFont="1" applyBorder="1" applyAlignment="1">
      <alignment horizontal="left" vertical="center" wrapText="1"/>
    </xf>
    <xf numFmtId="0" fontId="39" fillId="5" borderId="26" xfId="2" applyFont="1" applyFill="1" applyBorder="1" applyAlignment="1">
      <alignment vertical="center" wrapText="1"/>
    </xf>
    <xf numFmtId="0" fontId="39" fillId="5" borderId="26" xfId="0" applyFont="1" applyFill="1" applyBorder="1" applyAlignment="1">
      <alignment vertical="center"/>
    </xf>
    <xf numFmtId="0" fontId="12" fillId="0" borderId="26" xfId="0" applyFont="1" applyBorder="1" applyAlignment="1">
      <alignment horizontal="center" vertical="center"/>
    </xf>
    <xf numFmtId="0" fontId="12" fillId="0" borderId="26" xfId="2" applyFont="1" applyBorder="1" applyAlignment="1">
      <alignment horizontal="center" wrapText="1"/>
    </xf>
    <xf numFmtId="0" fontId="13" fillId="0" borderId="26" xfId="3" applyFont="1" applyBorder="1" applyAlignment="1">
      <alignment vertical="center"/>
    </xf>
    <xf numFmtId="0" fontId="11" fillId="5" borderId="26" xfId="2" applyFont="1" applyFill="1" applyBorder="1" applyAlignment="1">
      <alignment horizontal="center" vertical="center" wrapText="1"/>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10" borderId="0" xfId="0" applyFont="1" applyFill="1" applyAlignment="1">
      <alignment horizontal="center" vertical="center"/>
    </xf>
    <xf numFmtId="0" fontId="12" fillId="0" borderId="1" xfId="0" applyFont="1" applyBorder="1" applyAlignment="1">
      <alignment vertical="center" wrapText="1"/>
    </xf>
    <xf numFmtId="0" fontId="31" fillId="0" borderId="40" xfId="3" applyFont="1" applyBorder="1" applyAlignment="1">
      <alignment horizontal="center" vertical="center" wrapText="1"/>
    </xf>
    <xf numFmtId="43" fontId="31" fillId="5" borderId="22" xfId="18" applyFont="1" applyFill="1" applyBorder="1" applyAlignment="1">
      <alignment horizontal="center"/>
    </xf>
    <xf numFmtId="43" fontId="31" fillId="9" borderId="22" xfId="18" applyFont="1" applyFill="1" applyBorder="1" applyAlignment="1">
      <alignment horizontal="center" vertical="center"/>
    </xf>
    <xf numFmtId="0" fontId="31" fillId="0" borderId="58" xfId="3" applyFont="1" applyBorder="1" applyAlignment="1">
      <alignment horizontal="center" vertical="center" wrapText="1"/>
    </xf>
    <xf numFmtId="0" fontId="31" fillId="0" borderId="59" xfId="3" applyFont="1" applyBorder="1" applyAlignment="1">
      <alignment horizontal="center" vertical="center" wrapText="1"/>
    </xf>
    <xf numFmtId="0" fontId="25" fillId="0" borderId="37" xfId="3" applyFont="1" applyBorder="1" applyAlignment="1">
      <alignment horizontal="left" vertical="center" wrapText="1"/>
    </xf>
    <xf numFmtId="0" fontId="25" fillId="0" borderId="42" xfId="3" applyFont="1" applyBorder="1" applyAlignment="1">
      <alignment horizontal="left" vertical="center" wrapText="1"/>
    </xf>
    <xf numFmtId="0" fontId="25" fillId="0" borderId="49" xfId="3" applyFont="1" applyBorder="1" applyAlignment="1">
      <alignment horizontal="left" vertical="center" wrapText="1"/>
    </xf>
    <xf numFmtId="1" fontId="20" fillId="0" borderId="26" xfId="3" applyNumberFormat="1" applyFont="1" applyBorder="1" applyAlignment="1">
      <alignment horizontal="center" vertical="center"/>
    </xf>
    <xf numFmtId="173" fontId="13" fillId="0" borderId="1" xfId="3" applyNumberFormat="1" applyFont="1" applyAlignment="1">
      <alignment vertical="center"/>
    </xf>
    <xf numFmtId="0" fontId="7" fillId="5" borderId="26" xfId="3" applyFont="1" applyFill="1" applyBorder="1" applyAlignment="1">
      <alignment vertical="center"/>
    </xf>
    <xf numFmtId="0" fontId="22" fillId="0" borderId="22" xfId="12" quotePrefix="1" applyNumberFormat="1" applyBorder="1" applyAlignment="1">
      <alignment horizontal="left" vertical="center" wrapText="1"/>
    </xf>
    <xf numFmtId="0" fontId="22" fillId="0" borderId="22" xfId="12" quotePrefix="1" applyNumberFormat="1" applyBorder="1" applyAlignment="1">
      <alignment horizontal="center" vertical="center" wrapText="1"/>
    </xf>
    <xf numFmtId="37" fontId="22" fillId="0" borderId="22" xfId="11" applyNumberFormat="1" applyBorder="1" applyAlignment="1">
      <alignment horizontal="center" vertical="center"/>
    </xf>
    <xf numFmtId="175" fontId="13" fillId="0" borderId="1" xfId="22" applyNumberFormat="1" applyFont="1" applyBorder="1" applyAlignment="1">
      <alignment vertical="center"/>
    </xf>
    <xf numFmtId="175" fontId="13" fillId="0" borderId="1" xfId="3" applyNumberFormat="1" applyFont="1" applyAlignment="1">
      <alignment vertical="center"/>
    </xf>
    <xf numFmtId="175" fontId="13" fillId="0" borderId="1" xfId="22" applyNumberFormat="1" applyFont="1" applyBorder="1" applyAlignment="1">
      <alignment horizontal="center" vertical="center" wrapText="1"/>
    </xf>
    <xf numFmtId="0" fontId="38" fillId="5" borderId="26" xfId="2" applyFont="1" applyFill="1" applyBorder="1" applyAlignment="1">
      <alignment horizontal="center" vertical="center" wrapText="1"/>
    </xf>
    <xf numFmtId="0" fontId="13" fillId="0" borderId="5" xfId="3" applyFont="1" applyBorder="1" applyAlignment="1">
      <alignment horizontal="center" vertical="center"/>
    </xf>
    <xf numFmtId="0" fontId="13" fillId="0" borderId="26" xfId="3" applyFont="1" applyBorder="1" applyAlignment="1">
      <alignment vertical="center" wrapText="1"/>
    </xf>
    <xf numFmtId="0" fontId="7" fillId="5" borderId="29" xfId="3" applyFont="1" applyFill="1" applyBorder="1" applyAlignment="1">
      <alignment horizontal="left" vertical="center"/>
    </xf>
    <xf numFmtId="0" fontId="7" fillId="5" borderId="29" xfId="3" applyFont="1" applyFill="1" applyBorder="1" applyAlignment="1">
      <alignment horizontal="left" vertical="center" wrapText="1"/>
    </xf>
    <xf numFmtId="0" fontId="7" fillId="5" borderId="27" xfId="3" applyFont="1" applyFill="1" applyBorder="1" applyAlignment="1">
      <alignment horizontal="left" vertical="center"/>
    </xf>
    <xf numFmtId="0" fontId="7" fillId="5" borderId="27" xfId="3" applyFont="1" applyFill="1" applyBorder="1" applyAlignment="1">
      <alignment horizontal="left" vertical="center" wrapText="1"/>
    </xf>
    <xf numFmtId="0" fontId="7" fillId="5" borderId="28" xfId="3" applyFont="1" applyFill="1" applyBorder="1" applyAlignment="1">
      <alignment horizontal="left" vertical="center"/>
    </xf>
    <xf numFmtId="0" fontId="7" fillId="5" borderId="28" xfId="3" applyFont="1" applyFill="1" applyBorder="1" applyAlignment="1">
      <alignment horizontal="left" vertical="center" wrapText="1"/>
    </xf>
    <xf numFmtId="175" fontId="0" fillId="0" borderId="22" xfId="22" applyNumberFormat="1" applyFont="1" applyBorder="1" applyAlignment="1">
      <alignment horizontal="center" vertical="center"/>
    </xf>
    <xf numFmtId="9" fontId="13" fillId="0" borderId="10" xfId="1" applyFont="1" applyBorder="1" applyAlignment="1">
      <alignment horizontal="center" vertical="center"/>
    </xf>
    <xf numFmtId="9" fontId="13" fillId="0" borderId="24" xfId="1" applyFont="1" applyBorder="1" applyAlignment="1">
      <alignment horizontal="center" vertical="center"/>
    </xf>
    <xf numFmtId="175" fontId="13" fillId="0" borderId="22" xfId="22" applyNumberFormat="1" applyFont="1" applyBorder="1" applyAlignment="1">
      <alignment vertical="center"/>
    </xf>
    <xf numFmtId="175" fontId="13" fillId="0" borderId="13" xfId="22" applyNumberFormat="1" applyFont="1" applyBorder="1" applyAlignment="1">
      <alignment vertical="center"/>
    </xf>
    <xf numFmtId="9" fontId="13" fillId="0" borderId="14" xfId="1" applyFont="1" applyBorder="1" applyAlignment="1">
      <alignment horizontal="center" vertical="center"/>
    </xf>
    <xf numFmtId="0" fontId="7" fillId="0" borderId="1" xfId="3" applyFont="1" applyAlignment="1">
      <alignment horizontal="center" vertical="center" wrapText="1"/>
    </xf>
    <xf numFmtId="0" fontId="13" fillId="0" borderId="5" xfId="3" applyFont="1" applyBorder="1" applyAlignment="1">
      <alignment horizontal="left" vertical="center"/>
    </xf>
    <xf numFmtId="0" fontId="11" fillId="0" borderId="1" xfId="2" applyFont="1" applyAlignment="1">
      <alignment horizontal="center" vertical="center" wrapText="1"/>
    </xf>
    <xf numFmtId="0" fontId="13" fillId="0" borderId="0" xfId="0" applyFont="1" applyAlignment="1">
      <alignment horizontal="left" vertical="center"/>
    </xf>
    <xf numFmtId="0" fontId="47" fillId="0" borderId="47" xfId="0" applyFont="1" applyBorder="1" applyAlignment="1">
      <alignment horizontal="left" vertical="center" wrapText="1"/>
    </xf>
    <xf numFmtId="0" fontId="42" fillId="0" borderId="0" xfId="0" applyFont="1" applyAlignment="1">
      <alignment horizontal="left" vertical="center"/>
    </xf>
    <xf numFmtId="0" fontId="42" fillId="0" borderId="44" xfId="0" applyFont="1" applyBorder="1" applyAlignment="1">
      <alignment horizontal="left" vertical="center" wrapText="1"/>
    </xf>
    <xf numFmtId="0" fontId="49" fillId="0" borderId="22" xfId="0" applyFont="1" applyBorder="1" applyAlignment="1">
      <alignment horizontal="left" vertical="center"/>
    </xf>
    <xf numFmtId="0" fontId="50" fillId="0" borderId="22" xfId="0" applyFont="1" applyBorder="1" applyAlignment="1">
      <alignment vertical="center" wrapText="1"/>
    </xf>
    <xf numFmtId="0" fontId="50" fillId="0" borderId="47" xfId="0" applyFont="1" applyBorder="1" applyAlignment="1">
      <alignment horizontal="left" vertical="center" wrapText="1"/>
    </xf>
    <xf numFmtId="0" fontId="50" fillId="0" borderId="44" xfId="0" applyFont="1" applyBorder="1" applyAlignment="1">
      <alignment vertical="center" wrapText="1"/>
    </xf>
    <xf numFmtId="0" fontId="49" fillId="13" borderId="22" xfId="0" applyFont="1" applyFill="1" applyBorder="1" applyAlignment="1">
      <alignment horizontal="left" vertical="center"/>
    </xf>
    <xf numFmtId="0" fontId="50" fillId="13" borderId="44" xfId="0" applyFont="1" applyFill="1" applyBorder="1" applyAlignment="1">
      <alignment vertical="center" wrapText="1"/>
    </xf>
    <xf numFmtId="0" fontId="50" fillId="0" borderId="44" xfId="0" applyFont="1" applyBorder="1" applyAlignment="1">
      <alignment horizontal="left" vertical="center" wrapText="1"/>
    </xf>
    <xf numFmtId="0" fontId="50" fillId="13" borderId="44" xfId="0" applyFont="1" applyFill="1" applyBorder="1" applyAlignment="1">
      <alignment horizontal="left" vertical="center" wrapText="1"/>
    </xf>
    <xf numFmtId="0" fontId="47" fillId="0" borderId="44" xfId="0" applyFont="1" applyBorder="1" applyAlignment="1">
      <alignment horizontal="left" vertical="center" wrapText="1"/>
    </xf>
    <xf numFmtId="0" fontId="49" fillId="0" borderId="22" xfId="0" applyFont="1" applyBorder="1" applyAlignment="1">
      <alignment horizontal="left" vertical="center" wrapText="1"/>
    </xf>
    <xf numFmtId="0" fontId="50" fillId="0" borderId="22" xfId="0" applyFont="1" applyBorder="1" applyAlignment="1">
      <alignment horizontal="left" vertical="center" wrapText="1"/>
    </xf>
    <xf numFmtId="0" fontId="47" fillId="0" borderId="22" xfId="0" applyFont="1" applyBorder="1" applyAlignment="1">
      <alignment horizontal="left" vertical="center" wrapText="1"/>
    </xf>
    <xf numFmtId="0" fontId="50" fillId="4" borderId="25" xfId="0" applyFont="1" applyFill="1" applyBorder="1" applyAlignment="1">
      <alignment horizontal="left" vertical="center" wrapText="1"/>
    </xf>
    <xf numFmtId="0" fontId="50" fillId="4" borderId="22" xfId="0" applyFont="1" applyFill="1" applyBorder="1" applyAlignment="1">
      <alignment horizontal="left" vertical="center" wrapText="1"/>
    </xf>
    <xf numFmtId="0" fontId="13" fillId="0" borderId="1" xfId="0" applyFont="1" applyBorder="1"/>
    <xf numFmtId="0" fontId="0" fillId="0" borderId="1" xfId="0" applyBorder="1"/>
    <xf numFmtId="0" fontId="50" fillId="0" borderId="58" xfId="0" applyFont="1" applyBorder="1" applyAlignment="1">
      <alignment horizontal="left" vertical="center" wrapText="1"/>
    </xf>
    <xf numFmtId="0" fontId="49" fillId="0" borderId="22" xfId="0" quotePrefix="1" applyFont="1" applyBorder="1" applyAlignment="1">
      <alignment horizontal="left" vertical="center" wrapText="1"/>
    </xf>
    <xf numFmtId="0" fontId="49" fillId="0" borderId="49" xfId="0" applyFont="1" applyBorder="1" applyAlignment="1">
      <alignment horizontal="left" vertical="center"/>
    </xf>
    <xf numFmtId="0" fontId="7" fillId="13" borderId="22" xfId="0" applyFont="1" applyFill="1" applyBorder="1" applyAlignment="1">
      <alignment horizontal="left" vertical="center"/>
    </xf>
    <xf numFmtId="0" fontId="7" fillId="13" borderId="22" xfId="0" applyFont="1" applyFill="1" applyBorder="1" applyAlignment="1">
      <alignment horizontal="center" vertical="center"/>
    </xf>
    <xf numFmtId="0" fontId="49" fillId="13" borderId="22" xfId="0" applyFont="1" applyFill="1" applyBorder="1" applyAlignment="1">
      <alignment horizontal="center" vertical="center"/>
    </xf>
    <xf numFmtId="0" fontId="12" fillId="5" borderId="26" xfId="2" applyFont="1" applyFill="1" applyBorder="1" applyAlignment="1">
      <alignment horizontal="center" vertical="center" wrapText="1"/>
    </xf>
    <xf numFmtId="0" fontId="13" fillId="0" borderId="26" xfId="3" applyFont="1" applyBorder="1" applyAlignment="1">
      <alignment horizontal="center" vertical="center" wrapText="1"/>
    </xf>
    <xf numFmtId="169" fontId="13" fillId="0" borderId="22" xfId="23" applyNumberFormat="1" applyFont="1" applyBorder="1" applyAlignment="1">
      <alignment vertical="center"/>
    </xf>
    <xf numFmtId="169" fontId="13" fillId="0" borderId="13" xfId="23" applyNumberFormat="1" applyFont="1" applyBorder="1" applyAlignment="1">
      <alignment vertical="center"/>
    </xf>
    <xf numFmtId="1" fontId="19" fillId="4" borderId="26" xfId="3" applyNumberFormat="1" applyFont="1" applyFill="1" applyBorder="1" applyAlignment="1">
      <alignment horizontal="center" vertical="center"/>
    </xf>
    <xf numFmtId="0" fontId="51" fillId="0" borderId="8" xfId="3" applyFont="1" applyBorder="1" applyAlignment="1">
      <alignment horizontal="center" vertical="center"/>
    </xf>
    <xf numFmtId="0" fontId="51" fillId="0" borderId="27" xfId="3" applyFont="1" applyBorder="1" applyAlignment="1">
      <alignment horizontal="center" vertical="center"/>
    </xf>
    <xf numFmtId="0" fontId="51" fillId="0" borderId="26" xfId="3" applyFont="1" applyBorder="1" applyAlignment="1">
      <alignment horizontal="left" vertical="center" wrapText="1"/>
    </xf>
    <xf numFmtId="0" fontId="51" fillId="0" borderId="19" xfId="3" applyFont="1" applyBorder="1" applyAlignment="1">
      <alignment horizontal="left" vertical="center" wrapText="1"/>
    </xf>
    <xf numFmtId="0" fontId="19" fillId="0" borderId="8" xfId="3" applyFont="1" applyBorder="1" applyAlignment="1">
      <alignment horizontal="center" vertical="center"/>
    </xf>
    <xf numFmtId="10" fontId="31" fillId="5" borderId="22" xfId="3" applyNumberFormat="1" applyFont="1" applyFill="1" applyBorder="1" applyAlignment="1">
      <alignment horizontal="center" vertical="center"/>
    </xf>
    <xf numFmtId="9" fontId="19" fillId="0" borderId="26" xfId="3" applyNumberFormat="1" applyFont="1" applyBorder="1" applyAlignment="1">
      <alignment horizontal="center" vertical="center"/>
    </xf>
    <xf numFmtId="9" fontId="20" fillId="0" borderId="26" xfId="1" applyFont="1" applyBorder="1" applyAlignment="1">
      <alignment horizontal="center" vertical="center"/>
    </xf>
    <xf numFmtId="9" fontId="19" fillId="0" borderId="8" xfId="1" applyFont="1" applyBorder="1" applyAlignment="1">
      <alignment horizontal="center" vertical="center"/>
    </xf>
    <xf numFmtId="9" fontId="19" fillId="0" borderId="27" xfId="3" applyNumberFormat="1" applyFont="1" applyBorder="1" applyAlignment="1">
      <alignment horizontal="center" vertical="center"/>
    </xf>
    <xf numFmtId="0" fontId="19" fillId="0" borderId="26" xfId="3" applyFont="1" applyBorder="1" applyAlignment="1">
      <alignment horizontal="left" vertical="center" wrapText="1"/>
    </xf>
    <xf numFmtId="0" fontId="19" fillId="0" borderId="19" xfId="3" applyFont="1" applyBorder="1" applyAlignment="1">
      <alignment horizontal="left" vertical="center" wrapText="1"/>
    </xf>
    <xf numFmtId="10" fontId="31" fillId="5" borderId="22" xfId="1" applyNumberFormat="1" applyFont="1" applyFill="1" applyBorder="1" applyAlignment="1">
      <alignment horizontal="center"/>
    </xf>
    <xf numFmtId="0" fontId="19" fillId="0" borderId="26" xfId="3" applyFont="1" applyBorder="1" applyAlignment="1">
      <alignment vertical="center" wrapText="1"/>
    </xf>
    <xf numFmtId="0" fontId="19" fillId="0" borderId="7" xfId="3" applyFont="1" applyBorder="1" applyAlignment="1">
      <alignment vertical="center" wrapText="1"/>
    </xf>
    <xf numFmtId="1" fontId="19" fillId="0" borderId="8" xfId="1" applyNumberFormat="1" applyFont="1" applyBorder="1" applyAlignment="1">
      <alignment horizontal="center" vertical="center"/>
    </xf>
    <xf numFmtId="1" fontId="19" fillId="0" borderId="11" xfId="1" applyNumberFormat="1" applyFont="1" applyBorder="1" applyAlignment="1">
      <alignment horizontal="center" vertical="center"/>
    </xf>
    <xf numFmtId="10" fontId="31" fillId="9" borderId="22" xfId="0" applyNumberFormat="1" applyFont="1" applyFill="1" applyBorder="1" applyAlignment="1">
      <alignment horizontal="center" vertical="center"/>
    </xf>
    <xf numFmtId="169" fontId="11" fillId="0" borderId="22" xfId="23" applyNumberFormat="1" applyFont="1" applyBorder="1" applyAlignment="1">
      <alignment vertical="center"/>
    </xf>
    <xf numFmtId="169" fontId="11" fillId="0" borderId="13" xfId="23" applyNumberFormat="1" applyFont="1" applyBorder="1" applyAlignment="1">
      <alignment vertical="center"/>
    </xf>
    <xf numFmtId="9" fontId="13" fillId="0" borderId="48" xfId="3" applyNumberFormat="1" applyFont="1" applyBorder="1" applyAlignment="1">
      <alignment horizontal="center" vertical="center" wrapText="1"/>
    </xf>
    <xf numFmtId="9" fontId="13" fillId="0" borderId="47" xfId="3" applyNumberFormat="1" applyFont="1" applyBorder="1" applyAlignment="1">
      <alignment horizontal="center" vertical="center" wrapText="1"/>
    </xf>
    <xf numFmtId="9" fontId="7" fillId="0" borderId="26" xfId="1" applyFont="1" applyBorder="1" applyAlignment="1">
      <alignment horizontal="center" vertical="center" wrapText="1"/>
    </xf>
    <xf numFmtId="10" fontId="13" fillId="0" borderId="29" xfId="1" applyNumberFormat="1" applyFont="1" applyBorder="1" applyAlignment="1">
      <alignment horizontal="center" vertical="center" wrapText="1"/>
    </xf>
    <xf numFmtId="0" fontId="52" fillId="0" borderId="19" xfId="24" applyBorder="1" applyAlignment="1">
      <alignment horizontal="left" vertical="center" wrapText="1"/>
    </xf>
    <xf numFmtId="0" fontId="52" fillId="0" borderId="19" xfId="24" applyBorder="1" applyAlignment="1">
      <alignment horizontal="center" vertical="center" wrapText="1"/>
    </xf>
    <xf numFmtId="1" fontId="11" fillId="0" borderId="48" xfId="3" applyNumberFormat="1" applyFont="1" applyBorder="1" applyAlignment="1">
      <alignment horizontal="center" vertical="center" wrapText="1"/>
    </xf>
    <xf numFmtId="1" fontId="11" fillId="0" borderId="47" xfId="3" applyNumberFormat="1" applyFont="1" applyBorder="1" applyAlignment="1">
      <alignment horizontal="center" vertical="center" wrapText="1"/>
    </xf>
    <xf numFmtId="0" fontId="7" fillId="0" borderId="26" xfId="1" applyNumberFormat="1" applyFont="1" applyBorder="1" applyAlignment="1">
      <alignment horizontal="center" vertical="center" wrapText="1"/>
    </xf>
    <xf numFmtId="0" fontId="13" fillId="0" borderId="29" xfId="1" applyNumberFormat="1" applyFont="1" applyBorder="1" applyAlignment="1">
      <alignment horizontal="center" vertical="center" wrapText="1"/>
    </xf>
    <xf numFmtId="1" fontId="11" fillId="0" borderId="8" xfId="3" applyNumberFormat="1" applyFont="1" applyBorder="1" applyAlignment="1">
      <alignment horizontal="center" vertical="center"/>
    </xf>
    <xf numFmtId="0" fontId="11" fillId="0" borderId="8" xfId="3" applyFont="1" applyBorder="1" applyAlignment="1">
      <alignment horizontal="center" vertical="center"/>
    </xf>
    <xf numFmtId="0" fontId="11" fillId="0" borderId="11" xfId="3" applyFont="1" applyBorder="1" applyAlignment="1">
      <alignment horizontal="center" vertical="center"/>
    </xf>
    <xf numFmtId="0" fontId="11" fillId="4" borderId="11" xfId="3" applyFont="1" applyFill="1" applyBorder="1" applyAlignment="1">
      <alignment horizontal="center" vertical="center"/>
    </xf>
    <xf numFmtId="0" fontId="13" fillId="0" borderId="19" xfId="3" applyFont="1" applyBorder="1" applyAlignment="1">
      <alignment horizontal="left" vertical="center" wrapText="1"/>
    </xf>
    <xf numFmtId="0" fontId="54" fillId="0" borderId="0" xfId="0" applyFont="1"/>
    <xf numFmtId="0" fontId="11" fillId="0" borderId="1" xfId="25" applyFont="1" applyAlignment="1">
      <alignment vertical="center"/>
    </xf>
    <xf numFmtId="0" fontId="34" fillId="0" borderId="1" xfId="25" applyFont="1" applyAlignment="1">
      <alignment horizontal="left" vertical="center" wrapText="1"/>
    </xf>
    <xf numFmtId="0" fontId="12" fillId="5" borderId="26" xfId="2" applyFont="1" applyFill="1" applyBorder="1" applyAlignment="1">
      <alignment horizontal="left" vertical="center"/>
    </xf>
    <xf numFmtId="0" fontId="38" fillId="0" borderId="26" xfId="25" applyFont="1" applyBorder="1" applyAlignment="1">
      <alignment horizontal="center" vertical="center"/>
    </xf>
    <xf numFmtId="0" fontId="38" fillId="0" borderId="26" xfId="25" applyFont="1" applyBorder="1" applyAlignment="1">
      <alignment vertical="center"/>
    </xf>
    <xf numFmtId="0" fontId="11" fillId="0" borderId="26" xfId="25" applyFont="1" applyBorder="1" applyAlignment="1">
      <alignment horizontal="left" vertical="center" wrapText="1"/>
    </xf>
    <xf numFmtId="0" fontId="12" fillId="0" borderId="26" xfId="25" applyFont="1" applyBorder="1" applyAlignment="1">
      <alignment horizontal="center" vertical="center" wrapText="1"/>
    </xf>
    <xf numFmtId="0" fontId="39" fillId="5" borderId="26" xfId="25" applyFont="1" applyFill="1" applyBorder="1" applyAlignment="1">
      <alignment vertical="center"/>
    </xf>
    <xf numFmtId="0" fontId="12" fillId="0" borderId="26" xfId="25" applyFont="1" applyBorder="1" applyAlignment="1">
      <alignment horizontal="left" vertical="center" wrapText="1"/>
    </xf>
    <xf numFmtId="0" fontId="13" fillId="0" borderId="1" xfId="27" applyFont="1" applyAlignment="1">
      <alignment vertical="center"/>
    </xf>
    <xf numFmtId="43" fontId="40" fillId="5" borderId="33" xfId="26" applyFont="1" applyFill="1" applyBorder="1" applyAlignment="1">
      <alignment horizontal="center" vertical="center" wrapText="1"/>
    </xf>
    <xf numFmtId="43" fontId="40" fillId="5" borderId="34" xfId="26" applyFont="1" applyFill="1" applyBorder="1" applyAlignment="1">
      <alignment horizontal="center" vertical="center" wrapText="1"/>
    </xf>
    <xf numFmtId="43" fontId="40" fillId="5" borderId="35" xfId="26" applyFont="1" applyFill="1" applyBorder="1" applyAlignment="1">
      <alignment horizontal="center" vertical="center" wrapText="1"/>
    </xf>
    <xf numFmtId="43" fontId="40" fillId="5" borderId="55" xfId="26" applyFont="1" applyFill="1" applyBorder="1" applyAlignment="1">
      <alignment horizontal="center" vertical="center" wrapText="1"/>
    </xf>
    <xf numFmtId="43" fontId="40" fillId="5" borderId="52" xfId="26" applyFont="1" applyFill="1" applyBorder="1" applyAlignment="1">
      <alignment horizontal="center" vertical="center" wrapText="1"/>
    </xf>
    <xf numFmtId="43" fontId="40" fillId="5" borderId="54" xfId="26" applyFont="1" applyFill="1" applyBorder="1" applyAlignment="1">
      <alignment horizontal="center" vertical="center" wrapText="1"/>
    </xf>
    <xf numFmtId="0" fontId="13" fillId="0" borderId="22" xfId="27" applyFont="1" applyBorder="1" applyAlignment="1">
      <alignment vertical="center" wrapText="1"/>
    </xf>
    <xf numFmtId="169" fontId="13" fillId="0" borderId="22" xfId="23" applyNumberFormat="1" applyFont="1" applyFill="1" applyBorder="1" applyAlignment="1">
      <alignment horizontal="center" vertical="center"/>
    </xf>
    <xf numFmtId="0" fontId="13" fillId="0" borderId="1" xfId="27" applyFont="1"/>
    <xf numFmtId="169" fontId="13" fillId="0" borderId="39" xfId="23" applyNumberFormat="1" applyFont="1" applyBorder="1" applyAlignment="1">
      <alignment vertical="center"/>
    </xf>
    <xf numFmtId="169" fontId="13" fillId="0" borderId="44" xfId="23" applyNumberFormat="1" applyFont="1" applyBorder="1" applyAlignment="1">
      <alignment vertical="center"/>
    </xf>
    <xf numFmtId="169" fontId="13" fillId="0" borderId="45" xfId="23" applyNumberFormat="1" applyFont="1" applyBorder="1" applyAlignment="1">
      <alignment vertical="center"/>
    </xf>
    <xf numFmtId="169" fontId="13" fillId="0" borderId="21" xfId="23" applyNumberFormat="1" applyFont="1" applyBorder="1" applyAlignment="1">
      <alignment vertical="center"/>
    </xf>
    <xf numFmtId="169" fontId="13" fillId="0" borderId="24" xfId="23" applyNumberFormat="1" applyFont="1" applyBorder="1" applyAlignment="1">
      <alignment vertical="center"/>
    </xf>
    <xf numFmtId="169" fontId="13" fillId="0" borderId="12" xfId="23" applyNumberFormat="1" applyFont="1" applyBorder="1" applyAlignment="1">
      <alignment vertical="center"/>
    </xf>
    <xf numFmtId="169" fontId="13" fillId="0" borderId="14" xfId="23" applyNumberFormat="1" applyFont="1" applyBorder="1" applyAlignment="1">
      <alignment vertical="center"/>
    </xf>
    <xf numFmtId="0" fontId="13" fillId="0" borderId="44" xfId="27" applyFont="1" applyBorder="1" applyAlignment="1">
      <alignment vertical="center" wrapText="1"/>
    </xf>
    <xf numFmtId="0" fontId="13" fillId="0" borderId="13" xfId="27" applyFont="1" applyBorder="1" applyAlignment="1">
      <alignment vertical="center" wrapText="1"/>
    </xf>
    <xf numFmtId="0" fontId="25" fillId="0" borderId="22" xfId="0" applyFont="1" applyBorder="1" applyAlignment="1">
      <alignment horizontal="center" vertical="center" wrapText="1"/>
    </xf>
    <xf numFmtId="0" fontId="25" fillId="0" borderId="25" xfId="0" applyFont="1" applyBorder="1" applyAlignment="1">
      <alignment horizontal="center" vertical="center" wrapText="1"/>
    </xf>
    <xf numFmtId="0" fontId="31" fillId="0" borderId="55" xfId="3" applyFont="1" applyBorder="1" applyAlignment="1">
      <alignment horizontal="center" vertical="center" wrapText="1"/>
    </xf>
    <xf numFmtId="0" fontId="25" fillId="0" borderId="21" xfId="0" applyFont="1" applyBorder="1" applyAlignment="1">
      <alignment horizontal="center" vertical="center" wrapText="1"/>
    </xf>
    <xf numFmtId="0" fontId="25" fillId="0" borderId="48" xfId="0" applyFont="1" applyBorder="1" applyAlignment="1">
      <alignment horizontal="center" vertical="center" wrapText="1"/>
    </xf>
    <xf numFmtId="0" fontId="31" fillId="0" borderId="16" xfId="3" applyFont="1" applyBorder="1" applyAlignment="1">
      <alignment horizontal="center" vertical="center" wrapText="1"/>
    </xf>
    <xf numFmtId="0" fontId="25" fillId="0" borderId="58" xfId="0" applyFont="1" applyBorder="1" applyAlignment="1">
      <alignment horizontal="center" vertical="center" wrapText="1"/>
    </xf>
    <xf numFmtId="0" fontId="31" fillId="0" borderId="32" xfId="3" applyFont="1" applyBorder="1" applyAlignment="1">
      <alignment horizontal="center" vertical="center" wrapText="1"/>
    </xf>
    <xf numFmtId="0" fontId="31" fillId="0" borderId="1" xfId="3" applyFont="1" applyAlignment="1">
      <alignment horizontal="center" vertical="center" wrapText="1"/>
    </xf>
    <xf numFmtId="0" fontId="31" fillId="0" borderId="56" xfId="3" applyFont="1" applyBorder="1" applyAlignment="1">
      <alignment horizontal="center" vertical="center" wrapText="1"/>
    </xf>
    <xf numFmtId="0" fontId="12" fillId="3" borderId="29" xfId="3" applyFont="1" applyFill="1" applyBorder="1" applyAlignment="1">
      <alignment horizontal="center" vertical="center" wrapText="1"/>
    </xf>
    <xf numFmtId="0" fontId="31" fillId="0" borderId="22" xfId="3" applyFont="1" applyBorder="1" applyAlignment="1">
      <alignment horizontal="center" vertical="center" wrapText="1"/>
    </xf>
    <xf numFmtId="0" fontId="31" fillId="0" borderId="10" xfId="3" applyFont="1" applyBorder="1" applyAlignment="1">
      <alignment horizontal="center" vertical="center" wrapText="1"/>
    </xf>
    <xf numFmtId="0" fontId="31" fillId="0" borderId="21" xfId="3" applyFont="1" applyBorder="1" applyAlignment="1">
      <alignment horizontal="center" vertical="center" wrapText="1"/>
    </xf>
    <xf numFmtId="0" fontId="31" fillId="0" borderId="24" xfId="3" applyFont="1" applyBorder="1" applyAlignment="1">
      <alignment horizontal="center" vertical="center" wrapText="1"/>
    </xf>
    <xf numFmtId="0" fontId="31" fillId="0" borderId="14" xfId="3" applyFont="1" applyBorder="1" applyAlignment="1">
      <alignment horizontal="center" vertical="center" wrapText="1"/>
    </xf>
    <xf numFmtId="0" fontId="31" fillId="0" borderId="9" xfId="3" applyFont="1" applyBorder="1" applyAlignment="1">
      <alignment horizontal="center" vertical="center" wrapText="1"/>
    </xf>
    <xf numFmtId="0" fontId="31" fillId="0" borderId="13" xfId="3" applyFont="1" applyBorder="1" applyAlignment="1">
      <alignment horizontal="center" vertical="center" wrapText="1"/>
    </xf>
    <xf numFmtId="0" fontId="25" fillId="0" borderId="47" xfId="0" applyFont="1" applyBorder="1" applyAlignment="1">
      <alignment horizontal="center" vertical="center" wrapText="1"/>
    </xf>
    <xf numFmtId="0" fontId="31" fillId="0" borderId="5" xfId="3" applyFont="1" applyBorder="1" applyAlignment="1">
      <alignment horizontal="center" vertical="center" wrapText="1"/>
    </xf>
    <xf numFmtId="0" fontId="31" fillId="0" borderId="49" xfId="3" applyFont="1" applyBorder="1" applyAlignment="1">
      <alignment horizontal="center" vertical="center" wrapText="1"/>
    </xf>
    <xf numFmtId="0" fontId="25" fillId="0" borderId="22" xfId="3" applyFont="1" applyBorder="1" applyAlignment="1">
      <alignment horizontal="center" vertical="center" wrapText="1"/>
    </xf>
    <xf numFmtId="0" fontId="22" fillId="0" borderId="44" xfId="12" quotePrefix="1" applyNumberFormat="1" applyBorder="1" applyAlignment="1">
      <alignment horizontal="left" vertical="center" wrapText="1"/>
    </xf>
    <xf numFmtId="0" fontId="22" fillId="0" borderId="44" xfId="12" quotePrefix="1" applyNumberFormat="1" applyBorder="1" applyAlignment="1">
      <alignment horizontal="center" vertical="center" wrapText="1"/>
    </xf>
    <xf numFmtId="37" fontId="22" fillId="0" borderId="44" xfId="11" applyNumberFormat="1" applyBorder="1" applyAlignment="1">
      <alignment horizontal="center" vertical="center"/>
    </xf>
    <xf numFmtId="0" fontId="55" fillId="0" borderId="22" xfId="19" applyFont="1" applyBorder="1" applyAlignment="1">
      <alignment vertical="center" wrapText="1"/>
    </xf>
    <xf numFmtId="37" fontId="22" fillId="0" borderId="22" xfId="11" applyNumberFormat="1" applyBorder="1" applyAlignment="1">
      <alignment horizontal="right" vertical="center"/>
    </xf>
    <xf numFmtId="1" fontId="0" fillId="0" borderId="22" xfId="0" applyNumberFormat="1" applyBorder="1" applyAlignment="1">
      <alignment horizontal="center" vertical="center"/>
    </xf>
    <xf numFmtId="0" fontId="0" fillId="0" borderId="44" xfId="0" applyBorder="1" applyAlignment="1">
      <alignment horizontal="center" vertical="center"/>
    </xf>
    <xf numFmtId="0" fontId="55" fillId="0" borderId="44" xfId="19" applyFont="1" applyBorder="1" applyAlignment="1">
      <alignment vertical="center" wrapText="1"/>
    </xf>
    <xf numFmtId="37" fontId="22" fillId="0" borderId="44" xfId="11" applyNumberFormat="1" applyBorder="1" applyAlignment="1">
      <alignment horizontal="right" vertical="center"/>
    </xf>
    <xf numFmtId="0" fontId="41" fillId="3" borderId="13" xfId="19" applyFont="1" applyFill="1" applyBorder="1" applyAlignment="1">
      <alignment horizontal="center" vertical="center" wrapText="1"/>
    </xf>
    <xf numFmtId="14" fontId="13" fillId="0" borderId="22" xfId="0" applyNumberFormat="1" applyFont="1" applyBorder="1" applyAlignment="1">
      <alignment horizontal="justify" vertical="center" wrapText="1"/>
    </xf>
    <xf numFmtId="0" fontId="25" fillId="0" borderId="39" xfId="3" applyFont="1" applyBorder="1" applyAlignment="1">
      <alignment horizontal="center" vertical="center" wrapText="1"/>
    </xf>
    <xf numFmtId="0" fontId="25" fillId="0" borderId="33" xfId="3" applyFont="1" applyBorder="1" applyAlignment="1">
      <alignment horizontal="center" vertical="center" wrapText="1"/>
    </xf>
    <xf numFmtId="0" fontId="11" fillId="0" borderId="26" xfId="3" applyFont="1" applyBorder="1" applyAlignment="1">
      <alignment horizontal="left" vertical="center" wrapText="1"/>
    </xf>
    <xf numFmtId="0" fontId="11" fillId="0" borderId="19" xfId="3" applyFont="1" applyBorder="1" applyAlignment="1">
      <alignment horizontal="left" vertical="center" wrapText="1"/>
    </xf>
    <xf numFmtId="9" fontId="3" fillId="0" borderId="1" xfId="1" applyFont="1" applyBorder="1" applyAlignment="1">
      <alignment horizontal="center" vertical="center" wrapText="1"/>
    </xf>
    <xf numFmtId="171" fontId="31" fillId="5" borderId="22" xfId="3" applyNumberFormat="1" applyFont="1" applyFill="1" applyBorder="1" applyAlignment="1">
      <alignment horizontal="center" vertical="center"/>
    </xf>
    <xf numFmtId="0" fontId="12" fillId="0" borderId="26" xfId="0" applyFont="1" applyBorder="1" applyAlignment="1">
      <alignment horizontal="center" vertical="center" wrapText="1"/>
    </xf>
    <xf numFmtId="0" fontId="52" fillId="0" borderId="19" xfId="24" applyFill="1" applyBorder="1" applyAlignment="1">
      <alignment horizontal="left" vertical="center" wrapText="1"/>
    </xf>
    <xf numFmtId="10" fontId="13" fillId="0" borderId="1" xfId="27" applyNumberFormat="1" applyFont="1" applyAlignment="1">
      <alignment vertical="center"/>
    </xf>
    <xf numFmtId="10" fontId="31" fillId="5" borderId="22" xfId="1" applyNumberFormat="1" applyFont="1" applyFill="1" applyBorder="1" applyAlignment="1">
      <alignment horizontal="center" vertical="center"/>
    </xf>
    <xf numFmtId="171" fontId="13" fillId="0" borderId="1" xfId="1" applyNumberFormat="1" applyFont="1" applyBorder="1" applyAlignment="1">
      <alignment vertical="center"/>
    </xf>
    <xf numFmtId="0" fontId="25" fillId="4" borderId="26" xfId="3" applyFont="1" applyFill="1" applyBorder="1" applyAlignment="1">
      <alignment horizontal="left" vertical="center" wrapText="1"/>
    </xf>
    <xf numFmtId="10" fontId="31" fillId="5" borderId="22" xfId="0" applyNumberFormat="1" applyFont="1" applyFill="1" applyBorder="1" applyAlignment="1">
      <alignment horizontal="center"/>
    </xf>
    <xf numFmtId="0" fontId="19" fillId="4" borderId="26" xfId="3" applyFont="1" applyFill="1" applyBorder="1" applyAlignment="1">
      <alignment vertical="center" wrapText="1"/>
    </xf>
    <xf numFmtId="0" fontId="19" fillId="4" borderId="26" xfId="3" applyFont="1" applyFill="1" applyBorder="1" applyAlignment="1">
      <alignment horizontal="center" vertical="center"/>
    </xf>
    <xf numFmtId="0" fontId="19" fillId="4" borderId="7" xfId="3" applyFont="1" applyFill="1" applyBorder="1" applyAlignment="1">
      <alignment vertical="center" wrapText="1"/>
    </xf>
    <xf numFmtId="0" fontId="25" fillId="0" borderId="50" xfId="3" applyFont="1" applyBorder="1" applyAlignment="1">
      <alignment horizontal="center" vertical="center" wrapText="1"/>
    </xf>
    <xf numFmtId="0" fontId="25" fillId="0" borderId="21" xfId="3" applyFont="1" applyBorder="1" applyAlignment="1">
      <alignment horizontal="center" vertical="center" wrapText="1"/>
    </xf>
    <xf numFmtId="0" fontId="25" fillId="0" borderId="12" xfId="3" applyFont="1" applyBorder="1" applyAlignment="1">
      <alignment horizontal="center" vertical="center" wrapText="1"/>
    </xf>
    <xf numFmtId="0" fontId="52" fillId="4" borderId="7" xfId="24" applyFill="1" applyBorder="1" applyAlignment="1">
      <alignment horizontal="center" vertical="center" wrapText="1"/>
    </xf>
    <xf numFmtId="174" fontId="13" fillId="0" borderId="1" xfId="3" applyNumberFormat="1" applyFont="1" applyAlignment="1">
      <alignment vertical="center"/>
    </xf>
    <xf numFmtId="0" fontId="25" fillId="0" borderId="48" xfId="3" applyFont="1" applyBorder="1" applyAlignment="1">
      <alignment horizontal="center" vertical="center" wrapText="1"/>
    </xf>
    <xf numFmtId="0" fontId="25" fillId="4" borderId="29" xfId="3" applyFont="1" applyFill="1" applyBorder="1" applyAlignment="1">
      <alignment horizontal="left" vertical="center" wrapText="1"/>
    </xf>
    <xf numFmtId="0" fontId="31" fillId="5" borderId="3" xfId="3" applyFont="1" applyFill="1" applyBorder="1" applyAlignment="1">
      <alignment horizontal="center" vertical="center" wrapText="1"/>
    </xf>
    <xf numFmtId="0" fontId="13" fillId="0" borderId="7" xfId="3" applyFont="1" applyBorder="1" applyAlignment="1">
      <alignment horizontal="left" vertical="top" wrapText="1"/>
    </xf>
    <xf numFmtId="0" fontId="13" fillId="0" borderId="26" xfId="3" applyFont="1" applyBorder="1" applyAlignment="1">
      <alignment horizontal="left" vertical="center" wrapText="1"/>
    </xf>
    <xf numFmtId="0" fontId="19" fillId="4" borderId="8" xfId="3" applyFont="1" applyFill="1" applyBorder="1" applyAlignment="1">
      <alignment horizontal="center" vertical="center"/>
    </xf>
    <xf numFmtId="9" fontId="19" fillId="0" borderId="28" xfId="3" applyNumberFormat="1" applyFont="1" applyBorder="1" applyAlignment="1">
      <alignment horizontal="center" vertical="center"/>
    </xf>
    <xf numFmtId="0" fontId="31" fillId="4" borderId="28" xfId="3" applyFont="1" applyFill="1" applyBorder="1" applyAlignment="1">
      <alignment horizontal="center" vertical="center" wrapText="1"/>
    </xf>
    <xf numFmtId="1" fontId="19" fillId="4" borderId="11" xfId="1" applyNumberFormat="1" applyFont="1" applyFill="1" applyBorder="1" applyAlignment="1">
      <alignment horizontal="center" vertical="center"/>
    </xf>
    <xf numFmtId="0" fontId="13" fillId="4" borderId="26" xfId="3" applyFont="1" applyFill="1" applyBorder="1" applyAlignment="1">
      <alignment horizontal="center" vertical="center" wrapText="1"/>
    </xf>
    <xf numFmtId="14" fontId="13" fillId="4" borderId="22" xfId="0" applyNumberFormat="1" applyFont="1" applyFill="1" applyBorder="1" applyAlignment="1">
      <alignment horizontal="center" vertical="center" wrapText="1"/>
    </xf>
    <xf numFmtId="0" fontId="13" fillId="4" borderId="22" xfId="0" applyFont="1" applyFill="1" applyBorder="1" applyAlignment="1">
      <alignment vertical="center" wrapText="1"/>
    </xf>
    <xf numFmtId="0" fontId="12" fillId="5" borderId="19" xfId="3" applyFont="1" applyFill="1" applyBorder="1" applyAlignment="1">
      <alignment horizontal="center" vertical="center" wrapText="1"/>
    </xf>
    <xf numFmtId="0" fontId="12" fillId="5" borderId="17" xfId="3" applyFont="1" applyFill="1" applyBorder="1" applyAlignment="1">
      <alignment horizontal="center" vertical="center" wrapText="1"/>
    </xf>
    <xf numFmtId="169" fontId="13" fillId="0" borderId="13" xfId="23" applyNumberFormat="1" applyFont="1" applyFill="1" applyBorder="1" applyAlignment="1">
      <alignment horizontal="center" vertical="center"/>
    </xf>
    <xf numFmtId="0" fontId="13" fillId="4" borderId="28" xfId="3" applyFont="1" applyFill="1" applyBorder="1" applyAlignment="1">
      <alignment horizontal="center" vertical="center"/>
    </xf>
    <xf numFmtId="0" fontId="13" fillId="0" borderId="5" xfId="3" applyFont="1" applyBorder="1" applyAlignment="1">
      <alignment horizontal="center" vertical="center" wrapText="1"/>
    </xf>
    <xf numFmtId="173" fontId="8" fillId="0" borderId="1" xfId="3" applyNumberFormat="1" applyFont="1" applyAlignment="1">
      <alignment vertical="center"/>
    </xf>
    <xf numFmtId="1" fontId="25" fillId="0" borderId="8" xfId="1" applyNumberFormat="1" applyFont="1" applyFill="1" applyBorder="1" applyAlignment="1">
      <alignment horizontal="center" vertical="center"/>
    </xf>
    <xf numFmtId="1" fontId="25" fillId="0" borderId="11" xfId="1" applyNumberFormat="1" applyFont="1" applyFill="1" applyBorder="1" applyAlignment="1">
      <alignment horizontal="center" vertical="center"/>
    </xf>
    <xf numFmtId="0" fontId="22" fillId="0" borderId="44" xfId="12" applyNumberFormat="1" applyBorder="1" applyAlignment="1">
      <alignment horizontal="left" vertical="center" wrapText="1"/>
    </xf>
    <xf numFmtId="0" fontId="22" fillId="0" borderId="22" xfId="12" applyNumberFormat="1" applyBorder="1" applyAlignment="1">
      <alignment horizontal="left" vertical="center" wrapText="1"/>
    </xf>
    <xf numFmtId="14" fontId="13" fillId="0" borderId="22" xfId="0" applyNumberFormat="1" applyFont="1" applyBorder="1" applyAlignment="1">
      <alignment horizontal="center" vertical="center" wrapText="1"/>
    </xf>
    <xf numFmtId="0" fontId="13" fillId="0" borderId="22" xfId="0" applyFont="1" applyBorder="1" applyAlignment="1">
      <alignment vertical="top" wrapText="1"/>
    </xf>
    <xf numFmtId="0" fontId="12" fillId="0" borderId="18" xfId="2" applyFont="1" applyBorder="1" applyAlignment="1">
      <alignment horizontal="center" vertical="center"/>
    </xf>
    <xf numFmtId="0" fontId="12" fillId="0" borderId="20" xfId="2" applyFont="1" applyBorder="1" applyAlignment="1">
      <alignment horizontal="center" vertical="center"/>
    </xf>
    <xf numFmtId="0" fontId="52" fillId="4" borderId="19" xfId="24" applyFill="1" applyBorder="1" applyAlignment="1">
      <alignment horizontal="center" vertical="center" wrapText="1"/>
    </xf>
    <xf numFmtId="0" fontId="39" fillId="5" borderId="5" xfId="2" applyFont="1" applyFill="1" applyBorder="1" applyAlignment="1">
      <alignment vertical="center" wrapText="1"/>
    </xf>
    <xf numFmtId="1" fontId="19" fillId="0" borderId="26" xfId="3" applyNumberFormat="1" applyFont="1" applyBorder="1" applyAlignment="1">
      <alignment horizontal="center" vertical="center"/>
    </xf>
    <xf numFmtId="1" fontId="19" fillId="0" borderId="11" xfId="1" applyNumberFormat="1" applyFont="1" applyFill="1" applyBorder="1" applyAlignment="1">
      <alignment horizontal="center" vertical="center"/>
    </xf>
    <xf numFmtId="0" fontId="20" fillId="4" borderId="26" xfId="3" applyFont="1" applyFill="1" applyBorder="1" applyAlignment="1">
      <alignment horizontal="center" vertical="center"/>
    </xf>
    <xf numFmtId="0" fontId="52" fillId="0" borderId="7" xfId="24" applyBorder="1" applyAlignment="1">
      <alignment horizontal="center" vertical="center" wrapText="1"/>
    </xf>
    <xf numFmtId="9" fontId="31" fillId="3" borderId="22" xfId="3" applyNumberFormat="1" applyFont="1" applyFill="1" applyBorder="1" applyAlignment="1">
      <alignment horizontal="center" vertical="center"/>
    </xf>
    <xf numFmtId="10" fontId="31" fillId="3" borderId="22" xfId="0" applyNumberFormat="1" applyFont="1" applyFill="1" applyBorder="1" applyAlignment="1">
      <alignment horizontal="center"/>
    </xf>
    <xf numFmtId="1" fontId="25" fillId="0" borderId="26" xfId="3" applyNumberFormat="1" applyFont="1" applyBorder="1" applyAlignment="1">
      <alignment horizontal="center" vertical="center"/>
    </xf>
    <xf numFmtId="169" fontId="13" fillId="0" borderId="50" xfId="23" applyNumberFormat="1" applyFont="1" applyFill="1" applyBorder="1" applyAlignment="1">
      <alignment vertical="center"/>
    </xf>
    <xf numFmtId="169" fontId="13" fillId="0" borderId="9" xfId="23" applyNumberFormat="1" applyFont="1" applyFill="1" applyBorder="1" applyAlignment="1">
      <alignment vertical="center"/>
    </xf>
    <xf numFmtId="169" fontId="13" fillId="0" borderId="21" xfId="23" applyNumberFormat="1" applyFont="1" applyFill="1" applyBorder="1" applyAlignment="1">
      <alignment vertical="center"/>
    </xf>
    <xf numFmtId="169" fontId="13" fillId="0" borderId="22" xfId="23" applyNumberFormat="1" applyFont="1" applyFill="1" applyBorder="1" applyAlignment="1">
      <alignment vertical="center"/>
    </xf>
    <xf numFmtId="175" fontId="0" fillId="0" borderId="22" xfId="22" applyNumberFormat="1" applyFont="1" applyFill="1" applyBorder="1" applyAlignment="1">
      <alignment horizontal="center" vertical="center"/>
    </xf>
    <xf numFmtId="175" fontId="13" fillId="0" borderId="22" xfId="22" applyNumberFormat="1" applyFont="1" applyFill="1" applyBorder="1" applyAlignment="1">
      <alignment vertical="center"/>
    </xf>
    <xf numFmtId="175" fontId="13" fillId="0" borderId="13" xfId="22" applyNumberFormat="1" applyFont="1" applyFill="1" applyBorder="1" applyAlignment="1">
      <alignment vertical="center"/>
    </xf>
    <xf numFmtId="0" fontId="11" fillId="0" borderId="26" xfId="2" applyFont="1" applyBorder="1" applyAlignment="1">
      <alignment horizontal="center" vertical="center" wrapText="1"/>
    </xf>
    <xf numFmtId="0" fontId="19" fillId="0" borderId="26" xfId="3" applyFont="1" applyBorder="1" applyAlignment="1">
      <alignment horizontal="center" vertical="center" wrapText="1"/>
    </xf>
    <xf numFmtId="0" fontId="13" fillId="4" borderId="5" xfId="3" applyFont="1" applyFill="1" applyBorder="1" applyAlignment="1">
      <alignment horizontal="center" vertical="center" wrapText="1"/>
    </xf>
    <xf numFmtId="169" fontId="13" fillId="4" borderId="12" xfId="23" applyNumberFormat="1" applyFont="1" applyFill="1" applyBorder="1" applyAlignment="1">
      <alignment vertical="center"/>
    </xf>
    <xf numFmtId="169" fontId="13" fillId="4" borderId="13" xfId="23" applyNumberFormat="1" applyFont="1" applyFill="1" applyBorder="1" applyAlignment="1">
      <alignment vertical="center"/>
    </xf>
    <xf numFmtId="15" fontId="13" fillId="0" borderId="22" xfId="0" applyNumberFormat="1" applyFont="1" applyBorder="1" applyAlignment="1">
      <alignment horizontal="center" vertical="center" wrapText="1"/>
    </xf>
    <xf numFmtId="15" fontId="13" fillId="4" borderId="22" xfId="0" applyNumberFormat="1" applyFont="1" applyFill="1" applyBorder="1" applyAlignment="1">
      <alignment horizontal="center" vertical="center" wrapText="1"/>
    </xf>
    <xf numFmtId="15" fontId="13" fillId="0" borderId="44" xfId="0" applyNumberFormat="1" applyFont="1" applyBorder="1" applyAlignment="1">
      <alignment horizontal="center" vertical="center" wrapText="1"/>
    </xf>
    <xf numFmtId="14" fontId="13" fillId="0" borderId="44" xfId="0" applyNumberFormat="1" applyFont="1" applyBorder="1" applyAlignment="1">
      <alignment horizontal="justify" vertical="center" wrapText="1"/>
    </xf>
    <xf numFmtId="0" fontId="13" fillId="0" borderId="44" xfId="0" applyFont="1" applyBorder="1" applyAlignment="1">
      <alignment vertical="center" wrapText="1"/>
    </xf>
    <xf numFmtId="0" fontId="12" fillId="5" borderId="56" xfId="2" applyFont="1" applyFill="1" applyBorder="1" applyAlignment="1">
      <alignment horizontal="center" vertical="center" wrapText="1"/>
    </xf>
    <xf numFmtId="0" fontId="46" fillId="12" borderId="23" xfId="0" applyFont="1" applyFill="1" applyBorder="1" applyAlignment="1">
      <alignment horizontal="center" vertical="center"/>
    </xf>
    <xf numFmtId="0" fontId="46" fillId="12" borderId="25" xfId="0" applyFont="1" applyFill="1" applyBorder="1" applyAlignment="1">
      <alignment horizontal="center" vertical="center"/>
    </xf>
    <xf numFmtId="0" fontId="7" fillId="5" borderId="23" xfId="0" applyFont="1" applyFill="1" applyBorder="1" applyAlignment="1">
      <alignment horizontal="center" vertical="center" wrapText="1"/>
    </xf>
    <xf numFmtId="0" fontId="7" fillId="5" borderId="25" xfId="0" applyFont="1" applyFill="1" applyBorder="1" applyAlignment="1">
      <alignment horizontal="center" vertical="center" wrapText="1"/>
    </xf>
    <xf numFmtId="0" fontId="49" fillId="5" borderId="23" xfId="0" applyFont="1" applyFill="1" applyBorder="1" applyAlignment="1">
      <alignment horizontal="center" vertical="center" wrapText="1"/>
    </xf>
    <xf numFmtId="0" fontId="49" fillId="5" borderId="25" xfId="0" applyFont="1" applyFill="1" applyBorder="1" applyAlignment="1">
      <alignment horizontal="center" vertical="center" wrapText="1"/>
    </xf>
    <xf numFmtId="0" fontId="49" fillId="13" borderId="23" xfId="0" applyFont="1" applyFill="1" applyBorder="1" applyAlignment="1">
      <alignment horizontal="center" vertical="center"/>
    </xf>
    <xf numFmtId="0" fontId="49" fillId="13" borderId="25" xfId="0" applyFont="1" applyFill="1" applyBorder="1" applyAlignment="1">
      <alignment horizontal="center" vertical="center"/>
    </xf>
    <xf numFmtId="0" fontId="49" fillId="13" borderId="23" xfId="0" applyFont="1" applyFill="1" applyBorder="1" applyAlignment="1">
      <alignment horizontal="left" vertical="center"/>
    </xf>
    <xf numFmtId="0" fontId="49" fillId="13" borderId="25" xfId="0" applyFont="1" applyFill="1" applyBorder="1" applyAlignment="1">
      <alignment horizontal="left" vertical="center"/>
    </xf>
    <xf numFmtId="0" fontId="49" fillId="13" borderId="23" xfId="0" applyFont="1" applyFill="1" applyBorder="1" applyAlignment="1">
      <alignment horizontal="left" vertical="center" wrapText="1"/>
    </xf>
    <xf numFmtId="0" fontId="49" fillId="13" borderId="25" xfId="0" applyFont="1" applyFill="1" applyBorder="1" applyAlignment="1">
      <alignment horizontal="left" vertical="center" wrapText="1"/>
    </xf>
    <xf numFmtId="0" fontId="49" fillId="5" borderId="23" xfId="0" applyFont="1" applyFill="1" applyBorder="1" applyAlignment="1">
      <alignment horizontal="center" vertical="center"/>
    </xf>
    <xf numFmtId="0" fontId="49" fillId="5" borderId="25" xfId="0" applyFont="1" applyFill="1" applyBorder="1" applyAlignment="1">
      <alignment horizontal="center" vertical="center"/>
    </xf>
    <xf numFmtId="0" fontId="7" fillId="0" borderId="49" xfId="0" applyFont="1" applyBorder="1" applyAlignment="1">
      <alignment horizontal="center" vertical="center"/>
    </xf>
    <xf numFmtId="0" fontId="7" fillId="0" borderId="58" xfId="0" applyFont="1" applyBorder="1" applyAlignment="1">
      <alignment horizontal="center" vertical="center"/>
    </xf>
    <xf numFmtId="0" fontId="50" fillId="4" borderId="23" xfId="0" applyFont="1" applyFill="1" applyBorder="1" applyAlignment="1">
      <alignment horizontal="left" vertical="center" wrapText="1"/>
    </xf>
    <xf numFmtId="0" fontId="50" fillId="4" borderId="25" xfId="0" applyFont="1" applyFill="1" applyBorder="1" applyAlignment="1">
      <alignment horizontal="left" vertical="center" wrapText="1"/>
    </xf>
    <xf numFmtId="171" fontId="31" fillId="5" borderId="23" xfId="3" applyNumberFormat="1" applyFont="1" applyFill="1" applyBorder="1" applyAlignment="1">
      <alignment horizontal="center" vertical="center"/>
    </xf>
    <xf numFmtId="171" fontId="31" fillId="5" borderId="25" xfId="3" applyNumberFormat="1" applyFont="1" applyFill="1" applyBorder="1" applyAlignment="1">
      <alignment horizontal="center" vertical="center"/>
    </xf>
    <xf numFmtId="171" fontId="31" fillId="5" borderId="23" xfId="0" applyNumberFormat="1" applyFont="1" applyFill="1" applyBorder="1" applyAlignment="1">
      <alignment horizontal="center" vertical="center"/>
    </xf>
    <xf numFmtId="171" fontId="31" fillId="5" borderId="25" xfId="0" applyNumberFormat="1" applyFont="1" applyFill="1" applyBorder="1" applyAlignment="1">
      <alignment horizontal="center" vertical="center"/>
    </xf>
    <xf numFmtId="9" fontId="31"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29" fillId="3" borderId="47" xfId="2" applyFont="1" applyFill="1" applyBorder="1" applyAlignment="1">
      <alignment horizontal="center" vertical="center" wrapText="1"/>
    </xf>
    <xf numFmtId="0" fontId="29" fillId="3" borderId="44" xfId="2" applyFont="1" applyFill="1" applyBorder="1" applyAlignment="1">
      <alignment horizontal="center" vertical="center" wrapText="1"/>
    </xf>
    <xf numFmtId="0" fontId="51" fillId="4" borderId="5" xfId="3" applyFont="1" applyFill="1" applyBorder="1" applyAlignment="1">
      <alignment horizontal="left" vertical="center" wrapText="1"/>
    </xf>
    <xf numFmtId="0" fontId="51" fillId="4" borderId="7" xfId="3" applyFont="1" applyFill="1" applyBorder="1" applyAlignment="1">
      <alignment horizontal="left" vertical="center" wrapText="1"/>
    </xf>
    <xf numFmtId="0" fontId="52" fillId="4" borderId="23" xfId="24" applyFill="1" applyBorder="1" applyAlignment="1">
      <alignment horizontal="center" vertical="center" wrapText="1"/>
    </xf>
    <xf numFmtId="0" fontId="19" fillId="4" borderId="25" xfId="3" applyFont="1" applyFill="1" applyBorder="1" applyAlignment="1">
      <alignment horizontal="center" vertical="center" wrapText="1"/>
    </xf>
    <xf numFmtId="0" fontId="19" fillId="4" borderId="23" xfId="3" applyFont="1" applyFill="1" applyBorder="1" applyAlignment="1">
      <alignment horizontal="center" vertical="center"/>
    </xf>
    <xf numFmtId="0" fontId="19" fillId="4" borderId="25" xfId="3" applyFont="1" applyFill="1" applyBorder="1" applyAlignment="1">
      <alignment horizontal="center" vertical="center"/>
    </xf>
    <xf numFmtId="0" fontId="19" fillId="0" borderId="23" xfId="3" applyFont="1" applyBorder="1" applyAlignment="1">
      <alignment horizontal="center" vertical="center"/>
    </xf>
    <xf numFmtId="0" fontId="19" fillId="0" borderId="25" xfId="3" applyFont="1" applyBorder="1" applyAlignment="1">
      <alignment horizontal="center" vertical="center"/>
    </xf>
    <xf numFmtId="0" fontId="52" fillId="0" borderId="23" xfId="24" applyBorder="1" applyAlignment="1">
      <alignment horizontal="center" vertical="center" wrapText="1"/>
    </xf>
    <xf numFmtId="0" fontId="19" fillId="0" borderId="25" xfId="3" applyFont="1" applyBorder="1" applyAlignment="1">
      <alignment horizontal="center" vertical="center" wrapText="1"/>
    </xf>
    <xf numFmtId="0" fontId="51" fillId="0" borderId="23" xfId="3" applyFont="1" applyBorder="1" applyAlignment="1">
      <alignment horizontal="left" vertical="top" wrapText="1"/>
    </xf>
    <xf numFmtId="0" fontId="51" fillId="0" borderId="25" xfId="3" applyFont="1" applyBorder="1" applyAlignment="1">
      <alignment horizontal="left" vertical="top" wrapText="1"/>
    </xf>
    <xf numFmtId="0" fontId="19" fillId="0" borderId="23" xfId="0" applyFont="1" applyBorder="1" applyAlignment="1">
      <alignment horizontal="center"/>
    </xf>
    <xf numFmtId="0" fontId="19" fillId="0" borderId="25" xfId="0" applyFont="1" applyBorder="1" applyAlignment="1">
      <alignment horizontal="center"/>
    </xf>
    <xf numFmtId="0" fontId="19" fillId="0" borderId="22" xfId="0" applyFont="1" applyBorder="1" applyAlignment="1">
      <alignment horizontal="center"/>
    </xf>
    <xf numFmtId="0" fontId="51" fillId="0" borderId="5" xfId="3" applyFont="1" applyBorder="1" applyAlignment="1">
      <alignment horizontal="left" vertical="center" wrapText="1"/>
    </xf>
    <xf numFmtId="0" fontId="51" fillId="0" borderId="7" xfId="3" applyFont="1" applyBorder="1" applyAlignment="1">
      <alignment horizontal="left" vertical="center" wrapText="1"/>
    </xf>
    <xf numFmtId="0" fontId="32" fillId="0" borderId="23" xfId="3" applyFont="1" applyBorder="1" applyAlignment="1">
      <alignment horizontal="center" vertical="center" wrapText="1"/>
    </xf>
    <xf numFmtId="0" fontId="32" fillId="0" borderId="25" xfId="3" applyFont="1" applyBorder="1" applyAlignment="1">
      <alignment horizontal="center" vertical="center" wrapText="1"/>
    </xf>
    <xf numFmtId="0" fontId="51" fillId="0" borderId="23" xfId="3" applyFont="1" applyBorder="1" applyAlignment="1">
      <alignment horizontal="left" vertical="center" wrapText="1"/>
    </xf>
    <xf numFmtId="0" fontId="51" fillId="0" borderId="25" xfId="3" applyFont="1" applyBorder="1" applyAlignment="1">
      <alignment horizontal="left" vertical="center" wrapText="1"/>
    </xf>
    <xf numFmtId="0" fontId="12" fillId="0" borderId="26" xfId="0" applyFont="1" applyBorder="1" applyAlignment="1">
      <alignment horizontal="center" vertical="center" wrapText="1"/>
    </xf>
    <xf numFmtId="0" fontId="12" fillId="5" borderId="5" xfId="2" applyFont="1" applyFill="1" applyBorder="1" applyAlignment="1">
      <alignment horizontal="center" vertical="center" wrapText="1"/>
    </xf>
    <xf numFmtId="0" fontId="12" fillId="5" borderId="6"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31" fillId="5" borderId="22" xfId="2" applyFont="1" applyFill="1" applyBorder="1" applyAlignment="1">
      <alignment horizontal="center" vertical="center" wrapText="1"/>
    </xf>
    <xf numFmtId="171" fontId="31" fillId="5" borderId="23" xfId="3" applyNumberFormat="1" applyFont="1" applyFill="1" applyBorder="1" applyAlignment="1">
      <alignment horizontal="center" vertical="center" wrapText="1"/>
    </xf>
    <xf numFmtId="171" fontId="31" fillId="5" borderId="25" xfId="3" applyNumberFormat="1" applyFont="1" applyFill="1" applyBorder="1" applyAlignment="1">
      <alignment horizontal="center" vertical="center" wrapText="1"/>
    </xf>
    <xf numFmtId="0" fontId="45" fillId="0" borderId="23" xfId="3" applyFont="1" applyBorder="1" applyAlignment="1">
      <alignment horizontal="center" vertical="top" wrapText="1"/>
    </xf>
    <xf numFmtId="0" fontId="19" fillId="0" borderId="25" xfId="3" applyFont="1" applyBorder="1" applyAlignment="1">
      <alignment horizontal="center" vertical="top" wrapText="1"/>
    </xf>
    <xf numFmtId="0" fontId="32" fillId="0" borderId="23" xfId="3" applyFont="1" applyBorder="1" applyAlignment="1">
      <alignment horizontal="left" vertical="center" wrapText="1"/>
    </xf>
    <xf numFmtId="0" fontId="32" fillId="0" borderId="25" xfId="3" applyFont="1" applyBorder="1" applyAlignment="1">
      <alignment horizontal="left" vertical="center" wrapText="1"/>
    </xf>
    <xf numFmtId="0" fontId="34" fillId="0" borderId="5" xfId="0" applyFont="1" applyBorder="1" applyAlignment="1">
      <alignment horizontal="left" vertical="center" wrapText="1"/>
    </xf>
    <xf numFmtId="0" fontId="34" fillId="0" borderId="6" xfId="0" applyFont="1" applyBorder="1" applyAlignment="1">
      <alignment horizontal="left" vertical="center" wrapText="1"/>
    </xf>
    <xf numFmtId="0" fontId="34" fillId="0" borderId="7" xfId="0" applyFont="1" applyBorder="1" applyAlignment="1">
      <alignment horizontal="left" vertical="center" wrapText="1"/>
    </xf>
    <xf numFmtId="0" fontId="12" fillId="0" borderId="2" xfId="2" applyFont="1" applyBorder="1" applyAlignment="1">
      <alignment horizontal="center" vertical="center"/>
    </xf>
    <xf numFmtId="0" fontId="12" fillId="0" borderId="18" xfId="2" applyFont="1" applyBorder="1" applyAlignment="1">
      <alignment horizontal="center" vertical="center"/>
    </xf>
    <xf numFmtId="0" fontId="12" fillId="0" borderId="17" xfId="2" applyFont="1" applyBorder="1" applyAlignment="1">
      <alignment horizontal="center" vertical="center"/>
    </xf>
    <xf numFmtId="0" fontId="12" fillId="0" borderId="8" xfId="2" applyFont="1" applyBorder="1" applyAlignment="1">
      <alignment horizontal="center" vertical="center"/>
    </xf>
    <xf numFmtId="0" fontId="12" fillId="0" borderId="1" xfId="2" applyFont="1" applyAlignment="1">
      <alignment horizontal="center" vertical="center"/>
    </xf>
    <xf numFmtId="0" fontId="12" fillId="0" borderId="16" xfId="2" applyFont="1" applyBorder="1" applyAlignment="1">
      <alignment horizontal="center" vertical="center"/>
    </xf>
    <xf numFmtId="0" fontId="12" fillId="0" borderId="11" xfId="2" applyFont="1" applyBorder="1" applyAlignment="1">
      <alignment horizontal="center" vertical="center"/>
    </xf>
    <xf numFmtId="0" fontId="12" fillId="0" borderId="20" xfId="2" applyFont="1" applyBorder="1" applyAlignment="1">
      <alignment horizontal="center" vertical="center"/>
    </xf>
    <xf numFmtId="0" fontId="12" fillId="0" borderId="19" xfId="2" applyFont="1" applyBorder="1" applyAlignment="1">
      <alignment horizontal="center" vertical="center"/>
    </xf>
    <xf numFmtId="0" fontId="11" fillId="0" borderId="2" xfId="2" applyFont="1" applyBorder="1" applyAlignment="1">
      <alignment horizontal="left" vertical="center" wrapText="1"/>
    </xf>
    <xf numFmtId="0" fontId="12" fillId="0" borderId="18" xfId="2" applyFont="1" applyBorder="1" applyAlignment="1">
      <alignment horizontal="left" vertical="center" wrapText="1"/>
    </xf>
    <xf numFmtId="0" fontId="12" fillId="0" borderId="17" xfId="2" applyFont="1" applyBorder="1" applyAlignment="1">
      <alignment horizontal="left" vertical="center" wrapText="1"/>
    </xf>
    <xf numFmtId="0" fontId="12" fillId="0" borderId="8" xfId="2" applyFont="1" applyBorder="1" applyAlignment="1">
      <alignment horizontal="left" vertical="center" wrapText="1"/>
    </xf>
    <xf numFmtId="0" fontId="12" fillId="0" borderId="1" xfId="2" applyFont="1" applyAlignment="1">
      <alignment horizontal="left" vertical="center" wrapText="1"/>
    </xf>
    <xf numFmtId="0" fontId="12" fillId="0" borderId="16" xfId="2" applyFont="1" applyBorder="1" applyAlignment="1">
      <alignment horizontal="left" vertical="center" wrapText="1"/>
    </xf>
    <xf numFmtId="0" fontId="12" fillId="0" borderId="11" xfId="2" applyFont="1" applyBorder="1" applyAlignment="1">
      <alignment horizontal="left" vertical="center" wrapText="1"/>
    </xf>
    <xf numFmtId="0" fontId="12" fillId="0" borderId="20" xfId="2" applyFont="1" applyBorder="1" applyAlignment="1">
      <alignment horizontal="left" vertical="center" wrapText="1"/>
    </xf>
    <xf numFmtId="0" fontId="12" fillId="0" borderId="19" xfId="2" applyFont="1" applyBorder="1" applyAlignment="1">
      <alignment horizontal="left" vertical="center" wrapText="1"/>
    </xf>
    <xf numFmtId="0" fontId="11" fillId="0" borderId="26" xfId="2" applyFont="1" applyBorder="1" applyAlignment="1">
      <alignment horizontal="center" vertical="center" wrapText="1"/>
    </xf>
    <xf numFmtId="0" fontId="11" fillId="0" borderId="26" xfId="2" applyFont="1" applyBorder="1" applyAlignment="1">
      <alignment horizontal="left" vertical="center" wrapText="1"/>
    </xf>
    <xf numFmtId="0" fontId="11" fillId="0" borderId="2"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11" xfId="2" applyFont="1" applyBorder="1" applyAlignment="1">
      <alignment horizontal="center" vertical="center" wrapText="1"/>
    </xf>
    <xf numFmtId="0" fontId="12" fillId="5" borderId="26" xfId="2" applyFont="1" applyFill="1" applyBorder="1" applyAlignment="1">
      <alignment horizontal="center" vertical="center" wrapText="1"/>
    </xf>
    <xf numFmtId="0" fontId="12" fillId="5" borderId="26" xfId="2" applyFont="1" applyFill="1" applyBorder="1" applyAlignment="1">
      <alignment horizontal="left" vertical="center" wrapText="1"/>
    </xf>
    <xf numFmtId="0" fontId="13" fillId="0" borderId="26" xfId="3" applyFont="1" applyBorder="1" applyAlignment="1">
      <alignment horizontal="center" vertical="center" wrapText="1"/>
    </xf>
    <xf numFmtId="0" fontId="11" fillId="0" borderId="60" xfId="2" applyFont="1" applyBorder="1" applyAlignment="1">
      <alignment horizontal="center" vertical="center" wrapText="1"/>
    </xf>
    <xf numFmtId="0" fontId="12" fillId="4" borderId="1" xfId="2" applyFont="1" applyFill="1" applyAlignment="1">
      <alignment horizontal="left" vertical="center" wrapText="1"/>
    </xf>
    <xf numFmtId="0" fontId="12" fillId="5" borderId="2" xfId="2" applyFont="1" applyFill="1" applyBorder="1" applyAlignment="1">
      <alignment horizontal="left" vertical="center" wrapText="1"/>
    </xf>
    <xf numFmtId="0" fontId="12" fillId="5" borderId="8" xfId="2" applyFont="1" applyFill="1" applyBorder="1" applyAlignment="1">
      <alignment horizontal="left" vertical="center" wrapText="1"/>
    </xf>
    <xf numFmtId="0" fontId="12" fillId="5" borderId="11" xfId="2" applyFont="1" applyFill="1" applyBorder="1" applyAlignment="1">
      <alignment horizontal="left" vertical="center" wrapText="1"/>
    </xf>
    <xf numFmtId="0" fontId="12" fillId="4" borderId="5" xfId="2" applyFont="1" applyFill="1" applyBorder="1" applyAlignment="1">
      <alignment horizontal="center" vertical="center" wrapText="1"/>
    </xf>
    <xf numFmtId="0" fontId="12" fillId="4" borderId="6" xfId="2" applyFont="1" applyFill="1" applyBorder="1" applyAlignment="1">
      <alignment horizontal="center" vertical="center" wrapText="1"/>
    </xf>
    <xf numFmtId="0" fontId="12" fillId="4" borderId="7" xfId="2" applyFont="1" applyFill="1" applyBorder="1" applyAlignment="1">
      <alignment horizontal="center" vertical="center" wrapText="1"/>
    </xf>
    <xf numFmtId="1" fontId="6" fillId="4" borderId="5" xfId="3" applyNumberFormat="1" applyFont="1" applyFill="1" applyBorder="1" applyAlignment="1">
      <alignment horizontal="center" vertical="center"/>
    </xf>
    <xf numFmtId="1" fontId="6" fillId="4" borderId="6" xfId="3" applyNumberFormat="1" applyFont="1" applyFill="1" applyBorder="1" applyAlignment="1">
      <alignment horizontal="center" vertical="center"/>
    </xf>
    <xf numFmtId="1" fontId="6" fillId="4" borderId="7" xfId="3" applyNumberFormat="1" applyFont="1" applyFill="1" applyBorder="1" applyAlignment="1">
      <alignment horizontal="center" vertical="center"/>
    </xf>
    <xf numFmtId="0" fontId="19" fillId="0" borderId="22" xfId="3" applyFont="1" applyBorder="1" applyAlignment="1">
      <alignment horizontal="center" vertical="center"/>
    </xf>
    <xf numFmtId="0" fontId="19" fillId="0" borderId="23" xfId="0" applyFont="1" applyBorder="1" applyAlignment="1">
      <alignment horizontal="center" vertical="center" wrapText="1"/>
    </xf>
    <xf numFmtId="0" fontId="19" fillId="0" borderId="25" xfId="0" applyFont="1" applyBorder="1" applyAlignment="1">
      <alignment horizontal="center" vertical="center" wrapText="1"/>
    </xf>
    <xf numFmtId="0" fontId="52" fillId="0" borderId="23" xfId="24" applyBorder="1" applyAlignment="1">
      <alignment horizontal="left" vertical="center" wrapText="1"/>
    </xf>
    <xf numFmtId="0" fontId="19" fillId="0" borderId="25" xfId="3" applyFont="1" applyBorder="1" applyAlignment="1">
      <alignment horizontal="left" vertical="center" wrapText="1"/>
    </xf>
    <xf numFmtId="0" fontId="19" fillId="0" borderId="23" xfId="3" applyFont="1" applyBorder="1" applyAlignment="1">
      <alignment horizontal="center" vertical="center" wrapText="1"/>
    </xf>
    <xf numFmtId="0" fontId="32" fillId="2" borderId="23" xfId="0" applyFont="1" applyFill="1" applyBorder="1" applyAlignment="1">
      <alignment horizontal="center" vertical="center" wrapText="1"/>
    </xf>
    <xf numFmtId="0" fontId="32" fillId="2" borderId="25" xfId="0" applyFont="1" applyFill="1" applyBorder="1" applyAlignment="1">
      <alignment horizontal="center" vertical="center" wrapText="1"/>
    </xf>
    <xf numFmtId="0" fontId="31" fillId="5" borderId="5" xfId="3" applyFont="1" applyFill="1" applyBorder="1" applyAlignment="1">
      <alignment horizontal="center" vertical="center" wrapText="1"/>
    </xf>
    <xf numFmtId="0" fontId="31" fillId="5" borderId="7" xfId="3" applyFont="1" applyFill="1" applyBorder="1" applyAlignment="1">
      <alignment horizontal="center" vertical="center" wrapText="1"/>
    </xf>
    <xf numFmtId="0" fontId="20" fillId="5" borderId="5" xfId="3" applyFont="1" applyFill="1" applyBorder="1" applyAlignment="1">
      <alignment horizontal="center" vertical="center"/>
    </xf>
    <xf numFmtId="0" fontId="20" fillId="5" borderId="6" xfId="3" applyFont="1" applyFill="1" applyBorder="1" applyAlignment="1">
      <alignment horizontal="center" vertical="center"/>
    </xf>
    <xf numFmtId="0" fontId="20" fillId="5" borderId="7" xfId="3" applyFont="1" applyFill="1" applyBorder="1" applyAlignment="1">
      <alignment horizontal="center" vertical="center"/>
    </xf>
    <xf numFmtId="0" fontId="20" fillId="0" borderId="5" xfId="3" applyFont="1" applyBorder="1" applyAlignment="1">
      <alignment horizontal="center" vertical="center" wrapText="1"/>
    </xf>
    <xf numFmtId="0" fontId="20" fillId="0" borderId="6" xfId="3" applyFont="1" applyBorder="1" applyAlignment="1">
      <alignment horizontal="center" vertical="center" wrapText="1"/>
    </xf>
    <xf numFmtId="0" fontId="20" fillId="0" borderId="7" xfId="3" applyFont="1" applyBorder="1" applyAlignment="1">
      <alignment horizontal="center" vertical="center" wrapText="1"/>
    </xf>
    <xf numFmtId="9" fontId="20" fillId="4" borderId="11" xfId="3" applyNumberFormat="1" applyFont="1" applyFill="1" applyBorder="1" applyAlignment="1">
      <alignment horizontal="center" vertical="center"/>
    </xf>
    <xf numFmtId="9" fontId="20" fillId="4" borderId="19" xfId="3" applyNumberFormat="1" applyFont="1" applyFill="1" applyBorder="1" applyAlignment="1">
      <alignment horizontal="center" vertical="center"/>
    </xf>
    <xf numFmtId="0" fontId="20" fillId="0" borderId="5" xfId="3" applyFont="1" applyBorder="1" applyAlignment="1">
      <alignment horizontal="left" vertical="center"/>
    </xf>
    <xf numFmtId="0" fontId="20" fillId="0" borderId="6" xfId="3" applyFont="1" applyBorder="1" applyAlignment="1">
      <alignment horizontal="left" vertical="center"/>
    </xf>
    <xf numFmtId="0" fontId="20" fillId="0" borderId="7" xfId="3" applyFont="1" applyBorder="1" applyAlignment="1">
      <alignment horizontal="left" vertical="center"/>
    </xf>
    <xf numFmtId="0" fontId="31" fillId="5" borderId="29" xfId="3" applyFont="1" applyFill="1" applyBorder="1" applyAlignment="1">
      <alignment horizontal="center" vertical="center" wrapText="1"/>
    </xf>
    <xf numFmtId="0" fontId="31" fillId="5" borderId="28" xfId="3" applyFont="1" applyFill="1" applyBorder="1" applyAlignment="1">
      <alignment horizontal="center" vertical="center" wrapText="1"/>
    </xf>
    <xf numFmtId="0" fontId="20" fillId="0" borderId="26" xfId="3" applyFont="1" applyBorder="1" applyAlignment="1">
      <alignment horizontal="center" vertical="center"/>
    </xf>
    <xf numFmtId="0" fontId="20" fillId="0" borderId="2" xfId="3" applyFont="1" applyBorder="1" applyAlignment="1">
      <alignment horizontal="center" vertical="center"/>
    </xf>
    <xf numFmtId="0" fontId="20" fillId="0" borderId="17" xfId="3" applyFont="1" applyBorder="1" applyAlignment="1">
      <alignment horizontal="center" vertical="center"/>
    </xf>
    <xf numFmtId="0" fontId="20" fillId="0" borderId="11" xfId="3" applyFont="1" applyBorder="1" applyAlignment="1">
      <alignment horizontal="center" vertical="center"/>
    </xf>
    <xf numFmtId="0" fontId="20" fillId="0" borderId="19" xfId="3" applyFont="1" applyBorder="1" applyAlignment="1">
      <alignment horizontal="center" vertical="center"/>
    </xf>
    <xf numFmtId="0" fontId="31" fillId="5" borderId="27" xfId="3" applyFont="1" applyFill="1" applyBorder="1" applyAlignment="1">
      <alignment horizontal="center" vertical="center" wrapText="1"/>
    </xf>
    <xf numFmtId="0" fontId="19" fillId="0" borderId="5" xfId="3" applyFont="1" applyBorder="1" applyAlignment="1">
      <alignment horizontal="center" vertical="center"/>
    </xf>
    <xf numFmtId="0" fontId="19" fillId="0" borderId="7" xfId="3" applyFont="1" applyBorder="1" applyAlignment="1">
      <alignment horizontal="center" vertical="center"/>
    </xf>
    <xf numFmtId="0" fontId="51" fillId="4" borderId="23" xfId="3" applyFont="1" applyFill="1" applyBorder="1" applyAlignment="1">
      <alignment horizontal="left" vertical="top" wrapText="1"/>
    </xf>
    <xf numFmtId="0" fontId="51" fillId="4" borderId="25" xfId="3" applyFont="1" applyFill="1" applyBorder="1" applyAlignment="1">
      <alignment horizontal="left" vertical="top" wrapText="1"/>
    </xf>
    <xf numFmtId="0" fontId="31" fillId="5" borderId="23" xfId="3" applyFont="1" applyFill="1" applyBorder="1" applyAlignment="1">
      <alignment horizontal="center" vertical="center" wrapText="1"/>
    </xf>
    <xf numFmtId="0" fontId="31" fillId="5" borderId="25" xfId="3" applyFont="1" applyFill="1" applyBorder="1" applyAlignment="1">
      <alignment horizontal="center" vertical="center" wrapText="1"/>
    </xf>
    <xf numFmtId="0" fontId="31" fillId="5" borderId="23" xfId="0" applyFont="1" applyFill="1" applyBorder="1" applyAlignment="1">
      <alignment horizontal="center" vertical="center" wrapText="1"/>
    </xf>
    <xf numFmtId="0" fontId="31" fillId="5" borderId="25" xfId="0" applyFont="1" applyFill="1" applyBorder="1" applyAlignment="1">
      <alignment horizontal="center" vertical="center" wrapText="1"/>
    </xf>
    <xf numFmtId="43" fontId="19" fillId="0" borderId="22" xfId="18" applyFont="1" applyBorder="1" applyAlignment="1">
      <alignment horizontal="center"/>
    </xf>
    <xf numFmtId="0" fontId="30" fillId="0" borderId="25" xfId="3" applyFont="1" applyBorder="1" applyAlignment="1">
      <alignment horizontal="left" vertical="center" wrapText="1"/>
    </xf>
    <xf numFmtId="0" fontId="19" fillId="0" borderId="5" xfId="3" applyFont="1" applyBorder="1" applyAlignment="1">
      <alignment horizontal="left" vertical="center" wrapText="1"/>
    </xf>
    <xf numFmtId="0" fontId="19" fillId="0" borderId="7" xfId="3" applyFont="1" applyBorder="1" applyAlignment="1">
      <alignment horizontal="left" vertical="center" wrapText="1"/>
    </xf>
    <xf numFmtId="0" fontId="25" fillId="4" borderId="5" xfId="3" applyFont="1" applyFill="1" applyBorder="1" applyAlignment="1">
      <alignment horizontal="left" vertical="center" wrapText="1"/>
    </xf>
    <xf numFmtId="0" fontId="25" fillId="4" borderId="7" xfId="3" applyFont="1" applyFill="1" applyBorder="1" applyAlignment="1">
      <alignment horizontal="left" vertical="center" wrapText="1"/>
    </xf>
    <xf numFmtId="0" fontId="25" fillId="4" borderId="2" xfId="3" applyFont="1" applyFill="1" applyBorder="1" applyAlignment="1">
      <alignment horizontal="left" vertical="center" wrapText="1"/>
    </xf>
    <xf numFmtId="0" fontId="25" fillId="4" borderId="17" xfId="3" applyFont="1" applyFill="1" applyBorder="1" applyAlignment="1">
      <alignment horizontal="left" vertical="center" wrapText="1"/>
    </xf>
    <xf numFmtId="0" fontId="31" fillId="5" borderId="6" xfId="3" applyFont="1" applyFill="1" applyBorder="1" applyAlignment="1">
      <alignment horizontal="center" vertical="center" wrapText="1"/>
    </xf>
    <xf numFmtId="9" fontId="13" fillId="0" borderId="23" xfId="1" applyFont="1" applyBorder="1" applyAlignment="1">
      <alignment horizontal="center" vertical="center"/>
    </xf>
    <xf numFmtId="9" fontId="13" fillId="0" borderId="25" xfId="1" applyFont="1" applyBorder="1" applyAlignment="1">
      <alignment horizontal="center" vertical="center"/>
    </xf>
    <xf numFmtId="0" fontId="19" fillId="0" borderId="23" xfId="3" applyFont="1" applyBorder="1" applyAlignment="1">
      <alignment horizontal="left" vertical="center" wrapText="1"/>
    </xf>
    <xf numFmtId="0" fontId="53" fillId="0" borderId="23" xfId="3" applyFont="1" applyBorder="1" applyAlignment="1">
      <alignment horizontal="left" vertical="center" wrapText="1"/>
    </xf>
    <xf numFmtId="0" fontId="53" fillId="0" borderId="25" xfId="3" applyFont="1" applyBorder="1" applyAlignment="1">
      <alignment horizontal="left" vertical="center" wrapText="1"/>
    </xf>
    <xf numFmtId="0" fontId="53" fillId="0" borderId="25" xfId="3" applyFont="1" applyBorder="1" applyAlignment="1">
      <alignment horizontal="center" vertical="center" wrapText="1"/>
    </xf>
    <xf numFmtId="0" fontId="19" fillId="0" borderId="22" xfId="3" applyFont="1" applyBorder="1" applyAlignment="1">
      <alignment horizontal="left" vertical="center" wrapText="1"/>
    </xf>
    <xf numFmtId="0" fontId="19" fillId="0" borderId="22" xfId="3" applyFont="1" applyBorder="1" applyAlignment="1">
      <alignment horizontal="left" vertical="center"/>
    </xf>
    <xf numFmtId="0" fontId="19" fillId="0" borderId="22" xfId="0" applyFont="1" applyBorder="1" applyAlignment="1">
      <alignment horizontal="left" vertical="top" wrapText="1"/>
    </xf>
    <xf numFmtId="0" fontId="19" fillId="4" borderId="22" xfId="0" applyFont="1" applyFill="1" applyBorder="1" applyAlignment="1">
      <alignment horizontal="left" wrapText="1"/>
    </xf>
    <xf numFmtId="0" fontId="19" fillId="4" borderId="22" xfId="0" applyFont="1" applyFill="1" applyBorder="1" applyAlignment="1">
      <alignment horizontal="left"/>
    </xf>
    <xf numFmtId="0" fontId="19" fillId="0" borderId="23" xfId="0" applyFont="1" applyBorder="1" applyAlignment="1">
      <alignment horizontal="center" wrapText="1"/>
    </xf>
    <xf numFmtId="0" fontId="19" fillId="0" borderId="25" xfId="0" applyFont="1" applyBorder="1" applyAlignment="1">
      <alignment horizontal="center" wrapText="1"/>
    </xf>
    <xf numFmtId="0" fontId="19" fillId="4" borderId="22" xfId="0" applyFont="1" applyFill="1" applyBorder="1" applyAlignment="1">
      <alignment horizontal="left" vertical="top" wrapText="1"/>
    </xf>
    <xf numFmtId="0" fontId="19" fillId="4" borderId="22" xfId="0" applyFont="1" applyFill="1" applyBorder="1" applyAlignment="1">
      <alignment horizontal="left" vertical="top"/>
    </xf>
    <xf numFmtId="0" fontId="19" fillId="0" borderId="22" xfId="0" applyFont="1" applyBorder="1" applyAlignment="1">
      <alignment horizontal="left" vertical="top"/>
    </xf>
    <xf numFmtId="0" fontId="52" fillId="0" borderId="23" xfId="24" applyFill="1" applyBorder="1" applyAlignment="1">
      <alignment horizontal="center" vertical="center" wrapText="1"/>
    </xf>
    <xf numFmtId="0" fontId="19" fillId="0" borderId="22" xfId="0" applyFont="1" applyBorder="1" applyAlignment="1">
      <alignment horizontal="left" vertical="center" wrapText="1"/>
    </xf>
    <xf numFmtId="0" fontId="12" fillId="0" borderId="2" xfId="2" applyFont="1" applyBorder="1" applyAlignment="1">
      <alignment horizontal="left" vertical="center" wrapText="1"/>
    </xf>
    <xf numFmtId="0" fontId="12" fillId="0" borderId="26" xfId="2" applyFont="1" applyBorder="1" applyAlignment="1">
      <alignment horizontal="center" vertical="center" wrapText="1"/>
    </xf>
    <xf numFmtId="0" fontId="12" fillId="0" borderId="26" xfId="2" applyFont="1" applyBorder="1" applyAlignment="1">
      <alignment horizontal="left" vertical="center" wrapText="1"/>
    </xf>
    <xf numFmtId="0" fontId="19" fillId="4" borderId="5" xfId="3" applyFont="1" applyFill="1" applyBorder="1" applyAlignment="1">
      <alignment horizontal="left" vertical="center" wrapText="1"/>
    </xf>
    <xf numFmtId="0" fontId="19" fillId="4" borderId="7" xfId="3" applyFont="1" applyFill="1" applyBorder="1" applyAlignment="1">
      <alignment horizontal="left" vertical="center" wrapText="1"/>
    </xf>
    <xf numFmtId="0" fontId="19" fillId="4" borderId="23" xfId="3" applyFont="1" applyFill="1" applyBorder="1" applyAlignment="1">
      <alignment horizontal="left" vertical="center" wrapText="1"/>
    </xf>
    <xf numFmtId="0" fontId="19" fillId="4" borderId="25" xfId="3" applyFont="1" applyFill="1" applyBorder="1" applyAlignment="1">
      <alignment horizontal="left" vertical="center" wrapText="1"/>
    </xf>
    <xf numFmtId="0" fontId="11" fillId="0" borderId="5" xfId="2" applyFont="1" applyBorder="1" applyAlignment="1">
      <alignment horizontal="center" vertical="center" wrapText="1"/>
    </xf>
    <xf numFmtId="0" fontId="11" fillId="0" borderId="6" xfId="2" applyFont="1" applyBorder="1" applyAlignment="1">
      <alignment horizontal="center" vertical="center" wrapText="1"/>
    </xf>
    <xf numFmtId="0" fontId="11" fillId="0" borderId="7" xfId="2" applyFont="1" applyBorder="1" applyAlignment="1">
      <alignment horizontal="center" vertical="center" wrapText="1"/>
    </xf>
    <xf numFmtId="0" fontId="12" fillId="4" borderId="26" xfId="0" applyFont="1" applyFill="1" applyBorder="1" applyAlignment="1">
      <alignment horizontal="center" vertical="center" wrapText="1"/>
    </xf>
    <xf numFmtId="0" fontId="11" fillId="4" borderId="1" xfId="2" applyFont="1" applyFill="1" applyAlignment="1">
      <alignment horizontal="left" vertical="center" wrapText="1"/>
    </xf>
    <xf numFmtId="0" fontId="25" fillId="0" borderId="23" xfId="3" applyFont="1" applyBorder="1" applyAlignment="1">
      <alignment horizontal="left" vertical="center" wrapText="1"/>
    </xf>
    <xf numFmtId="0" fontId="25" fillId="0" borderId="25" xfId="3" applyFont="1" applyBorder="1" applyAlignment="1">
      <alignment horizontal="left" vertical="center" wrapText="1"/>
    </xf>
    <xf numFmtId="0" fontId="25" fillId="0" borderId="25" xfId="3" applyFont="1" applyBorder="1" applyAlignment="1">
      <alignment horizontal="center" vertical="center" wrapText="1"/>
    </xf>
    <xf numFmtId="0" fontId="25" fillId="4" borderId="23" xfId="3" applyFont="1" applyFill="1" applyBorder="1" applyAlignment="1">
      <alignment horizontal="left" vertical="center" wrapText="1"/>
    </xf>
    <xf numFmtId="0" fontId="25" fillId="4" borderId="25" xfId="3" applyFont="1" applyFill="1" applyBorder="1" applyAlignment="1">
      <alignment horizontal="left" vertical="center" wrapText="1"/>
    </xf>
    <xf numFmtId="0" fontId="25" fillId="4" borderId="25" xfId="3" applyFont="1" applyFill="1" applyBorder="1" applyAlignment="1">
      <alignment horizontal="center" vertical="center" wrapText="1"/>
    </xf>
    <xf numFmtId="43" fontId="25" fillId="0" borderId="22" xfId="18" applyFont="1" applyBorder="1" applyAlignment="1">
      <alignment horizontal="center"/>
    </xf>
    <xf numFmtId="0" fontId="25" fillId="0" borderId="23" xfId="3" applyFont="1" applyBorder="1" applyAlignment="1">
      <alignment horizontal="center" vertical="center"/>
    </xf>
    <xf numFmtId="0" fontId="25" fillId="0" borderId="25" xfId="3" applyFont="1" applyBorder="1" applyAlignment="1">
      <alignment horizontal="center" vertical="center"/>
    </xf>
    <xf numFmtId="9" fontId="11" fillId="0" borderId="23" xfId="1" applyFont="1" applyBorder="1" applyAlignment="1">
      <alignment horizontal="center" vertical="center"/>
    </xf>
    <xf numFmtId="9" fontId="11" fillId="0" borderId="25" xfId="1" applyFont="1" applyBorder="1" applyAlignment="1">
      <alignment horizontal="center" vertical="center"/>
    </xf>
    <xf numFmtId="0" fontId="12" fillId="5" borderId="29" xfId="3" applyFont="1" applyFill="1" applyBorder="1" applyAlignment="1">
      <alignment horizontal="center" vertical="center" wrapText="1"/>
    </xf>
    <xf numFmtId="0" fontId="12" fillId="5" borderId="28" xfId="3" applyFont="1" applyFill="1" applyBorder="1" applyAlignment="1">
      <alignment horizontal="center" vertical="center" wrapText="1"/>
    </xf>
    <xf numFmtId="0" fontId="7" fillId="5" borderId="5" xfId="3" applyFont="1" applyFill="1" applyBorder="1" applyAlignment="1">
      <alignment horizontal="center" vertical="center" wrapText="1"/>
    </xf>
    <xf numFmtId="0" fontId="7" fillId="5" borderId="6" xfId="3" applyFont="1" applyFill="1" applyBorder="1" applyAlignment="1">
      <alignment horizontal="center" vertical="center" wrapText="1"/>
    </xf>
    <xf numFmtId="0" fontId="7" fillId="5" borderId="7" xfId="3" applyFont="1" applyFill="1" applyBorder="1" applyAlignment="1">
      <alignment horizontal="center" vertical="center" wrapText="1"/>
    </xf>
    <xf numFmtId="0" fontId="7" fillId="0" borderId="5" xfId="3" applyFont="1" applyBorder="1" applyAlignment="1">
      <alignment horizontal="center" vertical="center" wrapText="1"/>
    </xf>
    <xf numFmtId="0" fontId="7" fillId="0" borderId="6" xfId="3" applyFont="1" applyBorder="1" applyAlignment="1">
      <alignment horizontal="center" vertical="center" wrapText="1"/>
    </xf>
    <xf numFmtId="0" fontId="7" fillId="0" borderId="7" xfId="3" applyFont="1" applyBorder="1" applyAlignment="1">
      <alignment horizontal="center" vertical="center" wrapText="1"/>
    </xf>
    <xf numFmtId="0" fontId="12" fillId="5" borderId="5" xfId="3" applyFont="1" applyFill="1" applyBorder="1" applyAlignment="1">
      <alignment horizontal="center" vertical="center" wrapText="1"/>
    </xf>
    <xf numFmtId="0" fontId="12" fillId="5" borderId="7" xfId="3" applyFont="1" applyFill="1" applyBorder="1" applyAlignment="1">
      <alignment horizontal="center" vertical="center" wrapText="1"/>
    </xf>
    <xf numFmtId="0" fontId="7" fillId="0" borderId="5" xfId="3" applyFont="1" applyBorder="1" applyAlignment="1">
      <alignment horizontal="center" vertical="center"/>
    </xf>
    <xf numFmtId="0" fontId="7" fillId="0" borderId="6" xfId="3" applyFont="1" applyBorder="1" applyAlignment="1">
      <alignment horizontal="center" vertical="center"/>
    </xf>
    <xf numFmtId="0" fontId="7" fillId="0" borderId="7" xfId="3" applyFont="1" applyBorder="1" applyAlignment="1">
      <alignment horizontal="center" vertical="center"/>
    </xf>
    <xf numFmtId="0" fontId="12" fillId="5" borderId="2" xfId="2" applyFont="1" applyFill="1" applyBorder="1" applyAlignment="1">
      <alignment horizontal="center" vertical="center" wrapText="1"/>
    </xf>
    <xf numFmtId="0" fontId="12" fillId="5" borderId="8" xfId="2" applyFont="1" applyFill="1" applyBorder="1" applyAlignment="1">
      <alignment horizontal="center" vertical="center" wrapText="1"/>
    </xf>
    <xf numFmtId="0" fontId="12" fillId="5" borderId="11" xfId="2" applyFont="1" applyFill="1" applyBorder="1" applyAlignment="1">
      <alignment horizontal="center" vertical="center" wrapText="1"/>
    </xf>
    <xf numFmtId="0" fontId="13" fillId="0" borderId="5" xfId="3" applyFont="1" applyBorder="1" applyAlignment="1">
      <alignment horizontal="center" vertical="center" wrapText="1"/>
    </xf>
    <xf numFmtId="0" fontId="13" fillId="0" borderId="6" xfId="3" applyFont="1" applyBorder="1" applyAlignment="1">
      <alignment horizontal="center" vertical="center" wrapText="1"/>
    </xf>
    <xf numFmtId="0" fontId="13" fillId="0" borderId="7" xfId="3" applyFont="1" applyBorder="1" applyAlignment="1">
      <alignment horizontal="center" vertical="center" wrapText="1"/>
    </xf>
    <xf numFmtId="1" fontId="12" fillId="0" borderId="29" xfId="2" applyNumberFormat="1" applyFont="1" applyBorder="1" applyAlignment="1">
      <alignment horizontal="center" vertical="center" wrapText="1"/>
    </xf>
    <xf numFmtId="1" fontId="12" fillId="0" borderId="27" xfId="2" applyNumberFormat="1" applyFont="1" applyBorder="1" applyAlignment="1">
      <alignment horizontal="center" vertical="center" wrapText="1"/>
    </xf>
    <xf numFmtId="1" fontId="12" fillId="0" borderId="28" xfId="2" applyNumberFormat="1" applyFont="1" applyBorder="1" applyAlignment="1">
      <alignment horizontal="center" vertical="center" wrapText="1"/>
    </xf>
    <xf numFmtId="0" fontId="13" fillId="0" borderId="5" xfId="3" applyFont="1" applyBorder="1" applyAlignment="1">
      <alignment horizontal="left" vertical="center" wrapText="1"/>
    </xf>
    <xf numFmtId="0" fontId="13" fillId="0" borderId="6" xfId="3" applyFont="1" applyBorder="1" applyAlignment="1">
      <alignment horizontal="left" vertical="center" wrapText="1"/>
    </xf>
    <xf numFmtId="0" fontId="13" fillId="0" borderId="7" xfId="3" applyFont="1" applyBorder="1" applyAlignment="1">
      <alignment horizontal="left" vertical="center" wrapText="1"/>
    </xf>
    <xf numFmtId="0" fontId="7" fillId="5" borderId="26" xfId="3" applyFont="1" applyFill="1" applyBorder="1" applyAlignment="1">
      <alignment horizontal="center" vertical="center"/>
    </xf>
    <xf numFmtId="0" fontId="12" fillId="0" borderId="2" xfId="2" applyFont="1" applyBorder="1" applyAlignment="1">
      <alignment horizontal="center" vertical="center" wrapText="1"/>
    </xf>
    <xf numFmtId="0" fontId="12" fillId="0" borderId="18" xfId="2" applyFont="1" applyBorder="1" applyAlignment="1">
      <alignment horizontal="center" vertical="center" wrapText="1"/>
    </xf>
    <xf numFmtId="0" fontId="12" fillId="0" borderId="17" xfId="2" applyFont="1" applyBorder="1" applyAlignment="1">
      <alignment horizontal="center" vertical="center" wrapText="1"/>
    </xf>
    <xf numFmtId="0" fontId="12" fillId="0" borderId="8" xfId="2" applyFont="1" applyBorder="1" applyAlignment="1">
      <alignment horizontal="center" vertical="center" wrapText="1"/>
    </xf>
    <xf numFmtId="0" fontId="12" fillId="0" borderId="1" xfId="2" applyFont="1" applyAlignment="1">
      <alignment horizontal="center" vertical="center" wrapText="1"/>
    </xf>
    <xf numFmtId="0" fontId="12" fillId="0" borderId="16" xfId="2" applyFont="1" applyBorder="1" applyAlignment="1">
      <alignment horizontal="center" vertical="center" wrapText="1"/>
    </xf>
    <xf numFmtId="0" fontId="12" fillId="0" borderId="11" xfId="2" applyFont="1" applyBorder="1" applyAlignment="1">
      <alignment horizontal="center" vertical="center" wrapText="1"/>
    </xf>
    <xf numFmtId="0" fontId="12" fillId="0" borderId="20" xfId="2" applyFont="1" applyBorder="1" applyAlignment="1">
      <alignment horizontal="center" vertical="center" wrapText="1"/>
    </xf>
    <xf numFmtId="0" fontId="12" fillId="0" borderId="19" xfId="2" applyFont="1" applyBorder="1" applyAlignment="1">
      <alignment horizontal="center" vertical="center" wrapText="1"/>
    </xf>
    <xf numFmtId="0" fontId="13" fillId="0" borderId="29" xfId="3" applyFont="1" applyBorder="1" applyAlignment="1">
      <alignment horizontal="center" vertical="center"/>
    </xf>
    <xf numFmtId="0" fontId="13" fillId="0" borderId="27" xfId="3" applyFont="1" applyBorder="1" applyAlignment="1">
      <alignment horizontal="center" vertical="center"/>
    </xf>
    <xf numFmtId="0" fontId="13" fillId="0" borderId="28" xfId="3" applyFont="1" applyBorder="1" applyAlignment="1">
      <alignment horizontal="center" vertical="center"/>
    </xf>
    <xf numFmtId="0" fontId="11" fillId="0" borderId="5" xfId="3" applyFont="1" applyBorder="1" applyAlignment="1">
      <alignment horizontal="left" vertical="center" wrapText="1"/>
    </xf>
    <xf numFmtId="0" fontId="11" fillId="0" borderId="7" xfId="3" applyFont="1" applyBorder="1" applyAlignment="1">
      <alignment horizontal="left" vertical="center" wrapText="1"/>
    </xf>
    <xf numFmtId="0" fontId="28" fillId="0" borderId="32" xfId="3" applyFont="1" applyBorder="1" applyAlignment="1">
      <alignment horizontal="center" vertical="center"/>
    </xf>
    <xf numFmtId="0" fontId="13" fillId="0" borderId="5" xfId="3" applyFont="1" applyBorder="1" applyAlignment="1">
      <alignment horizontal="center" vertical="center"/>
    </xf>
    <xf numFmtId="0" fontId="13" fillId="0" borderId="7" xfId="3" applyFont="1" applyBorder="1" applyAlignment="1">
      <alignment horizontal="center" vertical="center"/>
    </xf>
    <xf numFmtId="0" fontId="13" fillId="4" borderId="5" xfId="3" applyFont="1" applyFill="1" applyBorder="1" applyAlignment="1">
      <alignment horizontal="left" vertical="center" wrapText="1"/>
    </xf>
    <xf numFmtId="0" fontId="13" fillId="4" borderId="7" xfId="3" applyFont="1" applyFill="1" applyBorder="1" applyAlignment="1">
      <alignment horizontal="left" vertical="center" wrapText="1"/>
    </xf>
    <xf numFmtId="0" fontId="13" fillId="0" borderId="53" xfId="23" applyNumberFormat="1" applyFont="1" applyBorder="1" applyAlignment="1">
      <alignment horizontal="center" vertical="center"/>
    </xf>
    <xf numFmtId="0" fontId="13" fillId="0" borderId="45" xfId="23" applyNumberFormat="1" applyFont="1" applyBorder="1" applyAlignment="1">
      <alignment horizontal="center" vertical="center"/>
    </xf>
    <xf numFmtId="9" fontId="13" fillId="0" borderId="64" xfId="1" applyFont="1" applyBorder="1" applyAlignment="1">
      <alignment horizontal="center" vertical="center"/>
    </xf>
    <xf numFmtId="9" fontId="13" fillId="0" borderId="35" xfId="1" applyFont="1" applyBorder="1" applyAlignment="1">
      <alignment horizontal="center" vertical="center"/>
    </xf>
    <xf numFmtId="9" fontId="13" fillId="0" borderId="54" xfId="1" applyFont="1" applyBorder="1" applyAlignment="1">
      <alignment horizontal="center" vertical="center"/>
    </xf>
    <xf numFmtId="0" fontId="12" fillId="0" borderId="5" xfId="2" applyFont="1" applyBorder="1" applyAlignment="1">
      <alignment horizontal="center" vertical="center"/>
    </xf>
    <xf numFmtId="0" fontId="12" fillId="0" borderId="6" xfId="2" applyFont="1" applyBorder="1" applyAlignment="1">
      <alignment horizontal="center" vertical="center"/>
    </xf>
    <xf numFmtId="0" fontId="12" fillId="0" borderId="7" xfId="2" applyFont="1" applyBorder="1" applyAlignment="1">
      <alignment horizontal="center" vertical="center"/>
    </xf>
    <xf numFmtId="1" fontId="34" fillId="0" borderId="26" xfId="26" applyNumberFormat="1" applyFont="1" applyBorder="1" applyAlignment="1">
      <alignment horizontal="center" vertical="center" wrapText="1"/>
    </xf>
    <xf numFmtId="0" fontId="12" fillId="3" borderId="26" xfId="2" applyFont="1" applyFill="1" applyBorder="1" applyAlignment="1">
      <alignment horizontal="left" vertical="center" wrapText="1"/>
    </xf>
    <xf numFmtId="0" fontId="12" fillId="3" borderId="26" xfId="2" applyFont="1" applyFill="1" applyBorder="1" applyAlignment="1">
      <alignment horizontal="center" vertical="center" wrapText="1"/>
    </xf>
    <xf numFmtId="0" fontId="12" fillId="0" borderId="22" xfId="2" applyFont="1" applyBorder="1" applyAlignment="1">
      <alignment horizontal="center" vertical="center" wrapText="1"/>
    </xf>
    <xf numFmtId="0" fontId="12" fillId="0" borderId="1" xfId="25" applyFont="1" applyAlignment="1">
      <alignment horizontal="center" vertical="center" wrapText="1"/>
    </xf>
    <xf numFmtId="0" fontId="12" fillId="3" borderId="5" xfId="2" applyFont="1" applyFill="1" applyBorder="1" applyAlignment="1">
      <alignment horizontal="center" vertical="center" wrapText="1"/>
    </xf>
    <xf numFmtId="0" fontId="12" fillId="3" borderId="6" xfId="2" applyFont="1" applyFill="1" applyBorder="1" applyAlignment="1">
      <alignment horizontal="center" vertical="center" wrapText="1"/>
    </xf>
    <xf numFmtId="0" fontId="12" fillId="3" borderId="7" xfId="2" applyFont="1" applyFill="1" applyBorder="1" applyAlignment="1">
      <alignment horizontal="center" vertical="center" wrapText="1"/>
    </xf>
    <xf numFmtId="0" fontId="12" fillId="5" borderId="50" xfId="2" applyFont="1" applyFill="1" applyBorder="1" applyAlignment="1">
      <alignment horizontal="center" vertical="center" wrapText="1"/>
    </xf>
    <xf numFmtId="0" fontId="12" fillId="5" borderId="48" xfId="2" applyFont="1" applyFill="1" applyBorder="1" applyAlignment="1">
      <alignment horizontal="center" vertical="center" wrapText="1"/>
    </xf>
    <xf numFmtId="0" fontId="12" fillId="5" borderId="9" xfId="2" applyFont="1" applyFill="1" applyBorder="1" applyAlignment="1">
      <alignment horizontal="center" vertical="center" wrapText="1"/>
    </xf>
    <xf numFmtId="0" fontId="12" fillId="5" borderId="47" xfId="2" applyFont="1" applyFill="1" applyBorder="1" applyAlignment="1">
      <alignment horizontal="center" vertical="center" wrapText="1"/>
    </xf>
    <xf numFmtId="0" fontId="12" fillId="5" borderId="53" xfId="2" applyFont="1" applyFill="1" applyBorder="1" applyAlignment="1">
      <alignment horizontal="center" vertical="center" wrapText="1"/>
    </xf>
    <xf numFmtId="0" fontId="12" fillId="5" borderId="35" xfId="2" applyFont="1" applyFill="1" applyBorder="1" applyAlignment="1">
      <alignment horizontal="center" vertical="center" wrapText="1"/>
    </xf>
    <xf numFmtId="0" fontId="12" fillId="5" borderId="36" xfId="2" applyFont="1" applyFill="1" applyBorder="1" applyAlignment="1">
      <alignment horizontal="center" vertical="center" wrapText="1"/>
    </xf>
    <xf numFmtId="0" fontId="12" fillId="5" borderId="37" xfId="2" applyFont="1" applyFill="1" applyBorder="1" applyAlignment="1">
      <alignment horizontal="center" vertical="center" wrapText="1"/>
    </xf>
    <xf numFmtId="0" fontId="12" fillId="5" borderId="38" xfId="2" applyFont="1" applyFill="1" applyBorder="1" applyAlignment="1">
      <alignment horizontal="center" vertical="center" wrapText="1"/>
    </xf>
    <xf numFmtId="9" fontId="13" fillId="0" borderId="64" xfId="28" applyFont="1" applyFill="1" applyBorder="1" applyAlignment="1">
      <alignment horizontal="center" vertical="center"/>
    </xf>
    <xf numFmtId="9" fontId="13" fillId="0" borderId="35" xfId="28" applyFont="1" applyFill="1" applyBorder="1" applyAlignment="1">
      <alignment horizontal="center" vertical="center"/>
    </xf>
    <xf numFmtId="9" fontId="13" fillId="0" borderId="45" xfId="28" applyFont="1" applyFill="1" applyBorder="1" applyAlignment="1">
      <alignment horizontal="center" vertical="center"/>
    </xf>
    <xf numFmtId="171" fontId="13" fillId="0" borderId="64" xfId="28" applyNumberFormat="1" applyFont="1" applyFill="1" applyBorder="1" applyAlignment="1">
      <alignment horizontal="center" vertical="center"/>
    </xf>
    <xf numFmtId="171" fontId="13" fillId="0" borderId="35" xfId="28" applyNumberFormat="1" applyFont="1" applyFill="1" applyBorder="1" applyAlignment="1">
      <alignment horizontal="center" vertical="center"/>
    </xf>
    <xf numFmtId="171" fontId="13" fillId="0" borderId="45" xfId="28" applyNumberFormat="1" applyFont="1" applyFill="1" applyBorder="1" applyAlignment="1">
      <alignment horizontal="center" vertical="center"/>
    </xf>
    <xf numFmtId="10" fontId="13" fillId="0" borderId="64" xfId="28" applyNumberFormat="1" applyFont="1" applyFill="1" applyBorder="1" applyAlignment="1">
      <alignment horizontal="center" vertical="center"/>
    </xf>
    <xf numFmtId="10" fontId="13" fillId="0" borderId="35" xfId="28" applyNumberFormat="1" applyFont="1" applyFill="1" applyBorder="1" applyAlignment="1">
      <alignment horizontal="center" vertical="center"/>
    </xf>
    <xf numFmtId="10" fontId="13" fillId="0" borderId="45" xfId="28" applyNumberFormat="1" applyFont="1" applyFill="1" applyBorder="1" applyAlignment="1">
      <alignment horizontal="center" vertical="center"/>
    </xf>
    <xf numFmtId="1" fontId="13" fillId="0" borderId="47" xfId="28" applyNumberFormat="1" applyFont="1" applyFill="1" applyBorder="1" applyAlignment="1">
      <alignment horizontal="center" vertical="center"/>
    </xf>
    <xf numFmtId="1" fontId="13" fillId="0" borderId="44" xfId="28" applyNumberFormat="1" applyFont="1" applyFill="1" applyBorder="1" applyAlignment="1">
      <alignment horizontal="center" vertical="center"/>
    </xf>
    <xf numFmtId="1" fontId="13" fillId="0" borderId="53" xfId="28" applyNumberFormat="1" applyFont="1" applyFill="1" applyBorder="1" applyAlignment="1">
      <alignment horizontal="center" vertical="center"/>
    </xf>
    <xf numFmtId="1" fontId="13" fillId="0" borderId="45" xfId="28" applyNumberFormat="1" applyFont="1" applyFill="1" applyBorder="1" applyAlignment="1">
      <alignment horizontal="center" vertical="center"/>
    </xf>
    <xf numFmtId="0" fontId="12" fillId="5" borderId="12" xfId="2" applyFont="1" applyFill="1" applyBorder="1" applyAlignment="1">
      <alignment horizontal="center" vertical="center" wrapText="1"/>
    </xf>
    <xf numFmtId="0" fontId="12" fillId="5" borderId="13" xfId="2" applyFont="1" applyFill="1" applyBorder="1" applyAlignment="1">
      <alignment horizontal="center" vertical="center" wrapText="1"/>
    </xf>
    <xf numFmtId="0" fontId="12" fillId="5" borderId="54" xfId="2" applyFont="1" applyFill="1" applyBorder="1" applyAlignment="1">
      <alignment horizontal="center" vertical="center" wrapText="1"/>
    </xf>
    <xf numFmtId="0" fontId="12" fillId="3" borderId="5" xfId="2" applyFont="1" applyFill="1" applyBorder="1" applyAlignment="1">
      <alignment horizontal="center" vertical="center"/>
    </xf>
    <xf numFmtId="0" fontId="12" fillId="3" borderId="6" xfId="2" applyFont="1" applyFill="1" applyBorder="1" applyAlignment="1">
      <alignment horizontal="center" vertical="center"/>
    </xf>
    <xf numFmtId="0" fontId="12" fillId="3" borderId="7" xfId="2" applyFont="1" applyFill="1" applyBorder="1" applyAlignment="1">
      <alignment horizontal="center" vertical="center"/>
    </xf>
    <xf numFmtId="0" fontId="13" fillId="0" borderId="53" xfId="23" applyNumberFormat="1" applyFont="1" applyBorder="1" applyAlignment="1">
      <alignment horizontal="center" vertical="center" wrapText="1" readingOrder="1"/>
    </xf>
    <xf numFmtId="0" fontId="13" fillId="0" borderId="45" xfId="23" applyNumberFormat="1" applyFont="1" applyBorder="1" applyAlignment="1">
      <alignment horizontal="center" vertical="center" wrapText="1" readingOrder="1"/>
    </xf>
    <xf numFmtId="10" fontId="13" fillId="0" borderId="64" xfId="23" applyNumberFormat="1" applyFont="1" applyBorder="1" applyAlignment="1">
      <alignment horizontal="center" vertical="center"/>
    </xf>
    <xf numFmtId="10" fontId="13" fillId="0" borderId="35" xfId="23" applyNumberFormat="1" applyFont="1" applyBorder="1" applyAlignment="1">
      <alignment horizontal="center" vertical="center"/>
    </xf>
    <xf numFmtId="10" fontId="13" fillId="0" borderId="54" xfId="23" applyNumberFormat="1" applyFont="1" applyBorder="1" applyAlignment="1">
      <alignment horizontal="center" vertical="center"/>
    </xf>
    <xf numFmtId="10" fontId="13" fillId="0" borderId="64" xfId="1" applyNumberFormat="1" applyFont="1" applyBorder="1" applyAlignment="1">
      <alignment horizontal="center" vertical="center"/>
    </xf>
    <xf numFmtId="10" fontId="13" fillId="0" borderId="35" xfId="1" applyNumberFormat="1" applyFont="1" applyBorder="1" applyAlignment="1">
      <alignment horizontal="center" vertical="center"/>
    </xf>
    <xf numFmtId="10" fontId="13" fillId="0" borderId="54" xfId="1" applyNumberFormat="1" applyFont="1" applyBorder="1" applyAlignment="1">
      <alignment horizontal="center" vertical="center"/>
    </xf>
    <xf numFmtId="0" fontId="12" fillId="0" borderId="57" xfId="2" applyFont="1" applyBorder="1" applyAlignment="1">
      <alignment horizontal="center" vertical="center" wrapText="1"/>
    </xf>
    <xf numFmtId="0" fontId="12" fillId="0" borderId="39" xfId="2" applyFont="1" applyBorder="1" applyAlignment="1">
      <alignment horizontal="center" vertical="center" wrapText="1"/>
    </xf>
    <xf numFmtId="0" fontId="12" fillId="0" borderId="53" xfId="2" applyFont="1" applyBorder="1" applyAlignment="1">
      <alignment horizontal="center" vertical="center" wrapText="1"/>
    </xf>
    <xf numFmtId="0" fontId="12" fillId="0" borderId="45" xfId="2" applyFont="1" applyBorder="1" applyAlignment="1">
      <alignment horizontal="center" vertical="center" wrapText="1"/>
    </xf>
    <xf numFmtId="0" fontId="7" fillId="0" borderId="48" xfId="27" applyFont="1" applyBorder="1" applyAlignment="1">
      <alignment horizontal="center" vertical="center" wrapText="1"/>
    </xf>
    <xf numFmtId="0" fontId="7" fillId="0" borderId="33" xfId="27" applyFont="1" applyBorder="1" applyAlignment="1">
      <alignment horizontal="center" vertical="center" wrapText="1"/>
    </xf>
    <xf numFmtId="0" fontId="7" fillId="0" borderId="55" xfId="27" applyFont="1" applyBorder="1" applyAlignment="1">
      <alignment horizontal="center" vertical="center" wrapText="1"/>
    </xf>
    <xf numFmtId="0" fontId="12" fillId="0" borderId="64" xfId="2" applyFont="1" applyBorder="1" applyAlignment="1">
      <alignment horizontal="center" vertical="center" wrapText="1"/>
    </xf>
    <xf numFmtId="0" fontId="12" fillId="0" borderId="35" xfId="2" applyFont="1" applyBorder="1" applyAlignment="1">
      <alignment horizontal="center" vertical="center" wrapText="1"/>
    </xf>
    <xf numFmtId="0" fontId="12" fillId="0" borderId="54" xfId="2" applyFont="1" applyBorder="1" applyAlignment="1">
      <alignment horizontal="center" vertical="center" wrapText="1"/>
    </xf>
    <xf numFmtId="0" fontId="12" fillId="0" borderId="66" xfId="2" applyFont="1" applyBorder="1" applyAlignment="1">
      <alignment horizontal="center" vertical="center" wrapText="1"/>
    </xf>
    <xf numFmtId="0" fontId="12" fillId="0" borderId="67" xfId="2" applyFont="1" applyBorder="1" applyAlignment="1">
      <alignment horizontal="center" vertical="center" wrapText="1"/>
    </xf>
    <xf numFmtId="0" fontId="12" fillId="0" borderId="65" xfId="2" applyFont="1" applyBorder="1" applyAlignment="1">
      <alignment horizontal="center" vertical="center" wrapText="1"/>
    </xf>
    <xf numFmtId="0" fontId="12" fillId="0" borderId="68" xfId="2" applyFont="1" applyBorder="1" applyAlignment="1">
      <alignment horizontal="center" vertical="center" wrapText="1"/>
    </xf>
    <xf numFmtId="0" fontId="12" fillId="0" borderId="69" xfId="2" applyFont="1" applyBorder="1" applyAlignment="1">
      <alignment horizontal="center" vertical="center" wrapText="1"/>
    </xf>
    <xf numFmtId="0" fontId="13" fillId="0" borderId="10" xfId="23" applyNumberFormat="1" applyFont="1" applyBorder="1" applyAlignment="1">
      <alignment horizontal="center" vertical="center"/>
    </xf>
    <xf numFmtId="0" fontId="13" fillId="0" borderId="24" xfId="23" applyNumberFormat="1" applyFont="1" applyBorder="1" applyAlignment="1">
      <alignment horizontal="center" vertical="center"/>
    </xf>
    <xf numFmtId="9" fontId="13" fillId="0" borderId="24" xfId="1" applyFont="1" applyBorder="1" applyAlignment="1">
      <alignment horizontal="center" vertical="center"/>
    </xf>
    <xf numFmtId="9" fontId="13" fillId="0" borderId="14" xfId="1" applyFont="1" applyBorder="1" applyAlignment="1">
      <alignment horizontal="center" vertical="center"/>
    </xf>
    <xf numFmtId="0" fontId="38" fillId="0" borderId="2" xfId="2" applyFont="1" applyBorder="1" applyAlignment="1">
      <alignment horizontal="center" vertical="center" wrapText="1"/>
    </xf>
    <xf numFmtId="0" fontId="38" fillId="0" borderId="18" xfId="2" applyFont="1" applyBorder="1" applyAlignment="1">
      <alignment horizontal="center" vertical="center" wrapText="1"/>
    </xf>
    <xf numFmtId="0" fontId="38" fillId="0" borderId="8" xfId="2" applyFont="1" applyBorder="1" applyAlignment="1">
      <alignment horizontal="center" vertical="center" wrapText="1"/>
    </xf>
    <xf numFmtId="0" fontId="38" fillId="0" borderId="1" xfId="2" applyFont="1" applyAlignment="1">
      <alignment horizontal="center" vertical="center" wrapText="1"/>
    </xf>
    <xf numFmtId="0" fontId="38" fillId="0" borderId="11" xfId="2" applyFont="1" applyBorder="1" applyAlignment="1">
      <alignment horizontal="center" vertical="center" wrapText="1"/>
    </xf>
    <xf numFmtId="0" fontId="38" fillId="0" borderId="20" xfId="2" applyFont="1" applyBorder="1" applyAlignment="1">
      <alignment horizontal="center" vertical="center" wrapText="1"/>
    </xf>
    <xf numFmtId="0" fontId="38" fillId="5" borderId="29" xfId="2" applyFont="1" applyFill="1" applyBorder="1" applyAlignment="1">
      <alignment horizontal="center" vertical="center" wrapText="1"/>
    </xf>
    <xf numFmtId="0" fontId="38" fillId="5" borderId="27" xfId="2" applyFont="1" applyFill="1" applyBorder="1" applyAlignment="1">
      <alignment horizontal="center" vertical="center" wrapText="1"/>
    </xf>
    <xf numFmtId="0" fontId="38" fillId="5" borderId="28" xfId="2" applyFont="1" applyFill="1" applyBorder="1" applyAlignment="1">
      <alignment horizontal="center" vertical="center" wrapText="1"/>
    </xf>
    <xf numFmtId="0" fontId="34" fillId="0" borderId="5" xfId="0" applyFont="1" applyBorder="1" applyAlignment="1">
      <alignment horizontal="center" vertical="center" wrapText="1"/>
    </xf>
    <xf numFmtId="0" fontId="34" fillId="0" borderId="7" xfId="0" applyFont="1" applyBorder="1" applyAlignment="1">
      <alignment horizontal="center" vertical="center" wrapText="1"/>
    </xf>
    <xf numFmtId="0" fontId="11" fillId="0" borderId="26" xfId="0" applyFont="1" applyBorder="1" applyAlignment="1">
      <alignment horizontal="left" vertical="center" wrapText="1"/>
    </xf>
    <xf numFmtId="0" fontId="12" fillId="3" borderId="11" xfId="3" applyFont="1" applyFill="1" applyBorder="1" applyAlignment="1">
      <alignment horizontal="center" vertical="center" wrapText="1"/>
    </xf>
    <xf numFmtId="0" fontId="12" fillId="3" borderId="20" xfId="3" applyFont="1" applyFill="1" applyBorder="1" applyAlignment="1">
      <alignment horizontal="center" vertical="center" wrapText="1"/>
    </xf>
    <xf numFmtId="0" fontId="12" fillId="3" borderId="19" xfId="3" applyFont="1" applyFill="1" applyBorder="1" applyAlignment="1">
      <alignment horizontal="center" vertical="center" wrapText="1"/>
    </xf>
    <xf numFmtId="0" fontId="12" fillId="5" borderId="11" xfId="3" applyFont="1" applyFill="1" applyBorder="1" applyAlignment="1">
      <alignment horizontal="center" vertical="center" wrapText="1"/>
    </xf>
    <xf numFmtId="0" fontId="12" fillId="5" borderId="19" xfId="3" applyFont="1" applyFill="1" applyBorder="1" applyAlignment="1">
      <alignment horizontal="center" vertical="center" wrapText="1"/>
    </xf>
    <xf numFmtId="0" fontId="12" fillId="5" borderId="6" xfId="3" applyFont="1" applyFill="1" applyBorder="1" applyAlignment="1">
      <alignment horizontal="center" vertical="center" wrapText="1"/>
    </xf>
    <xf numFmtId="0" fontId="12" fillId="3" borderId="5" xfId="3" applyFont="1" applyFill="1" applyBorder="1" applyAlignment="1">
      <alignment horizontal="center" vertical="center" wrapText="1"/>
    </xf>
    <xf numFmtId="0" fontId="12" fillId="3" borderId="6" xfId="3" applyFont="1" applyFill="1" applyBorder="1" applyAlignment="1">
      <alignment horizontal="center" vertical="center" wrapText="1"/>
    </xf>
    <xf numFmtId="0" fontId="12" fillId="3" borderId="7" xfId="3" applyFont="1" applyFill="1" applyBorder="1" applyAlignment="1">
      <alignment horizontal="center" vertical="center" wrapText="1"/>
    </xf>
    <xf numFmtId="0" fontId="19" fillId="5" borderId="6" xfId="3" applyFont="1" applyFill="1" applyBorder="1" applyAlignment="1">
      <alignment horizontal="center" vertical="center" wrapText="1"/>
    </xf>
    <xf numFmtId="0" fontId="19" fillId="5" borderId="7" xfId="3" applyFont="1" applyFill="1" applyBorder="1" applyAlignment="1">
      <alignment horizontal="center" vertical="center" wrapText="1"/>
    </xf>
    <xf numFmtId="0" fontId="31" fillId="5" borderId="26" xfId="3" applyFont="1" applyFill="1" applyBorder="1" applyAlignment="1">
      <alignment horizontal="center" vertical="center" wrapText="1"/>
    </xf>
    <xf numFmtId="0" fontId="12" fillId="5" borderId="20" xfId="3" applyFont="1" applyFill="1" applyBorder="1" applyAlignment="1">
      <alignment horizontal="center" vertical="center" wrapText="1"/>
    </xf>
    <xf numFmtId="0" fontId="34" fillId="10" borderId="2" xfId="2" applyFont="1" applyFill="1" applyBorder="1" applyAlignment="1">
      <alignment horizontal="center" vertical="center" wrapText="1"/>
    </xf>
    <xf numFmtId="0" fontId="34" fillId="10" borderId="18" xfId="2" applyFont="1" applyFill="1" applyBorder="1" applyAlignment="1">
      <alignment horizontal="center" vertical="center" wrapText="1"/>
    </xf>
    <xf numFmtId="0" fontId="34" fillId="10" borderId="17" xfId="2" applyFont="1" applyFill="1" applyBorder="1" applyAlignment="1">
      <alignment horizontal="center" vertical="center" wrapText="1"/>
    </xf>
    <xf numFmtId="0" fontId="34" fillId="10" borderId="8" xfId="2" applyFont="1" applyFill="1" applyBorder="1" applyAlignment="1">
      <alignment horizontal="center" vertical="center" wrapText="1"/>
    </xf>
    <xf numFmtId="0" fontId="34" fillId="10" borderId="1" xfId="2" applyFont="1" applyFill="1" applyAlignment="1">
      <alignment horizontal="center" vertical="center" wrapText="1"/>
    </xf>
    <xf numFmtId="0" fontId="34" fillId="10" borderId="16" xfId="2" applyFont="1" applyFill="1" applyBorder="1" applyAlignment="1">
      <alignment horizontal="center" vertical="center" wrapText="1"/>
    </xf>
    <xf numFmtId="0" fontId="34" fillId="10" borderId="11" xfId="2" applyFont="1" applyFill="1" applyBorder="1" applyAlignment="1">
      <alignment horizontal="center" vertical="center" wrapText="1"/>
    </xf>
    <xf numFmtId="0" fontId="34" fillId="10" borderId="20" xfId="2" applyFont="1" applyFill="1" applyBorder="1" applyAlignment="1">
      <alignment horizontal="center" vertical="center" wrapText="1"/>
    </xf>
    <xf numFmtId="0" fontId="34" fillId="10" borderId="19" xfId="2" applyFont="1" applyFill="1" applyBorder="1" applyAlignment="1">
      <alignment horizontal="center" vertical="center" wrapText="1"/>
    </xf>
    <xf numFmtId="0" fontId="12" fillId="5" borderId="5" xfId="2" applyFont="1" applyFill="1" applyBorder="1" applyAlignment="1">
      <alignment horizontal="left" vertical="center" wrapText="1"/>
    </xf>
    <xf numFmtId="0" fontId="12" fillId="5" borderId="7" xfId="2" applyFont="1" applyFill="1" applyBorder="1" applyAlignment="1">
      <alignment horizontal="left" vertical="center" wrapText="1"/>
    </xf>
    <xf numFmtId="1" fontId="38" fillId="0" borderId="29" xfId="2" applyNumberFormat="1" applyFont="1" applyBorder="1" applyAlignment="1">
      <alignment horizontal="center" vertical="center" wrapText="1"/>
    </xf>
    <xf numFmtId="0" fontId="38" fillId="0" borderId="27" xfId="2" applyFont="1" applyBorder="1" applyAlignment="1">
      <alignment horizontal="center" vertical="center" wrapText="1"/>
    </xf>
    <xf numFmtId="0" fontId="38" fillId="0" borderId="28" xfId="2" applyFont="1" applyBorder="1" applyAlignment="1">
      <alignment horizontal="center" vertical="center" wrapText="1"/>
    </xf>
    <xf numFmtId="0" fontId="31" fillId="5" borderId="17" xfId="3" applyFont="1" applyFill="1" applyBorder="1" applyAlignment="1">
      <alignment horizontal="center" vertical="center" wrapText="1"/>
    </xf>
    <xf numFmtId="0" fontId="31" fillId="5" borderId="1" xfId="3" applyFont="1" applyFill="1" applyAlignment="1">
      <alignment horizontal="center" vertical="center" wrapText="1"/>
    </xf>
    <xf numFmtId="0" fontId="31" fillId="5" borderId="20" xfId="3" applyFont="1" applyFill="1" applyBorder="1" applyAlignment="1">
      <alignment horizontal="center" vertical="center" wrapText="1"/>
    </xf>
    <xf numFmtId="0" fontId="12" fillId="0" borderId="5" xfId="2" applyFont="1" applyBorder="1" applyAlignment="1">
      <alignment horizontal="center" vertical="center" wrapText="1"/>
    </xf>
    <xf numFmtId="0" fontId="12" fillId="0" borderId="6" xfId="2" applyFont="1" applyBorder="1" applyAlignment="1">
      <alignment horizontal="center" vertical="center" wrapText="1"/>
    </xf>
    <xf numFmtId="0" fontId="12" fillId="0" borderId="7" xfId="2" applyFont="1" applyBorder="1" applyAlignment="1">
      <alignment horizontal="center" vertical="center" wrapText="1"/>
    </xf>
    <xf numFmtId="1" fontId="6" fillId="0" borderId="5" xfId="3" applyNumberFormat="1" applyFont="1" applyBorder="1" applyAlignment="1">
      <alignment horizontal="center" vertical="center"/>
    </xf>
    <xf numFmtId="1" fontId="6" fillId="0" borderId="6" xfId="3" applyNumberFormat="1" applyFont="1" applyBorder="1" applyAlignment="1">
      <alignment horizontal="center" vertical="center"/>
    </xf>
    <xf numFmtId="1" fontId="6" fillId="0" borderId="7" xfId="3" applyNumberFormat="1" applyFont="1" applyBorder="1" applyAlignment="1">
      <alignment horizontal="center" vertical="center"/>
    </xf>
    <xf numFmtId="0" fontId="41" fillId="5" borderId="10" xfId="19" applyFont="1" applyFill="1" applyBorder="1" applyAlignment="1">
      <alignment horizontal="center" vertical="center" wrapText="1"/>
    </xf>
    <xf numFmtId="0" fontId="41" fillId="5" borderId="14" xfId="19" applyFont="1" applyFill="1" applyBorder="1" applyAlignment="1">
      <alignment horizontal="center" vertical="center" wrapText="1"/>
    </xf>
    <xf numFmtId="0" fontId="24" fillId="11" borderId="50" xfId="14" quotePrefix="1" applyNumberFormat="1" applyFill="1" applyBorder="1" applyAlignment="1">
      <alignment horizontal="center" vertical="center" wrapText="1"/>
    </xf>
    <xf numFmtId="0" fontId="24" fillId="11" borderId="12" xfId="14" quotePrefix="1" applyNumberFormat="1" applyFill="1" applyBorder="1" applyAlignment="1">
      <alignment horizontal="center" vertical="center" wrapText="1"/>
    </xf>
    <xf numFmtId="0" fontId="24" fillId="11" borderId="9" xfId="14" quotePrefix="1" applyNumberFormat="1" applyFill="1" applyBorder="1" applyAlignment="1">
      <alignment horizontal="center" vertical="center" wrapText="1"/>
    </xf>
    <xf numFmtId="0" fontId="24" fillId="11" borderId="13" xfId="14" quotePrefix="1" applyNumberFormat="1" applyFill="1" applyBorder="1" applyAlignment="1">
      <alignment horizontal="center" vertical="center" wrapText="1"/>
    </xf>
    <xf numFmtId="0" fontId="24" fillId="11" borderId="9" xfId="14" applyNumberFormat="1" applyFill="1" applyBorder="1" applyAlignment="1">
      <alignment horizontal="center" vertical="center" wrapText="1"/>
    </xf>
    <xf numFmtId="0" fontId="24" fillId="11" borderId="13" xfId="14" applyNumberFormat="1" applyFill="1" applyBorder="1" applyAlignment="1">
      <alignment horizontal="center" vertical="center" wrapText="1"/>
    </xf>
    <xf numFmtId="0" fontId="24" fillId="3" borderId="9" xfId="12" quotePrefix="1" applyNumberFormat="1" applyFont="1" applyFill="1" applyBorder="1" applyAlignment="1">
      <alignment horizontal="center" vertical="center" wrapText="1"/>
    </xf>
    <xf numFmtId="0" fontId="24" fillId="3" borderId="13" xfId="12" quotePrefix="1" applyNumberFormat="1" applyFont="1" applyFill="1" applyBorder="1" applyAlignment="1">
      <alignment horizontal="center" vertical="center" wrapText="1"/>
    </xf>
    <xf numFmtId="0" fontId="41" fillId="5" borderId="9" xfId="19" applyFont="1" applyFill="1" applyBorder="1" applyAlignment="1">
      <alignment horizontal="center" vertical="center"/>
    </xf>
    <xf numFmtId="0" fontId="41" fillId="0" borderId="1" xfId="19" applyFont="1" applyAlignment="1">
      <alignment horizontal="center" vertical="center" wrapText="1"/>
    </xf>
    <xf numFmtId="0" fontId="3" fillId="10" borderId="1" xfId="19" applyFill="1" applyAlignment="1">
      <alignment horizontal="center"/>
    </xf>
    <xf numFmtId="0" fontId="41" fillId="5" borderId="9" xfId="19" applyFont="1" applyFill="1" applyBorder="1" applyAlignment="1">
      <alignment horizontal="center" vertical="center" wrapText="1"/>
    </xf>
    <xf numFmtId="0" fontId="41" fillId="5" borderId="13" xfId="19" applyFont="1" applyFill="1" applyBorder="1" applyAlignment="1">
      <alignment horizontal="center" vertical="center" wrapText="1"/>
    </xf>
    <xf numFmtId="0" fontId="37" fillId="3" borderId="9" xfId="19" applyFont="1" applyFill="1" applyBorder="1" applyAlignment="1">
      <alignment horizontal="center" vertical="center" wrapText="1"/>
    </xf>
    <xf numFmtId="0" fontId="37" fillId="3" borderId="13" xfId="19" applyFont="1" applyFill="1" applyBorder="1" applyAlignment="1">
      <alignment horizontal="center" vertical="center" wrapText="1"/>
    </xf>
    <xf numFmtId="0" fontId="11" fillId="0" borderId="1" xfId="2" applyFont="1" applyAlignment="1">
      <alignment horizontal="center" vertical="center" wrapText="1"/>
    </xf>
    <xf numFmtId="0" fontId="11" fillId="0" borderId="20" xfId="2" applyFont="1" applyBorder="1" applyAlignment="1">
      <alignment horizontal="center" vertical="center" wrapText="1"/>
    </xf>
    <xf numFmtId="0" fontId="12" fillId="10" borderId="11" xfId="2" applyFont="1" applyFill="1" applyBorder="1" applyAlignment="1">
      <alignment horizontal="center" vertical="center"/>
    </xf>
    <xf numFmtId="0" fontId="12" fillId="10" borderId="20" xfId="2" applyFont="1" applyFill="1" applyBorder="1" applyAlignment="1">
      <alignment horizontal="center" vertical="center"/>
    </xf>
    <xf numFmtId="0" fontId="12" fillId="10" borderId="19" xfId="2" applyFont="1" applyFill="1" applyBorder="1" applyAlignment="1">
      <alignment horizontal="center" vertical="center"/>
    </xf>
    <xf numFmtId="0" fontId="12" fillId="10" borderId="29" xfId="2" applyFont="1" applyFill="1" applyBorder="1" applyAlignment="1">
      <alignment horizontal="center" vertical="center"/>
    </xf>
    <xf numFmtId="0" fontId="12" fillId="10" borderId="27" xfId="2" applyFont="1" applyFill="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2" fillId="3" borderId="2"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19" xfId="0" applyFont="1" applyFill="1" applyBorder="1" applyAlignment="1">
      <alignment horizontal="center" vertical="center"/>
    </xf>
    <xf numFmtId="0" fontId="13" fillId="0" borderId="22" xfId="0" applyFont="1" applyBorder="1" applyAlignment="1">
      <alignment horizontal="center" vertical="center" wrapText="1"/>
    </xf>
    <xf numFmtId="0" fontId="13" fillId="0" borderId="22" xfId="0" applyFont="1" applyBorder="1" applyAlignment="1">
      <alignment horizontal="left" vertical="center" wrapText="1"/>
    </xf>
    <xf numFmtId="0" fontId="13" fillId="0" borderId="44" xfId="0" applyFont="1" applyBorder="1" applyAlignment="1">
      <alignment horizontal="center" vertical="center" wrapText="1"/>
    </xf>
    <xf numFmtId="0" fontId="13" fillId="4" borderId="22" xfId="0" applyFont="1" applyFill="1" applyBorder="1" applyAlignment="1">
      <alignment horizontal="left" vertical="center" wrapText="1"/>
    </xf>
    <xf numFmtId="0" fontId="12" fillId="5" borderId="70" xfId="2" applyFont="1" applyFill="1" applyBorder="1" applyAlignment="1">
      <alignment horizontal="center" vertical="center" wrapText="1"/>
    </xf>
    <xf numFmtId="0" fontId="12" fillId="0" borderId="29" xfId="2" applyFont="1" applyBorder="1" applyAlignment="1">
      <alignment horizontal="center" vertical="center"/>
    </xf>
    <xf numFmtId="0" fontId="12" fillId="0" borderId="27" xfId="2" applyFont="1" applyBorder="1" applyAlignment="1">
      <alignment horizontal="center" vertical="center"/>
    </xf>
    <xf numFmtId="0" fontId="12" fillId="5" borderId="18" xfId="2" applyFont="1" applyFill="1" applyBorder="1" applyAlignment="1">
      <alignment horizontal="center" vertical="center" wrapText="1"/>
    </xf>
    <xf numFmtId="0" fontId="12" fillId="5" borderId="1" xfId="2" applyFont="1" applyFill="1" applyAlignment="1">
      <alignment horizontal="center" vertical="center" wrapText="1"/>
    </xf>
    <xf numFmtId="0" fontId="12" fillId="5" borderId="16" xfId="2" applyFont="1" applyFill="1" applyBorder="1" applyAlignment="1">
      <alignment horizontal="center" vertical="center" wrapText="1"/>
    </xf>
    <xf numFmtId="0" fontId="12" fillId="0" borderId="61" xfId="2" applyFont="1" applyBorder="1" applyAlignment="1">
      <alignment horizontal="center" vertical="center" wrapText="1"/>
    </xf>
    <xf numFmtId="0" fontId="12" fillId="0" borderId="62" xfId="2" applyFont="1" applyBorder="1" applyAlignment="1">
      <alignment horizontal="center" vertical="center" wrapText="1"/>
    </xf>
    <xf numFmtId="0" fontId="12" fillId="0" borderId="63" xfId="2" applyFont="1" applyBorder="1" applyAlignment="1">
      <alignment horizontal="center" vertical="center" wrapText="1"/>
    </xf>
    <xf numFmtId="0" fontId="19" fillId="0" borderId="25" xfId="3" applyFont="1" applyFill="1" applyBorder="1" applyAlignment="1">
      <alignment horizontal="center" vertical="center" wrapText="1"/>
    </xf>
    <xf numFmtId="0" fontId="12" fillId="0" borderId="26" xfId="0" applyFont="1" applyFill="1" applyBorder="1" applyAlignment="1">
      <alignment horizontal="center" vertical="center" wrapText="1"/>
    </xf>
    <xf numFmtId="174" fontId="37" fillId="0" borderId="22" xfId="21" applyNumberFormat="1" applyFont="1" applyFill="1" applyBorder="1" applyAlignment="1">
      <alignment horizontal="center" vertical="center"/>
    </xf>
    <xf numFmtId="174" fontId="37" fillId="0" borderId="13" xfId="21" applyNumberFormat="1" applyFont="1" applyFill="1" applyBorder="1" applyAlignment="1">
      <alignment horizontal="center" vertical="center"/>
    </xf>
    <xf numFmtId="0" fontId="12" fillId="0" borderId="1" xfId="2" applyFont="1" applyFill="1" applyAlignment="1">
      <alignment vertical="center" wrapText="1"/>
    </xf>
    <xf numFmtId="169" fontId="13" fillId="0" borderId="12" xfId="23" applyNumberFormat="1" applyFont="1" applyFill="1" applyBorder="1" applyAlignment="1">
      <alignment vertical="center"/>
    </xf>
  </cellXfs>
  <cellStyles count="29">
    <cellStyle name="Hipervínculo" xfId="24" builtinId="8"/>
    <cellStyle name="Hyperlink" xfId="16" xr:uid="{FF327CB4-B363-4859-B3D4-FEC05C720CF9}"/>
    <cellStyle name="Millares" xfId="18" builtinId="3"/>
    <cellStyle name="Millares [0] 2" xfId="7" xr:uid="{00000000-0005-0000-0000-000001000000}"/>
    <cellStyle name="Millares 2" xfId="5" xr:uid="{00000000-0005-0000-0000-000002000000}"/>
    <cellStyle name="Millares 2 2" xfId="23" xr:uid="{21A89F3F-D552-41EF-8932-D732597D485A}"/>
    <cellStyle name="Millares 3" xfId="26" xr:uid="{7471710C-BA9C-411E-A520-73242431E435}"/>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3 2" xfId="27" xr:uid="{6BBB3576-3F68-42D5-B3D7-6ED0F669F29A}"/>
    <cellStyle name="Normal 4" xfId="17" xr:uid="{49FC8E33-C0C3-4E0D-B8A8-D530E73D4CC5}"/>
    <cellStyle name="Normal 5" xfId="19" xr:uid="{C52B7D4A-D246-4DB4-9679-A0B39302B7C5}"/>
    <cellStyle name="Normal 6" xfId="20" xr:uid="{11AB634A-331F-444F-86F9-70FBF7AA1F92}"/>
    <cellStyle name="Normal 7" xfId="25" xr:uid="{D1D322EB-467A-48D5-9B67-6D351896D0DE}"/>
    <cellStyle name="Porcentaje" xfId="1" builtinId="5"/>
    <cellStyle name="Porcentaje 2" xfId="6" xr:uid="{00000000-0005-0000-0000-000009000000}"/>
    <cellStyle name="Porcentaje 2 2" xfId="10" xr:uid="{00000000-0005-0000-0000-00000A000000}"/>
    <cellStyle name="Porcentaje 3" xfId="28" xr:uid="{70AE4AB1-ECE1-4EA5-90E3-020C479E8599}"/>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6643D2F-BB0A-42C9-ADE6-8BC155D0E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4BD33BA1-1127-456C-865A-4642419F6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275C42E-210D-4246-AFCA-73E811D33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98691D92-33A3-4BB1-ABB8-C577FACC9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62A27393-EAA2-4A15-8AF8-ADBA02CB7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C2E32A94-356E-4F74-8D3C-F92421DA2E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2.xml.rels><?xml version="1.0" encoding="UTF-8" standalone="yes"?>
<Relationships xmlns="http://schemas.openxmlformats.org/package/2006/relationships"><Relationship Id="rId8" Type="http://schemas.openxmlformats.org/officeDocument/2006/relationships/hyperlink" Target="https://secretariadistritald.sharepoint.com/:f:/s/SubsecretaradeFortalecimientodeCapacidadesyOportunidades/EvjuMffPAqlClzEwlNqmwX0BJjC-Mw4TN_ZjmQ6qIEixzg?e=rIUlmX" TargetMode="External"/><Relationship Id="rId13" Type="http://schemas.openxmlformats.org/officeDocument/2006/relationships/hyperlink" Target="https://secretariadistritald.sharepoint.com/:f:/s/SubsecretaradeFortalecimientodeCapacidadesyOportunidades/ErQtubFp-nFMlyR9sp7ZKfwBP1k5tv1rtC4d9lbM-X1x6Q?e=b9SuxE" TargetMode="External"/><Relationship Id="rId18" Type="http://schemas.openxmlformats.org/officeDocument/2006/relationships/hyperlink" Target="https://secretariadistritald.sharepoint.com/:f:/s/SubsecretaradeFortalecimientodeCapacidadesyOportunidades/EpL81K8NrchCkKn04tqFJXQBfxtpx-ZbLPvwhdAYwuOqgg?e=NIZerg" TargetMode="External"/><Relationship Id="rId26" Type="http://schemas.openxmlformats.org/officeDocument/2006/relationships/comments" Target="../comments1.xml"/><Relationship Id="rId3" Type="http://schemas.openxmlformats.org/officeDocument/2006/relationships/hyperlink" Target="https://secretariadistritald.sharepoint.com/:f:/s/InstrumentosdePlaneacin-SubsecretaraFCO/Er-gtT6WSNtDjjfV6rTsMLEBvW4P2plJEdwxBazor4UUVQ?e=a9euKb" TargetMode="External"/><Relationship Id="rId21" Type="http://schemas.openxmlformats.org/officeDocument/2006/relationships/hyperlink" Target="https://secretariadistritald.sharepoint.com/:f:/s/SubsecretaradeFortalecimientodeCapacidadesyOportunidades/IgAvZUq_WNtDSKvSYmaOLAjwAQLIg0SD_gH2RwYHeSzlin4?e=oYX4CI" TargetMode="External"/><Relationship Id="rId7" Type="http://schemas.openxmlformats.org/officeDocument/2006/relationships/hyperlink" Target="https://secretariadistritald.sharepoint.com/:f:/s/SubsecretaradeFortalecimientodeCapacidadesyOportunidades/EtlyQrLdmUlLs8spWjSQhVcBzsSHo4EblALq51y0DdXypQ?e=NX6aRe" TargetMode="External"/><Relationship Id="rId12" Type="http://schemas.openxmlformats.org/officeDocument/2006/relationships/hyperlink" Target="https://secretariadistritald.sharepoint.com/:f:/s/SubsecretaradeFortalecimientodeCapacidadesyOportunidades/EkFXgBiNlF9Dgyq45WdH-3AB57q5Jr2YrMqD2c0JNBhrWw?e=Rrp3UH" TargetMode="External"/><Relationship Id="rId17" Type="http://schemas.openxmlformats.org/officeDocument/2006/relationships/hyperlink" Target="https://secretariadistritald.sharepoint.com/:f:/s/SubsecretaradeFortalecimientodeCapacidadesyOportunidades/El9DM2LLOHRDiOPtXWzpT3wBfqnmUk-ysZt94auPrHq8Uw?e=k5ZNgx" TargetMode="External"/><Relationship Id="rId25" Type="http://schemas.openxmlformats.org/officeDocument/2006/relationships/vmlDrawing" Target="../drawings/vmlDrawing1.vml"/><Relationship Id="rId2" Type="http://schemas.openxmlformats.org/officeDocument/2006/relationships/hyperlink" Target="https://secretariadistritald.sharepoint.com/:f:/s/InstrumentosdePlaneacin-SubsecretaraFCO/EoXd5ao8C6pKoKgxVTmf9XkBauMWWX4ESkxWl4sx06IF1g?e=7MVycS" TargetMode="External"/><Relationship Id="rId16" Type="http://schemas.openxmlformats.org/officeDocument/2006/relationships/hyperlink" Target="https://secretariadistritald.sharepoint.com/:f:/s/SubsecretaradeFortalecimientodeCapacidadesyOportunidades/EvJGxttV98lAvyZx1zGN5NoBqIsxXimDNhybt73VRHjncA?e=eP23Pt" TargetMode="External"/><Relationship Id="rId20" Type="http://schemas.openxmlformats.org/officeDocument/2006/relationships/hyperlink" Target="https://secretariadistritald.sharepoint.com/:f:/s/SubsecretaradeFortalecimientodeCapacidadesyOportunidades/ElOQYMGdoadBvTUCJ1LKZIABp2BlZ7-fFNNr66uRMU_UUA?e=Dzopny" TargetMode="External"/><Relationship Id="rId1" Type="http://schemas.openxmlformats.org/officeDocument/2006/relationships/hyperlink" Target="https://secretariadistritald.sharepoint.com/:f:/s/InstrumentosdePlaneacin-SubsecretaraFCO/Er-gtT6WSNtDjjfV6rTsMLEBvW4P2plJEdwxBazor4UUVQ?e=a9euKb" TargetMode="External"/><Relationship Id="rId6" Type="http://schemas.openxmlformats.org/officeDocument/2006/relationships/hyperlink" Target="https://secretariadistritald.sharepoint.com/:f:/s/InstrumentosdePlaneacin-SubsecretaraFCO/ElJ5Bw3hDUdPizFt_ZvnQyMB0v4PIVNFjYmGP83EQxBOhg?e=U9KQ4c" TargetMode="External"/><Relationship Id="rId11" Type="http://schemas.openxmlformats.org/officeDocument/2006/relationships/hyperlink" Target="https://secretariadistritald.sharepoint.com/:f:/s/SubsecretaradeFortalecimientodeCapacidadesyOportunidades/EpBZR9BJCEBKkj6UNl6ooy0BejODz7Dopfjrc_g1lc2VUw?e=LBAIXn" TargetMode="External"/><Relationship Id="rId24" Type="http://schemas.openxmlformats.org/officeDocument/2006/relationships/drawing" Target="../drawings/drawing1.xml"/><Relationship Id="rId5" Type="http://schemas.openxmlformats.org/officeDocument/2006/relationships/hyperlink" Target="https://secretariadistritald.sharepoint.com/:f:/s/InstrumentosdePlaneacin-SubsecretaraFCO/EuQ42f1Uu3NBmlt0FF_vnwoBsJ9EvBgTqyT-z412YtQBLg?e=A5kCrN" TargetMode="External"/><Relationship Id="rId15" Type="http://schemas.openxmlformats.org/officeDocument/2006/relationships/hyperlink" Target="https://secretariadistritald.sharepoint.com/:f:/s/SubsecretaradeFortalecimientodeCapacidadesyOportunidades/EhHbqK0cvC9Mo_oOkhIQeDABjjmS4esVUHaEXCrg-yETLQ?e=2zkT9Z" TargetMode="External"/><Relationship Id="rId23" Type="http://schemas.openxmlformats.org/officeDocument/2006/relationships/printerSettings" Target="../printerSettings/printerSettings1.bin"/><Relationship Id="rId10" Type="http://schemas.openxmlformats.org/officeDocument/2006/relationships/hyperlink" Target="https://secretariadistritald.sharepoint.com/:f:/s/SubsecretaradeFortalecimientodeCapacidadesyOportunidades/EjkaTpvN97lDhA23phlOeV0BHuvlBtX6bPEprclHyfL5_w?e=xapAZ4" TargetMode="External"/><Relationship Id="rId19" Type="http://schemas.openxmlformats.org/officeDocument/2006/relationships/hyperlink" Target="https://secretariadistritald.sharepoint.com/:f:/s/SubsecretaradeFortalecimientodeCapacidadesyOportunidades/EuOSLGdUnSVNuc0UuDRv-4EBKwO40o8vtopI6k5LcP-fUQ?e=92P67a" TargetMode="External"/><Relationship Id="rId4" Type="http://schemas.openxmlformats.org/officeDocument/2006/relationships/hyperlink" Target="https://secretariadistritald.sharepoint.com/:f:/s/InstrumentosdePlaneacin-SubsecretaraFCO/EoXd5ao8C6pKoKgxVTmf9XkBauMWWX4ESkxWl4sx06IF1g?e=7MVycS" TargetMode="External"/><Relationship Id="rId9" Type="http://schemas.openxmlformats.org/officeDocument/2006/relationships/hyperlink" Target="https://secretariadistritald.sharepoint.com/:f:/s/SubsecretaradeFortalecimientodeCapacidadesyOportunidades/Eph9HcPX5tVAmIojDWIotUcBF4xb6LBC3tfEQ8hMppY6lQ?e=wtMFkh" TargetMode="External"/><Relationship Id="rId14" Type="http://schemas.openxmlformats.org/officeDocument/2006/relationships/hyperlink" Target="https://secretariadistritald.sharepoint.com/:f:/s/SubsecretaradeFortalecimientodeCapacidadesyOportunidades/EhivSJ9pu55Dg1G-ncDPsR8Bc9C_0GgQVku4vwXu7QeUZQ?e=xC9YA8" TargetMode="External"/><Relationship Id="rId22" Type="http://schemas.openxmlformats.org/officeDocument/2006/relationships/hyperlink" Target="https://secretariadistritald.sharepoint.com/:f:/s/SubsecretaradeFortalecimientodeCapacidadesyOportunidades/IgDcNTpUv4R3SbLkYITGhj-_Abo7BPm2lDJCiciPSRyB2Fc?e=WjsdDA"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secretariadistritald.sharepoint.com/:f:/s/SubsecretaradeFortalecimientodeCapacidadesyOportunidades/Ei_WMzVbKDxHi-ZzN8hJ5nQBaDsFTGFxzWwL9zK0m1W2Pg?e=BlCS0x" TargetMode="External"/><Relationship Id="rId13" Type="http://schemas.openxmlformats.org/officeDocument/2006/relationships/hyperlink" Target="https://secretariadistritald.sharepoint.com/:f:/s/SubsecretaradeFortalecimientodeCapacidadesyOportunidades/Er4oqw4o46ZCr-OEkxoXcYIB-ILvQTFXNF6VJRmGtmYyKg?e=2D7CDu" TargetMode="External"/><Relationship Id="rId18" Type="http://schemas.openxmlformats.org/officeDocument/2006/relationships/hyperlink" Target="https://secretariadistritald.sharepoint.com/:f:/s/SubsecretaradeFortalecimientodeCapacidadesyOportunidades/EgQlyJIqmElPhFmfS1K4tn8BZXYFnEJt_FaAa1oEaarccQ?e=4nNwl7" TargetMode="External"/><Relationship Id="rId3" Type="http://schemas.openxmlformats.org/officeDocument/2006/relationships/hyperlink" Target="https://secretariadistritald.sharepoint.com/:f:/s/InstrumentosdePlaneacin-SubsecretaraFCO/EnvWCxd_VP9KlAz6nn-fHfAB3zC1SiPXoLAMa6muTikOHg?e=SDi5Wl" TargetMode="External"/><Relationship Id="rId21" Type="http://schemas.openxmlformats.org/officeDocument/2006/relationships/printerSettings" Target="../printerSettings/printerSettings2.bin"/><Relationship Id="rId7" Type="http://schemas.openxmlformats.org/officeDocument/2006/relationships/hyperlink" Target="https://secretariadistritald.sharepoint.com/:f:/s/SubsecretaradeFortalecimientodeCapacidadesyOportunidades/EjxW94oDEYFDlDjWKDHBJd8B6cvr1ZE1D3nE69M817duSg?e=dV8dg4" TargetMode="External"/><Relationship Id="rId12" Type="http://schemas.openxmlformats.org/officeDocument/2006/relationships/hyperlink" Target="https://secretariadistritald.sharepoint.com/:f:/s/SubsecretaradeFortalecimientodeCapacidadesyOportunidades/EpEy2XkPsRdMhqArtTHhkYYBrmLjFSPBcD90yCe-msZNPg?e=OeqvMG" TargetMode="External"/><Relationship Id="rId17" Type="http://schemas.openxmlformats.org/officeDocument/2006/relationships/hyperlink" Target="https://secretariadistritald.sharepoint.com/:f:/s/SubsecretaradeFortalecimientodeCapacidadesyOportunidades/EuDBSsEaLt5AilBriJMqqswB6XyfZaAPgekQY3yIIqfKTw?e=eguvCJ" TargetMode="External"/><Relationship Id="rId2" Type="http://schemas.openxmlformats.org/officeDocument/2006/relationships/hyperlink" Target="https://secretariadistritald.sharepoint.com/:f:/s/InstrumentosdePlaneacin-SubsecretaraFCO/EtBoL14gOTxIoiUPtxPZiLIBGLZp8bHWRxyvj-xRXMSIcg?e=Z4P720" TargetMode="External"/><Relationship Id="rId16" Type="http://schemas.openxmlformats.org/officeDocument/2006/relationships/hyperlink" Target="https://secretariadistritald.sharepoint.com/:f:/s/SubsecretaradeFortalecimientodeCapacidadesyOportunidades/EjddWlVrozBOiL7hEjmvqCEBWI2l0t7LuXQIg0G-Pt2L0Q?e=L5gMX2" TargetMode="External"/><Relationship Id="rId20" Type="http://schemas.openxmlformats.org/officeDocument/2006/relationships/hyperlink" Target="https://secretariadistritald.sharepoint.com/:f:/s/SubsecretaradeFortalecimientodeCapacidadesyOportunidades/IgBWyCP6gKB8Q5BXbmoaRHcuASp76U2cm4zO6ZVnA60jtD0?e=uvrCJM" TargetMode="External"/><Relationship Id="rId1" Type="http://schemas.openxmlformats.org/officeDocument/2006/relationships/hyperlink" Target="https://secretariadistritald.sharepoint.com/:f:/s/InstrumentosdePlaneacin-SubsecretaraFCO/EtBoL14gOTxIoiUPtxPZiLIBGLZp8bHWRxyvj-xRXMSIcg?e=7hPEsy" TargetMode="External"/><Relationship Id="rId6" Type="http://schemas.openxmlformats.org/officeDocument/2006/relationships/hyperlink" Target="https://secretariadistritald.sharepoint.com/:f:/s/SubsecretaradeFortalecimientodeCapacidadesyOportunidades/EssZ_IFD315MmXBYf6YVGNEB1L8NyNJ9YaLuYsQUXbc_QQ?e=a3YpPw" TargetMode="External"/><Relationship Id="rId11" Type="http://schemas.openxmlformats.org/officeDocument/2006/relationships/hyperlink" Target="https://secretariadistritald.sharepoint.com/:f:/s/SubsecretaradeFortalecimientodeCapacidadesyOportunidades/EgBSpO6HcyNAhemUJQGyM8cBlMwcUNQEvS_gVtCPlymkzA?e=nsGVG9" TargetMode="External"/><Relationship Id="rId24" Type="http://schemas.openxmlformats.org/officeDocument/2006/relationships/comments" Target="../comments2.xml"/><Relationship Id="rId5" Type="http://schemas.openxmlformats.org/officeDocument/2006/relationships/hyperlink" Target="https://secretariadistritald.sharepoint.com/:f:/s/SubsecretaradeFortalecimientodeCapacidadesyOportunidades/EjmgF_RZPVtDh8i4Oc76dXABswC3OCvO3MsaloYHjfgGmg?e=JT1mKb" TargetMode="External"/><Relationship Id="rId15" Type="http://schemas.openxmlformats.org/officeDocument/2006/relationships/hyperlink" Target="https://secretariadistritald.sharepoint.com/:f:/s/SubsecretaradeFortalecimientodeCapacidadesyOportunidades/EuQHF8AQAoBIj4XXh_cyDugBbqBZGKa0RkLtW19Mk14THA?e=npCk3n" TargetMode="External"/><Relationship Id="rId23" Type="http://schemas.openxmlformats.org/officeDocument/2006/relationships/vmlDrawing" Target="../drawings/vmlDrawing2.vml"/><Relationship Id="rId10" Type="http://schemas.openxmlformats.org/officeDocument/2006/relationships/hyperlink" Target="https://secretariadistritald.sharepoint.com/:f:/s/SubsecretaradeFortalecimientodeCapacidadesyOportunidades/Etg3TOfT7C1MkRlgq5RjwuoBr_B0gglV3bntTPoPs-TUSA?e=XdUsAS" TargetMode="External"/><Relationship Id="rId19" Type="http://schemas.openxmlformats.org/officeDocument/2006/relationships/hyperlink" Target="https://secretariadistritald.sharepoint.com/:f:/s/SubsecretaradeFortalecimientodeCapacidadesyOportunidades/IgDtnW4DM1WHQYh32QJgPY1BAa8PfZ6jTV0kLRp4_QVzc6U?e=caLnvw" TargetMode="External"/><Relationship Id="rId4" Type="http://schemas.openxmlformats.org/officeDocument/2006/relationships/hyperlink" Target="https://secretariadistritald.sharepoint.com/:f:/s/InstrumentosdePlaneacin-SubsecretaraFCO/EgswUVBe9shEjd6U3cjFUxcBNC6EmZQ1f1sxese2Z20Tlg?e=BatRfM" TargetMode="External"/><Relationship Id="rId9" Type="http://schemas.openxmlformats.org/officeDocument/2006/relationships/hyperlink" Target="https://secretariadistritald.sharepoint.com/:f:/s/SubsecretaradeFortalecimientodeCapacidadesyOportunidades/EowjQcYEgElAkVAwS8-vQbYBluF__TD7InpNaCd3tbvGmw?e=FwYgSu" TargetMode="External"/><Relationship Id="rId14" Type="http://schemas.openxmlformats.org/officeDocument/2006/relationships/hyperlink" Target="https://secretariadistritald.sharepoint.com/:f:/s/SubsecretaradeFortalecimientodeCapacidadesyOportunidades/ErPvtIb2G5lAsO19kvZLsHkBNd0ONrNIyfB-LqHedhW8ow?e=2IXSi1" TargetMode="External"/><Relationship Id="rId22"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3" Type="http://schemas.openxmlformats.org/officeDocument/2006/relationships/hyperlink" Target="https://secretariadistritald.sharepoint.com/:f:/s/SubsecretaradeFortalecimientodeCapacidadesyOportunidades/Ek2XObneqClHki2TfwyY2nwBnEy_0ffyY7pdDwyjQWWdvw?e=2fWBdn" TargetMode="External"/><Relationship Id="rId18" Type="http://schemas.openxmlformats.org/officeDocument/2006/relationships/hyperlink" Target="https://secretariadistritald.sharepoint.com/:f:/s/SubsecretaradeFortalecimientodeCapacidadesyOportunidades/EuGtxXUDBF1Jj2qNh2szXOEBHODgoLL_55kU3-QoQ_Qn1w?e=hBU5o3" TargetMode="External"/><Relationship Id="rId26" Type="http://schemas.openxmlformats.org/officeDocument/2006/relationships/hyperlink" Target="https://secretariadistritald.sharepoint.com/:x:/s/SubsecretaradeFortalecimientodeCapacidadesyOportunidades/EfWoPMSrZ6lLoi18-Srb1oYBgqd1KiNaAOTZpzdo1hZirw?e=a4XzEb" TargetMode="External"/><Relationship Id="rId21" Type="http://schemas.openxmlformats.org/officeDocument/2006/relationships/hyperlink" Target="https://secretariadistritald.sharepoint.com/:f:/s/SubsecretaradeFortalecimientodeCapacidadesyOportunidades/EtvC4XI_jTJPm91N57ep0_MBFm_SOJGTy_qWFpsszt9dcw?e=TSPW6w" TargetMode="External"/><Relationship Id="rId34" Type="http://schemas.openxmlformats.org/officeDocument/2006/relationships/printerSettings" Target="../printerSettings/printerSettings3.bin"/><Relationship Id="rId7" Type="http://schemas.openxmlformats.org/officeDocument/2006/relationships/hyperlink" Target="https://secretariadistritald.sharepoint.com/:f:/s/InstrumentosdePlaneacin-SubsecretaraFCO/EvT0uLUl9LpIpz3O0E9c4ysBvCfwPcbLPhinDRri6i4FnQ?e=l3x0k1" TargetMode="External"/><Relationship Id="rId12" Type="http://schemas.openxmlformats.org/officeDocument/2006/relationships/hyperlink" Target="https://secretariadistritald.sharepoint.com/:f:/s/SubsecretaradeFortalecimientodeCapacidadesyOportunidades/Eh1XbJ6N_DZCufjIjnb8x7QBYuC2O6Z6qsCNDk1V5bYPRA?e=n4zLB7" TargetMode="External"/><Relationship Id="rId17" Type="http://schemas.openxmlformats.org/officeDocument/2006/relationships/hyperlink" Target="https://secretariadistritald.sharepoint.com/:f:/s/SubsecretaradeFortalecimientodeCapacidadesyOportunidades/EuGtxXUDBF1Jj2qNh2szXOEBHODgoLL_55kU3-QoQ_Qn1w?e=hBU5o3" TargetMode="External"/><Relationship Id="rId25" Type="http://schemas.openxmlformats.org/officeDocument/2006/relationships/hyperlink" Target="https://secretariadistritald.sharepoint.com/:x:/s/SubsecretaradeFortalecimientodeCapacidadesyOportunidades/EfWoPMSrZ6lLoi18-Srb1oYBgqd1KiNaAOTZpzdo1hZirw?e=a4XzEb" TargetMode="External"/><Relationship Id="rId33" Type="http://schemas.openxmlformats.org/officeDocument/2006/relationships/hyperlink" Target="https://secretariadistritald.sharepoint.com/:x:/s/SubsecretaradeFortalecimientodeCapacidadesyOportunidades/IQDvfktlEYdrRZfQk8tCdvtuAb7EGR5B7MXZf7DsYZ7h0aI?e=GlI8u9" TargetMode="External"/><Relationship Id="rId2" Type="http://schemas.openxmlformats.org/officeDocument/2006/relationships/hyperlink" Target="https://secretariadistritald.sharepoint.com/:x:/s/InstrumentosdePlaneacin-SubsecretaraFCO/EYzBgB2RzC1DiCsgqzpgzr0BJcUZZyrHRO8X0q_6qN4s9w?e=kldU5q" TargetMode="External"/><Relationship Id="rId16" Type="http://schemas.openxmlformats.org/officeDocument/2006/relationships/hyperlink" Target="https://secretariadistritald.sharepoint.com/:f:/s/SubsecretaradeFortalecimientodeCapacidadesyOportunidades/EuGtxXUDBF1Jj2qNh2szXOEBHODgoLL_55kU3-QoQ_Qn1w?e=hBU5o3" TargetMode="External"/><Relationship Id="rId20" Type="http://schemas.openxmlformats.org/officeDocument/2006/relationships/hyperlink" Target="https://secretariadistritald.sharepoint.com/:f:/s/SubsecretaradeFortalecimientodeCapacidadesyOportunidades/EtvC4XI_jTJPm91N57ep0_MBFm_SOJGTy_qWFpsszt9dcw?e=TSPW6w" TargetMode="External"/><Relationship Id="rId29" Type="http://schemas.openxmlformats.org/officeDocument/2006/relationships/hyperlink" Target="https://secretariadistritald.sharepoint.com/:x:/s/SubsecretaradeFortalecimientodeCapacidadesyOportunidades/ERFjFGFmVkVKnN-6QUOE-jYBacnkJ0W_TJE0dAowWlgO2Q?e=umnkZa" TargetMode="External"/><Relationship Id="rId1" Type="http://schemas.openxmlformats.org/officeDocument/2006/relationships/hyperlink" Target="https://secretariadistritald.sharepoint.com/:x:/s/InstrumentosdePlaneacin-SubsecretaraFCO/EYzBgB2RzC1DiCsgqzpgzr0BJcUZZyrHRO8X0q_6qN4s9w?e=kldU5q" TargetMode="External"/><Relationship Id="rId6" Type="http://schemas.openxmlformats.org/officeDocument/2006/relationships/hyperlink" Target="https://secretariadistritald.sharepoint.com/:x:/s/InstrumentosdePlaneacin-SubsecretaraFCO/EYzBgB2RzC1DiCsgqzpgzr0BJcUZZyrHRO8X0q_6qN4s9w?e=kldU5q" TargetMode="External"/><Relationship Id="rId11" Type="http://schemas.openxmlformats.org/officeDocument/2006/relationships/hyperlink" Target="https://secretariadistritald.sharepoint.com/:f:/s/SubsecretaradeFortalecimientodeCapacidadesyOportunidades/Eh1XbJ6N_DZCufjIjnb8x7QBYuC2O6Z6qsCNDk1V5bYPRA?e=n4zLB7" TargetMode="External"/><Relationship Id="rId24" Type="http://schemas.openxmlformats.org/officeDocument/2006/relationships/hyperlink" Target="https://secretariadistritald.sharepoint.com/:x:/s/SubsecretaradeFortalecimientodeCapacidadesyOportunidades/EVIDH0KMtOlEo6iLo-HRgd0BK467ZroWmLS_M-fma34SPg?e=ByBZzk" TargetMode="External"/><Relationship Id="rId32" Type="http://schemas.openxmlformats.org/officeDocument/2006/relationships/hyperlink" Target="https://secretariadistritald.sharepoint.com/:x:/s/SubsecretaradeFortalecimientodeCapacidadesyOportunidades/IQDvfktlEYdrRZfQk8tCdvtuAb7EGR5B7MXZf7DsYZ7h0aI?e=GlI8u9" TargetMode="External"/><Relationship Id="rId37" Type="http://schemas.openxmlformats.org/officeDocument/2006/relationships/comments" Target="../comments3.xml"/><Relationship Id="rId5" Type="http://schemas.openxmlformats.org/officeDocument/2006/relationships/hyperlink" Target="https://secretariadistritald.sharepoint.com/:x:/s/InstrumentosdePlaneacin-SubsecretaraFCO/EYzBgB2RzC1DiCsgqzpgzr0BJcUZZyrHRO8X0q_6qN4s9w?e=kldU5q" TargetMode="External"/><Relationship Id="rId15" Type="http://schemas.openxmlformats.org/officeDocument/2006/relationships/hyperlink" Target="https://secretariadistritald.sharepoint.com/:f:/s/SubsecretaradeFortalecimientodeCapacidadesyOportunidades/Ek2XObneqClHki2TfwyY2nwBnEy_0ffyY7pdDwyjQWWdvw?e=2fWBdn" TargetMode="External"/><Relationship Id="rId23" Type="http://schemas.openxmlformats.org/officeDocument/2006/relationships/hyperlink" Target="https://secretariadistritald.sharepoint.com/:x:/s/SubsecretaradeFortalecimientodeCapacidadesyOportunidades/EVIDH0KMtOlEo6iLo-HRgd0BK467ZroWmLS_M-fma34SPg?e=ByBZzk" TargetMode="External"/><Relationship Id="rId28" Type="http://schemas.openxmlformats.org/officeDocument/2006/relationships/hyperlink" Target="https://secretariadistritald.sharepoint.com/:x:/s/SubsecretaradeFortalecimientodeCapacidadesyOportunidades/ERFjFGFmVkVKnN-6QUOE-jYBacnkJ0W_TJE0dAowWlgO2Q?e=umnkZa" TargetMode="External"/><Relationship Id="rId36" Type="http://schemas.openxmlformats.org/officeDocument/2006/relationships/vmlDrawing" Target="../drawings/vmlDrawing3.vml"/><Relationship Id="rId10" Type="http://schemas.openxmlformats.org/officeDocument/2006/relationships/hyperlink" Target="https://secretariadistritald.sharepoint.com/:f:/s/SubsecretaradeFortalecimientodeCapacidadesyOportunidades/Eh1XbJ6N_DZCufjIjnb8x7QBYuC2O6Z6qsCNDk1V5bYPRA?e=n4zLB7" TargetMode="External"/><Relationship Id="rId19" Type="http://schemas.openxmlformats.org/officeDocument/2006/relationships/hyperlink" Target="https://secretariadistritald.sharepoint.com/:f:/s/SubsecretaradeFortalecimientodeCapacidadesyOportunidades/EtvC4XI_jTJPm91N57ep0_MBFm_SOJGTy_qWFpsszt9dcw?e=TSPW6w" TargetMode="External"/><Relationship Id="rId31" Type="http://schemas.openxmlformats.org/officeDocument/2006/relationships/hyperlink" Target="https://secretariadistritald.sharepoint.com/:x:/s/SubsecretaradeFortalecimientodeCapacidadesyOportunidades/IQDvfktlEYdrRZfQk8tCdvtuAb7EGR5B7MXZf7DsYZ7h0aI?e=GlI8u9" TargetMode="External"/><Relationship Id="rId4" Type="http://schemas.openxmlformats.org/officeDocument/2006/relationships/hyperlink" Target="https://secretariadistritald.sharepoint.com/:x:/s/InstrumentosdePlaneacin-SubsecretaraFCO/EYzBgB2RzC1DiCsgqzpgzr0BJcUZZyrHRO8X0q_6qN4s9w?e=kldU5q" TargetMode="External"/><Relationship Id="rId9" Type="http://schemas.openxmlformats.org/officeDocument/2006/relationships/hyperlink" Target="https://secretariadistritald.sharepoint.com/:f:/s/InstrumentosdePlaneacin-SubsecretaraFCO/EvT0uLUl9LpIpz3O0E9c4ysBvCfwPcbLPhinDRri6i4FnQ?e=l3x0k1" TargetMode="External"/><Relationship Id="rId14" Type="http://schemas.openxmlformats.org/officeDocument/2006/relationships/hyperlink" Target="https://secretariadistritald.sharepoint.com/:f:/s/SubsecretaradeFortalecimientodeCapacidadesyOportunidades/Ek2XObneqClHki2TfwyY2nwBnEy_0ffyY7pdDwyjQWWdvw?e=2fWBdn" TargetMode="External"/><Relationship Id="rId22" Type="http://schemas.openxmlformats.org/officeDocument/2006/relationships/hyperlink" Target="https://secretariadistritald.sharepoint.com/:x:/s/SubsecretaradeFortalecimientodeCapacidadesyOportunidades/EVIDH0KMtOlEo6iLo-HRgd0BK467ZroWmLS_M-fma34SPg?e=ByBZzk" TargetMode="External"/><Relationship Id="rId27" Type="http://schemas.openxmlformats.org/officeDocument/2006/relationships/hyperlink" Target="https://secretariadistritald.sharepoint.com/:x:/s/SubsecretaradeFortalecimientodeCapacidadesyOportunidades/EfWoPMSrZ6lLoi18-Srb1oYBgqd1KiNaAOTZpzdo1hZirw?e=a4XzEb" TargetMode="External"/><Relationship Id="rId30" Type="http://schemas.openxmlformats.org/officeDocument/2006/relationships/hyperlink" Target="https://secretariadistritald.sharepoint.com/:x:/s/SubsecretaradeFortalecimientodeCapacidadesyOportunidades/ERFjFGFmVkVKnN-6QUOE-jYBacnkJ0W_TJE0dAowWlgO2Q?e=umnkZa" TargetMode="External"/><Relationship Id="rId35" Type="http://schemas.openxmlformats.org/officeDocument/2006/relationships/drawing" Target="../drawings/drawing3.xml"/><Relationship Id="rId8" Type="http://schemas.openxmlformats.org/officeDocument/2006/relationships/hyperlink" Target="https://secretariadistritald.sharepoint.com/:f:/s/InstrumentosdePlaneacin-SubsecretaraFCO/EvT0uLUl9LpIpz3O0E9c4ysBvCfwPcbLPhinDRri6i4FnQ?e=l3x0k1" TargetMode="External"/><Relationship Id="rId3" Type="http://schemas.openxmlformats.org/officeDocument/2006/relationships/hyperlink" Target="https://secretariadistritald.sharepoint.com/:x:/s/InstrumentosdePlaneacin-SubsecretaraFCO/EYzBgB2RzC1DiCsgqzpgzr0BJcUZZyrHRO8X0q_6qN4s9w?e=kldU5q"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secretariadistritald.sharepoint.com/:f:/s/SubsecretaradeFortalecimientodeCapacidadesyOportunidades/EjMXM_DkrDFPtdTqnDWKG1sBm5LB5lyheK88_-QW1PlgqQ?e=7WGOCK" TargetMode="External"/><Relationship Id="rId18" Type="http://schemas.openxmlformats.org/officeDocument/2006/relationships/hyperlink" Target="https://secretariadistritald.sharepoint.com/:f:/s/SubsecretaradeFortalecimientodeCapacidadesyOportunidades/EkoNtkOJZ-tMhJs-qWKhKrABzau3AlyfAgl1YTQ43yjhsA?e=8SEDst" TargetMode="External"/><Relationship Id="rId26" Type="http://schemas.openxmlformats.org/officeDocument/2006/relationships/hyperlink" Target="https://secretariadistritald.sharepoint.com/:f:/s/SubsecretaradeFortalecimientodeCapacidadesyOportunidades/EuzZ0kH0K3BAqTm5uZoQPIIBJ0ZDORcgvwzndyrycTmnlQ?e=7QoVyS" TargetMode="External"/><Relationship Id="rId3" Type="http://schemas.openxmlformats.org/officeDocument/2006/relationships/hyperlink" Target="https://secretariadistritald.sharepoint.com/:x:/s/InstrumentosdePlaneacin-SubsecretaraFCO/ESr8zeYQPDFOhMDzS4dCS68BZJE6ujKg44AAPEfAGD2WeQ?e=dvzakc" TargetMode="External"/><Relationship Id="rId21" Type="http://schemas.openxmlformats.org/officeDocument/2006/relationships/hyperlink" Target="https://secretariadistritald.sharepoint.com/:f:/s/SubsecretaradeFortalecimientodeCapacidadesyOportunidades/Eqy2Z9EpjURBpeR6Hzdp8ncBNIWfZaJ-FlMdALP1OQcT6w?e=4n3xTY" TargetMode="External"/><Relationship Id="rId34" Type="http://schemas.openxmlformats.org/officeDocument/2006/relationships/printerSettings" Target="../printerSettings/printerSettings4.bin"/><Relationship Id="rId7" Type="http://schemas.openxmlformats.org/officeDocument/2006/relationships/hyperlink" Target="https://secretariadistritald.sharepoint.com/:f:/s/InstrumentosdePlaneacin-SubsecretaraFCO/Ei7ZMoVPPfJCmSigZcKNUVUBNfBx55WMrSrkae8Sw6wMyA?e=svOcWk" TargetMode="External"/><Relationship Id="rId12" Type="http://schemas.openxmlformats.org/officeDocument/2006/relationships/hyperlink" Target="https://secretariadistritald.sharepoint.com/:f:/s/SubsecretaradeFortalecimientodeCapacidadesyOportunidades/EsDSTlaXH3pMlIXjagbERAkB1F1l5P-yJ45ivNdk6WyH8Q?e=APyDE4" TargetMode="External"/><Relationship Id="rId17" Type="http://schemas.openxmlformats.org/officeDocument/2006/relationships/hyperlink" Target="https://secretariadistritald.sharepoint.com/:f:/s/SubsecretaradeFortalecimientodeCapacidadesyOportunidades/EkoNtkOJZ-tMhJs-qWKhKrABzau3AlyfAgl1YTQ43yjhsA?e=8SEDst" TargetMode="External"/><Relationship Id="rId25" Type="http://schemas.openxmlformats.org/officeDocument/2006/relationships/hyperlink" Target="https://secretariadistritald.sharepoint.com/:f:/s/SubsecretaradeFortalecimientodeCapacidadesyOportunidades/EuzZ0kH0K3BAqTm5uZoQPIIBJ0ZDORcgvwzndyrycTmnlQ?e=7QoVyS" TargetMode="External"/><Relationship Id="rId33" Type="http://schemas.openxmlformats.org/officeDocument/2006/relationships/hyperlink" Target="https://secretariadistritald.sharepoint.com/:x:/s/SubsecretaradeFortalecimientodeCapacidadesyOportunidades/IQCjTZvz6t3fSJLytm1gbTa4ARQgn9zQgNE8NKRDPPJ-Ctg?e=znqDVy" TargetMode="External"/><Relationship Id="rId2" Type="http://schemas.openxmlformats.org/officeDocument/2006/relationships/hyperlink" Target="https://secretariadistritald.sharepoint.com/:x:/s/InstrumentosdePlaneacin-SubsecretaraFCO/ESr8zeYQPDFOhMDzS4dCS68BZJE6ujKg44AAPEfAGD2WeQ?e=dvzakc" TargetMode="External"/><Relationship Id="rId16" Type="http://schemas.openxmlformats.org/officeDocument/2006/relationships/hyperlink" Target="https://secretariadistritald.sharepoint.com/:f:/s/SubsecretaradeFortalecimientodeCapacidadesyOportunidades/EkoNtkOJZ-tMhJs-qWKhKrABzau3AlyfAgl1YTQ43yjhsA?e=8SEDst" TargetMode="External"/><Relationship Id="rId20" Type="http://schemas.openxmlformats.org/officeDocument/2006/relationships/hyperlink" Target="https://secretariadistritald.sharepoint.com/:f:/s/SubsecretaradeFortalecimientodeCapacidadesyOportunidades/Eqy2Z9EpjURBpeR6Hzdp8ncBNIWfZaJ-FlMdALP1OQcT6w?e=4n3xTY" TargetMode="External"/><Relationship Id="rId29" Type="http://schemas.openxmlformats.org/officeDocument/2006/relationships/hyperlink" Target="https://secretariadistritald.sharepoint.com/:x:/s/SubsecretaradeFortalecimientodeCapacidadesyOportunidades/Ed_Sa3kknZZKhDa2dinVlnABwp8x5w4wqOApx12A9Xq6dQ?e=qJyIkh" TargetMode="External"/><Relationship Id="rId1" Type="http://schemas.openxmlformats.org/officeDocument/2006/relationships/hyperlink" Target="https://secretariadistritald.sharepoint.com/:x:/s/InstrumentosdePlaneacin-SubsecretaraFCO/ESr8zeYQPDFOhMDzS4dCS68BZJE6ujKg44AAPEfAGD2WeQ?e=dvzakc" TargetMode="External"/><Relationship Id="rId6" Type="http://schemas.openxmlformats.org/officeDocument/2006/relationships/hyperlink" Target="https://secretariadistritald.sharepoint.com/:x:/s/InstrumentosdePlaneacin-SubsecretaraFCO/ESr8zeYQPDFOhMDzS4dCS68BZJE6ujKg44AAPEfAGD2WeQ?e=dvzakc" TargetMode="External"/><Relationship Id="rId11" Type="http://schemas.openxmlformats.org/officeDocument/2006/relationships/hyperlink" Target="https://secretariadistritald.sharepoint.com/:f:/s/SubsecretaradeFortalecimientodeCapacidadesyOportunidades/EsDSTlaXH3pMlIXjagbERAkB1F1l5P-yJ45ivNdk6WyH8Q?e=APyDE4" TargetMode="External"/><Relationship Id="rId24" Type="http://schemas.openxmlformats.org/officeDocument/2006/relationships/hyperlink" Target="https://secretariadistritald.sharepoint.com/:x:/s/SubsecretaradeFortalecimientodeCapacidadesyOportunidades/EXJBhM7aO9hBqtiQMYmpRzIB8rKLOMExDkQX30el_N_AQA?e=nj7Q34" TargetMode="External"/><Relationship Id="rId32" Type="http://schemas.openxmlformats.org/officeDocument/2006/relationships/hyperlink" Target="https://secretariadistritald.sharepoint.com/:x:/s/SubsecretaradeFortalecimientodeCapacidadesyOportunidades/IQCjTZvz6t3fSJLytm1gbTa4ARQgn9zQgNE8NKRDPPJ-Ctg?e=znqDVy" TargetMode="External"/><Relationship Id="rId5" Type="http://schemas.openxmlformats.org/officeDocument/2006/relationships/hyperlink" Target="https://secretariadistritald.sharepoint.com/:x:/s/InstrumentosdePlaneacin-SubsecretaraFCO/ESr8zeYQPDFOhMDzS4dCS68BZJE6ujKg44AAPEfAGD2WeQ?e=dvzakc" TargetMode="External"/><Relationship Id="rId15" Type="http://schemas.openxmlformats.org/officeDocument/2006/relationships/hyperlink" Target="https://secretariadistritald.sharepoint.com/:f:/s/SubsecretaradeFortalecimientodeCapacidadesyOportunidades/EjMXM_DkrDFPtdTqnDWKG1sBm5LB5lyheK88_-QW1PlgqQ?e=7WGOCK" TargetMode="External"/><Relationship Id="rId23" Type="http://schemas.openxmlformats.org/officeDocument/2006/relationships/hyperlink" Target="https://secretariadistritald.sharepoint.com/:x:/s/SubsecretaradeFortalecimientodeCapacidadesyOportunidades/EXJBhM7aO9hBqtiQMYmpRzIB8rKLOMExDkQX30el_N_AQA?e=nj7Q34" TargetMode="External"/><Relationship Id="rId28" Type="http://schemas.openxmlformats.org/officeDocument/2006/relationships/hyperlink" Target="https://secretariadistritald.sharepoint.com/:x:/s/SubsecretaradeFortalecimientodeCapacidadesyOportunidades/Ed_Sa3kknZZKhDa2dinVlnABwp8x5w4wqOApx12A9Xq6dQ?e=qJyIkh" TargetMode="External"/><Relationship Id="rId10" Type="http://schemas.openxmlformats.org/officeDocument/2006/relationships/hyperlink" Target="https://secretariadistritald.sharepoint.com/:f:/s/SubsecretaradeFortalecimientodeCapacidadesyOportunidades/EsDSTlaXH3pMlIXjagbERAkB1F1l5P-yJ45ivNdk6WyH8Q?e=APyDE4" TargetMode="External"/><Relationship Id="rId19" Type="http://schemas.openxmlformats.org/officeDocument/2006/relationships/hyperlink" Target="https://secretariadistritald.sharepoint.com/:f:/s/SubsecretaradeFortalecimientodeCapacidadesyOportunidades/Eqy2Z9EpjURBpeR6Hzdp8ncBNIWfZaJ-FlMdALP1OQcT6w?e=4n3xTY" TargetMode="External"/><Relationship Id="rId31" Type="http://schemas.openxmlformats.org/officeDocument/2006/relationships/hyperlink" Target="https://secretariadistritald.sharepoint.com/:x:/s/SubsecretaradeFortalecimientodeCapacidadesyOportunidades/IQCjTZvz6t3fSJLytm1gbTa4ARQgn9zQgNE8NKRDPPJ-Ctg?e=znqDVy" TargetMode="External"/><Relationship Id="rId4" Type="http://schemas.openxmlformats.org/officeDocument/2006/relationships/hyperlink" Target="https://secretariadistritald.sharepoint.com/:x:/s/InstrumentosdePlaneacin-SubsecretaraFCO/ESr8zeYQPDFOhMDzS4dCS68BZJE6ujKg44AAPEfAGD2WeQ?e=dvzakc" TargetMode="External"/><Relationship Id="rId9" Type="http://schemas.openxmlformats.org/officeDocument/2006/relationships/hyperlink" Target="https://secretariadistritald.sharepoint.com/:f:/s/InstrumentosdePlaneacin-SubsecretaraFCO/Ei7ZMoVPPfJCmSigZcKNUVUBNfBx55WMrSrkae8Sw6wMyA?e=svOcWk" TargetMode="External"/><Relationship Id="rId14" Type="http://schemas.openxmlformats.org/officeDocument/2006/relationships/hyperlink" Target="https://secretariadistritald.sharepoint.com/:f:/s/SubsecretaradeFortalecimientodeCapacidadesyOportunidades/EjMXM_DkrDFPtdTqnDWKG1sBm5LB5lyheK88_-QW1PlgqQ?e=7WGOCK" TargetMode="External"/><Relationship Id="rId22" Type="http://schemas.openxmlformats.org/officeDocument/2006/relationships/hyperlink" Target="https://secretariadistritald.sharepoint.com/:x:/s/SubsecretaradeFortalecimientodeCapacidadesyOportunidades/EXJBhM7aO9hBqtiQMYmpRzIB8rKLOMExDkQX30el_N_AQA?e=nj7Q34" TargetMode="External"/><Relationship Id="rId27" Type="http://schemas.openxmlformats.org/officeDocument/2006/relationships/hyperlink" Target="https://secretariadistritald.sharepoint.com/:f:/s/SubsecretaradeFortalecimientodeCapacidadesyOportunidades/EuzZ0kH0K3BAqTm5uZoQPIIBJ0ZDORcgvwzndyrycTmnlQ?e=7QoVyS" TargetMode="External"/><Relationship Id="rId30" Type="http://schemas.openxmlformats.org/officeDocument/2006/relationships/hyperlink" Target="https://secretariadistritald.sharepoint.com/:x:/s/SubsecretaradeFortalecimientodeCapacidadesyOportunidades/Ed_Sa3kknZZKhDa2dinVlnABwp8x5w4wqOApx12A9Xq6dQ?e=qJyIkh" TargetMode="External"/><Relationship Id="rId35" Type="http://schemas.openxmlformats.org/officeDocument/2006/relationships/drawing" Target="../drawings/drawing4.xml"/><Relationship Id="rId8" Type="http://schemas.openxmlformats.org/officeDocument/2006/relationships/hyperlink" Target="https://secretariadistritald.sharepoint.com/:f:/s/InstrumentosdePlaneacin-SubsecretaraFCO/Ei7ZMoVPPfJCmSigZcKNUVUBNfBx55WMrSrkae8Sw6wMyA?e=svOcWk"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secretariadistritald.sharepoint.com/:f:/s/SubsecretaradeFortalecimientodeCapacidadesyOportunidades/EkinlsG4kzBGhrZouir_vQMBbKbGo2jAPn9msZwbJsga5A?e=cxlaV7" TargetMode="External"/><Relationship Id="rId13" Type="http://schemas.openxmlformats.org/officeDocument/2006/relationships/hyperlink" Target="https://secretariadistritald.sharepoint.com/:f:/s/SubsecretaradeFortalecimientodeCapacidadesyOportunidades/EjvxROzW32lOn6PX9C6yyhkBYxANwOS7PSu7syE53pLHFQ?e=SvEYOu" TargetMode="External"/><Relationship Id="rId18" Type="http://schemas.openxmlformats.org/officeDocument/2006/relationships/hyperlink" Target="https://secretariadistritald.sharepoint.com/:f:/s/SubsecretaradeFortalecimientodeCapacidadesyOportunidades/Eo72pDmghF5Phc10k8gbzKoBz1UworulNyQjjDqPSl_yMA?e=Tejsqe" TargetMode="External"/><Relationship Id="rId26" Type="http://schemas.openxmlformats.org/officeDocument/2006/relationships/comments" Target="../comments4.xml"/><Relationship Id="rId3" Type="http://schemas.openxmlformats.org/officeDocument/2006/relationships/hyperlink" Target="https://secretariadistritald.sharepoint.com/:x:/s/InstrumentosdePlaneacin-SubsecretaraFCO/Ed7OqmvsaHNMhBLZBgszCF0B-zmx9wExZ3d5xyfbMgf0kg?e=Xmea54" TargetMode="External"/><Relationship Id="rId21" Type="http://schemas.openxmlformats.org/officeDocument/2006/relationships/hyperlink" Target="https://secretariadistritald.sharepoint.com/:x:/s/SubsecretaradeFortalecimientodeCapacidadesyOportunidades/IQAvqXq4nj1tQ4vwjH3giccCAfjZM1Pjd1TZCpRYofnKfDc?e=oL5WpK" TargetMode="External"/><Relationship Id="rId7" Type="http://schemas.openxmlformats.org/officeDocument/2006/relationships/hyperlink" Target="https://secretariadistritald.sharepoint.com/:f:/s/SubsecretaradeFortalecimientodeCapacidadesyOportunidades/EkinlsG4kzBGhrZouir_vQMBbKbGo2jAPn9msZwbJsga5A?e=cxlaV7" TargetMode="External"/><Relationship Id="rId12" Type="http://schemas.openxmlformats.org/officeDocument/2006/relationships/hyperlink" Target="https://secretariadistritald.sharepoint.com/:f:/s/SubsecretaradeFortalecimientodeCapacidadesyOportunidades/EiEu1uvn3oBBrFHwaBD13ZsBx7Nr-uNBZxIZCsN7ucUxhA?e=U95xxh" TargetMode="External"/><Relationship Id="rId17" Type="http://schemas.openxmlformats.org/officeDocument/2006/relationships/hyperlink" Target="https://secretariadistritald.sharepoint.com/:f:/s/SubsecretaradeFortalecimientodeCapacidadesyOportunidades/Eo72pDmghF5Phc10k8gbzKoBz1UworulNyQjjDqPSl_yMA?e=Tejsqe" TargetMode="External"/><Relationship Id="rId25" Type="http://schemas.openxmlformats.org/officeDocument/2006/relationships/vmlDrawing" Target="../drawings/vmlDrawing4.vml"/><Relationship Id="rId2" Type="http://schemas.openxmlformats.org/officeDocument/2006/relationships/hyperlink" Target="https://secretariadistritald.sharepoint.com/:x:/s/InstrumentosdePlaneacin-SubsecretaraFCO/Ed7OqmvsaHNMhBLZBgszCF0B-zmx9wExZ3d5xyfbMgf0kg?e=Xmea54" TargetMode="External"/><Relationship Id="rId16" Type="http://schemas.openxmlformats.org/officeDocument/2006/relationships/hyperlink" Target="https://secretariadistritald.sharepoint.com/:x:/s/SubsecretaradeFortalecimientodeCapacidadesyOportunidades/EaZc66JHRShNqJ-xgdXW28ABxi6bVjOYK7CyjoZ2ip6AHw?e=5fsopS" TargetMode="External"/><Relationship Id="rId20" Type="http://schemas.openxmlformats.org/officeDocument/2006/relationships/hyperlink" Target="https://secretariadistritald.sharepoint.com/:f:/s/SubsecretaradeFortalecimientodeCapacidadesyOportunidades/Epjs7EFRLsNKlhYyQvMMe_0B-KdEfpwv7QUzXLr-b6tINw?e=na65bm" TargetMode="External"/><Relationship Id="rId1" Type="http://schemas.openxmlformats.org/officeDocument/2006/relationships/hyperlink" Target="https://secretariadistritald.sharepoint.com/:x:/s/InstrumentosdePlaneacin-SubsecretaraFCO/Ed7OqmvsaHNMhBLZBgszCF0B-zmx9wExZ3d5xyfbMgf0kg?e=Xmea54" TargetMode="External"/><Relationship Id="rId6" Type="http://schemas.openxmlformats.org/officeDocument/2006/relationships/hyperlink" Target="https://secretariadistritald.sharepoint.com/:f:/s/InstrumentosdePlaneacin-SubsecretaraFCO/EmN08PijBbhDrTPjtkA3bqcBkaGSrWOU2ra_LkqRASXJrw?e=dggICK" TargetMode="External"/><Relationship Id="rId11" Type="http://schemas.openxmlformats.org/officeDocument/2006/relationships/hyperlink" Target="https://secretariadistritald.sharepoint.com/:f:/s/SubsecretaradeFortalecimientodeCapacidadesyOportunidades/EiEu1uvn3oBBrFHwaBD13ZsBx7Nr-uNBZxIZCsN7ucUxhA?e=U95xxh" TargetMode="External"/><Relationship Id="rId24" Type="http://schemas.openxmlformats.org/officeDocument/2006/relationships/drawing" Target="../drawings/drawing5.xml"/><Relationship Id="rId5" Type="http://schemas.openxmlformats.org/officeDocument/2006/relationships/hyperlink" Target="https://secretariadistritald.sharepoint.com/:f:/s/InstrumentosdePlaneacin-SubsecretaraFCO/EmN08PijBbhDrTPjtkA3bqcBkaGSrWOU2ra_LkqRASXJrw?e=dggICK" TargetMode="External"/><Relationship Id="rId15" Type="http://schemas.openxmlformats.org/officeDocument/2006/relationships/hyperlink" Target="https://secretariadistritald.sharepoint.com/:x:/s/SubsecretaradeFortalecimientodeCapacidadesyOportunidades/EaZc66JHRShNqJ-xgdXW28ABxi6bVjOYK7CyjoZ2ip6AHw?e=5fsopS" TargetMode="External"/><Relationship Id="rId23" Type="http://schemas.openxmlformats.org/officeDocument/2006/relationships/printerSettings" Target="../printerSettings/printerSettings5.bin"/><Relationship Id="rId10" Type="http://schemas.openxmlformats.org/officeDocument/2006/relationships/hyperlink" Target="https://secretariadistritald.sharepoint.com/:f:/s/SubsecretaradeFortalecimientodeCapacidadesyOportunidades/Eq_Tiyyku9dGu1jz5H_a-q4BqxiZr3O74ICscRjjEHle_A?e=FRkykD" TargetMode="External"/><Relationship Id="rId19" Type="http://schemas.openxmlformats.org/officeDocument/2006/relationships/hyperlink" Target="https://secretariadistritald.sharepoint.com/:f:/s/SubsecretaradeFortalecimientodeCapacidadesyOportunidades/Epjs7EFRLsNKlhYyQvMMe_0B-KdEfpwv7QUzXLr-b6tINw?e=na65bm" TargetMode="External"/><Relationship Id="rId4" Type="http://schemas.openxmlformats.org/officeDocument/2006/relationships/hyperlink" Target="https://secretariadistritald.sharepoint.com/:x:/s/InstrumentosdePlaneacin-SubsecretaraFCO/Ed7OqmvsaHNMhBLZBgszCF0B-zmx9wExZ3d5xyfbMgf0kg?e=Xmea54" TargetMode="External"/><Relationship Id="rId9" Type="http://schemas.openxmlformats.org/officeDocument/2006/relationships/hyperlink" Target="https://secretariadistritald.sharepoint.com/:f:/s/SubsecretaradeFortalecimientodeCapacidadesyOportunidades/Eq_Tiyyku9dGu1jz5H_a-q4BqxiZr3O74ICscRjjEHle_A?e=FRkykD" TargetMode="External"/><Relationship Id="rId14" Type="http://schemas.openxmlformats.org/officeDocument/2006/relationships/hyperlink" Target="https://secretariadistritald.sharepoint.com/:f:/s/SubsecretaradeFortalecimientodeCapacidadesyOportunidades/EjvxROzW32lOn6PX9C6yyhkBYxANwOS7PSu7syE53pLHFQ?e=SvEYOu" TargetMode="External"/><Relationship Id="rId22" Type="http://schemas.openxmlformats.org/officeDocument/2006/relationships/hyperlink" Target="https://secretariadistritald.sharepoint.com/:x:/s/SubsecretaradeFortalecimientodeCapacidadesyOportunidades/IQAvqXq4nj1tQ4vwjH3giccCAfjZM1Pjd1TZCpRYofnKfDc?e=oL5WpK"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secretariadistritald.sharepoint.com/:f:/s/SubsecretaradeFortalecimientodeCapacidadesyOportunidades/IgDtnW4DM1WHQYh32QJgPY1BAa8PfZ6jTV0kLRp4_QVzc6U?e=caLnvw" TargetMode="External"/><Relationship Id="rId3" Type="http://schemas.openxmlformats.org/officeDocument/2006/relationships/hyperlink" Target="https://secretariadistritald.sharepoint.com/:f:/s/InstrumentosdePlaneacin-SubsecretaraFCO/EgswUVBe9shEjd6U3cjFUxcBNC6EmZQ1f1sxese2Z20Tlg?e=BatRfM" TargetMode="External"/><Relationship Id="rId7" Type="http://schemas.openxmlformats.org/officeDocument/2006/relationships/hyperlink" Target="https://secretariadistritald.sharepoint.com/:f:/s/SubsecretaradeFortalecimientodeCapacidadesyOportunidades/EuDBSsEaLt5AilBriJMqqswB6XyfZaAPgekQY3yIIqfKTw?e=IITf6B" TargetMode="External"/><Relationship Id="rId12" Type="http://schemas.openxmlformats.org/officeDocument/2006/relationships/comments" Target="../comments5.xml"/><Relationship Id="rId2" Type="http://schemas.openxmlformats.org/officeDocument/2006/relationships/hyperlink" Target="https://secretariadistritald.sharepoint.com/:f:/s/InstrumentosdePlaneacin-SubsecretaraFCO/EtBoL14gOTxIoiUPtxPZiLIBGLZp8bHWRxyvj-xRXMSIcg?e=Z4P720" TargetMode="External"/><Relationship Id="rId1" Type="http://schemas.openxmlformats.org/officeDocument/2006/relationships/hyperlink" Target="https://secretariadistritald.sharepoint.com/:f:/s/InstrumentosdePlaneacin-SubsecretaraFCO/EtBoL14gOTxIoiUPtxPZiLIBGLZp8bHWRxyvj-xRXMSIcg?e=Z4P720" TargetMode="External"/><Relationship Id="rId6" Type="http://schemas.openxmlformats.org/officeDocument/2006/relationships/hyperlink" Target="https://secretariadistritald.sharepoint.com/:x:/s/SubsecretaradeFortalecimientodeCapacidadesyOportunidades/EUkSwzLM-IBGm6kpgYjvqp0Bhp8p2Ce1b3ix_7eMkPh-Qw?e=V3scdN" TargetMode="External"/><Relationship Id="rId11" Type="http://schemas.openxmlformats.org/officeDocument/2006/relationships/vmlDrawing" Target="../drawings/vmlDrawing5.vml"/><Relationship Id="rId5" Type="http://schemas.openxmlformats.org/officeDocument/2006/relationships/hyperlink" Target="https://secretariadistritald.sharepoint.com/:f:/s/SubsecretaradeFortalecimientodeCapacidadesyOportunidades/Er4oqw4o46ZCr-OEkxoXcYIB-ILvQTFXNF6VJRmGtmYyKg?e=2D7CDu" TargetMode="External"/><Relationship Id="rId10" Type="http://schemas.openxmlformats.org/officeDocument/2006/relationships/drawing" Target="../drawings/drawing6.xml"/><Relationship Id="rId4" Type="http://schemas.openxmlformats.org/officeDocument/2006/relationships/hyperlink" Target="https://secretariadistritald.sharepoint.com/:f:/s/SubsecretaradeFortalecimientodeCapacidadesyOportunidades/EjxW94oDEYFDlDjWKDHBJd8B6cvr1ZE1D3nE69M817duSg?e=dV8dg4" TargetMode="External"/><Relationship Id="rId9"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8" Type="http://schemas.openxmlformats.org/officeDocument/2006/relationships/hyperlink" Target="https://secretariadistritald.sharepoint.com/:w:/s/SubsecretaradeFortalecimientodeCapacidadesyOportunidades/ERcg3W6F-UZAgKVf9ZXZQd8BCeKCMEAzHwigXSIoBwexaw?e=SkIk7l" TargetMode="External"/><Relationship Id="rId13" Type="http://schemas.openxmlformats.org/officeDocument/2006/relationships/drawing" Target="../drawings/drawing7.xml"/><Relationship Id="rId3" Type="http://schemas.openxmlformats.org/officeDocument/2006/relationships/hyperlink" Target="https://secretariadistritald.sharepoint.com/:f:/s/InstrumentosdePlaneacin-SubsecretaraFCO/EtBoL14gOTxIoiUPtxPZiLIBGLZp8bHWRxyvj-xRXMSIcg?e=Z4P720" TargetMode="External"/><Relationship Id="rId7" Type="http://schemas.openxmlformats.org/officeDocument/2006/relationships/hyperlink" Target="https://secretariadistritald.sharepoint.com/:w:/s/SubsecretaradeFortalecimientodeCapacidadesyOportunidades/EQf0ATypX-BLqFlq4Dv7bgoBlFUbUmyf_CLW9pnv0FdllA?e=hHQBkG" TargetMode="External"/><Relationship Id="rId12" Type="http://schemas.openxmlformats.org/officeDocument/2006/relationships/printerSettings" Target="../printerSettings/printerSettings7.bin"/><Relationship Id="rId2" Type="http://schemas.openxmlformats.org/officeDocument/2006/relationships/hyperlink" Target="https://secretariadistritald.sharepoint.com/:f:/s/InstrumentosdePlaneacin-SubsecretaraFCO/EtBoL14gOTxIoiUPtxPZiLIBGLZp8bHWRxyvj-xRXMSIcg?e=Z4P720" TargetMode="External"/><Relationship Id="rId1" Type="http://schemas.openxmlformats.org/officeDocument/2006/relationships/hyperlink" Target="https://secretariadistritald.sharepoint.com/:f:/s/InstrumentosdePlaneacin-SubsecretaraFCO/EtBoL14gOTxIoiUPtxPZiLIBGLZp8bHWRxyvj-xRXMSIcg?e=Z4P720" TargetMode="External"/><Relationship Id="rId6" Type="http://schemas.openxmlformats.org/officeDocument/2006/relationships/hyperlink" Target="https://secretariadistritald.sharepoint.com/:x:/s/SubsecretaradeFortalecimientodeCapacidadesyOportunidades/EdjaUhXhiRxMnXQ_na5MblcB7IAEqJWMsD35iVJV0YWvfQ?e=VnoweR" TargetMode="External"/><Relationship Id="rId11" Type="http://schemas.openxmlformats.org/officeDocument/2006/relationships/hyperlink" Target="https://secretariadistritald.sharepoint.com/:w:/s/SubsecretaradeFortalecimientodeCapacidadesyOportunidades/IQAuR2_8-erKTIMIurJxvLnhAVwW2aITKvKmomNwC3AZXdA?e=gGgv4Z" TargetMode="External"/><Relationship Id="rId5" Type="http://schemas.openxmlformats.org/officeDocument/2006/relationships/hyperlink" Target="https://secretariadistritald.sharepoint.com/:x:/s/SubsecretaradeFortalecimientodeCapacidadesyOportunidades/Eb0CZlXtT_5LqR5e_fWJP5oBJrh9W0kq4fhL2VDk6yyWXw?e=6wYpl7" TargetMode="External"/><Relationship Id="rId15" Type="http://schemas.openxmlformats.org/officeDocument/2006/relationships/comments" Target="../comments6.xml"/><Relationship Id="rId10" Type="http://schemas.openxmlformats.org/officeDocument/2006/relationships/hyperlink" Target="https://secretariadistritald.sharepoint.com/:w:/s/SubsecretaradeFortalecimientodeCapacidadesyOportunidades/EfB6gD5dspRKurhFl393TqMBKZzgJmJ61t8fZ06bF4xVBg?e=j1cTHB" TargetMode="External"/><Relationship Id="rId4" Type="http://schemas.openxmlformats.org/officeDocument/2006/relationships/hyperlink" Target="https://secretariadistritald.sharepoint.com/:x:/s/SubsecretaradeFortalecimientodeCapacidadesyOportunidades/EaTA993Sw8BJla41GCBRmjQBZGDNgTttjT1Ml8M9KIZ2XA?e=Leefvw" TargetMode="External"/><Relationship Id="rId9" Type="http://schemas.openxmlformats.org/officeDocument/2006/relationships/hyperlink" Target="https://secretariadistritald.sharepoint.com/:w:/s/SubsecretaradeFortalecimientodeCapacidadesyOportunidades/EfB6gD5dspRKurhFl393TqMBKZzgJmJ61t8fZ06bF4xVBg?e=rIEYvg" TargetMode="External"/><Relationship Id="rId14"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topLeftCell="A86" workbookViewId="0">
      <selection activeCell="B4" sqref="B4"/>
    </sheetView>
  </sheetViews>
  <sheetFormatPr baseColWidth="10" defaultColWidth="10.7109375" defaultRowHeight="14.25" x14ac:dyDescent="0.25"/>
  <cols>
    <col min="1" max="1" width="53" style="171" customWidth="1"/>
    <col min="2" max="2" width="78.5703125" style="171" customWidth="1"/>
    <col min="3" max="3" width="36.42578125" style="171" customWidth="1"/>
    <col min="4" max="4" width="31.28515625" style="171" customWidth="1"/>
    <col min="5" max="5" width="70.28515625" style="171" customWidth="1"/>
    <col min="6" max="6" width="17.42578125" style="171" customWidth="1"/>
    <col min="7" max="8" width="21.7109375" style="171" customWidth="1"/>
    <col min="9" max="9" width="19.42578125" style="171" customWidth="1"/>
    <col min="10" max="10" width="42" style="171" customWidth="1"/>
    <col min="11" max="256" width="10.7109375" style="171"/>
    <col min="257" max="257" width="72" style="171" bestFit="1" customWidth="1"/>
    <col min="258" max="258" width="78.5703125" style="171" customWidth="1"/>
    <col min="259" max="259" width="10.7109375" style="171"/>
    <col min="260" max="260" width="31.28515625" style="171" customWidth="1"/>
    <col min="261" max="261" width="70.28515625" style="171" customWidth="1"/>
    <col min="262" max="262" width="17.42578125" style="171" customWidth="1"/>
    <col min="263" max="264" width="21.7109375" style="171" customWidth="1"/>
    <col min="265" max="265" width="19.42578125" style="171" customWidth="1"/>
    <col min="266" max="266" width="42" style="171" customWidth="1"/>
    <col min="267" max="512" width="10.7109375" style="171"/>
    <col min="513" max="513" width="72" style="171" bestFit="1" customWidth="1"/>
    <col min="514" max="514" width="78.5703125" style="171" customWidth="1"/>
    <col min="515" max="515" width="10.7109375" style="171"/>
    <col min="516" max="516" width="31.28515625" style="171" customWidth="1"/>
    <col min="517" max="517" width="70.28515625" style="171" customWidth="1"/>
    <col min="518" max="518" width="17.42578125" style="171" customWidth="1"/>
    <col min="519" max="520" width="21.7109375" style="171" customWidth="1"/>
    <col min="521" max="521" width="19.42578125" style="171" customWidth="1"/>
    <col min="522" max="522" width="42" style="171" customWidth="1"/>
    <col min="523" max="768" width="10.7109375" style="171"/>
    <col min="769" max="769" width="72" style="171" bestFit="1" customWidth="1"/>
    <col min="770" max="770" width="78.5703125" style="171" customWidth="1"/>
    <col min="771" max="771" width="10.7109375" style="171"/>
    <col min="772" max="772" width="31.28515625" style="171" customWidth="1"/>
    <col min="773" max="773" width="70.28515625" style="171" customWidth="1"/>
    <col min="774" max="774" width="17.42578125" style="171" customWidth="1"/>
    <col min="775" max="776" width="21.7109375" style="171" customWidth="1"/>
    <col min="777" max="777" width="19.42578125" style="171" customWidth="1"/>
    <col min="778" max="778" width="42" style="171" customWidth="1"/>
    <col min="779" max="1024" width="10.7109375" style="171"/>
    <col min="1025" max="1025" width="72" style="171" bestFit="1" customWidth="1"/>
    <col min="1026" max="1026" width="78.5703125" style="171" customWidth="1"/>
    <col min="1027" max="1027" width="10.7109375" style="171"/>
    <col min="1028" max="1028" width="31.28515625" style="171" customWidth="1"/>
    <col min="1029" max="1029" width="70.28515625" style="171" customWidth="1"/>
    <col min="1030" max="1030" width="17.42578125" style="171" customWidth="1"/>
    <col min="1031" max="1032" width="21.7109375" style="171" customWidth="1"/>
    <col min="1033" max="1033" width="19.42578125" style="171" customWidth="1"/>
    <col min="1034" max="1034" width="42" style="171" customWidth="1"/>
    <col min="1035" max="1280" width="10.7109375" style="171"/>
    <col min="1281" max="1281" width="72" style="171" bestFit="1" customWidth="1"/>
    <col min="1282" max="1282" width="78.5703125" style="171" customWidth="1"/>
    <col min="1283" max="1283" width="10.7109375" style="171"/>
    <col min="1284" max="1284" width="31.28515625" style="171" customWidth="1"/>
    <col min="1285" max="1285" width="70.28515625" style="171" customWidth="1"/>
    <col min="1286" max="1286" width="17.42578125" style="171" customWidth="1"/>
    <col min="1287" max="1288" width="21.7109375" style="171" customWidth="1"/>
    <col min="1289" max="1289" width="19.42578125" style="171" customWidth="1"/>
    <col min="1290" max="1290" width="42" style="171" customWidth="1"/>
    <col min="1291" max="1536" width="10.7109375" style="171"/>
    <col min="1537" max="1537" width="72" style="171" bestFit="1" customWidth="1"/>
    <col min="1538" max="1538" width="78.5703125" style="171" customWidth="1"/>
    <col min="1539" max="1539" width="10.7109375" style="171"/>
    <col min="1540" max="1540" width="31.28515625" style="171" customWidth="1"/>
    <col min="1541" max="1541" width="70.28515625" style="171" customWidth="1"/>
    <col min="1542" max="1542" width="17.42578125" style="171" customWidth="1"/>
    <col min="1543" max="1544" width="21.7109375" style="171" customWidth="1"/>
    <col min="1545" max="1545" width="19.42578125" style="171" customWidth="1"/>
    <col min="1546" max="1546" width="42" style="171" customWidth="1"/>
    <col min="1547" max="1792" width="10.7109375" style="171"/>
    <col min="1793" max="1793" width="72" style="171" bestFit="1" customWidth="1"/>
    <col min="1794" max="1794" width="78.5703125" style="171" customWidth="1"/>
    <col min="1795" max="1795" width="10.7109375" style="171"/>
    <col min="1796" max="1796" width="31.28515625" style="171" customWidth="1"/>
    <col min="1797" max="1797" width="70.28515625" style="171" customWidth="1"/>
    <col min="1798" max="1798" width="17.42578125" style="171" customWidth="1"/>
    <col min="1799" max="1800" width="21.7109375" style="171" customWidth="1"/>
    <col min="1801" max="1801" width="19.42578125" style="171" customWidth="1"/>
    <col min="1802" max="1802" width="42" style="171" customWidth="1"/>
    <col min="1803" max="2048" width="10.7109375" style="171"/>
    <col min="2049" max="2049" width="72" style="171" bestFit="1" customWidth="1"/>
    <col min="2050" max="2050" width="78.5703125" style="171" customWidth="1"/>
    <col min="2051" max="2051" width="10.7109375" style="171"/>
    <col min="2052" max="2052" width="31.28515625" style="171" customWidth="1"/>
    <col min="2053" max="2053" width="70.28515625" style="171" customWidth="1"/>
    <col min="2054" max="2054" width="17.42578125" style="171" customWidth="1"/>
    <col min="2055" max="2056" width="21.7109375" style="171" customWidth="1"/>
    <col min="2057" max="2057" width="19.42578125" style="171" customWidth="1"/>
    <col min="2058" max="2058" width="42" style="171" customWidth="1"/>
    <col min="2059" max="2304" width="10.7109375" style="171"/>
    <col min="2305" max="2305" width="72" style="171" bestFit="1" customWidth="1"/>
    <col min="2306" max="2306" width="78.5703125" style="171" customWidth="1"/>
    <col min="2307" max="2307" width="10.7109375" style="171"/>
    <col min="2308" max="2308" width="31.28515625" style="171" customWidth="1"/>
    <col min="2309" max="2309" width="70.28515625" style="171" customWidth="1"/>
    <col min="2310" max="2310" width="17.42578125" style="171" customWidth="1"/>
    <col min="2311" max="2312" width="21.7109375" style="171" customWidth="1"/>
    <col min="2313" max="2313" width="19.42578125" style="171" customWidth="1"/>
    <col min="2314" max="2314" width="42" style="171" customWidth="1"/>
    <col min="2315" max="2560" width="10.7109375" style="171"/>
    <col min="2561" max="2561" width="72" style="171" bestFit="1" customWidth="1"/>
    <col min="2562" max="2562" width="78.5703125" style="171" customWidth="1"/>
    <col min="2563" max="2563" width="10.7109375" style="171"/>
    <col min="2564" max="2564" width="31.28515625" style="171" customWidth="1"/>
    <col min="2565" max="2565" width="70.28515625" style="171" customWidth="1"/>
    <col min="2566" max="2566" width="17.42578125" style="171" customWidth="1"/>
    <col min="2567" max="2568" width="21.7109375" style="171" customWidth="1"/>
    <col min="2569" max="2569" width="19.42578125" style="171" customWidth="1"/>
    <col min="2570" max="2570" width="42" style="171" customWidth="1"/>
    <col min="2571" max="2816" width="10.7109375" style="171"/>
    <col min="2817" max="2817" width="72" style="171" bestFit="1" customWidth="1"/>
    <col min="2818" max="2818" width="78.5703125" style="171" customWidth="1"/>
    <col min="2819" max="2819" width="10.7109375" style="171"/>
    <col min="2820" max="2820" width="31.28515625" style="171" customWidth="1"/>
    <col min="2821" max="2821" width="70.28515625" style="171" customWidth="1"/>
    <col min="2822" max="2822" width="17.42578125" style="171" customWidth="1"/>
    <col min="2823" max="2824" width="21.7109375" style="171" customWidth="1"/>
    <col min="2825" max="2825" width="19.42578125" style="171" customWidth="1"/>
    <col min="2826" max="2826" width="42" style="171" customWidth="1"/>
    <col min="2827" max="3072" width="10.7109375" style="171"/>
    <col min="3073" max="3073" width="72" style="171" bestFit="1" customWidth="1"/>
    <col min="3074" max="3074" width="78.5703125" style="171" customWidth="1"/>
    <col min="3075" max="3075" width="10.7109375" style="171"/>
    <col min="3076" max="3076" width="31.28515625" style="171" customWidth="1"/>
    <col min="3077" max="3077" width="70.28515625" style="171" customWidth="1"/>
    <col min="3078" max="3078" width="17.42578125" style="171" customWidth="1"/>
    <col min="3079" max="3080" width="21.7109375" style="171" customWidth="1"/>
    <col min="3081" max="3081" width="19.42578125" style="171" customWidth="1"/>
    <col min="3082" max="3082" width="42" style="171" customWidth="1"/>
    <col min="3083" max="3328" width="10.7109375" style="171"/>
    <col min="3329" max="3329" width="72" style="171" bestFit="1" customWidth="1"/>
    <col min="3330" max="3330" width="78.5703125" style="171" customWidth="1"/>
    <col min="3331" max="3331" width="10.7109375" style="171"/>
    <col min="3332" max="3332" width="31.28515625" style="171" customWidth="1"/>
    <col min="3333" max="3333" width="70.28515625" style="171" customWidth="1"/>
    <col min="3334" max="3334" width="17.42578125" style="171" customWidth="1"/>
    <col min="3335" max="3336" width="21.7109375" style="171" customWidth="1"/>
    <col min="3337" max="3337" width="19.42578125" style="171" customWidth="1"/>
    <col min="3338" max="3338" width="42" style="171" customWidth="1"/>
    <col min="3339" max="3584" width="10.7109375" style="171"/>
    <col min="3585" max="3585" width="72" style="171" bestFit="1" customWidth="1"/>
    <col min="3586" max="3586" width="78.5703125" style="171" customWidth="1"/>
    <col min="3587" max="3587" width="10.7109375" style="171"/>
    <col min="3588" max="3588" width="31.28515625" style="171" customWidth="1"/>
    <col min="3589" max="3589" width="70.28515625" style="171" customWidth="1"/>
    <col min="3590" max="3590" width="17.42578125" style="171" customWidth="1"/>
    <col min="3591" max="3592" width="21.7109375" style="171" customWidth="1"/>
    <col min="3593" max="3593" width="19.42578125" style="171" customWidth="1"/>
    <col min="3594" max="3594" width="42" style="171" customWidth="1"/>
    <col min="3595" max="3840" width="10.7109375" style="171"/>
    <col min="3841" max="3841" width="72" style="171" bestFit="1" customWidth="1"/>
    <col min="3842" max="3842" width="78.5703125" style="171" customWidth="1"/>
    <col min="3843" max="3843" width="10.7109375" style="171"/>
    <col min="3844" max="3844" width="31.28515625" style="171" customWidth="1"/>
    <col min="3845" max="3845" width="70.28515625" style="171" customWidth="1"/>
    <col min="3846" max="3846" width="17.42578125" style="171" customWidth="1"/>
    <col min="3847" max="3848" width="21.7109375" style="171" customWidth="1"/>
    <col min="3849" max="3849" width="19.42578125" style="171" customWidth="1"/>
    <col min="3850" max="3850" width="42" style="171" customWidth="1"/>
    <col min="3851" max="4096" width="10.7109375" style="171"/>
    <col min="4097" max="4097" width="72" style="171" bestFit="1" customWidth="1"/>
    <col min="4098" max="4098" width="78.5703125" style="171" customWidth="1"/>
    <col min="4099" max="4099" width="10.7109375" style="171"/>
    <col min="4100" max="4100" width="31.28515625" style="171" customWidth="1"/>
    <col min="4101" max="4101" width="70.28515625" style="171" customWidth="1"/>
    <col min="4102" max="4102" width="17.42578125" style="171" customWidth="1"/>
    <col min="4103" max="4104" width="21.7109375" style="171" customWidth="1"/>
    <col min="4105" max="4105" width="19.42578125" style="171" customWidth="1"/>
    <col min="4106" max="4106" width="42" style="171" customWidth="1"/>
    <col min="4107" max="4352" width="10.7109375" style="171"/>
    <col min="4353" max="4353" width="72" style="171" bestFit="1" customWidth="1"/>
    <col min="4354" max="4354" width="78.5703125" style="171" customWidth="1"/>
    <col min="4355" max="4355" width="10.7109375" style="171"/>
    <col min="4356" max="4356" width="31.28515625" style="171" customWidth="1"/>
    <col min="4357" max="4357" width="70.28515625" style="171" customWidth="1"/>
    <col min="4358" max="4358" width="17.42578125" style="171" customWidth="1"/>
    <col min="4359" max="4360" width="21.7109375" style="171" customWidth="1"/>
    <col min="4361" max="4361" width="19.42578125" style="171" customWidth="1"/>
    <col min="4362" max="4362" width="42" style="171" customWidth="1"/>
    <col min="4363" max="4608" width="10.7109375" style="171"/>
    <col min="4609" max="4609" width="72" style="171" bestFit="1" customWidth="1"/>
    <col min="4610" max="4610" width="78.5703125" style="171" customWidth="1"/>
    <col min="4611" max="4611" width="10.7109375" style="171"/>
    <col min="4612" max="4612" width="31.28515625" style="171" customWidth="1"/>
    <col min="4613" max="4613" width="70.28515625" style="171" customWidth="1"/>
    <col min="4614" max="4614" width="17.42578125" style="171" customWidth="1"/>
    <col min="4615" max="4616" width="21.7109375" style="171" customWidth="1"/>
    <col min="4617" max="4617" width="19.42578125" style="171" customWidth="1"/>
    <col min="4618" max="4618" width="42" style="171" customWidth="1"/>
    <col min="4619" max="4864" width="10.7109375" style="171"/>
    <col min="4865" max="4865" width="72" style="171" bestFit="1" customWidth="1"/>
    <col min="4866" max="4866" width="78.5703125" style="171" customWidth="1"/>
    <col min="4867" max="4867" width="10.7109375" style="171"/>
    <col min="4868" max="4868" width="31.28515625" style="171" customWidth="1"/>
    <col min="4869" max="4869" width="70.28515625" style="171" customWidth="1"/>
    <col min="4870" max="4870" width="17.42578125" style="171" customWidth="1"/>
    <col min="4871" max="4872" width="21.7109375" style="171" customWidth="1"/>
    <col min="4873" max="4873" width="19.42578125" style="171" customWidth="1"/>
    <col min="4874" max="4874" width="42" style="171" customWidth="1"/>
    <col min="4875" max="5120" width="10.7109375" style="171"/>
    <col min="5121" max="5121" width="72" style="171" bestFit="1" customWidth="1"/>
    <col min="5122" max="5122" width="78.5703125" style="171" customWidth="1"/>
    <col min="5123" max="5123" width="10.7109375" style="171"/>
    <col min="5124" max="5124" width="31.28515625" style="171" customWidth="1"/>
    <col min="5125" max="5125" width="70.28515625" style="171" customWidth="1"/>
    <col min="5126" max="5126" width="17.42578125" style="171" customWidth="1"/>
    <col min="5127" max="5128" width="21.7109375" style="171" customWidth="1"/>
    <col min="5129" max="5129" width="19.42578125" style="171" customWidth="1"/>
    <col min="5130" max="5130" width="42" style="171" customWidth="1"/>
    <col min="5131" max="5376" width="10.7109375" style="171"/>
    <col min="5377" max="5377" width="72" style="171" bestFit="1" customWidth="1"/>
    <col min="5378" max="5378" width="78.5703125" style="171" customWidth="1"/>
    <col min="5379" max="5379" width="10.7109375" style="171"/>
    <col min="5380" max="5380" width="31.28515625" style="171" customWidth="1"/>
    <col min="5381" max="5381" width="70.28515625" style="171" customWidth="1"/>
    <col min="5382" max="5382" width="17.42578125" style="171" customWidth="1"/>
    <col min="5383" max="5384" width="21.7109375" style="171" customWidth="1"/>
    <col min="5385" max="5385" width="19.42578125" style="171" customWidth="1"/>
    <col min="5386" max="5386" width="42" style="171" customWidth="1"/>
    <col min="5387" max="5632" width="10.7109375" style="171"/>
    <col min="5633" max="5633" width="72" style="171" bestFit="1" customWidth="1"/>
    <col min="5634" max="5634" width="78.5703125" style="171" customWidth="1"/>
    <col min="5635" max="5635" width="10.7109375" style="171"/>
    <col min="5636" max="5636" width="31.28515625" style="171" customWidth="1"/>
    <col min="5637" max="5637" width="70.28515625" style="171" customWidth="1"/>
    <col min="5638" max="5638" width="17.42578125" style="171" customWidth="1"/>
    <col min="5639" max="5640" width="21.7109375" style="171" customWidth="1"/>
    <col min="5641" max="5641" width="19.42578125" style="171" customWidth="1"/>
    <col min="5642" max="5642" width="42" style="171" customWidth="1"/>
    <col min="5643" max="5888" width="10.7109375" style="171"/>
    <col min="5889" max="5889" width="72" style="171" bestFit="1" customWidth="1"/>
    <col min="5890" max="5890" width="78.5703125" style="171" customWidth="1"/>
    <col min="5891" max="5891" width="10.7109375" style="171"/>
    <col min="5892" max="5892" width="31.28515625" style="171" customWidth="1"/>
    <col min="5893" max="5893" width="70.28515625" style="171" customWidth="1"/>
    <col min="5894" max="5894" width="17.42578125" style="171" customWidth="1"/>
    <col min="5895" max="5896" width="21.7109375" style="171" customWidth="1"/>
    <col min="5897" max="5897" width="19.42578125" style="171" customWidth="1"/>
    <col min="5898" max="5898" width="42" style="171" customWidth="1"/>
    <col min="5899" max="6144" width="10.7109375" style="171"/>
    <col min="6145" max="6145" width="72" style="171" bestFit="1" customWidth="1"/>
    <col min="6146" max="6146" width="78.5703125" style="171" customWidth="1"/>
    <col min="6147" max="6147" width="10.7109375" style="171"/>
    <col min="6148" max="6148" width="31.28515625" style="171" customWidth="1"/>
    <col min="6149" max="6149" width="70.28515625" style="171" customWidth="1"/>
    <col min="6150" max="6150" width="17.42578125" style="171" customWidth="1"/>
    <col min="6151" max="6152" width="21.7109375" style="171" customWidth="1"/>
    <col min="6153" max="6153" width="19.42578125" style="171" customWidth="1"/>
    <col min="6154" max="6154" width="42" style="171" customWidth="1"/>
    <col min="6155" max="6400" width="10.7109375" style="171"/>
    <col min="6401" max="6401" width="72" style="171" bestFit="1" customWidth="1"/>
    <col min="6402" max="6402" width="78.5703125" style="171" customWidth="1"/>
    <col min="6403" max="6403" width="10.7109375" style="171"/>
    <col min="6404" max="6404" width="31.28515625" style="171" customWidth="1"/>
    <col min="6405" max="6405" width="70.28515625" style="171" customWidth="1"/>
    <col min="6406" max="6406" width="17.42578125" style="171" customWidth="1"/>
    <col min="6407" max="6408" width="21.7109375" style="171" customWidth="1"/>
    <col min="6409" max="6409" width="19.42578125" style="171" customWidth="1"/>
    <col min="6410" max="6410" width="42" style="171" customWidth="1"/>
    <col min="6411" max="6656" width="10.7109375" style="171"/>
    <col min="6657" max="6657" width="72" style="171" bestFit="1" customWidth="1"/>
    <col min="6658" max="6658" width="78.5703125" style="171" customWidth="1"/>
    <col min="6659" max="6659" width="10.7109375" style="171"/>
    <col min="6660" max="6660" width="31.28515625" style="171" customWidth="1"/>
    <col min="6661" max="6661" width="70.28515625" style="171" customWidth="1"/>
    <col min="6662" max="6662" width="17.42578125" style="171" customWidth="1"/>
    <col min="6663" max="6664" width="21.7109375" style="171" customWidth="1"/>
    <col min="6665" max="6665" width="19.42578125" style="171" customWidth="1"/>
    <col min="6666" max="6666" width="42" style="171" customWidth="1"/>
    <col min="6667" max="6912" width="10.7109375" style="171"/>
    <col min="6913" max="6913" width="72" style="171" bestFit="1" customWidth="1"/>
    <col min="6914" max="6914" width="78.5703125" style="171" customWidth="1"/>
    <col min="6915" max="6915" width="10.7109375" style="171"/>
    <col min="6916" max="6916" width="31.28515625" style="171" customWidth="1"/>
    <col min="6917" max="6917" width="70.28515625" style="171" customWidth="1"/>
    <col min="6918" max="6918" width="17.42578125" style="171" customWidth="1"/>
    <col min="6919" max="6920" width="21.7109375" style="171" customWidth="1"/>
    <col min="6921" max="6921" width="19.42578125" style="171" customWidth="1"/>
    <col min="6922" max="6922" width="42" style="171" customWidth="1"/>
    <col min="6923" max="7168" width="10.7109375" style="171"/>
    <col min="7169" max="7169" width="72" style="171" bestFit="1" customWidth="1"/>
    <col min="7170" max="7170" width="78.5703125" style="171" customWidth="1"/>
    <col min="7171" max="7171" width="10.7109375" style="171"/>
    <col min="7172" max="7172" width="31.28515625" style="171" customWidth="1"/>
    <col min="7173" max="7173" width="70.28515625" style="171" customWidth="1"/>
    <col min="7174" max="7174" width="17.42578125" style="171" customWidth="1"/>
    <col min="7175" max="7176" width="21.7109375" style="171" customWidth="1"/>
    <col min="7177" max="7177" width="19.42578125" style="171" customWidth="1"/>
    <col min="7178" max="7178" width="42" style="171" customWidth="1"/>
    <col min="7179" max="7424" width="10.7109375" style="171"/>
    <col min="7425" max="7425" width="72" style="171" bestFit="1" customWidth="1"/>
    <col min="7426" max="7426" width="78.5703125" style="171" customWidth="1"/>
    <col min="7427" max="7427" width="10.7109375" style="171"/>
    <col min="7428" max="7428" width="31.28515625" style="171" customWidth="1"/>
    <col min="7429" max="7429" width="70.28515625" style="171" customWidth="1"/>
    <col min="7430" max="7430" width="17.42578125" style="171" customWidth="1"/>
    <col min="7431" max="7432" width="21.7109375" style="171" customWidth="1"/>
    <col min="7433" max="7433" width="19.42578125" style="171" customWidth="1"/>
    <col min="7434" max="7434" width="42" style="171" customWidth="1"/>
    <col min="7435" max="7680" width="10.7109375" style="171"/>
    <col min="7681" max="7681" width="72" style="171" bestFit="1" customWidth="1"/>
    <col min="7682" max="7682" width="78.5703125" style="171" customWidth="1"/>
    <col min="7683" max="7683" width="10.7109375" style="171"/>
    <col min="7684" max="7684" width="31.28515625" style="171" customWidth="1"/>
    <col min="7685" max="7685" width="70.28515625" style="171" customWidth="1"/>
    <col min="7686" max="7686" width="17.42578125" style="171" customWidth="1"/>
    <col min="7687" max="7688" width="21.7109375" style="171" customWidth="1"/>
    <col min="7689" max="7689" width="19.42578125" style="171" customWidth="1"/>
    <col min="7690" max="7690" width="42" style="171" customWidth="1"/>
    <col min="7691" max="7936" width="10.7109375" style="171"/>
    <col min="7937" max="7937" width="72" style="171" bestFit="1" customWidth="1"/>
    <col min="7938" max="7938" width="78.5703125" style="171" customWidth="1"/>
    <col min="7939" max="7939" width="10.7109375" style="171"/>
    <col min="7940" max="7940" width="31.28515625" style="171" customWidth="1"/>
    <col min="7941" max="7941" width="70.28515625" style="171" customWidth="1"/>
    <col min="7942" max="7942" width="17.42578125" style="171" customWidth="1"/>
    <col min="7943" max="7944" width="21.7109375" style="171" customWidth="1"/>
    <col min="7945" max="7945" width="19.42578125" style="171" customWidth="1"/>
    <col min="7946" max="7946" width="42" style="171" customWidth="1"/>
    <col min="7947" max="8192" width="10.7109375" style="171"/>
    <col min="8193" max="8193" width="72" style="171" bestFit="1" customWidth="1"/>
    <col min="8194" max="8194" width="78.5703125" style="171" customWidth="1"/>
    <col min="8195" max="8195" width="10.7109375" style="171"/>
    <col min="8196" max="8196" width="31.28515625" style="171" customWidth="1"/>
    <col min="8197" max="8197" width="70.28515625" style="171" customWidth="1"/>
    <col min="8198" max="8198" width="17.42578125" style="171" customWidth="1"/>
    <col min="8199" max="8200" width="21.7109375" style="171" customWidth="1"/>
    <col min="8201" max="8201" width="19.42578125" style="171" customWidth="1"/>
    <col min="8202" max="8202" width="42" style="171" customWidth="1"/>
    <col min="8203" max="8448" width="10.7109375" style="171"/>
    <col min="8449" max="8449" width="72" style="171" bestFit="1" customWidth="1"/>
    <col min="8450" max="8450" width="78.5703125" style="171" customWidth="1"/>
    <col min="8451" max="8451" width="10.7109375" style="171"/>
    <col min="8452" max="8452" width="31.28515625" style="171" customWidth="1"/>
    <col min="8453" max="8453" width="70.28515625" style="171" customWidth="1"/>
    <col min="8454" max="8454" width="17.42578125" style="171" customWidth="1"/>
    <col min="8455" max="8456" width="21.7109375" style="171" customWidth="1"/>
    <col min="8457" max="8457" width="19.42578125" style="171" customWidth="1"/>
    <col min="8458" max="8458" width="42" style="171" customWidth="1"/>
    <col min="8459" max="8704" width="10.7109375" style="171"/>
    <col min="8705" max="8705" width="72" style="171" bestFit="1" customWidth="1"/>
    <col min="8706" max="8706" width="78.5703125" style="171" customWidth="1"/>
    <col min="8707" max="8707" width="10.7109375" style="171"/>
    <col min="8708" max="8708" width="31.28515625" style="171" customWidth="1"/>
    <col min="8709" max="8709" width="70.28515625" style="171" customWidth="1"/>
    <col min="8710" max="8710" width="17.42578125" style="171" customWidth="1"/>
    <col min="8711" max="8712" width="21.7109375" style="171" customWidth="1"/>
    <col min="8713" max="8713" width="19.42578125" style="171" customWidth="1"/>
    <col min="8714" max="8714" width="42" style="171" customWidth="1"/>
    <col min="8715" max="8960" width="10.7109375" style="171"/>
    <col min="8961" max="8961" width="72" style="171" bestFit="1" customWidth="1"/>
    <col min="8962" max="8962" width="78.5703125" style="171" customWidth="1"/>
    <col min="8963" max="8963" width="10.7109375" style="171"/>
    <col min="8964" max="8964" width="31.28515625" style="171" customWidth="1"/>
    <col min="8965" max="8965" width="70.28515625" style="171" customWidth="1"/>
    <col min="8966" max="8966" width="17.42578125" style="171" customWidth="1"/>
    <col min="8967" max="8968" width="21.7109375" style="171" customWidth="1"/>
    <col min="8969" max="8969" width="19.42578125" style="171" customWidth="1"/>
    <col min="8970" max="8970" width="42" style="171" customWidth="1"/>
    <col min="8971" max="9216" width="10.7109375" style="171"/>
    <col min="9217" max="9217" width="72" style="171" bestFit="1" customWidth="1"/>
    <col min="9218" max="9218" width="78.5703125" style="171" customWidth="1"/>
    <col min="9219" max="9219" width="10.7109375" style="171"/>
    <col min="9220" max="9220" width="31.28515625" style="171" customWidth="1"/>
    <col min="9221" max="9221" width="70.28515625" style="171" customWidth="1"/>
    <col min="9222" max="9222" width="17.42578125" style="171" customWidth="1"/>
    <col min="9223" max="9224" width="21.7109375" style="171" customWidth="1"/>
    <col min="9225" max="9225" width="19.42578125" style="171" customWidth="1"/>
    <col min="9226" max="9226" width="42" style="171" customWidth="1"/>
    <col min="9227" max="9472" width="10.7109375" style="171"/>
    <col min="9473" max="9473" width="72" style="171" bestFit="1" customWidth="1"/>
    <col min="9474" max="9474" width="78.5703125" style="171" customWidth="1"/>
    <col min="9475" max="9475" width="10.7109375" style="171"/>
    <col min="9476" max="9476" width="31.28515625" style="171" customWidth="1"/>
    <col min="9477" max="9477" width="70.28515625" style="171" customWidth="1"/>
    <col min="9478" max="9478" width="17.42578125" style="171" customWidth="1"/>
    <col min="9479" max="9480" width="21.7109375" style="171" customWidth="1"/>
    <col min="9481" max="9481" width="19.42578125" style="171" customWidth="1"/>
    <col min="9482" max="9482" width="42" style="171" customWidth="1"/>
    <col min="9483" max="9728" width="10.7109375" style="171"/>
    <col min="9729" max="9729" width="72" style="171" bestFit="1" customWidth="1"/>
    <col min="9730" max="9730" width="78.5703125" style="171" customWidth="1"/>
    <col min="9731" max="9731" width="10.7109375" style="171"/>
    <col min="9732" max="9732" width="31.28515625" style="171" customWidth="1"/>
    <col min="9733" max="9733" width="70.28515625" style="171" customWidth="1"/>
    <col min="9734" max="9734" width="17.42578125" style="171" customWidth="1"/>
    <col min="9735" max="9736" width="21.7109375" style="171" customWidth="1"/>
    <col min="9737" max="9737" width="19.42578125" style="171" customWidth="1"/>
    <col min="9738" max="9738" width="42" style="171" customWidth="1"/>
    <col min="9739" max="9984" width="10.7109375" style="171"/>
    <col min="9985" max="9985" width="72" style="171" bestFit="1" customWidth="1"/>
    <col min="9986" max="9986" width="78.5703125" style="171" customWidth="1"/>
    <col min="9987" max="9987" width="10.7109375" style="171"/>
    <col min="9988" max="9988" width="31.28515625" style="171" customWidth="1"/>
    <col min="9989" max="9989" width="70.28515625" style="171" customWidth="1"/>
    <col min="9990" max="9990" width="17.42578125" style="171" customWidth="1"/>
    <col min="9991" max="9992" width="21.7109375" style="171" customWidth="1"/>
    <col min="9993" max="9993" width="19.42578125" style="171" customWidth="1"/>
    <col min="9994" max="9994" width="42" style="171" customWidth="1"/>
    <col min="9995" max="10240" width="10.7109375" style="171"/>
    <col min="10241" max="10241" width="72" style="171" bestFit="1" customWidth="1"/>
    <col min="10242" max="10242" width="78.5703125" style="171" customWidth="1"/>
    <col min="10243" max="10243" width="10.7109375" style="171"/>
    <col min="10244" max="10244" width="31.28515625" style="171" customWidth="1"/>
    <col min="10245" max="10245" width="70.28515625" style="171" customWidth="1"/>
    <col min="10246" max="10246" width="17.42578125" style="171" customWidth="1"/>
    <col min="10247" max="10248" width="21.7109375" style="171" customWidth="1"/>
    <col min="10249" max="10249" width="19.42578125" style="171" customWidth="1"/>
    <col min="10250" max="10250" width="42" style="171" customWidth="1"/>
    <col min="10251" max="10496" width="10.7109375" style="171"/>
    <col min="10497" max="10497" width="72" style="171" bestFit="1" customWidth="1"/>
    <col min="10498" max="10498" width="78.5703125" style="171" customWidth="1"/>
    <col min="10499" max="10499" width="10.7109375" style="171"/>
    <col min="10500" max="10500" width="31.28515625" style="171" customWidth="1"/>
    <col min="10501" max="10501" width="70.28515625" style="171" customWidth="1"/>
    <col min="10502" max="10502" width="17.42578125" style="171" customWidth="1"/>
    <col min="10503" max="10504" width="21.7109375" style="171" customWidth="1"/>
    <col min="10505" max="10505" width="19.42578125" style="171" customWidth="1"/>
    <col min="10506" max="10506" width="42" style="171" customWidth="1"/>
    <col min="10507" max="10752" width="10.7109375" style="171"/>
    <col min="10753" max="10753" width="72" style="171" bestFit="1" customWidth="1"/>
    <col min="10754" max="10754" width="78.5703125" style="171" customWidth="1"/>
    <col min="10755" max="10755" width="10.7109375" style="171"/>
    <col min="10756" max="10756" width="31.28515625" style="171" customWidth="1"/>
    <col min="10757" max="10757" width="70.28515625" style="171" customWidth="1"/>
    <col min="10758" max="10758" width="17.42578125" style="171" customWidth="1"/>
    <col min="10759" max="10760" width="21.7109375" style="171" customWidth="1"/>
    <col min="10761" max="10761" width="19.42578125" style="171" customWidth="1"/>
    <col min="10762" max="10762" width="42" style="171" customWidth="1"/>
    <col min="10763" max="11008" width="10.7109375" style="171"/>
    <col min="11009" max="11009" width="72" style="171" bestFit="1" customWidth="1"/>
    <col min="11010" max="11010" width="78.5703125" style="171" customWidth="1"/>
    <col min="11011" max="11011" width="10.7109375" style="171"/>
    <col min="11012" max="11012" width="31.28515625" style="171" customWidth="1"/>
    <col min="11013" max="11013" width="70.28515625" style="171" customWidth="1"/>
    <col min="11014" max="11014" width="17.42578125" style="171" customWidth="1"/>
    <col min="11015" max="11016" width="21.7109375" style="171" customWidth="1"/>
    <col min="11017" max="11017" width="19.42578125" style="171" customWidth="1"/>
    <col min="11018" max="11018" width="42" style="171" customWidth="1"/>
    <col min="11019" max="11264" width="10.7109375" style="171"/>
    <col min="11265" max="11265" width="72" style="171" bestFit="1" customWidth="1"/>
    <col min="11266" max="11266" width="78.5703125" style="171" customWidth="1"/>
    <col min="11267" max="11267" width="10.7109375" style="171"/>
    <col min="11268" max="11268" width="31.28515625" style="171" customWidth="1"/>
    <col min="11269" max="11269" width="70.28515625" style="171" customWidth="1"/>
    <col min="11270" max="11270" width="17.42578125" style="171" customWidth="1"/>
    <col min="11271" max="11272" width="21.7109375" style="171" customWidth="1"/>
    <col min="11273" max="11273" width="19.42578125" style="171" customWidth="1"/>
    <col min="11274" max="11274" width="42" style="171" customWidth="1"/>
    <col min="11275" max="11520" width="10.7109375" style="171"/>
    <col min="11521" max="11521" width="72" style="171" bestFit="1" customWidth="1"/>
    <col min="11522" max="11522" width="78.5703125" style="171" customWidth="1"/>
    <col min="11523" max="11523" width="10.7109375" style="171"/>
    <col min="11524" max="11524" width="31.28515625" style="171" customWidth="1"/>
    <col min="11525" max="11525" width="70.28515625" style="171" customWidth="1"/>
    <col min="11526" max="11526" width="17.42578125" style="171" customWidth="1"/>
    <col min="11527" max="11528" width="21.7109375" style="171" customWidth="1"/>
    <col min="11529" max="11529" width="19.42578125" style="171" customWidth="1"/>
    <col min="11530" max="11530" width="42" style="171" customWidth="1"/>
    <col min="11531" max="11776" width="10.7109375" style="171"/>
    <col min="11777" max="11777" width="72" style="171" bestFit="1" customWidth="1"/>
    <col min="11778" max="11778" width="78.5703125" style="171" customWidth="1"/>
    <col min="11779" max="11779" width="10.7109375" style="171"/>
    <col min="11780" max="11780" width="31.28515625" style="171" customWidth="1"/>
    <col min="11781" max="11781" width="70.28515625" style="171" customWidth="1"/>
    <col min="11782" max="11782" width="17.42578125" style="171" customWidth="1"/>
    <col min="11783" max="11784" width="21.7109375" style="171" customWidth="1"/>
    <col min="11785" max="11785" width="19.42578125" style="171" customWidth="1"/>
    <col min="11786" max="11786" width="42" style="171" customWidth="1"/>
    <col min="11787" max="12032" width="10.7109375" style="171"/>
    <col min="12033" max="12033" width="72" style="171" bestFit="1" customWidth="1"/>
    <col min="12034" max="12034" width="78.5703125" style="171" customWidth="1"/>
    <col min="12035" max="12035" width="10.7109375" style="171"/>
    <col min="12036" max="12036" width="31.28515625" style="171" customWidth="1"/>
    <col min="12037" max="12037" width="70.28515625" style="171" customWidth="1"/>
    <col min="12038" max="12038" width="17.42578125" style="171" customWidth="1"/>
    <col min="12039" max="12040" width="21.7109375" style="171" customWidth="1"/>
    <col min="12041" max="12041" width="19.42578125" style="171" customWidth="1"/>
    <col min="12042" max="12042" width="42" style="171" customWidth="1"/>
    <col min="12043" max="12288" width="10.7109375" style="171"/>
    <col min="12289" max="12289" width="72" style="171" bestFit="1" customWidth="1"/>
    <col min="12290" max="12290" width="78.5703125" style="171" customWidth="1"/>
    <col min="12291" max="12291" width="10.7109375" style="171"/>
    <col min="12292" max="12292" width="31.28515625" style="171" customWidth="1"/>
    <col min="12293" max="12293" width="70.28515625" style="171" customWidth="1"/>
    <col min="12294" max="12294" width="17.42578125" style="171" customWidth="1"/>
    <col min="12295" max="12296" width="21.7109375" style="171" customWidth="1"/>
    <col min="12297" max="12297" width="19.42578125" style="171" customWidth="1"/>
    <col min="12298" max="12298" width="42" style="171" customWidth="1"/>
    <col min="12299" max="12544" width="10.7109375" style="171"/>
    <col min="12545" max="12545" width="72" style="171" bestFit="1" customWidth="1"/>
    <col min="12546" max="12546" width="78.5703125" style="171" customWidth="1"/>
    <col min="12547" max="12547" width="10.7109375" style="171"/>
    <col min="12548" max="12548" width="31.28515625" style="171" customWidth="1"/>
    <col min="12549" max="12549" width="70.28515625" style="171" customWidth="1"/>
    <col min="12550" max="12550" width="17.42578125" style="171" customWidth="1"/>
    <col min="12551" max="12552" width="21.7109375" style="171" customWidth="1"/>
    <col min="12553" max="12553" width="19.42578125" style="171" customWidth="1"/>
    <col min="12554" max="12554" width="42" style="171" customWidth="1"/>
    <col min="12555" max="12800" width="10.7109375" style="171"/>
    <col min="12801" max="12801" width="72" style="171" bestFit="1" customWidth="1"/>
    <col min="12802" max="12802" width="78.5703125" style="171" customWidth="1"/>
    <col min="12803" max="12803" width="10.7109375" style="171"/>
    <col min="12804" max="12804" width="31.28515625" style="171" customWidth="1"/>
    <col min="12805" max="12805" width="70.28515625" style="171" customWidth="1"/>
    <col min="12806" max="12806" width="17.42578125" style="171" customWidth="1"/>
    <col min="12807" max="12808" width="21.7109375" style="171" customWidth="1"/>
    <col min="12809" max="12809" width="19.42578125" style="171" customWidth="1"/>
    <col min="12810" max="12810" width="42" style="171" customWidth="1"/>
    <col min="12811" max="13056" width="10.7109375" style="171"/>
    <col min="13057" max="13057" width="72" style="171" bestFit="1" customWidth="1"/>
    <col min="13058" max="13058" width="78.5703125" style="171" customWidth="1"/>
    <col min="13059" max="13059" width="10.7109375" style="171"/>
    <col min="13060" max="13060" width="31.28515625" style="171" customWidth="1"/>
    <col min="13061" max="13061" width="70.28515625" style="171" customWidth="1"/>
    <col min="13062" max="13062" width="17.42578125" style="171" customWidth="1"/>
    <col min="13063" max="13064" width="21.7109375" style="171" customWidth="1"/>
    <col min="13065" max="13065" width="19.42578125" style="171" customWidth="1"/>
    <col min="13066" max="13066" width="42" style="171" customWidth="1"/>
    <col min="13067" max="13312" width="10.7109375" style="171"/>
    <col min="13313" max="13313" width="72" style="171" bestFit="1" customWidth="1"/>
    <col min="13314" max="13314" width="78.5703125" style="171" customWidth="1"/>
    <col min="13315" max="13315" width="10.7109375" style="171"/>
    <col min="13316" max="13316" width="31.28515625" style="171" customWidth="1"/>
    <col min="13317" max="13317" width="70.28515625" style="171" customWidth="1"/>
    <col min="13318" max="13318" width="17.42578125" style="171" customWidth="1"/>
    <col min="13319" max="13320" width="21.7109375" style="171" customWidth="1"/>
    <col min="13321" max="13321" width="19.42578125" style="171" customWidth="1"/>
    <col min="13322" max="13322" width="42" style="171" customWidth="1"/>
    <col min="13323" max="13568" width="10.7109375" style="171"/>
    <col min="13569" max="13569" width="72" style="171" bestFit="1" customWidth="1"/>
    <col min="13570" max="13570" width="78.5703125" style="171" customWidth="1"/>
    <col min="13571" max="13571" width="10.7109375" style="171"/>
    <col min="13572" max="13572" width="31.28515625" style="171" customWidth="1"/>
    <col min="13573" max="13573" width="70.28515625" style="171" customWidth="1"/>
    <col min="13574" max="13574" width="17.42578125" style="171" customWidth="1"/>
    <col min="13575" max="13576" width="21.7109375" style="171" customWidth="1"/>
    <col min="13577" max="13577" width="19.42578125" style="171" customWidth="1"/>
    <col min="13578" max="13578" width="42" style="171" customWidth="1"/>
    <col min="13579" max="13824" width="10.7109375" style="171"/>
    <col min="13825" max="13825" width="72" style="171" bestFit="1" customWidth="1"/>
    <col min="13826" max="13826" width="78.5703125" style="171" customWidth="1"/>
    <col min="13827" max="13827" width="10.7109375" style="171"/>
    <col min="13828" max="13828" width="31.28515625" style="171" customWidth="1"/>
    <col min="13829" max="13829" width="70.28515625" style="171" customWidth="1"/>
    <col min="13830" max="13830" width="17.42578125" style="171" customWidth="1"/>
    <col min="13831" max="13832" width="21.7109375" style="171" customWidth="1"/>
    <col min="13833" max="13833" width="19.42578125" style="171" customWidth="1"/>
    <col min="13834" max="13834" width="42" style="171" customWidth="1"/>
    <col min="13835" max="14080" width="10.7109375" style="171"/>
    <col min="14081" max="14081" width="72" style="171" bestFit="1" customWidth="1"/>
    <col min="14082" max="14082" width="78.5703125" style="171" customWidth="1"/>
    <col min="14083" max="14083" width="10.7109375" style="171"/>
    <col min="14084" max="14084" width="31.28515625" style="171" customWidth="1"/>
    <col min="14085" max="14085" width="70.28515625" style="171" customWidth="1"/>
    <col min="14086" max="14086" width="17.42578125" style="171" customWidth="1"/>
    <col min="14087" max="14088" width="21.7109375" style="171" customWidth="1"/>
    <col min="14089" max="14089" width="19.42578125" style="171" customWidth="1"/>
    <col min="14090" max="14090" width="42" style="171" customWidth="1"/>
    <col min="14091" max="14336" width="10.7109375" style="171"/>
    <col min="14337" max="14337" width="72" style="171" bestFit="1" customWidth="1"/>
    <col min="14338" max="14338" width="78.5703125" style="171" customWidth="1"/>
    <col min="14339" max="14339" width="10.7109375" style="171"/>
    <col min="14340" max="14340" width="31.28515625" style="171" customWidth="1"/>
    <col min="14341" max="14341" width="70.28515625" style="171" customWidth="1"/>
    <col min="14342" max="14342" width="17.42578125" style="171" customWidth="1"/>
    <col min="14343" max="14344" width="21.7109375" style="171" customWidth="1"/>
    <col min="14345" max="14345" width="19.42578125" style="171" customWidth="1"/>
    <col min="14346" max="14346" width="42" style="171" customWidth="1"/>
    <col min="14347" max="14592" width="10.7109375" style="171"/>
    <col min="14593" max="14593" width="72" style="171" bestFit="1" customWidth="1"/>
    <col min="14594" max="14594" width="78.5703125" style="171" customWidth="1"/>
    <col min="14595" max="14595" width="10.7109375" style="171"/>
    <col min="14596" max="14596" width="31.28515625" style="171" customWidth="1"/>
    <col min="14597" max="14597" width="70.28515625" style="171" customWidth="1"/>
    <col min="14598" max="14598" width="17.42578125" style="171" customWidth="1"/>
    <col min="14599" max="14600" width="21.7109375" style="171" customWidth="1"/>
    <col min="14601" max="14601" width="19.42578125" style="171" customWidth="1"/>
    <col min="14602" max="14602" width="42" style="171" customWidth="1"/>
    <col min="14603" max="14848" width="10.7109375" style="171"/>
    <col min="14849" max="14849" width="72" style="171" bestFit="1" customWidth="1"/>
    <col min="14850" max="14850" width="78.5703125" style="171" customWidth="1"/>
    <col min="14851" max="14851" width="10.7109375" style="171"/>
    <col min="14852" max="14852" width="31.28515625" style="171" customWidth="1"/>
    <col min="14853" max="14853" width="70.28515625" style="171" customWidth="1"/>
    <col min="14854" max="14854" width="17.42578125" style="171" customWidth="1"/>
    <col min="14855" max="14856" width="21.7109375" style="171" customWidth="1"/>
    <col min="14857" max="14857" width="19.42578125" style="171" customWidth="1"/>
    <col min="14858" max="14858" width="42" style="171" customWidth="1"/>
    <col min="14859" max="15104" width="10.7109375" style="171"/>
    <col min="15105" max="15105" width="72" style="171" bestFit="1" customWidth="1"/>
    <col min="15106" max="15106" width="78.5703125" style="171" customWidth="1"/>
    <col min="15107" max="15107" width="10.7109375" style="171"/>
    <col min="15108" max="15108" width="31.28515625" style="171" customWidth="1"/>
    <col min="15109" max="15109" width="70.28515625" style="171" customWidth="1"/>
    <col min="15110" max="15110" width="17.42578125" style="171" customWidth="1"/>
    <col min="15111" max="15112" width="21.7109375" style="171" customWidth="1"/>
    <col min="15113" max="15113" width="19.42578125" style="171" customWidth="1"/>
    <col min="15114" max="15114" width="42" style="171" customWidth="1"/>
    <col min="15115" max="15360" width="10.7109375" style="171"/>
    <col min="15361" max="15361" width="72" style="171" bestFit="1" customWidth="1"/>
    <col min="15362" max="15362" width="78.5703125" style="171" customWidth="1"/>
    <col min="15363" max="15363" width="10.7109375" style="171"/>
    <col min="15364" max="15364" width="31.28515625" style="171" customWidth="1"/>
    <col min="15365" max="15365" width="70.28515625" style="171" customWidth="1"/>
    <col min="15366" max="15366" width="17.42578125" style="171" customWidth="1"/>
    <col min="15367" max="15368" width="21.7109375" style="171" customWidth="1"/>
    <col min="15369" max="15369" width="19.42578125" style="171" customWidth="1"/>
    <col min="15370" max="15370" width="42" style="171" customWidth="1"/>
    <col min="15371" max="15616" width="10.7109375" style="171"/>
    <col min="15617" max="15617" width="72" style="171" bestFit="1" customWidth="1"/>
    <col min="15618" max="15618" width="78.5703125" style="171" customWidth="1"/>
    <col min="15619" max="15619" width="10.7109375" style="171"/>
    <col min="15620" max="15620" width="31.28515625" style="171" customWidth="1"/>
    <col min="15621" max="15621" width="70.28515625" style="171" customWidth="1"/>
    <col min="15622" max="15622" width="17.42578125" style="171" customWidth="1"/>
    <col min="15623" max="15624" width="21.7109375" style="171" customWidth="1"/>
    <col min="15625" max="15625" width="19.42578125" style="171" customWidth="1"/>
    <col min="15626" max="15626" width="42" style="171" customWidth="1"/>
    <col min="15627" max="15872" width="10.7109375" style="171"/>
    <col min="15873" max="15873" width="72" style="171" bestFit="1" customWidth="1"/>
    <col min="15874" max="15874" width="78.5703125" style="171" customWidth="1"/>
    <col min="15875" max="15875" width="10.7109375" style="171"/>
    <col min="15876" max="15876" width="31.28515625" style="171" customWidth="1"/>
    <col min="15877" max="15877" width="70.28515625" style="171" customWidth="1"/>
    <col min="15878" max="15878" width="17.42578125" style="171" customWidth="1"/>
    <col min="15879" max="15880" width="21.7109375" style="171" customWidth="1"/>
    <col min="15881" max="15881" width="19.42578125" style="171" customWidth="1"/>
    <col min="15882" max="15882" width="42" style="171" customWidth="1"/>
    <col min="15883" max="16128" width="10.7109375" style="171"/>
    <col min="16129" max="16129" width="72" style="171" bestFit="1" customWidth="1"/>
    <col min="16130" max="16130" width="78.5703125" style="171" customWidth="1"/>
    <col min="16131" max="16131" width="10.7109375" style="171"/>
    <col min="16132" max="16132" width="31.28515625" style="171" customWidth="1"/>
    <col min="16133" max="16133" width="70.28515625" style="171" customWidth="1"/>
    <col min="16134" max="16134" width="17.42578125" style="171" customWidth="1"/>
    <col min="16135" max="16136" width="21.7109375" style="171" customWidth="1"/>
    <col min="16137" max="16137" width="19.42578125" style="171" customWidth="1"/>
    <col min="16138" max="16138" width="42" style="171" customWidth="1"/>
    <col min="16139" max="16384" width="10.7109375" style="171"/>
  </cols>
  <sheetData>
    <row r="1" spans="1:2" ht="25.5" customHeight="1" x14ac:dyDescent="0.25">
      <c r="A1" s="373" t="s">
        <v>0</v>
      </c>
      <c r="B1" s="374"/>
    </row>
    <row r="2" spans="1:2" ht="25.5" customHeight="1" x14ac:dyDescent="0.25">
      <c r="A2" s="375" t="s">
        <v>1</v>
      </c>
      <c r="B2" s="376"/>
    </row>
    <row r="3" spans="1:2" ht="15" x14ac:dyDescent="0.25">
      <c r="A3" s="194" t="s">
        <v>2</v>
      </c>
      <c r="B3" s="195" t="s">
        <v>3</v>
      </c>
    </row>
    <row r="4" spans="1:2" ht="40.5" customHeight="1" x14ac:dyDescent="0.25">
      <c r="A4" s="175" t="s">
        <v>4</v>
      </c>
      <c r="B4" s="176" t="s">
        <v>5</v>
      </c>
    </row>
    <row r="5" spans="1:2" ht="28.5" x14ac:dyDescent="0.25">
      <c r="A5" s="175" t="s">
        <v>6</v>
      </c>
      <c r="B5" s="177" t="s">
        <v>7</v>
      </c>
    </row>
    <row r="6" spans="1:2" ht="124.5" customHeight="1" x14ac:dyDescent="0.25">
      <c r="A6" s="175" t="s">
        <v>8</v>
      </c>
      <c r="B6" s="172" t="s">
        <v>9</v>
      </c>
    </row>
    <row r="7" spans="1:2" ht="26.65" customHeight="1" x14ac:dyDescent="0.25">
      <c r="A7" s="377" t="s">
        <v>10</v>
      </c>
      <c r="B7" s="378"/>
    </row>
    <row r="8" spans="1:2" ht="42.75" x14ac:dyDescent="0.25">
      <c r="A8" s="175" t="s">
        <v>11</v>
      </c>
      <c r="B8" s="177" t="s">
        <v>12</v>
      </c>
    </row>
    <row r="9" spans="1:2" ht="28.5" x14ac:dyDescent="0.25">
      <c r="A9" s="175" t="s">
        <v>13</v>
      </c>
      <c r="B9" s="177" t="s">
        <v>14</v>
      </c>
    </row>
    <row r="10" spans="1:2" ht="42.75" x14ac:dyDescent="0.25">
      <c r="A10" s="175" t="s">
        <v>15</v>
      </c>
      <c r="B10" s="177" t="s">
        <v>16</v>
      </c>
    </row>
    <row r="11" spans="1:2" ht="40.5" customHeight="1" x14ac:dyDescent="0.25">
      <c r="A11" s="175" t="s">
        <v>17</v>
      </c>
      <c r="B11" s="176" t="s">
        <v>18</v>
      </c>
    </row>
    <row r="12" spans="1:2" ht="38.25" customHeight="1" x14ac:dyDescent="0.25">
      <c r="A12" s="175" t="s">
        <v>19</v>
      </c>
      <c r="B12" s="176" t="s">
        <v>20</v>
      </c>
    </row>
    <row r="13" spans="1:2" ht="42.75" x14ac:dyDescent="0.25">
      <c r="A13" s="175" t="s">
        <v>21</v>
      </c>
      <c r="B13" s="178" t="s">
        <v>22</v>
      </c>
    </row>
    <row r="14" spans="1:2" ht="23.65" customHeight="1" x14ac:dyDescent="0.25">
      <c r="A14" s="179" t="s">
        <v>23</v>
      </c>
      <c r="B14" s="180"/>
    </row>
    <row r="15" spans="1:2" ht="42.75" x14ac:dyDescent="0.25">
      <c r="A15" s="175" t="s">
        <v>24</v>
      </c>
      <c r="B15" s="181" t="s">
        <v>25</v>
      </c>
    </row>
    <row r="16" spans="1:2" ht="42.75" x14ac:dyDescent="0.25">
      <c r="A16" s="175" t="s">
        <v>26</v>
      </c>
      <c r="B16" s="181" t="s">
        <v>27</v>
      </c>
    </row>
    <row r="17" spans="1:3" ht="42.75" x14ac:dyDescent="0.25">
      <c r="A17" s="175" t="s">
        <v>28</v>
      </c>
      <c r="B17" s="181" t="s">
        <v>29</v>
      </c>
    </row>
    <row r="18" spans="1:3" ht="8.25" customHeight="1" x14ac:dyDescent="0.25">
      <c r="A18" s="179"/>
      <c r="B18" s="182"/>
    </row>
    <row r="19" spans="1:3" ht="28.5" x14ac:dyDescent="0.25">
      <c r="A19" s="175" t="s">
        <v>30</v>
      </c>
      <c r="B19" s="181" t="s">
        <v>31</v>
      </c>
    </row>
    <row r="20" spans="1:3" ht="28.5" x14ac:dyDescent="0.25">
      <c r="A20" s="175" t="s">
        <v>32</v>
      </c>
      <c r="B20" s="181" t="s">
        <v>33</v>
      </c>
    </row>
    <row r="21" spans="1:3" ht="42.75" x14ac:dyDescent="0.25">
      <c r="A21" s="175" t="s">
        <v>34</v>
      </c>
      <c r="B21" s="181" t="s">
        <v>35</v>
      </c>
    </row>
    <row r="22" spans="1:3" ht="20.25" customHeight="1" x14ac:dyDescent="0.25">
      <c r="A22" s="381" t="s">
        <v>271</v>
      </c>
      <c r="B22" s="382"/>
    </row>
    <row r="23" spans="1:3" ht="42.75" x14ac:dyDescent="0.25">
      <c r="A23" s="175" t="s">
        <v>36</v>
      </c>
      <c r="B23" s="181" t="s">
        <v>37</v>
      </c>
    </row>
    <row r="24" spans="1:3" ht="54" customHeight="1" x14ac:dyDescent="0.25">
      <c r="A24" s="175" t="s">
        <v>38</v>
      </c>
      <c r="B24" s="181" t="s">
        <v>39</v>
      </c>
    </row>
    <row r="25" spans="1:3" ht="144" customHeight="1" x14ac:dyDescent="0.25">
      <c r="A25" s="175" t="s">
        <v>40</v>
      </c>
      <c r="B25" s="183" t="s">
        <v>41</v>
      </c>
    </row>
    <row r="26" spans="1:3" ht="57" x14ac:dyDescent="0.25">
      <c r="A26" s="175" t="s">
        <v>42</v>
      </c>
      <c r="B26" s="181" t="s">
        <v>43</v>
      </c>
    </row>
    <row r="27" spans="1:3" ht="57" x14ac:dyDescent="0.25">
      <c r="A27" s="175" t="s">
        <v>44</v>
      </c>
      <c r="B27" s="181" t="s">
        <v>45</v>
      </c>
    </row>
    <row r="28" spans="1:3" ht="28.5" x14ac:dyDescent="0.25">
      <c r="A28" s="175" t="s">
        <v>46</v>
      </c>
      <c r="B28" s="181" t="s">
        <v>47</v>
      </c>
    </row>
    <row r="29" spans="1:3" ht="57" x14ac:dyDescent="0.25">
      <c r="A29" s="175" t="s">
        <v>48</v>
      </c>
      <c r="B29" s="181" t="s">
        <v>49</v>
      </c>
      <c r="C29" s="173"/>
    </row>
    <row r="30" spans="1:3" ht="90" customHeight="1" x14ac:dyDescent="0.25">
      <c r="A30" s="184" t="s">
        <v>50</v>
      </c>
      <c r="B30" s="181" t="s">
        <v>51</v>
      </c>
    </row>
    <row r="31" spans="1:3" ht="81.599999999999994" customHeight="1" x14ac:dyDescent="0.25">
      <c r="A31" s="184" t="s">
        <v>52</v>
      </c>
      <c r="B31" s="181" t="s">
        <v>53</v>
      </c>
    </row>
    <row r="32" spans="1:3" ht="54" customHeight="1" x14ac:dyDescent="0.25">
      <c r="A32" s="184" t="s">
        <v>54</v>
      </c>
      <c r="B32" s="181" t="s">
        <v>55</v>
      </c>
    </row>
    <row r="33" spans="1:3" ht="28.5" customHeight="1" x14ac:dyDescent="0.25">
      <c r="A33" s="383" t="s">
        <v>56</v>
      </c>
      <c r="B33" s="384"/>
    </row>
    <row r="34" spans="1:3" ht="71.25" x14ac:dyDescent="0.25">
      <c r="A34" s="184" t="s">
        <v>57</v>
      </c>
      <c r="B34" s="181" t="s">
        <v>58</v>
      </c>
    </row>
    <row r="35" spans="1:3" ht="57" x14ac:dyDescent="0.25">
      <c r="A35" s="184" t="s">
        <v>59</v>
      </c>
      <c r="B35" s="181" t="s">
        <v>60</v>
      </c>
    </row>
    <row r="36" spans="1:3" ht="36" customHeight="1" x14ac:dyDescent="0.25">
      <c r="A36" s="184" t="s">
        <v>61</v>
      </c>
      <c r="B36" s="181" t="s">
        <v>62</v>
      </c>
      <c r="C36" s="174"/>
    </row>
    <row r="37" spans="1:3" ht="28.5" x14ac:dyDescent="0.25">
      <c r="A37" s="184" t="s">
        <v>63</v>
      </c>
      <c r="B37" s="181" t="s">
        <v>64</v>
      </c>
    </row>
    <row r="38" spans="1:3" ht="71.25" x14ac:dyDescent="0.25">
      <c r="A38" s="184" t="s">
        <v>65</v>
      </c>
      <c r="B38" s="181" t="s">
        <v>66</v>
      </c>
    </row>
    <row r="39" spans="1:3" ht="28.5" x14ac:dyDescent="0.25">
      <c r="A39" s="175" t="s">
        <v>67</v>
      </c>
      <c r="B39" s="181" t="s">
        <v>68</v>
      </c>
    </row>
    <row r="40" spans="1:3" ht="25.5" customHeight="1" x14ac:dyDescent="0.25">
      <c r="A40" s="377" t="s">
        <v>69</v>
      </c>
      <c r="B40" s="378"/>
    </row>
    <row r="41" spans="1:3" ht="24" customHeight="1" x14ac:dyDescent="0.25">
      <c r="A41" s="179" t="s">
        <v>2</v>
      </c>
      <c r="B41" s="196" t="s">
        <v>3</v>
      </c>
    </row>
    <row r="42" spans="1:3" ht="28.5" x14ac:dyDescent="0.25">
      <c r="A42" s="175" t="s">
        <v>21</v>
      </c>
      <c r="B42" s="185" t="s">
        <v>70</v>
      </c>
    </row>
    <row r="43" spans="1:3" ht="42.75" x14ac:dyDescent="0.25">
      <c r="A43" s="175" t="s">
        <v>71</v>
      </c>
      <c r="B43" s="185" t="s">
        <v>72</v>
      </c>
    </row>
    <row r="44" spans="1:3" ht="42.75" x14ac:dyDescent="0.25">
      <c r="A44" s="175" t="s">
        <v>73</v>
      </c>
      <c r="B44" s="185" t="s">
        <v>74</v>
      </c>
    </row>
    <row r="45" spans="1:3" ht="42.75" x14ac:dyDescent="0.25">
      <c r="A45" s="175" t="s">
        <v>75</v>
      </c>
      <c r="B45" s="185" t="s">
        <v>76</v>
      </c>
    </row>
    <row r="46" spans="1:3" ht="42.75" x14ac:dyDescent="0.25">
      <c r="A46" s="175" t="s">
        <v>77</v>
      </c>
      <c r="B46" s="185" t="s">
        <v>78</v>
      </c>
    </row>
    <row r="47" spans="1:3" ht="28.5" x14ac:dyDescent="0.25">
      <c r="A47" s="175" t="s">
        <v>79</v>
      </c>
      <c r="B47" s="185" t="s">
        <v>80</v>
      </c>
    </row>
    <row r="48" spans="1:3" ht="152.25" customHeight="1" x14ac:dyDescent="0.25">
      <c r="A48" s="175" t="s">
        <v>81</v>
      </c>
      <c r="B48" s="186" t="s">
        <v>82</v>
      </c>
    </row>
    <row r="49" spans="1:2" ht="23.1" customHeight="1" x14ac:dyDescent="0.25">
      <c r="A49" s="381" t="s">
        <v>83</v>
      </c>
      <c r="B49" s="382"/>
    </row>
    <row r="50" spans="1:2" ht="71.25" x14ac:dyDescent="0.25">
      <c r="A50" s="175" t="s">
        <v>84</v>
      </c>
      <c r="B50" s="181" t="s">
        <v>85</v>
      </c>
    </row>
    <row r="51" spans="1:2" ht="28.5" x14ac:dyDescent="0.25">
      <c r="A51" s="175" t="s">
        <v>86</v>
      </c>
      <c r="B51" s="181" t="s">
        <v>87</v>
      </c>
    </row>
    <row r="52" spans="1:2" ht="57" x14ac:dyDescent="0.25">
      <c r="A52" s="175" t="s">
        <v>88</v>
      </c>
      <c r="B52" s="181" t="s">
        <v>89</v>
      </c>
    </row>
    <row r="53" spans="1:2" ht="99.75" x14ac:dyDescent="0.25">
      <c r="A53" s="175" t="s">
        <v>90</v>
      </c>
      <c r="B53" s="181" t="s">
        <v>91</v>
      </c>
    </row>
    <row r="54" spans="1:2" ht="85.5" x14ac:dyDescent="0.25">
      <c r="A54" s="175" t="s">
        <v>92</v>
      </c>
      <c r="B54" s="181" t="s">
        <v>53</v>
      </c>
    </row>
    <row r="55" spans="1:2" ht="71.25" x14ac:dyDescent="0.25">
      <c r="A55" s="175" t="s">
        <v>93</v>
      </c>
      <c r="B55" s="181" t="s">
        <v>94</v>
      </c>
    </row>
    <row r="56" spans="1:2" ht="28.5" x14ac:dyDescent="0.25">
      <c r="A56" s="175" t="s">
        <v>95</v>
      </c>
      <c r="B56" s="181" t="s">
        <v>96</v>
      </c>
    </row>
    <row r="57" spans="1:2" ht="24" customHeight="1" x14ac:dyDescent="0.25">
      <c r="A57" s="385" t="s">
        <v>97</v>
      </c>
      <c r="B57" s="386"/>
    </row>
    <row r="58" spans="1:2" ht="23.65" customHeight="1" x14ac:dyDescent="0.25">
      <c r="A58" s="381" t="s">
        <v>98</v>
      </c>
      <c r="B58" s="382"/>
    </row>
    <row r="59" spans="1:2" ht="28.5" x14ac:dyDescent="0.25">
      <c r="A59" s="175" t="s">
        <v>99</v>
      </c>
      <c r="B59" s="185" t="s">
        <v>100</v>
      </c>
    </row>
    <row r="60" spans="1:2" ht="28.5" x14ac:dyDescent="0.25">
      <c r="A60" s="175" t="s">
        <v>101</v>
      </c>
      <c r="B60" s="185" t="s">
        <v>102</v>
      </c>
    </row>
    <row r="61" spans="1:2" ht="42.75" x14ac:dyDescent="0.25">
      <c r="A61" s="175" t="s">
        <v>13</v>
      </c>
      <c r="B61" s="185" t="s">
        <v>103</v>
      </c>
    </row>
    <row r="62" spans="1:2" ht="57" x14ac:dyDescent="0.25">
      <c r="A62" s="175" t="s">
        <v>26</v>
      </c>
      <c r="B62" s="181" t="s">
        <v>104</v>
      </c>
    </row>
    <row r="63" spans="1:2" ht="57" x14ac:dyDescent="0.25">
      <c r="A63" s="175" t="s">
        <v>28</v>
      </c>
      <c r="B63" s="181" t="s">
        <v>105</v>
      </c>
    </row>
    <row r="64" spans="1:2" ht="42.75" x14ac:dyDescent="0.25">
      <c r="A64" s="175" t="s">
        <v>106</v>
      </c>
      <c r="B64" s="185" t="s">
        <v>107</v>
      </c>
    </row>
    <row r="65" spans="1:2" ht="25.5" customHeight="1" x14ac:dyDescent="0.25">
      <c r="A65" s="377" t="s">
        <v>108</v>
      </c>
      <c r="B65" s="378"/>
    </row>
    <row r="66" spans="1:2" ht="23.1" customHeight="1" x14ac:dyDescent="0.25">
      <c r="A66" s="379" t="s">
        <v>109</v>
      </c>
      <c r="B66" s="380"/>
    </row>
    <row r="67" spans="1:2" ht="94.35" customHeight="1" x14ac:dyDescent="0.25">
      <c r="A67" s="389" t="s">
        <v>110</v>
      </c>
      <c r="B67" s="390"/>
    </row>
    <row r="68" spans="1:2" ht="39.75" customHeight="1" x14ac:dyDescent="0.25">
      <c r="A68" s="175" t="s">
        <v>111</v>
      </c>
      <c r="B68" s="187" t="s">
        <v>112</v>
      </c>
    </row>
    <row r="69" spans="1:2" ht="42.75" x14ac:dyDescent="0.25">
      <c r="A69" s="175" t="s">
        <v>113</v>
      </c>
      <c r="B69" s="188" t="s">
        <v>114</v>
      </c>
    </row>
    <row r="70" spans="1:2" ht="37.5" customHeight="1" x14ac:dyDescent="0.25">
      <c r="A70" s="184" t="s">
        <v>115</v>
      </c>
      <c r="B70" s="188" t="s">
        <v>116</v>
      </c>
    </row>
    <row r="71" spans="1:2" ht="37.5" customHeight="1" x14ac:dyDescent="0.25">
      <c r="A71" s="175" t="s">
        <v>117</v>
      </c>
      <c r="B71" s="188" t="s">
        <v>118</v>
      </c>
    </row>
    <row r="72" spans="1:2" ht="37.5" customHeight="1" x14ac:dyDescent="0.25">
      <c r="A72" s="184" t="s">
        <v>119</v>
      </c>
      <c r="B72" s="188" t="s">
        <v>120</v>
      </c>
    </row>
    <row r="73" spans="1:2" ht="25.5" customHeight="1" x14ac:dyDescent="0.25">
      <c r="A73" s="377" t="s">
        <v>121</v>
      </c>
      <c r="B73" s="378"/>
    </row>
    <row r="74" spans="1:2" ht="28.5" x14ac:dyDescent="0.25">
      <c r="A74" s="175" t="s">
        <v>122</v>
      </c>
      <c r="B74" s="185" t="s">
        <v>123</v>
      </c>
    </row>
    <row r="75" spans="1:2" ht="28.5" x14ac:dyDescent="0.25">
      <c r="A75" s="175" t="s">
        <v>124</v>
      </c>
      <c r="B75" s="185" t="s">
        <v>125</v>
      </c>
    </row>
    <row r="76" spans="1:2" ht="28.5" x14ac:dyDescent="0.25">
      <c r="A76" s="175" t="s">
        <v>126</v>
      </c>
      <c r="B76" s="185" t="s">
        <v>127</v>
      </c>
    </row>
    <row r="77" spans="1:2" ht="28.5" x14ac:dyDescent="0.25">
      <c r="A77" s="175" t="s">
        <v>128</v>
      </c>
      <c r="B77" s="185" t="s">
        <v>129</v>
      </c>
    </row>
    <row r="78" spans="1:2" ht="28.5" x14ac:dyDescent="0.25">
      <c r="A78" s="175" t="s">
        <v>130</v>
      </c>
      <c r="B78" s="185" t="s">
        <v>131</v>
      </c>
    </row>
    <row r="79" spans="1:2" ht="42.75" x14ac:dyDescent="0.25">
      <c r="A79" s="175" t="s">
        <v>132</v>
      </c>
      <c r="B79" s="185" t="s">
        <v>133</v>
      </c>
    </row>
    <row r="80" spans="1:2" ht="28.5" x14ac:dyDescent="0.25">
      <c r="A80" s="175" t="s">
        <v>134</v>
      </c>
      <c r="B80" s="185" t="s">
        <v>135</v>
      </c>
    </row>
    <row r="81" spans="1:2" ht="15" x14ac:dyDescent="0.25">
      <c r="A81" s="175" t="s">
        <v>136</v>
      </c>
      <c r="B81" s="185" t="s">
        <v>137</v>
      </c>
    </row>
    <row r="82" spans="1:2" ht="42.75" x14ac:dyDescent="0.25">
      <c r="A82" s="192" t="s">
        <v>138</v>
      </c>
      <c r="B82" s="185" t="s">
        <v>139</v>
      </c>
    </row>
    <row r="83" spans="1:2" ht="42.75" x14ac:dyDescent="0.25">
      <c r="A83" s="184" t="s">
        <v>140</v>
      </c>
      <c r="B83" s="185" t="s">
        <v>141</v>
      </c>
    </row>
    <row r="84" spans="1:2" ht="42.75" x14ac:dyDescent="0.25">
      <c r="A84" s="175" t="s">
        <v>142</v>
      </c>
      <c r="B84" s="185" t="s">
        <v>143</v>
      </c>
    </row>
    <row r="85" spans="1:2" ht="28.5" x14ac:dyDescent="0.25">
      <c r="A85" s="175" t="s">
        <v>44</v>
      </c>
      <c r="B85" s="185" t="s">
        <v>144</v>
      </c>
    </row>
    <row r="86" spans="1:2" ht="28.5" x14ac:dyDescent="0.25">
      <c r="A86" s="175" t="s">
        <v>145</v>
      </c>
      <c r="B86" s="185" t="s">
        <v>146</v>
      </c>
    </row>
    <row r="87" spans="1:2" ht="42.75" x14ac:dyDescent="0.25">
      <c r="A87" s="175" t="s">
        <v>147</v>
      </c>
      <c r="B87" s="185" t="s">
        <v>148</v>
      </c>
    </row>
    <row r="88" spans="1:2" ht="18.600000000000001" customHeight="1" x14ac:dyDescent="0.25">
      <c r="A88" s="377" t="s">
        <v>266</v>
      </c>
      <c r="B88" s="378"/>
    </row>
    <row r="89" spans="1:2" ht="28.5" x14ac:dyDescent="0.25">
      <c r="A89" s="193" t="s">
        <v>262</v>
      </c>
      <c r="B89" s="191" t="s">
        <v>267</v>
      </c>
    </row>
    <row r="90" spans="1:2" ht="15" x14ac:dyDescent="0.25">
      <c r="A90" s="193" t="s">
        <v>263</v>
      </c>
      <c r="B90" s="191" t="s">
        <v>268</v>
      </c>
    </row>
    <row r="91" spans="1:2" ht="15" x14ac:dyDescent="0.25">
      <c r="A91" s="193" t="s">
        <v>264</v>
      </c>
      <c r="B91" s="191" t="s">
        <v>269</v>
      </c>
    </row>
    <row r="92" spans="1:2" ht="15" x14ac:dyDescent="0.25">
      <c r="A92" s="193" t="s">
        <v>265</v>
      </c>
      <c r="B92" s="191" t="s">
        <v>270</v>
      </c>
    </row>
    <row r="93" spans="1:2" ht="15" x14ac:dyDescent="0.25">
      <c r="A93" s="387" t="s">
        <v>149</v>
      </c>
      <c r="B93" s="388"/>
    </row>
  </sheetData>
  <mergeCells count="15">
    <mergeCell ref="A93:B93"/>
    <mergeCell ref="A58:B58"/>
    <mergeCell ref="A73:B73"/>
    <mergeCell ref="A67:B67"/>
    <mergeCell ref="A88:B88"/>
    <mergeCell ref="A1:B1"/>
    <mergeCell ref="A2:B2"/>
    <mergeCell ref="A40:B40"/>
    <mergeCell ref="A65:B65"/>
    <mergeCell ref="A66:B66"/>
    <mergeCell ref="A7:B7"/>
    <mergeCell ref="A22:B22"/>
    <mergeCell ref="A33:B33"/>
    <mergeCell ref="A57:B57"/>
    <mergeCell ref="A49:B49"/>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sheetPr>
  <dimension ref="A1:BJ68"/>
  <sheetViews>
    <sheetView view="pageBreakPreview" topLeftCell="M33" zoomScale="60" zoomScaleNormal="70" workbookViewId="0">
      <selection activeCell="U48" sqref="U48:U67"/>
    </sheetView>
  </sheetViews>
  <sheetFormatPr baseColWidth="10" defaultColWidth="10.7109375" defaultRowHeight="14.25" x14ac:dyDescent="0.25"/>
  <cols>
    <col min="1" max="1" width="25.42578125" style="58" customWidth="1"/>
    <col min="2" max="2" width="29.7109375" style="58" customWidth="1"/>
    <col min="3" max="3" width="21.42578125" style="58" customWidth="1"/>
    <col min="4" max="4" width="21.7109375" style="58" customWidth="1"/>
    <col min="5" max="5" width="20.7109375" style="58" bestFit="1" customWidth="1"/>
    <col min="6" max="6" width="21.7109375" style="58" customWidth="1"/>
    <col min="7" max="7" width="20.7109375" style="58" bestFit="1" customWidth="1"/>
    <col min="8" max="8" width="21.42578125" style="58" customWidth="1"/>
    <col min="9" max="9" width="20.7109375" style="58" bestFit="1" customWidth="1"/>
    <col min="10" max="10" width="22.28515625" style="58" customWidth="1"/>
    <col min="11" max="11" width="20.7109375" style="58" bestFit="1" customWidth="1"/>
    <col min="12" max="12" width="23" style="58" customWidth="1"/>
    <col min="13" max="13" width="20.7109375" style="58" bestFit="1" customWidth="1"/>
    <col min="14" max="14" width="22.28515625" style="58" customWidth="1"/>
    <col min="15" max="15" width="20.7109375" style="58" bestFit="1" customWidth="1"/>
    <col min="16" max="17" width="20.42578125" style="58" customWidth="1"/>
    <col min="18" max="18" width="17.28515625" style="58" bestFit="1" customWidth="1"/>
    <col min="19" max="19" width="20.7109375" style="58" bestFit="1" customWidth="1"/>
    <col min="20" max="20" width="21.28515625" style="58" customWidth="1"/>
    <col min="21" max="21" width="20.7109375" style="58" bestFit="1" customWidth="1"/>
    <col min="22" max="22" width="19.7109375" style="58" bestFit="1" customWidth="1"/>
    <col min="23" max="23" width="21.7109375" style="58" customWidth="1"/>
    <col min="24" max="24" width="17.28515625" style="58" bestFit="1" customWidth="1"/>
    <col min="25" max="25" width="20.7109375" style="58" bestFit="1" customWidth="1"/>
    <col min="26" max="26" width="20.42578125" style="58" customWidth="1"/>
    <col min="27" max="27" width="17.42578125" style="58" customWidth="1"/>
    <col min="28" max="28" width="24.5703125" style="58" bestFit="1" customWidth="1"/>
    <col min="29" max="29" width="22.7109375" style="58" customWidth="1"/>
    <col min="30" max="30" width="17" style="58" customWidth="1"/>
    <col min="31" max="31" width="19.7109375" style="58" bestFit="1" customWidth="1"/>
    <col min="32" max="32" width="22" style="58" customWidth="1"/>
    <col min="33" max="36" width="20.42578125" style="58" bestFit="1" customWidth="1"/>
    <col min="37" max="16384" width="10.7109375" style="58"/>
  </cols>
  <sheetData>
    <row r="1" spans="1:62" s="1" customFormat="1" ht="20.25" customHeight="1" x14ac:dyDescent="0.25">
      <c r="A1" s="593"/>
      <c r="B1" s="699" t="s">
        <v>280</v>
      </c>
      <c r="C1" s="700"/>
      <c r="D1" s="700"/>
      <c r="E1" s="700"/>
      <c r="F1" s="700"/>
      <c r="G1" s="700"/>
      <c r="H1" s="700"/>
      <c r="I1" s="700"/>
      <c r="J1" s="700"/>
      <c r="K1" s="700"/>
      <c r="L1" s="700"/>
      <c r="M1" s="700"/>
      <c r="N1" s="700"/>
      <c r="O1" s="700"/>
      <c r="P1" s="700"/>
      <c r="Q1" s="700"/>
      <c r="R1" s="700"/>
      <c r="S1" s="700"/>
      <c r="T1" s="700"/>
      <c r="U1" s="700"/>
      <c r="V1" s="700"/>
      <c r="W1" s="700"/>
      <c r="X1" s="700"/>
      <c r="Y1" s="700"/>
      <c r="Z1" s="700"/>
      <c r="AA1" s="700"/>
      <c r="AB1" s="700"/>
      <c r="AC1" s="700"/>
      <c r="AD1" s="700"/>
      <c r="AE1" s="700"/>
      <c r="AF1" s="701"/>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row>
    <row r="2" spans="1:62" s="1" customFormat="1" ht="18.75" customHeight="1" x14ac:dyDescent="0.25">
      <c r="A2" s="594"/>
      <c r="B2" s="702"/>
      <c r="C2" s="703"/>
      <c r="D2" s="703"/>
      <c r="E2" s="703"/>
      <c r="F2" s="703"/>
      <c r="G2" s="703"/>
      <c r="H2" s="703"/>
      <c r="I2" s="703"/>
      <c r="J2" s="703"/>
      <c r="K2" s="703"/>
      <c r="L2" s="703"/>
      <c r="M2" s="703"/>
      <c r="N2" s="703"/>
      <c r="O2" s="703"/>
      <c r="P2" s="703"/>
      <c r="Q2" s="703"/>
      <c r="R2" s="703"/>
      <c r="S2" s="703"/>
      <c r="T2" s="703"/>
      <c r="U2" s="703"/>
      <c r="V2" s="703"/>
      <c r="W2" s="703"/>
      <c r="X2" s="703"/>
      <c r="Y2" s="703"/>
      <c r="Z2" s="703"/>
      <c r="AA2" s="703"/>
      <c r="AB2" s="703"/>
      <c r="AC2" s="703"/>
      <c r="AD2" s="703"/>
      <c r="AE2" s="703"/>
      <c r="AF2" s="704"/>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row>
    <row r="3" spans="1:62" s="1" customFormat="1" ht="14.25" customHeight="1" x14ac:dyDescent="0.25">
      <c r="A3" s="594"/>
      <c r="B3" s="702"/>
      <c r="C3" s="703"/>
      <c r="D3" s="703"/>
      <c r="E3" s="703"/>
      <c r="F3" s="703"/>
      <c r="G3" s="703"/>
      <c r="H3" s="703"/>
      <c r="I3" s="703"/>
      <c r="J3" s="703"/>
      <c r="K3" s="703"/>
      <c r="L3" s="703"/>
      <c r="M3" s="703"/>
      <c r="N3" s="703"/>
      <c r="O3" s="703"/>
      <c r="P3" s="703"/>
      <c r="Q3" s="703"/>
      <c r="R3" s="703"/>
      <c r="S3" s="703"/>
      <c r="T3" s="703"/>
      <c r="U3" s="703"/>
      <c r="V3" s="703"/>
      <c r="W3" s="703"/>
      <c r="X3" s="703"/>
      <c r="Y3" s="703"/>
      <c r="Z3" s="703"/>
      <c r="AA3" s="703"/>
      <c r="AB3" s="703"/>
      <c r="AC3" s="703"/>
      <c r="AD3" s="703"/>
      <c r="AE3" s="703"/>
      <c r="AF3" s="704"/>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row>
    <row r="4" spans="1:62" s="1" customFormat="1" ht="33" customHeight="1" thickBot="1" x14ac:dyDescent="0.3">
      <c r="A4" s="595"/>
      <c r="B4" s="705"/>
      <c r="C4" s="706"/>
      <c r="D4" s="706"/>
      <c r="E4" s="706"/>
      <c r="F4" s="706"/>
      <c r="G4" s="706"/>
      <c r="H4" s="706"/>
      <c r="I4" s="706"/>
      <c r="J4" s="706"/>
      <c r="K4" s="706"/>
      <c r="L4" s="706"/>
      <c r="M4" s="706"/>
      <c r="N4" s="706"/>
      <c r="O4" s="706"/>
      <c r="P4" s="706"/>
      <c r="Q4" s="706"/>
      <c r="R4" s="706"/>
      <c r="S4" s="706"/>
      <c r="T4" s="706"/>
      <c r="U4" s="706"/>
      <c r="V4" s="706"/>
      <c r="W4" s="706"/>
      <c r="X4" s="706"/>
      <c r="Y4" s="706"/>
      <c r="Z4" s="706"/>
      <c r="AA4" s="706"/>
      <c r="AB4" s="706"/>
      <c r="AC4" s="706"/>
      <c r="AD4" s="706"/>
      <c r="AE4" s="706"/>
      <c r="AF4" s="707"/>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row>
    <row r="5" spans="1:62" s="1" customFormat="1" ht="15" x14ac:dyDescent="0.25">
      <c r="B5" s="74"/>
      <c r="C5" s="74"/>
      <c r="D5" s="74"/>
      <c r="E5" s="74"/>
      <c r="F5" s="74"/>
      <c r="G5" s="74"/>
      <c r="H5" s="74"/>
      <c r="I5" s="74"/>
      <c r="J5" s="74"/>
      <c r="K5" s="73"/>
      <c r="L5" s="73"/>
      <c r="M5" s="73"/>
      <c r="N5" s="73"/>
      <c r="O5" s="73"/>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row>
    <row r="6" spans="1:62" s="1" customFormat="1" ht="9" customHeight="1" x14ac:dyDescent="0.25">
      <c r="A6" s="5"/>
      <c r="B6" s="74"/>
      <c r="C6" s="74"/>
      <c r="D6" s="74"/>
      <c r="E6" s="74"/>
      <c r="F6" s="74"/>
      <c r="G6" s="74"/>
      <c r="H6" s="74"/>
      <c r="I6" s="74"/>
      <c r="J6" s="74"/>
      <c r="K6" s="74"/>
      <c r="L6" s="74"/>
      <c r="M6" s="74"/>
      <c r="N6" s="74"/>
      <c r="O6" s="74"/>
      <c r="P6" s="2"/>
      <c r="Q6" s="2"/>
      <c r="R6" s="3"/>
      <c r="S6" s="3"/>
      <c r="T6" s="2"/>
      <c r="U6" s="2"/>
      <c r="V6" s="2"/>
      <c r="W6" s="58"/>
      <c r="X6" s="4"/>
      <c r="Y6" s="4"/>
      <c r="Z6" s="4"/>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c r="BI6" s="58"/>
      <c r="BJ6" s="58"/>
    </row>
    <row r="7" spans="1:62" s="1" customFormat="1" ht="15" customHeight="1" thickBot="1" x14ac:dyDescent="0.3">
      <c r="A7" s="6"/>
      <c r="B7" s="74"/>
      <c r="C7" s="74"/>
      <c r="D7" s="74"/>
      <c r="E7" s="74"/>
      <c r="F7" s="74"/>
      <c r="G7" s="74"/>
      <c r="H7" s="74"/>
      <c r="I7" s="74"/>
      <c r="J7" s="74"/>
      <c r="K7" s="74"/>
      <c r="L7" s="74"/>
      <c r="M7" s="74"/>
      <c r="N7" s="74"/>
      <c r="O7" s="74"/>
      <c r="P7" s="2"/>
      <c r="Q7" s="2"/>
      <c r="R7" s="3"/>
      <c r="S7" s="3"/>
      <c r="T7" s="2"/>
      <c r="U7" s="2"/>
      <c r="V7" s="2"/>
      <c r="W7" s="58"/>
      <c r="X7" s="4"/>
      <c r="Y7" s="4"/>
      <c r="Z7" s="94"/>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row>
    <row r="8" spans="1:62" s="1" customFormat="1" ht="15" customHeight="1" thickBot="1" x14ac:dyDescent="0.3">
      <c r="A8" s="571" t="s">
        <v>4</v>
      </c>
      <c r="B8" s="674" t="str">
        <f>PRODUCTO_MGA!B6</f>
        <v>8210 - Consolidación de la Estrategia de Justicia de Género como mecanismo para promover los derechos de las mujeres a una vida libre de violencias en Bogotá D.C.</v>
      </c>
      <c r="C8" s="675"/>
      <c r="D8" s="675"/>
      <c r="E8" s="675"/>
      <c r="F8" s="675"/>
      <c r="G8" s="675"/>
      <c r="H8" s="675"/>
      <c r="I8" s="675"/>
      <c r="J8" s="675"/>
      <c r="K8" s="675"/>
      <c r="L8" s="675"/>
      <c r="M8" s="675"/>
      <c r="N8" s="675"/>
      <c r="O8" s="675"/>
      <c r="P8" s="675"/>
      <c r="Q8" s="675"/>
      <c r="R8" s="675"/>
      <c r="S8" s="675"/>
      <c r="T8" s="675"/>
      <c r="U8" s="675"/>
      <c r="V8" s="675"/>
      <c r="W8" s="675"/>
      <c r="X8" s="675"/>
      <c r="Y8" s="675"/>
      <c r="Z8" s="675"/>
      <c r="AA8" s="680" t="s">
        <v>155</v>
      </c>
      <c r="AB8" s="710">
        <f>PRODUCTO_MGA!K6</f>
        <v>2024110010300</v>
      </c>
      <c r="AC8" s="708" t="s">
        <v>200</v>
      </c>
      <c r="AD8" s="709"/>
      <c r="AE8" s="431" t="s">
        <v>272</v>
      </c>
      <c r="AF8" s="433"/>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row>
    <row r="9" spans="1:62" s="1" customFormat="1" ht="15" customHeight="1" thickBot="1" x14ac:dyDescent="0.3">
      <c r="A9" s="572"/>
      <c r="B9" s="676"/>
      <c r="C9" s="677"/>
      <c r="D9" s="677"/>
      <c r="E9" s="677"/>
      <c r="F9" s="677"/>
      <c r="G9" s="677"/>
      <c r="H9" s="677"/>
      <c r="I9" s="677"/>
      <c r="J9" s="677"/>
      <c r="K9" s="677"/>
      <c r="L9" s="677"/>
      <c r="M9" s="677"/>
      <c r="N9" s="677"/>
      <c r="O9" s="677"/>
      <c r="P9" s="677"/>
      <c r="Q9" s="677"/>
      <c r="R9" s="677"/>
      <c r="S9" s="677"/>
      <c r="T9" s="677"/>
      <c r="U9" s="677"/>
      <c r="V9" s="677"/>
      <c r="W9" s="677"/>
      <c r="X9" s="677"/>
      <c r="Y9" s="677"/>
      <c r="Z9" s="677"/>
      <c r="AA9" s="681"/>
      <c r="AB9" s="711"/>
      <c r="AC9" s="708" t="s">
        <v>201</v>
      </c>
      <c r="AD9" s="709"/>
      <c r="AE9" s="431" t="s">
        <v>273</v>
      </c>
      <c r="AF9" s="433"/>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row>
    <row r="10" spans="1:62" s="1" customFormat="1" ht="15" customHeight="1" thickBot="1" x14ac:dyDescent="0.3">
      <c r="A10" s="572"/>
      <c r="B10" s="676"/>
      <c r="C10" s="677"/>
      <c r="D10" s="677"/>
      <c r="E10" s="677"/>
      <c r="F10" s="677"/>
      <c r="G10" s="677"/>
      <c r="H10" s="677"/>
      <c r="I10" s="677"/>
      <c r="J10" s="677"/>
      <c r="K10" s="677"/>
      <c r="L10" s="677"/>
      <c r="M10" s="677"/>
      <c r="N10" s="677"/>
      <c r="O10" s="677"/>
      <c r="P10" s="677"/>
      <c r="Q10" s="677"/>
      <c r="R10" s="677"/>
      <c r="S10" s="677"/>
      <c r="T10" s="677"/>
      <c r="U10" s="677"/>
      <c r="V10" s="677"/>
      <c r="W10" s="677"/>
      <c r="X10" s="677"/>
      <c r="Y10" s="677"/>
      <c r="Z10" s="677"/>
      <c r="AA10" s="681"/>
      <c r="AB10" s="711"/>
      <c r="AC10" s="708" t="s">
        <v>202</v>
      </c>
      <c r="AD10" s="709"/>
      <c r="AE10" s="683" t="s">
        <v>274</v>
      </c>
      <c r="AF10" s="684"/>
      <c r="AG10" s="58"/>
      <c r="AH10" s="58"/>
      <c r="AI10" s="58"/>
      <c r="AJ10" s="58"/>
      <c r="AK10" s="58"/>
      <c r="AL10" s="58"/>
      <c r="AM10" s="58"/>
      <c r="AN10" s="58"/>
      <c r="AO10" s="58"/>
      <c r="AP10" s="58"/>
      <c r="AQ10" s="58"/>
      <c r="AR10" s="58"/>
      <c r="AS10" s="58"/>
      <c r="AT10" s="58"/>
      <c r="AU10" s="58"/>
      <c r="AV10" s="58"/>
      <c r="AW10" s="58"/>
      <c r="AX10" s="58"/>
      <c r="AY10" s="58"/>
      <c r="AZ10" s="58"/>
      <c r="BA10" s="58"/>
      <c r="BB10" s="58"/>
      <c r="BC10" s="58"/>
      <c r="BD10" s="58"/>
      <c r="BE10" s="58"/>
      <c r="BF10" s="58"/>
      <c r="BG10" s="58"/>
      <c r="BH10" s="58"/>
      <c r="BI10" s="58"/>
      <c r="BJ10" s="58"/>
    </row>
    <row r="11" spans="1:62" s="1" customFormat="1" ht="15" customHeight="1" thickBot="1" x14ac:dyDescent="0.3">
      <c r="A11" s="573"/>
      <c r="B11" s="678"/>
      <c r="C11" s="679"/>
      <c r="D11" s="679"/>
      <c r="E11" s="679"/>
      <c r="F11" s="679"/>
      <c r="G11" s="679"/>
      <c r="H11" s="679"/>
      <c r="I11" s="679"/>
      <c r="J11" s="679"/>
      <c r="K11" s="679"/>
      <c r="L11" s="679"/>
      <c r="M11" s="679"/>
      <c r="N11" s="679"/>
      <c r="O11" s="679"/>
      <c r="P11" s="679"/>
      <c r="Q11" s="679"/>
      <c r="R11" s="679"/>
      <c r="S11" s="679"/>
      <c r="T11" s="679"/>
      <c r="U11" s="679"/>
      <c r="V11" s="679"/>
      <c r="W11" s="679"/>
      <c r="X11" s="679"/>
      <c r="Y11" s="679"/>
      <c r="Z11" s="679"/>
      <c r="AA11" s="682"/>
      <c r="AB11" s="712"/>
      <c r="AC11" s="708" t="s">
        <v>153</v>
      </c>
      <c r="AD11" s="709"/>
      <c r="AE11" s="431" t="s">
        <v>277</v>
      </c>
      <c r="AF11" s="433"/>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row>
    <row r="12" spans="1:62" s="1" customFormat="1" ht="9" customHeight="1" x14ac:dyDescent="0.25">
      <c r="A12" s="14"/>
      <c r="B12" s="95"/>
      <c r="C12" s="95"/>
      <c r="D12" s="95"/>
      <c r="E12" s="95"/>
      <c r="F12" s="95"/>
      <c r="G12" s="95"/>
      <c r="H12" s="95"/>
      <c r="I12" s="95"/>
      <c r="J12" s="95"/>
      <c r="K12" s="95"/>
      <c r="L12" s="95"/>
      <c r="M12" s="95"/>
      <c r="N12" s="95"/>
      <c r="O12" s="95"/>
      <c r="P12" s="95"/>
      <c r="Q12" s="95"/>
      <c r="R12" s="95"/>
      <c r="S12" s="95"/>
      <c r="T12" s="95"/>
      <c r="U12" s="95"/>
      <c r="V12" s="95"/>
      <c r="W12" s="95"/>
      <c r="X12" s="95"/>
      <c r="Y12" s="95"/>
      <c r="Z12" s="95"/>
      <c r="AA12" s="95"/>
      <c r="AB12" s="95"/>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row>
    <row r="13" spans="1:62" s="25" customFormat="1" ht="16.5" customHeight="1" thickBot="1" x14ac:dyDescent="0.25">
      <c r="C13" s="76"/>
      <c r="D13" s="76"/>
      <c r="E13" s="76"/>
      <c r="F13" s="76"/>
      <c r="G13" s="76"/>
      <c r="H13" s="76"/>
      <c r="I13" s="76"/>
      <c r="J13" s="76"/>
      <c r="K13" s="75"/>
      <c r="L13" s="75"/>
      <c r="M13" s="75"/>
      <c r="N13" s="75"/>
      <c r="O13" s="75"/>
      <c r="P13" s="86"/>
      <c r="Q13" s="86"/>
      <c r="R13" s="86"/>
      <c r="S13" s="86"/>
      <c r="T13" s="86"/>
      <c r="U13" s="86"/>
      <c r="V13" s="86"/>
      <c r="W13" s="86"/>
      <c r="X13" s="86"/>
      <c r="Y13" s="86"/>
      <c r="Z13" s="86"/>
      <c r="AA13" s="86"/>
      <c r="AB13" s="86"/>
      <c r="AC13" s="86"/>
      <c r="AD13" s="86"/>
      <c r="AE13" s="86"/>
      <c r="AF13" s="86"/>
      <c r="AG13" s="86"/>
      <c r="AH13" s="86"/>
      <c r="AI13" s="86"/>
      <c r="AJ13" s="86"/>
      <c r="AK13" s="86"/>
      <c r="AL13" s="86"/>
      <c r="AM13" s="86"/>
      <c r="AN13" s="86"/>
      <c r="AO13" s="86"/>
      <c r="AP13" s="86"/>
      <c r="AQ13" s="86"/>
      <c r="AR13" s="86"/>
      <c r="AS13" s="86"/>
      <c r="AT13" s="86"/>
      <c r="AU13" s="86"/>
      <c r="AV13" s="86"/>
      <c r="AW13" s="86"/>
      <c r="AX13" s="86"/>
      <c r="AY13" s="86"/>
      <c r="AZ13" s="86"/>
      <c r="BA13" s="86"/>
      <c r="BB13" s="86"/>
      <c r="BC13" s="86"/>
      <c r="BD13" s="86"/>
      <c r="BE13" s="86"/>
      <c r="BF13" s="86"/>
      <c r="BG13" s="86"/>
      <c r="BH13" s="86"/>
      <c r="BI13" s="86"/>
      <c r="BJ13" s="86"/>
    </row>
    <row r="14" spans="1:62" s="60" customFormat="1" ht="21.75" customHeight="1" thickBot="1" x14ac:dyDescent="0.3">
      <c r="A14" s="458" t="s">
        <v>6</v>
      </c>
      <c r="B14" s="126" t="s">
        <v>156</v>
      </c>
      <c r="C14" s="96"/>
      <c r="D14" s="126" t="s">
        <v>157</v>
      </c>
      <c r="E14" s="97"/>
      <c r="F14" s="126" t="s">
        <v>158</v>
      </c>
      <c r="G14" s="97"/>
      <c r="H14" s="126" t="s">
        <v>159</v>
      </c>
      <c r="I14" s="98"/>
      <c r="J14" s="77"/>
      <c r="K14" s="457" t="s">
        <v>8</v>
      </c>
      <c r="L14" s="457"/>
      <c r="M14" s="685" t="s">
        <v>160</v>
      </c>
      <c r="N14" s="685"/>
      <c r="O14" s="685"/>
      <c r="P14" s="101"/>
      <c r="Q14" s="135"/>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87"/>
      <c r="AX14" s="87"/>
      <c r="AY14" s="87"/>
      <c r="AZ14" s="87"/>
      <c r="BA14" s="87"/>
      <c r="BB14" s="87"/>
      <c r="BC14" s="87"/>
      <c r="BD14" s="87"/>
      <c r="BE14" s="87"/>
      <c r="BF14" s="87"/>
      <c r="BG14" s="87"/>
      <c r="BH14" s="87"/>
      <c r="BI14" s="87"/>
      <c r="BJ14" s="87"/>
    </row>
    <row r="15" spans="1:62" s="60" customFormat="1" ht="21.75" customHeight="1" thickBot="1" x14ac:dyDescent="0.3">
      <c r="A15" s="458"/>
      <c r="B15" s="127" t="s">
        <v>161</v>
      </c>
      <c r="C15" s="99"/>
      <c r="D15" s="126" t="s">
        <v>162</v>
      </c>
      <c r="E15" s="100"/>
      <c r="F15" s="126" t="s">
        <v>163</v>
      </c>
      <c r="G15" s="100"/>
      <c r="H15" s="126" t="s">
        <v>164</v>
      </c>
      <c r="I15" s="98"/>
      <c r="J15" s="77"/>
      <c r="K15" s="457"/>
      <c r="L15" s="457"/>
      <c r="M15" s="685" t="s">
        <v>165</v>
      </c>
      <c r="N15" s="685"/>
      <c r="O15" s="685"/>
      <c r="P15" s="101"/>
      <c r="Q15" s="135"/>
      <c r="R15" s="87"/>
      <c r="S15" s="87"/>
      <c r="T15" s="87"/>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c r="AS15" s="87"/>
      <c r="AT15" s="87"/>
      <c r="AU15" s="87"/>
      <c r="AV15" s="87"/>
      <c r="AW15" s="87"/>
      <c r="AX15" s="87"/>
      <c r="AY15" s="87"/>
      <c r="AZ15" s="87"/>
      <c r="BA15" s="87"/>
      <c r="BB15" s="87"/>
      <c r="BC15" s="87"/>
      <c r="BD15" s="87"/>
      <c r="BE15" s="87"/>
      <c r="BF15" s="87"/>
      <c r="BG15" s="87"/>
      <c r="BH15" s="87"/>
      <c r="BI15" s="87"/>
      <c r="BJ15" s="87"/>
    </row>
    <row r="16" spans="1:62" s="60" customFormat="1" ht="21.75" customHeight="1" thickBot="1" x14ac:dyDescent="0.3">
      <c r="A16" s="458"/>
      <c r="B16" s="126" t="s">
        <v>166</v>
      </c>
      <c r="C16" s="96"/>
      <c r="D16" s="126" t="s">
        <v>167</v>
      </c>
      <c r="E16" s="100" t="s">
        <v>282</v>
      </c>
      <c r="F16" s="126" t="s">
        <v>168</v>
      </c>
      <c r="G16" s="100"/>
      <c r="H16" s="126" t="s">
        <v>169</v>
      </c>
      <c r="I16" s="98"/>
      <c r="K16" s="457"/>
      <c r="L16" s="457"/>
      <c r="M16" s="685" t="s">
        <v>170</v>
      </c>
      <c r="N16" s="685"/>
      <c r="O16" s="685"/>
      <c r="P16" s="305" t="s">
        <v>282</v>
      </c>
      <c r="Q16" s="135"/>
      <c r="R16" s="87"/>
      <c r="S16" s="87"/>
      <c r="T16" s="87"/>
      <c r="U16" s="87"/>
      <c r="V16" s="87"/>
      <c r="W16" s="87"/>
      <c r="X16" s="87"/>
      <c r="Y16" s="87"/>
      <c r="Z16" s="87"/>
      <c r="AA16" s="87"/>
      <c r="AB16" s="87"/>
      <c r="AC16" s="87"/>
      <c r="AD16" s="87"/>
      <c r="AE16" s="87"/>
      <c r="AF16" s="87"/>
      <c r="AG16" s="87"/>
      <c r="AH16" s="87"/>
      <c r="AI16" s="87"/>
      <c r="AJ16" s="87"/>
      <c r="AK16" s="87"/>
      <c r="AL16" s="87"/>
      <c r="AM16" s="87"/>
      <c r="AN16" s="87"/>
      <c r="AO16" s="87"/>
      <c r="AP16" s="87"/>
      <c r="AQ16" s="87"/>
      <c r="AR16" s="87"/>
      <c r="AS16" s="87"/>
      <c r="AT16" s="87"/>
      <c r="AU16" s="87"/>
      <c r="AV16" s="87"/>
      <c r="AW16" s="87"/>
      <c r="AX16" s="87"/>
      <c r="AY16" s="87"/>
      <c r="AZ16" s="87"/>
      <c r="BA16" s="87"/>
      <c r="BB16" s="87"/>
      <c r="BC16" s="87"/>
      <c r="BD16" s="87"/>
      <c r="BE16" s="87"/>
      <c r="BF16" s="87"/>
      <c r="BG16" s="87"/>
      <c r="BH16" s="87"/>
      <c r="BI16" s="87"/>
      <c r="BJ16" s="87"/>
    </row>
    <row r="17" spans="1:62" s="60" customFormat="1" ht="21.75" customHeight="1" thickBot="1" x14ac:dyDescent="0.3">
      <c r="A17" s="1"/>
      <c r="B17" s="1"/>
      <c r="C17" s="1"/>
      <c r="D17" s="1"/>
      <c r="E17" s="1"/>
      <c r="F17" s="1"/>
      <c r="G17" s="77"/>
      <c r="H17" s="77"/>
      <c r="I17" s="77"/>
      <c r="J17" s="77"/>
      <c r="K17" s="78"/>
      <c r="L17" s="78"/>
      <c r="M17" s="76"/>
      <c r="N17" s="76"/>
      <c r="O17" s="76"/>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87"/>
      <c r="AX17" s="87"/>
      <c r="AY17" s="87"/>
      <c r="AZ17" s="87"/>
      <c r="BA17" s="87"/>
      <c r="BB17" s="87"/>
      <c r="BC17" s="87"/>
      <c r="BD17" s="87"/>
      <c r="BE17" s="87"/>
      <c r="BF17" s="87"/>
      <c r="BG17" s="87"/>
      <c r="BH17" s="87"/>
      <c r="BI17" s="87"/>
      <c r="BJ17" s="87"/>
    </row>
    <row r="18" spans="1:62" s="1" customFormat="1" ht="48" customHeight="1" thickBot="1" x14ac:dyDescent="0.3">
      <c r="A18" s="481" t="s">
        <v>224</v>
      </c>
      <c r="B18" s="482"/>
      <c r="C18" s="482"/>
      <c r="D18" s="482"/>
      <c r="E18" s="482"/>
      <c r="F18" s="482"/>
      <c r="G18" s="482"/>
      <c r="H18" s="482"/>
      <c r="I18" s="482"/>
      <c r="J18" s="482"/>
      <c r="K18" s="482"/>
      <c r="L18" s="482"/>
      <c r="M18" s="482"/>
      <c r="N18" s="482"/>
      <c r="O18" s="482"/>
      <c r="P18" s="482"/>
      <c r="Q18" s="482"/>
      <c r="R18" s="482"/>
      <c r="S18" s="482"/>
      <c r="T18" s="482"/>
      <c r="U18" s="482"/>
      <c r="V18" s="482"/>
      <c r="W18" s="482"/>
      <c r="X18" s="482"/>
      <c r="Y18" s="482"/>
      <c r="Z18" s="482"/>
      <c r="AA18" s="482"/>
      <c r="AB18" s="482"/>
      <c r="AC18" s="482"/>
      <c r="AD18" s="482"/>
      <c r="AE18" s="482"/>
      <c r="AF18" s="483"/>
      <c r="AG18" s="87"/>
      <c r="AH18" s="87"/>
      <c r="AI18" s="87"/>
      <c r="AJ18" s="87"/>
      <c r="AK18" s="87"/>
      <c r="AL18" s="87"/>
      <c r="AM18" s="87"/>
      <c r="AN18" s="58"/>
      <c r="AO18" s="58"/>
      <c r="AP18" s="58"/>
      <c r="AQ18" s="58"/>
      <c r="AR18" s="58"/>
      <c r="AS18" s="58"/>
      <c r="AT18" s="58"/>
      <c r="AU18" s="58"/>
      <c r="AV18" s="58"/>
      <c r="AW18" s="58"/>
      <c r="AX18" s="58"/>
      <c r="AY18" s="58"/>
      <c r="AZ18" s="58"/>
      <c r="BA18" s="58"/>
      <c r="BB18" s="58"/>
      <c r="BC18" s="58"/>
      <c r="BD18" s="58"/>
      <c r="BE18" s="58"/>
      <c r="BF18" s="58"/>
      <c r="BG18" s="58"/>
      <c r="BH18" s="58"/>
      <c r="BI18" s="58"/>
      <c r="BJ18" s="58"/>
    </row>
    <row r="19" spans="1:62" s="1" customFormat="1" ht="50.25" customHeight="1" thickBot="1" x14ac:dyDescent="0.3">
      <c r="A19" s="479" t="s">
        <v>225</v>
      </c>
      <c r="B19" s="480"/>
      <c r="C19" s="695" t="s">
        <v>431</v>
      </c>
      <c r="D19" s="695"/>
      <c r="E19" s="695"/>
      <c r="F19" s="695"/>
      <c r="G19" s="695"/>
      <c r="H19" s="695"/>
      <c r="I19" s="695"/>
      <c r="J19" s="695"/>
      <c r="K19" s="695"/>
      <c r="L19" s="695"/>
      <c r="M19" s="695"/>
      <c r="N19" s="695"/>
      <c r="O19" s="695"/>
      <c r="P19" s="695"/>
      <c r="Q19" s="695"/>
      <c r="R19" s="695"/>
      <c r="S19" s="695"/>
      <c r="T19" s="695"/>
      <c r="U19" s="695"/>
      <c r="V19" s="695"/>
      <c r="W19" s="695"/>
      <c r="X19" s="695"/>
      <c r="Y19" s="695"/>
      <c r="Z19" s="695"/>
      <c r="AA19" s="695"/>
      <c r="AB19" s="695"/>
      <c r="AC19" s="695"/>
      <c r="AD19" s="695"/>
      <c r="AE19" s="695"/>
      <c r="AF19" s="696"/>
      <c r="AG19" s="87"/>
      <c r="AH19" s="87"/>
      <c r="AI19" s="87"/>
      <c r="AJ19" s="87"/>
      <c r="AK19" s="87"/>
      <c r="AL19" s="87"/>
      <c r="AM19" s="87"/>
      <c r="AN19" s="58"/>
      <c r="AO19" s="58"/>
      <c r="AP19" s="58"/>
      <c r="AQ19" s="58"/>
      <c r="AR19" s="58"/>
      <c r="AS19" s="58"/>
      <c r="AT19" s="58"/>
      <c r="AU19" s="58"/>
      <c r="AV19" s="58"/>
      <c r="AW19" s="58"/>
      <c r="AX19" s="58"/>
      <c r="AY19" s="58"/>
      <c r="AZ19" s="58"/>
      <c r="BA19" s="58"/>
      <c r="BB19" s="58"/>
      <c r="BC19" s="58"/>
      <c r="BD19" s="58"/>
      <c r="BE19" s="58"/>
      <c r="BF19" s="58"/>
      <c r="BG19" s="58"/>
      <c r="BH19" s="58"/>
      <c r="BI19" s="58"/>
      <c r="BJ19" s="58"/>
    </row>
    <row r="20" spans="1:62" s="28" customFormat="1" ht="21.75" customHeight="1" thickBot="1" x14ac:dyDescent="0.3">
      <c r="A20" s="492" t="s">
        <v>226</v>
      </c>
      <c r="B20" s="697" t="s">
        <v>227</v>
      </c>
      <c r="C20" s="566" t="s">
        <v>84</v>
      </c>
      <c r="D20" s="691"/>
      <c r="E20" s="691"/>
      <c r="F20" s="691"/>
      <c r="G20" s="691"/>
      <c r="H20" s="691"/>
      <c r="I20" s="691"/>
      <c r="J20" s="691"/>
      <c r="K20" s="691"/>
      <c r="L20" s="691"/>
      <c r="M20" s="691"/>
      <c r="N20" s="567"/>
      <c r="O20" s="692" t="s">
        <v>86</v>
      </c>
      <c r="P20" s="693"/>
      <c r="Q20" s="693"/>
      <c r="R20" s="693"/>
      <c r="S20" s="693"/>
      <c r="T20" s="693"/>
      <c r="U20" s="693"/>
      <c r="V20" s="693"/>
      <c r="W20" s="693"/>
      <c r="X20" s="693"/>
      <c r="Y20" s="693"/>
      <c r="Z20" s="693"/>
      <c r="AA20" s="693"/>
      <c r="AB20" s="693"/>
      <c r="AC20" s="693"/>
      <c r="AD20" s="693"/>
      <c r="AE20" s="693"/>
      <c r="AF20" s="694"/>
      <c r="AG20" s="87"/>
      <c r="AH20" s="87"/>
      <c r="AI20" s="87"/>
      <c r="AJ20" s="87"/>
      <c r="AK20" s="87"/>
      <c r="AL20" s="87"/>
      <c r="AM20" s="87"/>
      <c r="AN20" s="88"/>
      <c r="AO20" s="88"/>
      <c r="AP20" s="88"/>
      <c r="AQ20" s="88"/>
      <c r="AR20" s="88"/>
      <c r="AS20" s="88"/>
      <c r="AT20" s="88"/>
      <c r="AU20" s="88"/>
      <c r="AV20" s="88"/>
      <c r="AW20" s="88"/>
      <c r="AX20" s="88"/>
      <c r="AY20" s="88"/>
      <c r="AZ20" s="88"/>
      <c r="BA20" s="88"/>
      <c r="BB20" s="88"/>
      <c r="BC20" s="88"/>
      <c r="BD20" s="88"/>
      <c r="BE20" s="88"/>
      <c r="BF20" s="88"/>
      <c r="BG20" s="88"/>
      <c r="BH20" s="88"/>
      <c r="BI20" s="88"/>
      <c r="BJ20" s="88"/>
    </row>
    <row r="21" spans="1:62" s="28" customFormat="1" ht="21.75" customHeight="1" thickBot="1" x14ac:dyDescent="0.3">
      <c r="A21" s="499"/>
      <c r="B21" s="697"/>
      <c r="C21" s="566" t="s">
        <v>181</v>
      </c>
      <c r="D21" s="567"/>
      <c r="E21" s="698" t="s">
        <v>183</v>
      </c>
      <c r="F21" s="690"/>
      <c r="G21" s="689" t="s">
        <v>184</v>
      </c>
      <c r="H21" s="690"/>
      <c r="I21" s="689" t="s">
        <v>185</v>
      </c>
      <c r="J21" s="690"/>
      <c r="K21" s="689" t="s">
        <v>186</v>
      </c>
      <c r="L21" s="690"/>
      <c r="M21" s="689" t="s">
        <v>187</v>
      </c>
      <c r="N21" s="690"/>
      <c r="O21" s="692" t="s">
        <v>181</v>
      </c>
      <c r="P21" s="693"/>
      <c r="Q21" s="694"/>
      <c r="R21" s="686" t="s">
        <v>183</v>
      </c>
      <c r="S21" s="687"/>
      <c r="T21" s="688"/>
      <c r="U21" s="686" t="s">
        <v>184</v>
      </c>
      <c r="V21" s="687"/>
      <c r="W21" s="688"/>
      <c r="X21" s="686" t="s">
        <v>185</v>
      </c>
      <c r="Y21" s="687"/>
      <c r="Z21" s="688"/>
      <c r="AA21" s="686" t="s">
        <v>186</v>
      </c>
      <c r="AB21" s="687"/>
      <c r="AC21" s="688"/>
      <c r="AD21" s="686" t="s">
        <v>187</v>
      </c>
      <c r="AE21" s="687"/>
      <c r="AF21" s="688"/>
      <c r="AG21" s="87"/>
      <c r="AH21" s="87"/>
      <c r="AI21" s="87"/>
      <c r="AJ21" s="87"/>
      <c r="AK21" s="87"/>
      <c r="AL21" s="87"/>
      <c r="AM21" s="87"/>
      <c r="AN21" s="88"/>
      <c r="AO21" s="88"/>
      <c r="AP21" s="88"/>
      <c r="AQ21" s="88"/>
      <c r="AR21" s="88"/>
      <c r="AS21" s="88"/>
      <c r="AT21" s="88"/>
      <c r="AU21" s="88"/>
      <c r="AV21" s="88"/>
      <c r="AW21" s="88"/>
      <c r="AX21" s="88"/>
      <c r="AY21" s="88"/>
      <c r="AZ21" s="88"/>
      <c r="BA21" s="88"/>
      <c r="BB21" s="88"/>
      <c r="BC21" s="88"/>
      <c r="BD21" s="88"/>
      <c r="BE21" s="88"/>
      <c r="BF21" s="88"/>
      <c r="BG21" s="88"/>
      <c r="BH21" s="88"/>
      <c r="BI21" s="88"/>
      <c r="BJ21" s="88"/>
    </row>
    <row r="22" spans="1:62" s="28" customFormat="1" ht="28.5" customHeight="1" thickBot="1" x14ac:dyDescent="0.3">
      <c r="A22" s="499"/>
      <c r="B22" s="697"/>
      <c r="C22" s="92" t="s">
        <v>228</v>
      </c>
      <c r="D22" s="92" t="s">
        <v>229</v>
      </c>
      <c r="E22" s="90" t="s">
        <v>228</v>
      </c>
      <c r="F22" s="92" t="s">
        <v>229</v>
      </c>
      <c r="G22" s="92" t="s">
        <v>228</v>
      </c>
      <c r="H22" s="92" t="s">
        <v>229</v>
      </c>
      <c r="I22" s="92" t="s">
        <v>228</v>
      </c>
      <c r="J22" s="92" t="s">
        <v>229</v>
      </c>
      <c r="K22" s="92" t="s">
        <v>228</v>
      </c>
      <c r="L22" s="92" t="s">
        <v>229</v>
      </c>
      <c r="M22" s="92" t="s">
        <v>228</v>
      </c>
      <c r="N22" s="92" t="s">
        <v>229</v>
      </c>
      <c r="O22" s="93" t="s">
        <v>228</v>
      </c>
      <c r="P22" s="93" t="s">
        <v>230</v>
      </c>
      <c r="Q22" s="93" t="s">
        <v>28</v>
      </c>
      <c r="R22" s="93" t="s">
        <v>228</v>
      </c>
      <c r="S22" s="93" t="s">
        <v>230</v>
      </c>
      <c r="T22" s="93" t="s">
        <v>28</v>
      </c>
      <c r="U22" s="93" t="s">
        <v>228</v>
      </c>
      <c r="V22" s="93" t="s">
        <v>230</v>
      </c>
      <c r="W22" s="93" t="s">
        <v>28</v>
      </c>
      <c r="X22" s="93" t="s">
        <v>228</v>
      </c>
      <c r="Y22" s="93" t="s">
        <v>230</v>
      </c>
      <c r="Z22" s="93" t="s">
        <v>28</v>
      </c>
      <c r="AA22" s="93" t="s">
        <v>228</v>
      </c>
      <c r="AB22" s="93" t="s">
        <v>230</v>
      </c>
      <c r="AC22" s="93" t="s">
        <v>28</v>
      </c>
      <c r="AD22" s="276" t="s">
        <v>228</v>
      </c>
      <c r="AE22" s="276" t="s">
        <v>230</v>
      </c>
      <c r="AF22" s="276" t="s">
        <v>28</v>
      </c>
      <c r="AG22" s="87"/>
      <c r="AH22" s="87"/>
      <c r="AI22" s="87"/>
      <c r="AJ22" s="87"/>
      <c r="AK22" s="87"/>
      <c r="AL22" s="87"/>
      <c r="AM22" s="87"/>
      <c r="AN22" s="88"/>
      <c r="AO22" s="88"/>
      <c r="AP22" s="88"/>
      <c r="AQ22" s="88"/>
      <c r="AR22" s="88"/>
      <c r="AS22" s="88"/>
      <c r="AT22" s="88"/>
      <c r="AU22" s="88"/>
      <c r="AV22" s="88"/>
      <c r="AW22" s="88"/>
      <c r="AX22" s="88"/>
      <c r="AY22" s="88"/>
      <c r="AZ22" s="88"/>
      <c r="BA22" s="88"/>
      <c r="BB22" s="88"/>
      <c r="BC22" s="88"/>
      <c r="BD22" s="88"/>
      <c r="BE22" s="88"/>
      <c r="BF22" s="88"/>
      <c r="BG22" s="88"/>
      <c r="BH22" s="88"/>
      <c r="BI22" s="88"/>
      <c r="BJ22" s="88"/>
    </row>
    <row r="23" spans="1:62" s="28" customFormat="1" ht="15.75" customHeight="1" x14ac:dyDescent="0.25">
      <c r="A23" s="499"/>
      <c r="B23" s="55" t="s">
        <v>231</v>
      </c>
      <c r="C23" s="269">
        <v>16</v>
      </c>
      <c r="D23" s="105"/>
      <c r="E23" s="267">
        <v>33</v>
      </c>
      <c r="F23" s="103"/>
      <c r="G23" s="266">
        <v>39</v>
      </c>
      <c r="H23" s="103"/>
      <c r="I23" s="266">
        <v>39</v>
      </c>
      <c r="J23" s="103"/>
      <c r="K23" s="266">
        <v>39</v>
      </c>
      <c r="L23" s="103"/>
      <c r="M23" s="266">
        <v>39</v>
      </c>
      <c r="N23" s="103"/>
      <c r="O23" s="287">
        <v>15</v>
      </c>
      <c r="P23" s="103"/>
      <c r="Q23" s="103"/>
      <c r="R23" s="287">
        <v>63</v>
      </c>
      <c r="S23" s="103"/>
      <c r="T23" s="103"/>
      <c r="U23" s="266">
        <v>65</v>
      </c>
      <c r="V23" s="103"/>
      <c r="W23" s="103"/>
      <c r="X23" s="299">
        <v>63</v>
      </c>
      <c r="Y23" s="103"/>
      <c r="Z23" s="103"/>
      <c r="AA23" s="299">
        <v>72</v>
      </c>
      <c r="AB23" s="103"/>
      <c r="AC23" s="136"/>
      <c r="AD23" s="315">
        <v>50</v>
      </c>
      <c r="AE23" s="282"/>
      <c r="AF23" s="278"/>
      <c r="AG23" s="87"/>
      <c r="AH23" s="87"/>
      <c r="AI23" s="87"/>
      <c r="AJ23" s="87"/>
      <c r="AK23" s="87"/>
      <c r="AL23" s="87"/>
      <c r="AM23" s="87"/>
      <c r="AN23" s="88"/>
      <c r="AO23" s="88"/>
      <c r="AP23" s="88"/>
      <c r="AQ23" s="88"/>
      <c r="AR23" s="88"/>
      <c r="AS23" s="88"/>
      <c r="AT23" s="88"/>
      <c r="AU23" s="88"/>
      <c r="AV23" s="88"/>
      <c r="AW23" s="88"/>
      <c r="AX23" s="88"/>
      <c r="AY23" s="88"/>
      <c r="AZ23" s="88"/>
      <c r="BA23" s="88"/>
      <c r="BB23" s="88"/>
      <c r="BC23" s="88"/>
      <c r="BD23" s="88"/>
      <c r="BE23" s="88"/>
      <c r="BF23" s="88"/>
      <c r="BG23" s="88"/>
      <c r="BH23" s="88"/>
      <c r="BI23" s="88"/>
      <c r="BJ23" s="88"/>
    </row>
    <row r="24" spans="1:62" s="28" customFormat="1" ht="15.75" customHeight="1" x14ac:dyDescent="0.25">
      <c r="A24" s="499"/>
      <c r="B24" s="56" t="s">
        <v>232</v>
      </c>
      <c r="C24" s="269">
        <v>8</v>
      </c>
      <c r="D24" s="105"/>
      <c r="E24" s="267">
        <v>17</v>
      </c>
      <c r="F24" s="103"/>
      <c r="G24" s="266">
        <v>20</v>
      </c>
      <c r="H24" s="103"/>
      <c r="I24" s="266">
        <v>20</v>
      </c>
      <c r="J24" s="103"/>
      <c r="K24" s="266">
        <v>20</v>
      </c>
      <c r="L24" s="103"/>
      <c r="M24" s="266">
        <v>20</v>
      </c>
      <c r="N24" s="103"/>
      <c r="O24" s="287">
        <v>8</v>
      </c>
      <c r="P24" s="103"/>
      <c r="Q24" s="103"/>
      <c r="R24" s="287">
        <v>9</v>
      </c>
      <c r="S24" s="103"/>
      <c r="T24" s="103"/>
      <c r="U24" s="266">
        <v>16</v>
      </c>
      <c r="V24" s="103"/>
      <c r="W24" s="103"/>
      <c r="X24" s="299">
        <v>11</v>
      </c>
      <c r="Y24" s="103"/>
      <c r="Z24" s="103"/>
      <c r="AA24" s="299">
        <v>17</v>
      </c>
      <c r="AB24" s="103"/>
      <c r="AC24" s="136"/>
      <c r="AD24" s="316">
        <v>14</v>
      </c>
      <c r="AE24" s="277"/>
      <c r="AF24" s="280"/>
      <c r="AG24" s="87"/>
      <c r="AH24" s="87"/>
      <c r="AI24" s="87"/>
      <c r="AJ24" s="87"/>
      <c r="AK24" s="87"/>
      <c r="AL24" s="87"/>
      <c r="AM24" s="87"/>
      <c r="AN24" s="88"/>
      <c r="AO24" s="88"/>
      <c r="AP24" s="88"/>
      <c r="AQ24" s="88"/>
      <c r="AR24" s="88"/>
      <c r="AS24" s="88"/>
      <c r="AT24" s="88"/>
      <c r="AU24" s="88"/>
      <c r="AV24" s="88"/>
      <c r="AW24" s="88"/>
      <c r="AX24" s="88"/>
      <c r="AY24" s="88"/>
      <c r="AZ24" s="88"/>
      <c r="BA24" s="88"/>
      <c r="BB24" s="88"/>
      <c r="BC24" s="88"/>
      <c r="BD24" s="88"/>
      <c r="BE24" s="88"/>
      <c r="BF24" s="88"/>
      <c r="BG24" s="88"/>
      <c r="BH24" s="88"/>
      <c r="BI24" s="88"/>
      <c r="BJ24" s="88"/>
    </row>
    <row r="25" spans="1:62" s="28" customFormat="1" ht="15.75" customHeight="1" x14ac:dyDescent="0.25">
      <c r="A25" s="499"/>
      <c r="B25" s="56" t="s">
        <v>233</v>
      </c>
      <c r="C25" s="269">
        <v>11</v>
      </c>
      <c r="D25" s="105"/>
      <c r="E25" s="267">
        <v>22</v>
      </c>
      <c r="F25" s="103"/>
      <c r="G25" s="266">
        <v>27</v>
      </c>
      <c r="H25" s="103"/>
      <c r="I25" s="266">
        <v>27</v>
      </c>
      <c r="J25" s="103"/>
      <c r="K25" s="266">
        <v>27</v>
      </c>
      <c r="L25" s="103"/>
      <c r="M25" s="266">
        <v>27</v>
      </c>
      <c r="N25" s="103"/>
      <c r="O25" s="287">
        <v>4</v>
      </c>
      <c r="P25" s="103"/>
      <c r="Q25" s="103"/>
      <c r="R25" s="287">
        <v>2</v>
      </c>
      <c r="S25" s="103"/>
      <c r="T25" s="103"/>
      <c r="U25" s="266">
        <v>10</v>
      </c>
      <c r="V25" s="103"/>
      <c r="W25" s="103"/>
      <c r="X25" s="299">
        <v>13</v>
      </c>
      <c r="Y25" s="103"/>
      <c r="Z25" s="103"/>
      <c r="AA25" s="299">
        <v>17</v>
      </c>
      <c r="AB25" s="103"/>
      <c r="AC25" s="136"/>
      <c r="AD25" s="316">
        <v>10</v>
      </c>
      <c r="AE25" s="277"/>
      <c r="AF25" s="280"/>
      <c r="AG25" s="87"/>
      <c r="AH25" s="87"/>
      <c r="AI25" s="87"/>
      <c r="AJ25" s="87"/>
      <c r="AK25" s="87"/>
      <c r="AL25" s="87"/>
      <c r="AM25" s="87"/>
      <c r="AN25" s="88"/>
      <c r="AO25" s="88"/>
      <c r="AP25" s="88"/>
      <c r="AQ25" s="88"/>
      <c r="AR25" s="88"/>
      <c r="AS25" s="88"/>
      <c r="AT25" s="88"/>
      <c r="AU25" s="88"/>
      <c r="AV25" s="88"/>
      <c r="AW25" s="88"/>
      <c r="AX25" s="88"/>
      <c r="AY25" s="88"/>
      <c r="AZ25" s="88"/>
      <c r="BA25" s="88"/>
      <c r="BB25" s="88"/>
      <c r="BC25" s="88"/>
      <c r="BD25" s="88"/>
      <c r="BE25" s="88"/>
      <c r="BF25" s="88"/>
      <c r="BG25" s="88"/>
      <c r="BH25" s="88"/>
      <c r="BI25" s="88"/>
      <c r="BJ25" s="88"/>
    </row>
    <row r="26" spans="1:62" s="28" customFormat="1" ht="15.75" customHeight="1" x14ac:dyDescent="0.25">
      <c r="A26" s="499"/>
      <c r="B26" s="56" t="s">
        <v>234</v>
      </c>
      <c r="C26" s="269">
        <v>43</v>
      </c>
      <c r="D26" s="105"/>
      <c r="E26" s="267">
        <v>84</v>
      </c>
      <c r="F26" s="103"/>
      <c r="G26" s="266">
        <v>101</v>
      </c>
      <c r="H26" s="103"/>
      <c r="I26" s="266">
        <v>101</v>
      </c>
      <c r="J26" s="103"/>
      <c r="K26" s="266">
        <v>101</v>
      </c>
      <c r="L26" s="103"/>
      <c r="M26" s="266">
        <v>101</v>
      </c>
      <c r="N26" s="103"/>
      <c r="O26" s="287">
        <v>17</v>
      </c>
      <c r="P26" s="103"/>
      <c r="Q26" s="103"/>
      <c r="R26" s="287">
        <v>88</v>
      </c>
      <c r="S26" s="103"/>
      <c r="T26" s="103"/>
      <c r="U26" s="266">
        <v>97</v>
      </c>
      <c r="V26" s="103"/>
      <c r="W26" s="103"/>
      <c r="X26" s="299">
        <v>145</v>
      </c>
      <c r="Y26" s="103"/>
      <c r="Z26" s="103"/>
      <c r="AA26" s="299">
        <v>156</v>
      </c>
      <c r="AB26" s="103"/>
      <c r="AC26" s="136"/>
      <c r="AD26" s="316">
        <v>128</v>
      </c>
      <c r="AE26" s="277"/>
      <c r="AF26" s="280"/>
      <c r="AG26" s="87"/>
      <c r="AH26" s="87"/>
      <c r="AI26" s="87"/>
      <c r="AJ26" s="87"/>
      <c r="AK26" s="87"/>
      <c r="AL26" s="87"/>
      <c r="AM26" s="87"/>
      <c r="AN26" s="88"/>
      <c r="AO26" s="88"/>
      <c r="AP26" s="88"/>
      <c r="AQ26" s="88"/>
      <c r="AR26" s="88"/>
      <c r="AS26" s="88"/>
      <c r="AT26" s="88"/>
      <c r="AU26" s="88"/>
      <c r="AV26" s="88"/>
      <c r="AW26" s="88"/>
      <c r="AX26" s="88"/>
      <c r="AY26" s="88"/>
      <c r="AZ26" s="88"/>
      <c r="BA26" s="88"/>
      <c r="BB26" s="88"/>
      <c r="BC26" s="88"/>
      <c r="BD26" s="88"/>
      <c r="BE26" s="88"/>
      <c r="BF26" s="88"/>
      <c r="BG26" s="88"/>
      <c r="BH26" s="88"/>
      <c r="BI26" s="88"/>
      <c r="BJ26" s="88"/>
    </row>
    <row r="27" spans="1:62" s="28" customFormat="1" ht="15.75" customHeight="1" x14ac:dyDescent="0.25">
      <c r="A27" s="499"/>
      <c r="B27" s="56" t="s">
        <v>235</v>
      </c>
      <c r="C27" s="269">
        <v>28</v>
      </c>
      <c r="D27" s="105"/>
      <c r="E27" s="267">
        <v>56</v>
      </c>
      <c r="F27" s="103"/>
      <c r="G27" s="266">
        <v>67</v>
      </c>
      <c r="H27" s="103"/>
      <c r="I27" s="266">
        <v>67</v>
      </c>
      <c r="J27" s="103"/>
      <c r="K27" s="266">
        <v>67</v>
      </c>
      <c r="L27" s="103"/>
      <c r="M27" s="266">
        <v>67</v>
      </c>
      <c r="N27" s="103"/>
      <c r="O27" s="287">
        <v>51</v>
      </c>
      <c r="P27" s="103"/>
      <c r="Q27" s="103"/>
      <c r="R27" s="287">
        <v>82</v>
      </c>
      <c r="S27" s="103"/>
      <c r="T27" s="103"/>
      <c r="U27" s="266">
        <v>75</v>
      </c>
      <c r="V27" s="103"/>
      <c r="W27" s="103"/>
      <c r="X27" s="299">
        <v>85</v>
      </c>
      <c r="Y27" s="103"/>
      <c r="Z27" s="103"/>
      <c r="AA27" s="299">
        <v>92</v>
      </c>
      <c r="AB27" s="103"/>
      <c r="AC27" s="136"/>
      <c r="AD27" s="316">
        <v>101</v>
      </c>
      <c r="AE27" s="277"/>
      <c r="AF27" s="280"/>
      <c r="AG27" s="87"/>
      <c r="AH27" s="87"/>
      <c r="AI27" s="87"/>
      <c r="AJ27" s="87"/>
      <c r="AK27" s="87"/>
      <c r="AL27" s="87"/>
      <c r="AM27" s="87"/>
      <c r="AN27" s="88"/>
      <c r="AO27" s="88"/>
      <c r="AP27" s="88"/>
      <c r="AQ27" s="88"/>
      <c r="AR27" s="88"/>
      <c r="AS27" s="88"/>
      <c r="AT27" s="88"/>
      <c r="AU27" s="88"/>
      <c r="AV27" s="88"/>
      <c r="AW27" s="88"/>
      <c r="AX27" s="88"/>
      <c r="AY27" s="88"/>
      <c r="AZ27" s="88"/>
      <c r="BA27" s="88"/>
      <c r="BB27" s="88"/>
      <c r="BC27" s="88"/>
      <c r="BD27" s="88"/>
      <c r="BE27" s="88"/>
      <c r="BF27" s="88"/>
      <c r="BG27" s="88"/>
      <c r="BH27" s="88"/>
      <c r="BI27" s="88"/>
      <c r="BJ27" s="88"/>
    </row>
    <row r="28" spans="1:62" s="28" customFormat="1" ht="15.75" customHeight="1" x14ac:dyDescent="0.25">
      <c r="A28" s="499"/>
      <c r="B28" s="56" t="s">
        <v>236</v>
      </c>
      <c r="C28" s="269">
        <v>12</v>
      </c>
      <c r="D28" s="105"/>
      <c r="E28" s="267">
        <v>24</v>
      </c>
      <c r="F28" s="103"/>
      <c r="G28" s="266">
        <v>28</v>
      </c>
      <c r="H28" s="103"/>
      <c r="I28" s="266">
        <v>28</v>
      </c>
      <c r="J28" s="103"/>
      <c r="K28" s="266">
        <v>28</v>
      </c>
      <c r="L28" s="103"/>
      <c r="M28" s="266">
        <v>28</v>
      </c>
      <c r="N28" s="103"/>
      <c r="O28" s="287">
        <v>8</v>
      </c>
      <c r="P28" s="103"/>
      <c r="Q28" s="103"/>
      <c r="R28" s="287">
        <v>11</v>
      </c>
      <c r="S28" s="103"/>
      <c r="T28" s="103"/>
      <c r="U28" s="266">
        <v>21</v>
      </c>
      <c r="V28" s="103"/>
      <c r="W28" s="103"/>
      <c r="X28" s="299">
        <v>19</v>
      </c>
      <c r="Y28" s="103"/>
      <c r="Z28" s="103"/>
      <c r="AA28" s="299">
        <v>23</v>
      </c>
      <c r="AB28" s="103"/>
      <c r="AC28" s="136"/>
      <c r="AD28" s="316">
        <v>31</v>
      </c>
      <c r="AE28" s="277"/>
      <c r="AF28" s="280"/>
      <c r="AG28" s="87"/>
      <c r="AH28" s="87"/>
      <c r="AI28" s="87"/>
      <c r="AJ28" s="87"/>
      <c r="AK28" s="87"/>
      <c r="AL28" s="87"/>
      <c r="AM28" s="87"/>
      <c r="AN28" s="88"/>
      <c r="AO28" s="88"/>
      <c r="AP28" s="88"/>
      <c r="AQ28" s="88"/>
      <c r="AR28" s="88"/>
      <c r="AS28" s="88"/>
      <c r="AT28" s="88"/>
      <c r="AU28" s="88"/>
      <c r="AV28" s="88"/>
      <c r="AW28" s="88"/>
      <c r="AX28" s="88"/>
      <c r="AY28" s="88"/>
      <c r="AZ28" s="88"/>
      <c r="BA28" s="88"/>
      <c r="BB28" s="88"/>
      <c r="BC28" s="88"/>
      <c r="BD28" s="88"/>
      <c r="BE28" s="88"/>
      <c r="BF28" s="88"/>
      <c r="BG28" s="88"/>
      <c r="BH28" s="88"/>
      <c r="BI28" s="88"/>
      <c r="BJ28" s="88"/>
    </row>
    <row r="29" spans="1:62" s="28" customFormat="1" ht="15.75" customHeight="1" x14ac:dyDescent="0.25">
      <c r="A29" s="499"/>
      <c r="B29" s="56" t="s">
        <v>237</v>
      </c>
      <c r="C29" s="269">
        <v>64</v>
      </c>
      <c r="D29" s="105"/>
      <c r="E29" s="267">
        <v>125</v>
      </c>
      <c r="F29" s="103"/>
      <c r="G29" s="266">
        <v>150</v>
      </c>
      <c r="H29" s="103"/>
      <c r="I29" s="266">
        <v>150</v>
      </c>
      <c r="J29" s="103"/>
      <c r="K29" s="266">
        <v>150</v>
      </c>
      <c r="L29" s="103"/>
      <c r="M29" s="266">
        <v>150</v>
      </c>
      <c r="N29" s="103"/>
      <c r="O29" s="287">
        <v>118</v>
      </c>
      <c r="P29" s="103"/>
      <c r="Q29" s="103"/>
      <c r="R29" s="287">
        <v>118</v>
      </c>
      <c r="S29" s="103"/>
      <c r="T29" s="103"/>
      <c r="U29" s="266">
        <v>236</v>
      </c>
      <c r="V29" s="103"/>
      <c r="W29" s="103"/>
      <c r="X29" s="299">
        <v>243</v>
      </c>
      <c r="Y29" s="103"/>
      <c r="Z29" s="103"/>
      <c r="AA29" s="299">
        <v>255</v>
      </c>
      <c r="AB29" s="103"/>
      <c r="AC29" s="136"/>
      <c r="AD29" s="316">
        <v>218</v>
      </c>
      <c r="AE29" s="277"/>
      <c r="AF29" s="280"/>
      <c r="AG29" s="87"/>
      <c r="AH29" s="87"/>
      <c r="AI29" s="87"/>
      <c r="AJ29" s="87"/>
      <c r="AK29" s="87"/>
      <c r="AL29" s="87"/>
      <c r="AM29" s="87"/>
      <c r="AN29" s="88"/>
      <c r="AO29" s="88"/>
      <c r="AP29" s="88"/>
      <c r="AQ29" s="88"/>
      <c r="AR29" s="88"/>
      <c r="AS29" s="88"/>
      <c r="AT29" s="88"/>
      <c r="AU29" s="88"/>
      <c r="AV29" s="88"/>
      <c r="AW29" s="88"/>
      <c r="AX29" s="88"/>
      <c r="AY29" s="88"/>
      <c r="AZ29" s="88"/>
      <c r="BA29" s="88"/>
      <c r="BB29" s="88"/>
      <c r="BC29" s="88"/>
      <c r="BD29" s="88"/>
      <c r="BE29" s="88"/>
      <c r="BF29" s="88"/>
      <c r="BG29" s="88"/>
      <c r="BH29" s="88"/>
      <c r="BI29" s="88"/>
      <c r="BJ29" s="88"/>
    </row>
    <row r="30" spans="1:62" s="28" customFormat="1" ht="15.75" customHeight="1" x14ac:dyDescent="0.25">
      <c r="A30" s="499"/>
      <c r="B30" s="56" t="s">
        <v>238</v>
      </c>
      <c r="C30" s="269">
        <v>40</v>
      </c>
      <c r="D30" s="105"/>
      <c r="E30" s="267">
        <v>80</v>
      </c>
      <c r="F30" s="103"/>
      <c r="G30" s="266">
        <v>97</v>
      </c>
      <c r="H30" s="103"/>
      <c r="I30" s="266">
        <v>97</v>
      </c>
      <c r="J30" s="103"/>
      <c r="K30" s="266">
        <v>97</v>
      </c>
      <c r="L30" s="103"/>
      <c r="M30" s="266">
        <v>97</v>
      </c>
      <c r="N30" s="103"/>
      <c r="O30" s="287">
        <v>57</v>
      </c>
      <c r="P30" s="103"/>
      <c r="Q30" s="103"/>
      <c r="R30" s="287">
        <v>86</v>
      </c>
      <c r="S30" s="103"/>
      <c r="T30" s="103"/>
      <c r="U30" s="266">
        <v>104</v>
      </c>
      <c r="V30" s="103"/>
      <c r="W30" s="103"/>
      <c r="X30" s="299">
        <v>137</v>
      </c>
      <c r="Y30" s="103"/>
      <c r="Z30" s="103"/>
      <c r="AA30" s="299">
        <v>159</v>
      </c>
      <c r="AB30" s="103"/>
      <c r="AC30" s="136"/>
      <c r="AD30" s="316">
        <v>156</v>
      </c>
      <c r="AE30" s="277"/>
      <c r="AF30" s="280"/>
      <c r="AG30" s="87"/>
      <c r="AH30" s="87"/>
      <c r="AI30" s="87"/>
      <c r="AJ30" s="87"/>
      <c r="AK30" s="87"/>
      <c r="AL30" s="87"/>
      <c r="AM30" s="87"/>
      <c r="AN30" s="88"/>
      <c r="AO30" s="88"/>
      <c r="AP30" s="88"/>
      <c r="AQ30" s="88"/>
      <c r="AR30" s="88"/>
      <c r="AS30" s="88"/>
      <c r="AT30" s="88"/>
      <c r="AU30" s="88"/>
      <c r="AV30" s="88"/>
      <c r="AW30" s="88"/>
      <c r="AX30" s="88"/>
      <c r="AY30" s="88"/>
      <c r="AZ30" s="88"/>
      <c r="BA30" s="88"/>
      <c r="BB30" s="88"/>
      <c r="BC30" s="88"/>
      <c r="BD30" s="88"/>
      <c r="BE30" s="88"/>
      <c r="BF30" s="88"/>
      <c r="BG30" s="88"/>
      <c r="BH30" s="88"/>
      <c r="BI30" s="88"/>
      <c r="BJ30" s="88"/>
    </row>
    <row r="31" spans="1:62" s="28" customFormat="1" ht="15.75" customHeight="1" x14ac:dyDescent="0.25">
      <c r="A31" s="499"/>
      <c r="B31" s="56" t="s">
        <v>239</v>
      </c>
      <c r="C31" s="269">
        <v>29</v>
      </c>
      <c r="D31" s="105"/>
      <c r="E31" s="267">
        <v>58</v>
      </c>
      <c r="F31" s="103"/>
      <c r="G31" s="266">
        <v>69</v>
      </c>
      <c r="H31" s="103"/>
      <c r="I31" s="266">
        <v>69</v>
      </c>
      <c r="J31" s="103"/>
      <c r="K31" s="266">
        <v>69</v>
      </c>
      <c r="L31" s="103"/>
      <c r="M31" s="266">
        <v>69</v>
      </c>
      <c r="N31" s="103"/>
      <c r="O31" s="287">
        <v>14</v>
      </c>
      <c r="P31" s="103"/>
      <c r="Q31" s="103"/>
      <c r="R31" s="287">
        <v>65</v>
      </c>
      <c r="S31" s="103"/>
      <c r="T31" s="103"/>
      <c r="U31" s="266">
        <v>73</v>
      </c>
      <c r="V31" s="103"/>
      <c r="W31" s="103"/>
      <c r="X31" s="299">
        <v>77</v>
      </c>
      <c r="Y31" s="103"/>
      <c r="Z31" s="103"/>
      <c r="AA31" s="299">
        <v>106</v>
      </c>
      <c r="AB31" s="103"/>
      <c r="AC31" s="136"/>
      <c r="AD31" s="316">
        <v>84</v>
      </c>
      <c r="AE31" s="277"/>
      <c r="AF31" s="280"/>
      <c r="AG31" s="87"/>
      <c r="AH31" s="87"/>
      <c r="AI31" s="87"/>
      <c r="AJ31" s="87"/>
      <c r="AK31" s="87"/>
      <c r="AL31" s="87"/>
      <c r="AM31" s="87"/>
      <c r="AN31" s="88"/>
      <c r="AO31" s="88"/>
      <c r="AP31" s="88"/>
      <c r="AQ31" s="88"/>
      <c r="AR31" s="88"/>
      <c r="AS31" s="88"/>
      <c r="AT31" s="88"/>
      <c r="AU31" s="88"/>
      <c r="AV31" s="88"/>
      <c r="AW31" s="88"/>
      <c r="AX31" s="88"/>
      <c r="AY31" s="88"/>
      <c r="AZ31" s="88"/>
      <c r="BA31" s="88"/>
      <c r="BB31" s="88"/>
      <c r="BC31" s="88"/>
      <c r="BD31" s="88"/>
      <c r="BE31" s="88"/>
      <c r="BF31" s="88"/>
      <c r="BG31" s="88"/>
      <c r="BH31" s="88"/>
      <c r="BI31" s="88"/>
      <c r="BJ31" s="88"/>
    </row>
    <row r="32" spans="1:62" s="28" customFormat="1" ht="15.75" customHeight="1" x14ac:dyDescent="0.25">
      <c r="A32" s="499"/>
      <c r="B32" s="56" t="s">
        <v>240</v>
      </c>
      <c r="C32" s="269">
        <v>31</v>
      </c>
      <c r="D32" s="105"/>
      <c r="E32" s="267">
        <v>62</v>
      </c>
      <c r="F32" s="103"/>
      <c r="G32" s="266">
        <v>75</v>
      </c>
      <c r="H32" s="103"/>
      <c r="I32" s="266">
        <v>75</v>
      </c>
      <c r="J32" s="103"/>
      <c r="K32" s="266">
        <v>75</v>
      </c>
      <c r="L32" s="103"/>
      <c r="M32" s="266">
        <v>75</v>
      </c>
      <c r="N32" s="103"/>
      <c r="O32" s="287">
        <v>60</v>
      </c>
      <c r="P32" s="103"/>
      <c r="Q32" s="103"/>
      <c r="R32" s="287">
        <v>51</v>
      </c>
      <c r="S32" s="103"/>
      <c r="T32" s="103"/>
      <c r="U32" s="266">
        <v>90</v>
      </c>
      <c r="V32" s="103"/>
      <c r="W32" s="103"/>
      <c r="X32" s="299">
        <v>102</v>
      </c>
      <c r="Y32" s="103"/>
      <c r="Z32" s="103"/>
      <c r="AA32" s="299">
        <v>99</v>
      </c>
      <c r="AB32" s="103"/>
      <c r="AC32" s="136"/>
      <c r="AD32" s="316">
        <v>102</v>
      </c>
      <c r="AE32" s="277"/>
      <c r="AF32" s="280"/>
      <c r="AG32" s="87"/>
      <c r="AH32" s="87"/>
      <c r="AI32" s="87"/>
      <c r="AJ32" s="87"/>
      <c r="AK32" s="87"/>
      <c r="AL32" s="87"/>
      <c r="AM32" s="87"/>
      <c r="AN32" s="88"/>
      <c r="AO32" s="88"/>
      <c r="AP32" s="88"/>
      <c r="AQ32" s="88"/>
      <c r="AR32" s="88"/>
      <c r="AS32" s="88"/>
      <c r="AT32" s="88"/>
      <c r="AU32" s="88"/>
      <c r="AV32" s="88"/>
      <c r="AW32" s="88"/>
      <c r="AX32" s="88"/>
      <c r="AY32" s="88"/>
      <c r="AZ32" s="88"/>
      <c r="BA32" s="88"/>
      <c r="BB32" s="88"/>
      <c r="BC32" s="88"/>
      <c r="BD32" s="88"/>
      <c r="BE32" s="88"/>
      <c r="BF32" s="88"/>
      <c r="BG32" s="88"/>
      <c r="BH32" s="88"/>
      <c r="BI32" s="88"/>
      <c r="BJ32" s="88"/>
    </row>
    <row r="33" spans="1:62" s="28" customFormat="1" ht="15.75" customHeight="1" x14ac:dyDescent="0.25">
      <c r="A33" s="499"/>
      <c r="B33" s="56" t="s">
        <v>241</v>
      </c>
      <c r="C33" s="269">
        <v>47</v>
      </c>
      <c r="D33" s="105"/>
      <c r="E33" s="267">
        <v>96</v>
      </c>
      <c r="F33" s="103"/>
      <c r="G33" s="266">
        <v>115</v>
      </c>
      <c r="H33" s="103"/>
      <c r="I33" s="266">
        <v>115</v>
      </c>
      <c r="J33" s="103"/>
      <c r="K33" s="266">
        <v>115</v>
      </c>
      <c r="L33" s="103"/>
      <c r="M33" s="266">
        <v>115</v>
      </c>
      <c r="N33" s="103"/>
      <c r="O33" s="287">
        <v>75</v>
      </c>
      <c r="P33" s="103"/>
      <c r="Q33" s="103"/>
      <c r="R33" s="287">
        <v>122</v>
      </c>
      <c r="S33" s="103"/>
      <c r="T33" s="103"/>
      <c r="U33" s="266">
        <v>132</v>
      </c>
      <c r="V33" s="103"/>
      <c r="W33" s="103"/>
      <c r="X33" s="299">
        <v>158</v>
      </c>
      <c r="Y33" s="103"/>
      <c r="Z33" s="103"/>
      <c r="AA33" s="299">
        <v>160</v>
      </c>
      <c r="AB33" s="103"/>
      <c r="AC33" s="136"/>
      <c r="AD33" s="316">
        <v>152</v>
      </c>
      <c r="AE33" s="277"/>
      <c r="AF33" s="280"/>
      <c r="AG33" s="87"/>
      <c r="AH33" s="87"/>
      <c r="AI33" s="87"/>
      <c r="AJ33" s="87"/>
      <c r="AK33" s="87"/>
      <c r="AL33" s="87"/>
      <c r="AM33" s="87"/>
      <c r="AN33" s="88"/>
      <c r="AO33" s="88"/>
      <c r="AP33" s="88"/>
      <c r="AQ33" s="88"/>
      <c r="AR33" s="88"/>
      <c r="AS33" s="88"/>
      <c r="AT33" s="88"/>
      <c r="AU33" s="88"/>
      <c r="AV33" s="88"/>
      <c r="AW33" s="88"/>
      <c r="AX33" s="88"/>
      <c r="AY33" s="88"/>
      <c r="AZ33" s="88"/>
      <c r="BA33" s="88"/>
      <c r="BB33" s="88"/>
      <c r="BC33" s="88"/>
      <c r="BD33" s="88"/>
      <c r="BE33" s="88"/>
      <c r="BF33" s="88"/>
      <c r="BG33" s="88"/>
      <c r="BH33" s="88"/>
      <c r="BI33" s="88"/>
      <c r="BJ33" s="88"/>
    </row>
    <row r="34" spans="1:62" s="28" customFormat="1" ht="15.75" customHeight="1" x14ac:dyDescent="0.25">
      <c r="A34" s="499"/>
      <c r="B34" s="56" t="s">
        <v>242</v>
      </c>
      <c r="C34" s="269">
        <v>13</v>
      </c>
      <c r="D34" s="105"/>
      <c r="E34" s="267">
        <v>25</v>
      </c>
      <c r="F34" s="103"/>
      <c r="G34" s="266">
        <v>30</v>
      </c>
      <c r="H34" s="103"/>
      <c r="I34" s="266">
        <v>30</v>
      </c>
      <c r="J34" s="103"/>
      <c r="K34" s="266">
        <v>30</v>
      </c>
      <c r="L34" s="103"/>
      <c r="M34" s="266">
        <v>30</v>
      </c>
      <c r="N34" s="103"/>
      <c r="O34" s="287">
        <v>10</v>
      </c>
      <c r="P34" s="103"/>
      <c r="Q34" s="103"/>
      <c r="R34" s="287">
        <v>11</v>
      </c>
      <c r="S34" s="103"/>
      <c r="T34" s="103"/>
      <c r="U34" s="266">
        <v>11</v>
      </c>
      <c r="V34" s="103"/>
      <c r="W34" s="103"/>
      <c r="X34" s="299">
        <v>55</v>
      </c>
      <c r="Y34" s="103"/>
      <c r="Z34" s="103"/>
      <c r="AA34" s="299">
        <v>38</v>
      </c>
      <c r="AB34" s="103"/>
      <c r="AC34" s="136"/>
      <c r="AD34" s="316">
        <v>30</v>
      </c>
      <c r="AE34" s="277"/>
      <c r="AF34" s="280"/>
      <c r="AG34" s="87"/>
      <c r="AH34" s="87"/>
      <c r="AI34" s="87"/>
      <c r="AJ34" s="87"/>
      <c r="AK34" s="87"/>
      <c r="AL34" s="87"/>
      <c r="AM34" s="87"/>
      <c r="AN34" s="88"/>
      <c r="AO34" s="88"/>
      <c r="AP34" s="88"/>
      <c r="AQ34" s="88"/>
      <c r="AR34" s="88"/>
      <c r="AS34" s="88"/>
      <c r="AT34" s="88"/>
      <c r="AU34" s="88"/>
      <c r="AV34" s="88"/>
      <c r="AW34" s="88"/>
      <c r="AX34" s="88"/>
      <c r="AY34" s="88"/>
      <c r="AZ34" s="88"/>
      <c r="BA34" s="88"/>
      <c r="BB34" s="88"/>
      <c r="BC34" s="88"/>
      <c r="BD34" s="88"/>
      <c r="BE34" s="88"/>
      <c r="BF34" s="88"/>
      <c r="BG34" s="88"/>
      <c r="BH34" s="88"/>
      <c r="BI34" s="88"/>
      <c r="BJ34" s="88"/>
    </row>
    <row r="35" spans="1:62" s="28" customFormat="1" ht="15.75" customHeight="1" x14ac:dyDescent="0.25">
      <c r="A35" s="499"/>
      <c r="B35" s="56" t="s">
        <v>243</v>
      </c>
      <c r="C35" s="269">
        <v>6</v>
      </c>
      <c r="D35" s="105"/>
      <c r="E35" s="267">
        <v>12</v>
      </c>
      <c r="F35" s="103"/>
      <c r="G35" s="266">
        <v>15</v>
      </c>
      <c r="H35" s="103"/>
      <c r="I35" s="266">
        <v>15</v>
      </c>
      <c r="J35" s="103"/>
      <c r="K35" s="266">
        <v>15</v>
      </c>
      <c r="L35" s="103"/>
      <c r="M35" s="266">
        <v>15</v>
      </c>
      <c r="N35" s="103"/>
      <c r="O35" s="287">
        <v>3</v>
      </c>
      <c r="P35" s="103"/>
      <c r="Q35" s="103"/>
      <c r="R35" s="287">
        <v>4</v>
      </c>
      <c r="S35" s="103"/>
      <c r="T35" s="103"/>
      <c r="U35" s="266">
        <v>5</v>
      </c>
      <c r="V35" s="103"/>
      <c r="W35" s="103"/>
      <c r="X35" s="299">
        <v>10</v>
      </c>
      <c r="Y35" s="103"/>
      <c r="Z35" s="103"/>
      <c r="AA35" s="299">
        <v>13</v>
      </c>
      <c r="AB35" s="103"/>
      <c r="AC35" s="136"/>
      <c r="AD35" s="316">
        <v>8</v>
      </c>
      <c r="AE35" s="277"/>
      <c r="AF35" s="280"/>
      <c r="AG35" s="87"/>
      <c r="AH35" s="87"/>
      <c r="AI35" s="87"/>
      <c r="AJ35" s="87"/>
      <c r="AK35" s="87"/>
      <c r="AL35" s="87"/>
      <c r="AM35" s="87"/>
      <c r="AN35" s="88"/>
      <c r="AO35" s="88"/>
      <c r="AP35" s="88"/>
      <c r="AQ35" s="88"/>
      <c r="AR35" s="88"/>
      <c r="AS35" s="88"/>
      <c r="AT35" s="88"/>
      <c r="AU35" s="88"/>
      <c r="AV35" s="88"/>
      <c r="AW35" s="88"/>
      <c r="AX35" s="88"/>
      <c r="AY35" s="88"/>
      <c r="AZ35" s="88"/>
      <c r="BA35" s="88"/>
      <c r="BB35" s="88"/>
      <c r="BC35" s="88"/>
      <c r="BD35" s="88"/>
      <c r="BE35" s="88"/>
      <c r="BF35" s="88"/>
      <c r="BG35" s="88"/>
      <c r="BH35" s="88"/>
      <c r="BI35" s="88"/>
      <c r="BJ35" s="88"/>
    </row>
    <row r="36" spans="1:62" s="28" customFormat="1" ht="15.75" customHeight="1" x14ac:dyDescent="0.25">
      <c r="A36" s="499"/>
      <c r="B36" s="56" t="s">
        <v>244</v>
      </c>
      <c r="C36" s="269">
        <v>9</v>
      </c>
      <c r="D36" s="105"/>
      <c r="E36" s="267">
        <v>17</v>
      </c>
      <c r="F36" s="103"/>
      <c r="G36" s="266">
        <v>21</v>
      </c>
      <c r="H36" s="103"/>
      <c r="I36" s="266">
        <v>21</v>
      </c>
      <c r="J36" s="103"/>
      <c r="K36" s="266">
        <v>21</v>
      </c>
      <c r="L36" s="103"/>
      <c r="M36" s="266">
        <v>21</v>
      </c>
      <c r="N36" s="103"/>
      <c r="O36" s="287">
        <v>4</v>
      </c>
      <c r="P36" s="103"/>
      <c r="Q36" s="103"/>
      <c r="R36" s="287">
        <v>8</v>
      </c>
      <c r="S36" s="103"/>
      <c r="T36" s="103"/>
      <c r="U36" s="266">
        <v>10</v>
      </c>
      <c r="V36" s="103"/>
      <c r="W36" s="103"/>
      <c r="X36" s="299">
        <v>19</v>
      </c>
      <c r="Y36" s="103"/>
      <c r="Z36" s="103"/>
      <c r="AA36" s="299">
        <v>9</v>
      </c>
      <c r="AB36" s="103"/>
      <c r="AC36" s="136"/>
      <c r="AD36" s="316">
        <v>17</v>
      </c>
      <c r="AE36" s="277"/>
      <c r="AF36" s="280"/>
      <c r="AG36" s="87"/>
      <c r="AH36" s="87"/>
      <c r="AI36" s="87"/>
      <c r="AJ36" s="87"/>
      <c r="AK36" s="87"/>
      <c r="AL36" s="87"/>
      <c r="AM36" s="87"/>
      <c r="AN36" s="88"/>
      <c r="AO36" s="88"/>
      <c r="AP36" s="88"/>
      <c r="AQ36" s="88"/>
      <c r="AR36" s="88"/>
      <c r="AS36" s="88"/>
      <c r="AT36" s="88"/>
      <c r="AU36" s="88"/>
      <c r="AV36" s="88"/>
      <c r="AW36" s="88"/>
      <c r="AX36" s="88"/>
      <c r="AY36" s="88"/>
      <c r="AZ36" s="88"/>
      <c r="BA36" s="88"/>
      <c r="BB36" s="88"/>
      <c r="BC36" s="88"/>
      <c r="BD36" s="88"/>
      <c r="BE36" s="88"/>
      <c r="BF36" s="88"/>
      <c r="BG36" s="88"/>
      <c r="BH36" s="88"/>
      <c r="BI36" s="88"/>
      <c r="BJ36" s="88"/>
    </row>
    <row r="37" spans="1:62" s="28" customFormat="1" ht="15.75" customHeight="1" x14ac:dyDescent="0.25">
      <c r="A37" s="499"/>
      <c r="B37" s="56" t="s">
        <v>245</v>
      </c>
      <c r="C37" s="269">
        <v>4</v>
      </c>
      <c r="D37" s="105"/>
      <c r="E37" s="267">
        <v>9</v>
      </c>
      <c r="F37" s="103"/>
      <c r="G37" s="266">
        <v>10</v>
      </c>
      <c r="H37" s="103"/>
      <c r="I37" s="266">
        <v>10</v>
      </c>
      <c r="J37" s="103"/>
      <c r="K37" s="266">
        <v>10</v>
      </c>
      <c r="L37" s="103"/>
      <c r="M37" s="266">
        <v>10</v>
      </c>
      <c r="N37" s="103"/>
      <c r="O37" s="287">
        <v>1</v>
      </c>
      <c r="P37" s="103"/>
      <c r="Q37" s="103"/>
      <c r="R37" s="287">
        <v>1</v>
      </c>
      <c r="S37" s="103"/>
      <c r="T37" s="103"/>
      <c r="U37" s="266">
        <v>5</v>
      </c>
      <c r="V37" s="103"/>
      <c r="W37" s="103"/>
      <c r="X37" s="299">
        <v>5</v>
      </c>
      <c r="Y37" s="103"/>
      <c r="Z37" s="103"/>
      <c r="AA37" s="299">
        <v>11</v>
      </c>
      <c r="AB37" s="103"/>
      <c r="AC37" s="136"/>
      <c r="AD37" s="316">
        <v>11</v>
      </c>
      <c r="AE37" s="277"/>
      <c r="AF37" s="280"/>
      <c r="AG37" s="87"/>
      <c r="AH37" s="87"/>
      <c r="AI37" s="87"/>
      <c r="AJ37" s="87"/>
      <c r="AK37" s="87"/>
      <c r="AL37" s="87"/>
      <c r="AM37" s="87"/>
      <c r="AN37" s="88"/>
      <c r="AO37" s="88"/>
      <c r="AP37" s="88"/>
      <c r="AQ37" s="88"/>
      <c r="AR37" s="88"/>
      <c r="AS37" s="88"/>
      <c r="AT37" s="88"/>
      <c r="AU37" s="88"/>
      <c r="AV37" s="88"/>
      <c r="AW37" s="88"/>
      <c r="AX37" s="88"/>
      <c r="AY37" s="88"/>
      <c r="AZ37" s="88"/>
      <c r="BA37" s="88"/>
      <c r="BB37" s="88"/>
      <c r="BC37" s="88"/>
      <c r="BD37" s="88"/>
      <c r="BE37" s="88"/>
      <c r="BF37" s="88"/>
      <c r="BG37" s="88"/>
      <c r="BH37" s="88"/>
      <c r="BI37" s="88"/>
      <c r="BJ37" s="88"/>
    </row>
    <row r="38" spans="1:62" s="28" customFormat="1" ht="15.75" customHeight="1" x14ac:dyDescent="0.25">
      <c r="A38" s="499"/>
      <c r="B38" s="56" t="s">
        <v>246</v>
      </c>
      <c r="C38" s="269">
        <v>14</v>
      </c>
      <c r="D38" s="105"/>
      <c r="E38" s="267">
        <v>28</v>
      </c>
      <c r="F38" s="103"/>
      <c r="G38" s="266">
        <v>34</v>
      </c>
      <c r="H38" s="103"/>
      <c r="I38" s="266">
        <v>34</v>
      </c>
      <c r="J38" s="103"/>
      <c r="K38" s="266">
        <v>34</v>
      </c>
      <c r="L38" s="103"/>
      <c r="M38" s="266">
        <v>34</v>
      </c>
      <c r="N38" s="103"/>
      <c r="O38" s="287">
        <v>25</v>
      </c>
      <c r="P38" s="103"/>
      <c r="Q38" s="103"/>
      <c r="R38" s="287">
        <v>57</v>
      </c>
      <c r="S38" s="103"/>
      <c r="T38" s="103"/>
      <c r="U38" s="266">
        <v>50</v>
      </c>
      <c r="V38" s="103"/>
      <c r="W38" s="103"/>
      <c r="X38" s="299">
        <v>70</v>
      </c>
      <c r="Y38" s="103"/>
      <c r="Z38" s="103"/>
      <c r="AA38" s="299">
        <v>68</v>
      </c>
      <c r="AB38" s="103"/>
      <c r="AC38" s="136"/>
      <c r="AD38" s="316">
        <v>68</v>
      </c>
      <c r="AE38" s="277"/>
      <c r="AF38" s="280"/>
      <c r="AG38" s="87"/>
      <c r="AH38" s="87"/>
      <c r="AI38" s="87"/>
      <c r="AJ38" s="87"/>
      <c r="AK38" s="87"/>
      <c r="AL38" s="87"/>
      <c r="AM38" s="87"/>
      <c r="AN38" s="88"/>
      <c r="AO38" s="88"/>
      <c r="AP38" s="88"/>
      <c r="AQ38" s="88"/>
      <c r="AR38" s="88"/>
      <c r="AS38" s="88"/>
      <c r="AT38" s="88"/>
      <c r="AU38" s="88"/>
      <c r="AV38" s="88"/>
      <c r="AW38" s="88"/>
      <c r="AX38" s="88"/>
      <c r="AY38" s="88"/>
      <c r="AZ38" s="88"/>
      <c r="BA38" s="88"/>
      <c r="BB38" s="88"/>
      <c r="BC38" s="88"/>
      <c r="BD38" s="88"/>
      <c r="BE38" s="88"/>
      <c r="BF38" s="88"/>
      <c r="BG38" s="88"/>
      <c r="BH38" s="88"/>
      <c r="BI38" s="88"/>
      <c r="BJ38" s="88"/>
    </row>
    <row r="39" spans="1:62" s="28" customFormat="1" ht="15.75" customHeight="1" x14ac:dyDescent="0.25">
      <c r="A39" s="499"/>
      <c r="B39" s="56" t="s">
        <v>247</v>
      </c>
      <c r="C39" s="269">
        <v>4</v>
      </c>
      <c r="D39" s="105"/>
      <c r="E39" s="267">
        <v>8</v>
      </c>
      <c r="F39" s="103"/>
      <c r="G39" s="266">
        <v>10</v>
      </c>
      <c r="H39" s="103"/>
      <c r="I39" s="266">
        <v>10</v>
      </c>
      <c r="J39" s="103"/>
      <c r="K39" s="266">
        <v>10</v>
      </c>
      <c r="L39" s="103"/>
      <c r="M39" s="266">
        <v>10</v>
      </c>
      <c r="N39" s="103"/>
      <c r="O39" s="287">
        <v>0</v>
      </c>
      <c r="P39" s="103"/>
      <c r="Q39" s="103"/>
      <c r="R39" s="287">
        <v>0</v>
      </c>
      <c r="S39" s="103"/>
      <c r="T39" s="103"/>
      <c r="U39" s="266">
        <v>3</v>
      </c>
      <c r="V39" s="103"/>
      <c r="W39" s="103"/>
      <c r="X39" s="299">
        <v>1</v>
      </c>
      <c r="Y39" s="103"/>
      <c r="Z39" s="103"/>
      <c r="AA39" s="299">
        <v>1</v>
      </c>
      <c r="AB39" s="103"/>
      <c r="AC39" s="136"/>
      <c r="AD39" s="316">
        <v>3</v>
      </c>
      <c r="AE39" s="277"/>
      <c r="AF39" s="280"/>
      <c r="AG39" s="87"/>
      <c r="AH39" s="87"/>
      <c r="AI39" s="87"/>
      <c r="AJ39" s="87"/>
      <c r="AK39" s="87"/>
      <c r="AL39" s="87"/>
      <c r="AM39" s="87"/>
      <c r="AN39" s="88"/>
      <c r="AO39" s="88"/>
      <c r="AP39" s="88"/>
      <c r="AQ39" s="88"/>
      <c r="AR39" s="88"/>
      <c r="AS39" s="88"/>
      <c r="AT39" s="88"/>
      <c r="AU39" s="88"/>
      <c r="AV39" s="88"/>
      <c r="AW39" s="88"/>
      <c r="AX39" s="88"/>
      <c r="AY39" s="88"/>
      <c r="AZ39" s="88"/>
      <c r="BA39" s="88"/>
      <c r="BB39" s="88"/>
      <c r="BC39" s="88"/>
      <c r="BD39" s="88"/>
      <c r="BE39" s="88"/>
      <c r="BF39" s="88"/>
      <c r="BG39" s="88"/>
      <c r="BH39" s="88"/>
      <c r="BI39" s="88"/>
      <c r="BJ39" s="88"/>
    </row>
    <row r="40" spans="1:62" s="28" customFormat="1" ht="15.75" customHeight="1" x14ac:dyDescent="0.25">
      <c r="A40" s="499"/>
      <c r="B40" s="56" t="s">
        <v>248</v>
      </c>
      <c r="C40" s="269">
        <v>17</v>
      </c>
      <c r="D40" s="105"/>
      <c r="E40" s="267">
        <v>34</v>
      </c>
      <c r="F40" s="103"/>
      <c r="G40" s="266">
        <v>41</v>
      </c>
      <c r="H40" s="103"/>
      <c r="I40" s="266">
        <v>41</v>
      </c>
      <c r="J40" s="103"/>
      <c r="K40" s="266">
        <v>41</v>
      </c>
      <c r="L40" s="103"/>
      <c r="M40" s="266">
        <v>41</v>
      </c>
      <c r="N40" s="103"/>
      <c r="O40" s="287">
        <v>23</v>
      </c>
      <c r="P40" s="103"/>
      <c r="Q40" s="103"/>
      <c r="R40" s="287">
        <v>26</v>
      </c>
      <c r="S40" s="103"/>
      <c r="T40" s="103"/>
      <c r="U40" s="266">
        <v>32</v>
      </c>
      <c r="V40" s="103"/>
      <c r="W40" s="103"/>
      <c r="X40" s="299">
        <v>60</v>
      </c>
      <c r="Y40" s="103"/>
      <c r="Z40" s="103"/>
      <c r="AA40" s="299">
        <v>59</v>
      </c>
      <c r="AB40" s="103"/>
      <c r="AC40" s="136"/>
      <c r="AD40" s="316">
        <v>59</v>
      </c>
      <c r="AE40" s="277"/>
      <c r="AF40" s="280"/>
      <c r="AG40" s="87"/>
      <c r="AH40" s="87"/>
      <c r="AI40" s="87"/>
      <c r="AJ40" s="87"/>
      <c r="AK40" s="87"/>
      <c r="AL40" s="87"/>
      <c r="AM40" s="87"/>
      <c r="AN40" s="88"/>
      <c r="AO40" s="88"/>
      <c r="AP40" s="88"/>
      <c r="AQ40" s="88"/>
      <c r="AR40" s="88"/>
      <c r="AS40" s="88"/>
      <c r="AT40" s="88"/>
      <c r="AU40" s="88"/>
      <c r="AV40" s="88"/>
      <c r="AW40" s="88"/>
      <c r="AX40" s="88"/>
      <c r="AY40" s="88"/>
      <c r="AZ40" s="88"/>
      <c r="BA40" s="88"/>
      <c r="BB40" s="88"/>
      <c r="BC40" s="88"/>
      <c r="BD40" s="88"/>
      <c r="BE40" s="88"/>
      <c r="BF40" s="88"/>
      <c r="BG40" s="88"/>
      <c r="BH40" s="88"/>
      <c r="BI40" s="88"/>
      <c r="BJ40" s="88"/>
    </row>
    <row r="41" spans="1:62" s="28" customFormat="1" ht="15.75" customHeight="1" x14ac:dyDescent="0.25">
      <c r="A41" s="499"/>
      <c r="B41" s="56" t="s">
        <v>249</v>
      </c>
      <c r="C41" s="269">
        <v>83</v>
      </c>
      <c r="D41" s="105"/>
      <c r="E41" s="267">
        <v>168</v>
      </c>
      <c r="F41" s="103"/>
      <c r="G41" s="266">
        <v>201</v>
      </c>
      <c r="H41" s="103"/>
      <c r="I41" s="266">
        <v>201</v>
      </c>
      <c r="J41" s="103"/>
      <c r="K41" s="266">
        <v>201</v>
      </c>
      <c r="L41" s="103"/>
      <c r="M41" s="266">
        <v>201</v>
      </c>
      <c r="N41" s="103"/>
      <c r="O41" s="287">
        <v>199</v>
      </c>
      <c r="P41" s="103"/>
      <c r="Q41" s="103"/>
      <c r="R41" s="287">
        <v>178</v>
      </c>
      <c r="S41" s="103"/>
      <c r="T41" s="103"/>
      <c r="U41" s="266">
        <v>189</v>
      </c>
      <c r="V41" s="103"/>
      <c r="W41" s="103"/>
      <c r="X41" s="299">
        <v>232</v>
      </c>
      <c r="Y41" s="103"/>
      <c r="Z41" s="103"/>
      <c r="AA41" s="299">
        <v>227</v>
      </c>
      <c r="AB41" s="103"/>
      <c r="AC41" s="136"/>
      <c r="AD41" s="316">
        <v>188</v>
      </c>
      <c r="AE41" s="277"/>
      <c r="AF41" s="280"/>
      <c r="AG41" s="87"/>
      <c r="AH41" s="87"/>
      <c r="AI41" s="87"/>
      <c r="AJ41" s="87"/>
      <c r="AK41" s="87"/>
      <c r="AL41" s="87"/>
      <c r="AM41" s="87"/>
      <c r="AN41" s="88"/>
      <c r="AO41" s="88"/>
      <c r="AP41" s="88"/>
      <c r="AQ41" s="88"/>
      <c r="AR41" s="88"/>
      <c r="AS41" s="88"/>
      <c r="AT41" s="88"/>
      <c r="AU41" s="88"/>
      <c r="AV41" s="88"/>
      <c r="AW41" s="88"/>
      <c r="AX41" s="88"/>
      <c r="AY41" s="88"/>
      <c r="AZ41" s="88"/>
      <c r="BA41" s="88"/>
      <c r="BB41" s="88"/>
      <c r="BC41" s="88"/>
      <c r="BD41" s="88"/>
      <c r="BE41" s="88"/>
      <c r="BF41" s="88"/>
      <c r="BG41" s="88"/>
      <c r="BH41" s="88"/>
      <c r="BI41" s="88"/>
      <c r="BJ41" s="88"/>
    </row>
    <row r="42" spans="1:62" s="28" customFormat="1" ht="15.75" customHeight="1" thickBot="1" x14ac:dyDescent="0.3">
      <c r="A42" s="499"/>
      <c r="B42" s="56" t="s">
        <v>250</v>
      </c>
      <c r="C42" s="270">
        <v>0</v>
      </c>
      <c r="D42" s="271"/>
      <c r="E42" s="272">
        <v>0</v>
      </c>
      <c r="F42" s="273"/>
      <c r="G42" s="266">
        <v>0</v>
      </c>
      <c r="H42" s="273"/>
      <c r="I42" s="266">
        <v>0</v>
      </c>
      <c r="J42" s="273"/>
      <c r="K42" s="266">
        <v>0</v>
      </c>
      <c r="L42" s="273"/>
      <c r="M42" s="266">
        <v>0</v>
      </c>
      <c r="N42" s="273"/>
      <c r="O42" s="287">
        <v>0</v>
      </c>
      <c r="P42" s="273"/>
      <c r="Q42" s="273"/>
      <c r="R42" s="287">
        <v>1</v>
      </c>
      <c r="S42" s="273"/>
      <c r="T42" s="273"/>
      <c r="U42" s="266">
        <v>0</v>
      </c>
      <c r="V42" s="273"/>
      <c r="W42" s="273"/>
      <c r="X42" s="300">
        <v>0</v>
      </c>
      <c r="Y42" s="273"/>
      <c r="Z42" s="273"/>
      <c r="AA42" s="300">
        <v>0</v>
      </c>
      <c r="AB42" s="273"/>
      <c r="AC42" s="274"/>
      <c r="AD42" s="317">
        <v>0</v>
      </c>
      <c r="AE42" s="283"/>
      <c r="AF42" s="281"/>
      <c r="AG42" s="87"/>
      <c r="AH42" s="87"/>
      <c r="AI42" s="87"/>
      <c r="AJ42" s="87"/>
      <c r="AK42" s="87"/>
      <c r="AL42" s="87"/>
      <c r="AM42" s="87"/>
      <c r="AN42" s="88"/>
      <c r="AO42" s="88"/>
      <c r="AP42" s="88"/>
      <c r="AQ42" s="88"/>
      <c r="AR42" s="88"/>
      <c r="AS42" s="88"/>
      <c r="AT42" s="88"/>
      <c r="AU42" s="88"/>
      <c r="AV42" s="88"/>
      <c r="AW42" s="88"/>
      <c r="AX42" s="88"/>
      <c r="AY42" s="88"/>
      <c r="AZ42" s="88"/>
      <c r="BA42" s="88"/>
      <c r="BB42" s="88"/>
      <c r="BC42" s="88"/>
      <c r="BD42" s="88"/>
      <c r="BE42" s="88"/>
      <c r="BF42" s="88"/>
      <c r="BG42" s="88"/>
      <c r="BH42" s="88"/>
      <c r="BI42" s="88"/>
      <c r="BJ42" s="88"/>
    </row>
    <row r="43" spans="1:62" s="28" customFormat="1" ht="29.25" customHeight="1" thickBot="1" x14ac:dyDescent="0.3">
      <c r="A43" s="493"/>
      <c r="B43" s="54" t="s">
        <v>205</v>
      </c>
      <c r="C43" s="275">
        <f>SUM(C23:C42)</f>
        <v>479</v>
      </c>
      <c r="D43" s="275">
        <f t="shared" ref="D43:AF43" si="0">SUM(D23:D42)</f>
        <v>0</v>
      </c>
      <c r="E43" s="275">
        <f t="shared" si="0"/>
        <v>958</v>
      </c>
      <c r="F43" s="275">
        <f t="shared" si="0"/>
        <v>0</v>
      </c>
      <c r="G43" s="275">
        <f t="shared" si="0"/>
        <v>1150</v>
      </c>
      <c r="H43" s="275">
        <f t="shared" si="0"/>
        <v>0</v>
      </c>
      <c r="I43" s="275">
        <f t="shared" si="0"/>
        <v>1150</v>
      </c>
      <c r="J43" s="275">
        <f t="shared" si="0"/>
        <v>0</v>
      </c>
      <c r="K43" s="275">
        <f t="shared" si="0"/>
        <v>1150</v>
      </c>
      <c r="L43" s="275">
        <f t="shared" si="0"/>
        <v>0</v>
      </c>
      <c r="M43" s="275">
        <f t="shared" si="0"/>
        <v>1150</v>
      </c>
      <c r="N43" s="275">
        <f t="shared" si="0"/>
        <v>0</v>
      </c>
      <c r="O43" s="275">
        <f t="shared" si="0"/>
        <v>692</v>
      </c>
      <c r="P43" s="275">
        <f t="shared" si="0"/>
        <v>0</v>
      </c>
      <c r="Q43" s="275">
        <f t="shared" si="0"/>
        <v>0</v>
      </c>
      <c r="R43" s="275">
        <f t="shared" si="0"/>
        <v>983</v>
      </c>
      <c r="S43" s="275">
        <f t="shared" si="0"/>
        <v>0</v>
      </c>
      <c r="T43" s="275">
        <f t="shared" si="0"/>
        <v>0</v>
      </c>
      <c r="U43" s="275">
        <f t="shared" si="0"/>
        <v>1224</v>
      </c>
      <c r="V43" s="275">
        <f t="shared" si="0"/>
        <v>0</v>
      </c>
      <c r="W43" s="275">
        <f t="shared" si="0"/>
        <v>0</v>
      </c>
      <c r="X43" s="275">
        <f t="shared" si="0"/>
        <v>1505</v>
      </c>
      <c r="Y43" s="275">
        <f t="shared" si="0"/>
        <v>0</v>
      </c>
      <c r="Z43" s="275">
        <f t="shared" si="0"/>
        <v>0</v>
      </c>
      <c r="AA43" s="275">
        <f t="shared" si="0"/>
        <v>1582</v>
      </c>
      <c r="AB43" s="275">
        <f t="shared" si="0"/>
        <v>0</v>
      </c>
      <c r="AC43" s="275">
        <f t="shared" si="0"/>
        <v>0</v>
      </c>
      <c r="AD43" s="275">
        <f t="shared" si="0"/>
        <v>1430</v>
      </c>
      <c r="AE43" s="275">
        <f t="shared" si="0"/>
        <v>0</v>
      </c>
      <c r="AF43" s="275">
        <f t="shared" si="0"/>
        <v>0</v>
      </c>
      <c r="AG43" s="87"/>
      <c r="AH43" s="87"/>
      <c r="AI43" s="87"/>
      <c r="AJ43" s="87"/>
      <c r="AK43" s="87"/>
      <c r="AL43" s="87"/>
      <c r="AM43" s="87"/>
      <c r="AN43" s="88"/>
      <c r="AO43" s="88"/>
      <c r="AP43" s="88"/>
      <c r="AQ43" s="88"/>
      <c r="AR43" s="88"/>
      <c r="AS43" s="88"/>
      <c r="AT43" s="88"/>
      <c r="AU43" s="88"/>
      <c r="AV43" s="88"/>
      <c r="AW43" s="88"/>
      <c r="AX43" s="88"/>
      <c r="AY43" s="88"/>
      <c r="AZ43" s="88"/>
      <c r="BA43" s="88"/>
      <c r="BB43" s="88"/>
      <c r="BC43" s="88"/>
      <c r="BD43" s="88"/>
      <c r="BE43" s="88"/>
      <c r="BF43" s="88"/>
      <c r="BG43" s="88"/>
      <c r="BH43" s="88"/>
      <c r="BI43" s="88"/>
      <c r="BJ43" s="88"/>
    </row>
    <row r="44" spans="1:62" s="1" customFormat="1" ht="24" customHeight="1" thickBot="1" x14ac:dyDescent="0.3">
      <c r="K44" s="73"/>
      <c r="L44" s="73"/>
      <c r="M44" s="73"/>
      <c r="N44" s="73"/>
      <c r="O44" s="73"/>
      <c r="AG44" s="87"/>
      <c r="AH44" s="87"/>
      <c r="AI44" s="87"/>
      <c r="AJ44" s="87"/>
      <c r="AK44" s="87"/>
      <c r="AL44" s="87"/>
      <c r="AM44" s="87"/>
      <c r="AN44" s="58"/>
      <c r="AO44" s="58"/>
      <c r="AP44" s="58"/>
      <c r="AQ44" s="58"/>
      <c r="AR44" s="58"/>
      <c r="AS44" s="58"/>
      <c r="AT44" s="58"/>
      <c r="AU44" s="58"/>
      <c r="AV44" s="58"/>
      <c r="AW44" s="58"/>
      <c r="AX44" s="58"/>
      <c r="AY44" s="58"/>
      <c r="AZ44" s="58"/>
      <c r="BA44" s="58"/>
      <c r="BB44" s="58"/>
      <c r="BC44" s="58"/>
      <c r="BD44" s="58"/>
      <c r="BE44" s="58"/>
      <c r="BF44" s="58"/>
      <c r="BG44" s="58"/>
      <c r="BH44" s="58"/>
      <c r="BI44" s="58"/>
      <c r="BJ44" s="58"/>
    </row>
    <row r="45" spans="1:62" s="1" customFormat="1" ht="24" customHeight="1" thickBot="1" x14ac:dyDescent="0.3">
      <c r="A45" s="492" t="s">
        <v>251</v>
      </c>
      <c r="B45" s="713" t="s">
        <v>227</v>
      </c>
      <c r="C45" s="566" t="s">
        <v>84</v>
      </c>
      <c r="D45" s="691"/>
      <c r="E45" s="691"/>
      <c r="F45" s="691"/>
      <c r="G45" s="691"/>
      <c r="H45" s="691"/>
      <c r="I45" s="691"/>
      <c r="J45" s="691"/>
      <c r="K45" s="691"/>
      <c r="L45" s="691"/>
      <c r="M45" s="691"/>
      <c r="N45" s="567"/>
      <c r="O45" s="692" t="s">
        <v>86</v>
      </c>
      <c r="P45" s="693"/>
      <c r="Q45" s="693"/>
      <c r="R45" s="693"/>
      <c r="S45" s="693"/>
      <c r="T45" s="693"/>
      <c r="U45" s="693"/>
      <c r="V45" s="693"/>
      <c r="W45" s="693"/>
      <c r="X45" s="693"/>
      <c r="Y45" s="693"/>
      <c r="Z45" s="693"/>
      <c r="AA45" s="693"/>
      <c r="AB45" s="693"/>
      <c r="AC45" s="693"/>
      <c r="AD45" s="693"/>
      <c r="AE45" s="693"/>
      <c r="AF45" s="694"/>
      <c r="AG45" s="58"/>
      <c r="AH45" s="58"/>
      <c r="AI45" s="58"/>
      <c r="AJ45" s="58"/>
      <c r="AK45" s="58"/>
      <c r="AL45" s="58"/>
      <c r="AM45" s="58"/>
      <c r="AN45" s="58"/>
      <c r="AO45" s="58"/>
      <c r="AP45" s="58"/>
      <c r="AQ45" s="58"/>
      <c r="AR45" s="58"/>
      <c r="AS45" s="58"/>
      <c r="AT45" s="58"/>
      <c r="AU45" s="58"/>
      <c r="AV45" s="58"/>
      <c r="AW45" s="58"/>
      <c r="AX45" s="58"/>
      <c r="AY45" s="58"/>
      <c r="AZ45" s="58"/>
      <c r="BA45" s="58"/>
      <c r="BB45" s="58"/>
      <c r="BC45" s="58"/>
      <c r="BD45" s="58"/>
      <c r="BE45" s="58"/>
      <c r="BF45" s="58"/>
      <c r="BG45" s="58"/>
      <c r="BH45" s="58"/>
      <c r="BI45" s="58"/>
      <c r="BJ45" s="58"/>
    </row>
    <row r="46" spans="1:62" s="1" customFormat="1" ht="24" customHeight="1" thickBot="1" x14ac:dyDescent="0.3">
      <c r="A46" s="499"/>
      <c r="B46" s="714"/>
      <c r="C46" s="566" t="s">
        <v>188</v>
      </c>
      <c r="D46" s="567"/>
      <c r="E46" s="566" t="s">
        <v>189</v>
      </c>
      <c r="F46" s="567"/>
      <c r="G46" s="566" t="s">
        <v>190</v>
      </c>
      <c r="H46" s="567"/>
      <c r="I46" s="566" t="s">
        <v>191</v>
      </c>
      <c r="J46" s="567"/>
      <c r="K46" s="566" t="s">
        <v>223</v>
      </c>
      <c r="L46" s="567"/>
      <c r="M46" s="566" t="s">
        <v>193</v>
      </c>
      <c r="N46" s="567"/>
      <c r="O46" s="692" t="s">
        <v>188</v>
      </c>
      <c r="P46" s="693"/>
      <c r="Q46" s="694"/>
      <c r="R46" s="692" t="s">
        <v>189</v>
      </c>
      <c r="S46" s="693"/>
      <c r="T46" s="694"/>
      <c r="U46" s="692" t="s">
        <v>190</v>
      </c>
      <c r="V46" s="693"/>
      <c r="W46" s="694"/>
      <c r="X46" s="692" t="s">
        <v>191</v>
      </c>
      <c r="Y46" s="693"/>
      <c r="Z46" s="694"/>
      <c r="AA46" s="692" t="s">
        <v>223</v>
      </c>
      <c r="AB46" s="693"/>
      <c r="AC46" s="694"/>
      <c r="AD46" s="692" t="s">
        <v>193</v>
      </c>
      <c r="AE46" s="693"/>
      <c r="AF46" s="694"/>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row>
    <row r="47" spans="1:62" s="1" customFormat="1" ht="29.25" customHeight="1" thickBot="1" x14ac:dyDescent="0.3">
      <c r="A47" s="499"/>
      <c r="B47" s="715"/>
      <c r="C47" s="106" t="s">
        <v>228</v>
      </c>
      <c r="D47" s="90" t="s">
        <v>229</v>
      </c>
      <c r="E47" s="106" t="s">
        <v>228</v>
      </c>
      <c r="F47" s="90" t="s">
        <v>229</v>
      </c>
      <c r="G47" s="106" t="s">
        <v>228</v>
      </c>
      <c r="H47" s="90" t="s">
        <v>229</v>
      </c>
      <c r="I47" s="106" t="s">
        <v>228</v>
      </c>
      <c r="J47" s="90" t="s">
        <v>229</v>
      </c>
      <c r="K47" s="106" t="s">
        <v>228</v>
      </c>
      <c r="L47" s="90" t="s">
        <v>229</v>
      </c>
      <c r="M47" s="106" t="s">
        <v>228</v>
      </c>
      <c r="N47" s="90" t="s">
        <v>229</v>
      </c>
      <c r="O47" s="93" t="s">
        <v>228</v>
      </c>
      <c r="P47" s="93" t="s">
        <v>230</v>
      </c>
      <c r="Q47" s="93" t="s">
        <v>28</v>
      </c>
      <c r="R47" s="93" t="s">
        <v>228</v>
      </c>
      <c r="S47" s="93" t="s">
        <v>230</v>
      </c>
      <c r="T47" s="93" t="s">
        <v>28</v>
      </c>
      <c r="U47" s="93" t="s">
        <v>228</v>
      </c>
      <c r="V47" s="93" t="s">
        <v>230</v>
      </c>
      <c r="W47" s="93" t="s">
        <v>28</v>
      </c>
      <c r="X47" s="93" t="s">
        <v>228</v>
      </c>
      <c r="Y47" s="93" t="s">
        <v>230</v>
      </c>
      <c r="Z47" s="93" t="s">
        <v>28</v>
      </c>
      <c r="AA47" s="93" t="s">
        <v>228</v>
      </c>
      <c r="AB47" s="93" t="s">
        <v>230</v>
      </c>
      <c r="AC47" s="93" t="s">
        <v>28</v>
      </c>
      <c r="AD47" s="276" t="s">
        <v>228</v>
      </c>
      <c r="AE47" s="276" t="s">
        <v>230</v>
      </c>
      <c r="AF47" s="276" t="s">
        <v>28</v>
      </c>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row>
    <row r="48" spans="1:62" s="1" customFormat="1" ht="16.5" x14ac:dyDescent="0.25">
      <c r="A48" s="499"/>
      <c r="B48" s="141" t="s">
        <v>231</v>
      </c>
      <c r="C48" s="269">
        <v>39</v>
      </c>
      <c r="D48" s="105"/>
      <c r="E48" s="266">
        <v>39</v>
      </c>
      <c r="F48" s="105"/>
      <c r="G48" s="266">
        <v>39</v>
      </c>
      <c r="H48" s="105"/>
      <c r="I48" s="266">
        <v>39</v>
      </c>
      <c r="J48" s="105"/>
      <c r="K48" s="266">
        <v>16</v>
      </c>
      <c r="L48" s="105"/>
      <c r="M48" s="266">
        <v>13</v>
      </c>
      <c r="N48" s="105"/>
      <c r="O48" s="299">
        <v>67</v>
      </c>
      <c r="P48" s="103"/>
      <c r="Q48" s="105"/>
      <c r="R48" s="299">
        <v>38</v>
      </c>
      <c r="S48" s="103"/>
      <c r="T48" s="105"/>
      <c r="U48" s="299">
        <v>65</v>
      </c>
      <c r="V48" s="103"/>
      <c r="W48" s="105"/>
      <c r="X48" s="299">
        <v>50</v>
      </c>
      <c r="Y48" s="103"/>
      <c r="Z48" s="105"/>
      <c r="AA48" s="299">
        <v>49</v>
      </c>
      <c r="AB48" s="103"/>
      <c r="AC48" s="136"/>
      <c r="AD48" s="104"/>
      <c r="AE48" s="282"/>
      <c r="AF48" s="278"/>
      <c r="AG48" s="58"/>
      <c r="AH48" s="58"/>
      <c r="AI48" s="58"/>
      <c r="AJ48" s="58"/>
      <c r="AK48" s="58"/>
      <c r="AL48" s="58"/>
      <c r="AM48" s="58"/>
      <c r="AN48" s="58"/>
      <c r="AO48" s="58"/>
      <c r="AP48" s="58"/>
      <c r="AQ48" s="58"/>
      <c r="AR48" s="58"/>
      <c r="AS48" s="58"/>
      <c r="AT48" s="58"/>
      <c r="AU48" s="58"/>
      <c r="AV48" s="58"/>
      <c r="AW48" s="58"/>
      <c r="AX48" s="58"/>
      <c r="AY48" s="58"/>
      <c r="AZ48" s="58"/>
      <c r="BA48" s="58"/>
      <c r="BB48" s="58"/>
      <c r="BC48" s="58"/>
      <c r="BD48" s="58"/>
      <c r="BE48" s="58"/>
      <c r="BF48" s="58"/>
      <c r="BG48" s="58"/>
      <c r="BH48" s="58"/>
      <c r="BI48" s="58"/>
      <c r="BJ48" s="58"/>
    </row>
    <row r="49" spans="1:62" s="1" customFormat="1" ht="16.5" x14ac:dyDescent="0.25">
      <c r="A49" s="499"/>
      <c r="B49" s="142" t="s">
        <v>232</v>
      </c>
      <c r="C49" s="269">
        <v>20</v>
      </c>
      <c r="D49" s="105"/>
      <c r="E49" s="266">
        <v>20</v>
      </c>
      <c r="F49" s="105"/>
      <c r="G49" s="266">
        <v>20</v>
      </c>
      <c r="H49" s="105"/>
      <c r="I49" s="266">
        <v>20</v>
      </c>
      <c r="J49" s="105"/>
      <c r="K49" s="266">
        <v>8</v>
      </c>
      <c r="L49" s="105"/>
      <c r="M49" s="266">
        <v>7</v>
      </c>
      <c r="N49" s="105"/>
      <c r="O49" s="299">
        <v>22</v>
      </c>
      <c r="P49" s="103"/>
      <c r="Q49" s="105"/>
      <c r="R49" s="299">
        <v>15</v>
      </c>
      <c r="S49" s="103"/>
      <c r="T49" s="105"/>
      <c r="U49" s="299">
        <v>16</v>
      </c>
      <c r="V49" s="103"/>
      <c r="W49" s="105"/>
      <c r="X49" s="299">
        <v>19</v>
      </c>
      <c r="Y49" s="103"/>
      <c r="Z49" s="105"/>
      <c r="AA49" s="299">
        <v>10</v>
      </c>
      <c r="AB49" s="103"/>
      <c r="AC49" s="136"/>
      <c r="AD49" s="279"/>
      <c r="AE49" s="277"/>
      <c r="AF49" s="280"/>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c r="BJ49" s="58"/>
    </row>
    <row r="50" spans="1:62" s="1" customFormat="1" ht="16.5" x14ac:dyDescent="0.25">
      <c r="A50" s="499"/>
      <c r="B50" s="142" t="s">
        <v>233</v>
      </c>
      <c r="C50" s="269">
        <v>27</v>
      </c>
      <c r="D50" s="105"/>
      <c r="E50" s="266">
        <v>27</v>
      </c>
      <c r="F50" s="105"/>
      <c r="G50" s="266">
        <v>27</v>
      </c>
      <c r="H50" s="105"/>
      <c r="I50" s="266">
        <v>27</v>
      </c>
      <c r="J50" s="105"/>
      <c r="K50" s="266">
        <v>11</v>
      </c>
      <c r="L50" s="105"/>
      <c r="M50" s="266">
        <v>9</v>
      </c>
      <c r="N50" s="105"/>
      <c r="O50" s="299">
        <v>12</v>
      </c>
      <c r="P50" s="103"/>
      <c r="Q50" s="105"/>
      <c r="R50" s="299">
        <v>9</v>
      </c>
      <c r="S50" s="103"/>
      <c r="T50" s="105"/>
      <c r="U50" s="299">
        <v>17</v>
      </c>
      <c r="V50" s="103"/>
      <c r="W50" s="105"/>
      <c r="X50" s="299">
        <v>13</v>
      </c>
      <c r="Y50" s="103"/>
      <c r="Z50" s="105"/>
      <c r="AA50" s="299">
        <v>14</v>
      </c>
      <c r="AB50" s="103"/>
      <c r="AC50" s="136"/>
      <c r="AD50" s="279"/>
      <c r="AE50" s="277"/>
      <c r="AF50" s="280"/>
      <c r="AG50" s="58"/>
      <c r="AH50" s="58"/>
      <c r="AI50" s="58"/>
      <c r="AJ50" s="58"/>
      <c r="AK50" s="58"/>
      <c r="AL50" s="58"/>
      <c r="AM50" s="58"/>
      <c r="AN50" s="58"/>
      <c r="AO50" s="58"/>
      <c r="AP50" s="58"/>
      <c r="AQ50" s="58"/>
      <c r="AR50" s="58"/>
      <c r="AS50" s="58"/>
      <c r="AT50" s="58"/>
      <c r="AU50" s="58"/>
      <c r="AV50" s="58"/>
      <c r="AW50" s="58"/>
      <c r="AX50" s="58"/>
      <c r="AY50" s="58"/>
      <c r="AZ50" s="58"/>
      <c r="BA50" s="58"/>
      <c r="BB50" s="58"/>
      <c r="BC50" s="58"/>
      <c r="BD50" s="58"/>
      <c r="BE50" s="58"/>
      <c r="BF50" s="58"/>
      <c r="BG50" s="58"/>
      <c r="BH50" s="58"/>
      <c r="BI50" s="58"/>
      <c r="BJ50" s="58"/>
    </row>
    <row r="51" spans="1:62" s="1" customFormat="1" ht="16.5" x14ac:dyDescent="0.25">
      <c r="A51" s="499"/>
      <c r="B51" s="142" t="s">
        <v>234</v>
      </c>
      <c r="C51" s="269">
        <v>101</v>
      </c>
      <c r="D51" s="105"/>
      <c r="E51" s="266">
        <v>101</v>
      </c>
      <c r="F51" s="105"/>
      <c r="G51" s="266">
        <v>101</v>
      </c>
      <c r="H51" s="105"/>
      <c r="I51" s="266">
        <v>101</v>
      </c>
      <c r="J51" s="105"/>
      <c r="K51" s="266">
        <v>43</v>
      </c>
      <c r="L51" s="105"/>
      <c r="M51" s="266">
        <v>34</v>
      </c>
      <c r="N51" s="105"/>
      <c r="O51" s="299">
        <v>176</v>
      </c>
      <c r="P51" s="103"/>
      <c r="Q51" s="105"/>
      <c r="R51" s="299">
        <v>131</v>
      </c>
      <c r="S51" s="103"/>
      <c r="T51" s="105"/>
      <c r="U51" s="299">
        <v>125</v>
      </c>
      <c r="V51" s="103"/>
      <c r="W51" s="105"/>
      <c r="X51" s="299">
        <v>121</v>
      </c>
      <c r="Y51" s="103"/>
      <c r="Z51" s="105"/>
      <c r="AA51" s="299">
        <v>117</v>
      </c>
      <c r="AB51" s="103"/>
      <c r="AC51" s="136"/>
      <c r="AD51" s="279"/>
      <c r="AE51" s="277"/>
      <c r="AF51" s="280"/>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c r="BG51" s="58"/>
      <c r="BH51" s="58"/>
      <c r="BI51" s="58"/>
      <c r="BJ51" s="58"/>
    </row>
    <row r="52" spans="1:62" s="1" customFormat="1" ht="16.5" x14ac:dyDescent="0.25">
      <c r="A52" s="499"/>
      <c r="B52" s="142" t="s">
        <v>235</v>
      </c>
      <c r="C52" s="269">
        <v>67</v>
      </c>
      <c r="D52" s="105"/>
      <c r="E52" s="266">
        <v>67</v>
      </c>
      <c r="F52" s="105"/>
      <c r="G52" s="266">
        <v>67</v>
      </c>
      <c r="H52" s="105"/>
      <c r="I52" s="266">
        <v>67</v>
      </c>
      <c r="J52" s="105"/>
      <c r="K52" s="266">
        <v>28</v>
      </c>
      <c r="L52" s="105"/>
      <c r="M52" s="266">
        <v>22</v>
      </c>
      <c r="N52" s="105"/>
      <c r="O52" s="299">
        <v>132</v>
      </c>
      <c r="P52" s="103"/>
      <c r="Q52" s="105"/>
      <c r="R52" s="299">
        <v>85</v>
      </c>
      <c r="S52" s="103"/>
      <c r="T52" s="105"/>
      <c r="U52" s="299">
        <v>110</v>
      </c>
      <c r="V52" s="103"/>
      <c r="W52" s="105"/>
      <c r="X52" s="299">
        <v>108</v>
      </c>
      <c r="Y52" s="103"/>
      <c r="Z52" s="105"/>
      <c r="AA52" s="299">
        <v>81</v>
      </c>
      <c r="AB52" s="103"/>
      <c r="AC52" s="136"/>
      <c r="AD52" s="279"/>
      <c r="AE52" s="277"/>
      <c r="AF52" s="280"/>
      <c r="AG52" s="58"/>
      <c r="AH52" s="58"/>
      <c r="AI52" s="58"/>
      <c r="AJ52" s="58"/>
      <c r="AK52" s="58"/>
      <c r="AL52" s="58"/>
      <c r="AM52" s="58"/>
      <c r="AN52" s="58"/>
      <c r="AO52" s="58"/>
      <c r="AP52" s="58"/>
      <c r="AQ52" s="58"/>
      <c r="AR52" s="58"/>
      <c r="AS52" s="58"/>
      <c r="AT52" s="58"/>
      <c r="AU52" s="58"/>
      <c r="AV52" s="58"/>
      <c r="AW52" s="58"/>
      <c r="AX52" s="58"/>
      <c r="AY52" s="58"/>
      <c r="AZ52" s="58"/>
      <c r="BA52" s="58"/>
      <c r="BB52" s="58"/>
      <c r="BC52" s="58"/>
      <c r="BD52" s="58"/>
      <c r="BE52" s="58"/>
      <c r="BF52" s="58"/>
      <c r="BG52" s="58"/>
      <c r="BH52" s="58"/>
      <c r="BI52" s="58"/>
      <c r="BJ52" s="58"/>
    </row>
    <row r="53" spans="1:62" s="1" customFormat="1" ht="16.5" x14ac:dyDescent="0.25">
      <c r="A53" s="499"/>
      <c r="B53" s="142" t="s">
        <v>236</v>
      </c>
      <c r="C53" s="269">
        <v>28</v>
      </c>
      <c r="D53" s="105"/>
      <c r="E53" s="266">
        <v>28</v>
      </c>
      <c r="F53" s="105"/>
      <c r="G53" s="266">
        <v>28</v>
      </c>
      <c r="H53" s="105"/>
      <c r="I53" s="266">
        <v>28</v>
      </c>
      <c r="J53" s="105"/>
      <c r="K53" s="266">
        <v>12</v>
      </c>
      <c r="L53" s="105"/>
      <c r="M53" s="266">
        <v>9</v>
      </c>
      <c r="N53" s="105"/>
      <c r="O53" s="299">
        <v>22</v>
      </c>
      <c r="P53" s="103"/>
      <c r="Q53" s="105"/>
      <c r="R53" s="299">
        <v>17</v>
      </c>
      <c r="S53" s="103"/>
      <c r="T53" s="105"/>
      <c r="U53" s="299">
        <v>21</v>
      </c>
      <c r="V53" s="103"/>
      <c r="W53" s="105"/>
      <c r="X53" s="299">
        <v>18</v>
      </c>
      <c r="Y53" s="103"/>
      <c r="Z53" s="105"/>
      <c r="AA53" s="299">
        <v>17</v>
      </c>
      <c r="AB53" s="103"/>
      <c r="AC53" s="136"/>
      <c r="AD53" s="279"/>
      <c r="AE53" s="277"/>
      <c r="AF53" s="280"/>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row>
    <row r="54" spans="1:62" s="1" customFormat="1" ht="16.5" x14ac:dyDescent="0.25">
      <c r="A54" s="499"/>
      <c r="B54" s="142" t="s">
        <v>237</v>
      </c>
      <c r="C54" s="269">
        <v>150</v>
      </c>
      <c r="D54" s="105"/>
      <c r="E54" s="266">
        <v>150</v>
      </c>
      <c r="F54" s="105"/>
      <c r="G54" s="266">
        <v>150</v>
      </c>
      <c r="H54" s="105"/>
      <c r="I54" s="266">
        <v>150</v>
      </c>
      <c r="J54" s="105"/>
      <c r="K54" s="266">
        <v>64</v>
      </c>
      <c r="L54" s="105"/>
      <c r="M54" s="266">
        <v>50</v>
      </c>
      <c r="N54" s="105"/>
      <c r="O54" s="299">
        <v>281</v>
      </c>
      <c r="P54" s="103"/>
      <c r="Q54" s="105"/>
      <c r="R54" s="299">
        <v>251</v>
      </c>
      <c r="S54" s="103"/>
      <c r="T54" s="105"/>
      <c r="U54" s="299">
        <v>217</v>
      </c>
      <c r="V54" s="103"/>
      <c r="W54" s="105"/>
      <c r="X54" s="299">
        <v>177</v>
      </c>
      <c r="Y54" s="103"/>
      <c r="Z54" s="105"/>
      <c r="AA54" s="299">
        <v>175</v>
      </c>
      <c r="AB54" s="103"/>
      <c r="AC54" s="136"/>
      <c r="AD54" s="279"/>
      <c r="AE54" s="277"/>
      <c r="AF54" s="280"/>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row>
    <row r="55" spans="1:62" s="1" customFormat="1" ht="16.5" x14ac:dyDescent="0.25">
      <c r="A55" s="499"/>
      <c r="B55" s="142" t="s">
        <v>238</v>
      </c>
      <c r="C55" s="269">
        <v>97</v>
      </c>
      <c r="D55" s="105"/>
      <c r="E55" s="266">
        <v>97</v>
      </c>
      <c r="F55" s="105"/>
      <c r="G55" s="266">
        <v>97</v>
      </c>
      <c r="H55" s="105"/>
      <c r="I55" s="266">
        <v>97</v>
      </c>
      <c r="J55" s="105"/>
      <c r="K55" s="266">
        <v>40</v>
      </c>
      <c r="L55" s="105"/>
      <c r="M55" s="266">
        <v>33</v>
      </c>
      <c r="N55" s="105"/>
      <c r="O55" s="299">
        <v>177</v>
      </c>
      <c r="P55" s="103"/>
      <c r="Q55" s="105"/>
      <c r="R55" s="299">
        <v>167</v>
      </c>
      <c r="S55" s="103"/>
      <c r="T55" s="105"/>
      <c r="U55" s="299">
        <v>157</v>
      </c>
      <c r="V55" s="103"/>
      <c r="W55" s="105"/>
      <c r="X55" s="299">
        <v>156</v>
      </c>
      <c r="Y55" s="103"/>
      <c r="Z55" s="105"/>
      <c r="AA55" s="299">
        <v>143</v>
      </c>
      <c r="AB55" s="103"/>
      <c r="AC55" s="136"/>
      <c r="AD55" s="279"/>
      <c r="AE55" s="277"/>
      <c r="AF55" s="280"/>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row>
    <row r="56" spans="1:62" s="1" customFormat="1" ht="16.5" x14ac:dyDescent="0.25">
      <c r="A56" s="499"/>
      <c r="B56" s="142" t="s">
        <v>239</v>
      </c>
      <c r="C56" s="269">
        <v>69</v>
      </c>
      <c r="D56" s="105"/>
      <c r="E56" s="266">
        <v>69</v>
      </c>
      <c r="F56" s="105"/>
      <c r="G56" s="266">
        <v>69</v>
      </c>
      <c r="H56" s="105"/>
      <c r="I56" s="266">
        <v>69</v>
      </c>
      <c r="J56" s="105"/>
      <c r="K56" s="266">
        <v>29</v>
      </c>
      <c r="L56" s="105"/>
      <c r="M56" s="266">
        <v>23</v>
      </c>
      <c r="N56" s="105"/>
      <c r="O56" s="299">
        <v>114</v>
      </c>
      <c r="P56" s="103"/>
      <c r="Q56" s="105"/>
      <c r="R56" s="299">
        <v>115</v>
      </c>
      <c r="S56" s="103"/>
      <c r="T56" s="105"/>
      <c r="U56" s="299">
        <v>97</v>
      </c>
      <c r="V56" s="103"/>
      <c r="W56" s="105"/>
      <c r="X56" s="299">
        <v>89</v>
      </c>
      <c r="Y56" s="103"/>
      <c r="Z56" s="105"/>
      <c r="AA56" s="299">
        <v>58</v>
      </c>
      <c r="AB56" s="103"/>
      <c r="AC56" s="136"/>
      <c r="AD56" s="279"/>
      <c r="AE56" s="277"/>
      <c r="AF56" s="280"/>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c r="BJ56" s="58"/>
    </row>
    <row r="57" spans="1:62" s="1" customFormat="1" ht="16.5" x14ac:dyDescent="0.25">
      <c r="A57" s="499"/>
      <c r="B57" s="142" t="s">
        <v>240</v>
      </c>
      <c r="C57" s="269">
        <v>75</v>
      </c>
      <c r="D57" s="105"/>
      <c r="E57" s="266">
        <v>75</v>
      </c>
      <c r="F57" s="105"/>
      <c r="G57" s="266">
        <v>75</v>
      </c>
      <c r="H57" s="105"/>
      <c r="I57" s="266">
        <v>75</v>
      </c>
      <c r="J57" s="105"/>
      <c r="K57" s="266">
        <v>31</v>
      </c>
      <c r="L57" s="105"/>
      <c r="M57" s="266">
        <v>25</v>
      </c>
      <c r="N57" s="105"/>
      <c r="O57" s="299">
        <v>130</v>
      </c>
      <c r="P57" s="103"/>
      <c r="Q57" s="105"/>
      <c r="R57" s="299">
        <v>110</v>
      </c>
      <c r="S57" s="103"/>
      <c r="T57" s="105"/>
      <c r="U57" s="299">
        <v>110</v>
      </c>
      <c r="V57" s="103"/>
      <c r="W57" s="105"/>
      <c r="X57" s="299">
        <v>110</v>
      </c>
      <c r="Y57" s="103"/>
      <c r="Z57" s="105"/>
      <c r="AA57" s="299">
        <v>86</v>
      </c>
      <c r="AB57" s="103"/>
      <c r="AC57" s="136"/>
      <c r="AD57" s="279"/>
      <c r="AE57" s="277"/>
      <c r="AF57" s="280"/>
      <c r="AG57" s="58"/>
      <c r="AH57" s="58"/>
      <c r="AI57" s="58"/>
      <c r="AJ57" s="58"/>
      <c r="AK57" s="58"/>
      <c r="AL57" s="58"/>
      <c r="AM57" s="58"/>
      <c r="AN57" s="58"/>
      <c r="AO57" s="58"/>
      <c r="AP57" s="58"/>
      <c r="AQ57" s="58"/>
      <c r="AR57" s="58"/>
      <c r="AS57" s="58"/>
      <c r="AT57" s="58"/>
      <c r="AU57" s="58"/>
      <c r="AV57" s="58"/>
      <c r="AW57" s="58"/>
      <c r="AX57" s="58"/>
      <c r="AY57" s="58"/>
      <c r="AZ57" s="58"/>
      <c r="BA57" s="58"/>
      <c r="BB57" s="58"/>
      <c r="BC57" s="58"/>
      <c r="BD57" s="58"/>
      <c r="BE57" s="58"/>
      <c r="BF57" s="58"/>
      <c r="BG57" s="58"/>
      <c r="BH57" s="58"/>
      <c r="BI57" s="58"/>
      <c r="BJ57" s="58"/>
    </row>
    <row r="58" spans="1:62" s="1" customFormat="1" ht="16.5" x14ac:dyDescent="0.25">
      <c r="A58" s="499"/>
      <c r="B58" s="142" t="s">
        <v>241</v>
      </c>
      <c r="C58" s="269">
        <v>115</v>
      </c>
      <c r="D58" s="105"/>
      <c r="E58" s="266">
        <v>115</v>
      </c>
      <c r="F58" s="105"/>
      <c r="G58" s="266">
        <v>115</v>
      </c>
      <c r="H58" s="105"/>
      <c r="I58" s="266">
        <v>115</v>
      </c>
      <c r="J58" s="105"/>
      <c r="K58" s="266">
        <v>47</v>
      </c>
      <c r="L58" s="105"/>
      <c r="M58" s="266">
        <v>38</v>
      </c>
      <c r="N58" s="105"/>
      <c r="O58" s="299">
        <v>192</v>
      </c>
      <c r="P58" s="103"/>
      <c r="Q58" s="105"/>
      <c r="R58" s="299">
        <v>174</v>
      </c>
      <c r="S58" s="103"/>
      <c r="T58" s="105"/>
      <c r="U58" s="299">
        <v>201</v>
      </c>
      <c r="V58" s="103"/>
      <c r="W58" s="105"/>
      <c r="X58" s="299">
        <v>187</v>
      </c>
      <c r="Y58" s="103"/>
      <c r="Z58" s="105"/>
      <c r="AA58" s="299">
        <v>149</v>
      </c>
      <c r="AB58" s="103"/>
      <c r="AC58" s="136"/>
      <c r="AD58" s="279"/>
      <c r="AE58" s="277"/>
      <c r="AF58" s="280"/>
      <c r="AG58" s="58"/>
      <c r="AH58" s="58"/>
      <c r="AI58" s="58"/>
      <c r="AJ58" s="58"/>
      <c r="AK58" s="58"/>
      <c r="AL58" s="58"/>
      <c r="AM58" s="58"/>
      <c r="AN58" s="58"/>
      <c r="AO58" s="58"/>
      <c r="AP58" s="58"/>
      <c r="AQ58" s="58"/>
      <c r="AR58" s="58"/>
      <c r="AS58" s="58"/>
      <c r="AT58" s="58"/>
      <c r="AU58" s="58"/>
      <c r="AV58" s="58"/>
      <c r="AW58" s="58"/>
      <c r="AX58" s="58"/>
      <c r="AY58" s="58"/>
      <c r="AZ58" s="58"/>
      <c r="BA58" s="58"/>
      <c r="BB58" s="58"/>
      <c r="BC58" s="58"/>
      <c r="BD58" s="58"/>
      <c r="BE58" s="58"/>
      <c r="BF58" s="58"/>
      <c r="BG58" s="58"/>
      <c r="BH58" s="58"/>
      <c r="BI58" s="58"/>
      <c r="BJ58" s="58"/>
    </row>
    <row r="59" spans="1:62" s="1" customFormat="1" ht="16.5" x14ac:dyDescent="0.25">
      <c r="A59" s="499"/>
      <c r="B59" s="142" t="s">
        <v>242</v>
      </c>
      <c r="C59" s="269">
        <v>30</v>
      </c>
      <c r="D59" s="105"/>
      <c r="E59" s="266">
        <v>30</v>
      </c>
      <c r="F59" s="105"/>
      <c r="G59" s="266">
        <v>30</v>
      </c>
      <c r="H59" s="105"/>
      <c r="I59" s="266">
        <v>30</v>
      </c>
      <c r="J59" s="105"/>
      <c r="K59" s="266">
        <v>13</v>
      </c>
      <c r="L59" s="105"/>
      <c r="M59" s="266">
        <v>10</v>
      </c>
      <c r="N59" s="105"/>
      <c r="O59" s="299">
        <v>46</v>
      </c>
      <c r="P59" s="103"/>
      <c r="Q59" s="105"/>
      <c r="R59" s="299">
        <v>38</v>
      </c>
      <c r="S59" s="103"/>
      <c r="T59" s="105"/>
      <c r="U59" s="299">
        <v>35</v>
      </c>
      <c r="V59" s="103"/>
      <c r="W59" s="105"/>
      <c r="X59" s="299">
        <v>39</v>
      </c>
      <c r="Y59" s="103"/>
      <c r="Z59" s="105"/>
      <c r="AA59" s="299">
        <v>34</v>
      </c>
      <c r="AB59" s="103"/>
      <c r="AC59" s="136"/>
      <c r="AD59" s="279"/>
      <c r="AE59" s="277"/>
      <c r="AF59" s="280"/>
      <c r="AG59" s="58"/>
      <c r="AH59" s="58"/>
      <c r="AI59" s="58"/>
      <c r="AJ59" s="58"/>
      <c r="AK59" s="58"/>
      <c r="AL59" s="58"/>
      <c r="AM59" s="58"/>
      <c r="AN59" s="58"/>
      <c r="AO59" s="58"/>
      <c r="AP59" s="58"/>
      <c r="AQ59" s="58"/>
      <c r="AR59" s="58"/>
      <c r="AS59" s="58"/>
      <c r="AT59" s="58"/>
      <c r="AU59" s="58"/>
      <c r="AV59" s="58"/>
      <c r="AW59" s="58"/>
      <c r="AX59" s="58"/>
      <c r="AY59" s="58"/>
      <c r="AZ59" s="58"/>
      <c r="BA59" s="58"/>
      <c r="BB59" s="58"/>
      <c r="BC59" s="58"/>
      <c r="BD59" s="58"/>
      <c r="BE59" s="58"/>
      <c r="BF59" s="58"/>
      <c r="BG59" s="58"/>
      <c r="BH59" s="58"/>
      <c r="BI59" s="58"/>
      <c r="BJ59" s="58"/>
    </row>
    <row r="60" spans="1:62" s="1" customFormat="1" ht="16.5" x14ac:dyDescent="0.25">
      <c r="A60" s="499"/>
      <c r="B60" s="142" t="s">
        <v>243</v>
      </c>
      <c r="C60" s="269">
        <v>15</v>
      </c>
      <c r="D60" s="105"/>
      <c r="E60" s="266">
        <v>15</v>
      </c>
      <c r="F60" s="105"/>
      <c r="G60" s="266">
        <v>15</v>
      </c>
      <c r="H60" s="105"/>
      <c r="I60" s="266">
        <v>15</v>
      </c>
      <c r="J60" s="105"/>
      <c r="K60" s="266">
        <v>6</v>
      </c>
      <c r="L60" s="105"/>
      <c r="M60" s="266">
        <v>5</v>
      </c>
      <c r="N60" s="105"/>
      <c r="O60" s="299">
        <v>7</v>
      </c>
      <c r="P60" s="103"/>
      <c r="Q60" s="105"/>
      <c r="R60" s="299">
        <v>15</v>
      </c>
      <c r="S60" s="103"/>
      <c r="T60" s="105"/>
      <c r="U60" s="299">
        <v>7</v>
      </c>
      <c r="V60" s="103"/>
      <c r="W60" s="105"/>
      <c r="X60" s="299">
        <v>5</v>
      </c>
      <c r="Y60" s="103"/>
      <c r="Z60" s="105"/>
      <c r="AA60" s="299">
        <v>13</v>
      </c>
      <c r="AB60" s="103"/>
      <c r="AC60" s="136"/>
      <c r="AD60" s="279"/>
      <c r="AE60" s="277"/>
      <c r="AF60" s="280"/>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row>
    <row r="61" spans="1:62" s="1" customFormat="1" ht="16.5" x14ac:dyDescent="0.25">
      <c r="A61" s="499"/>
      <c r="B61" s="142" t="s">
        <v>244</v>
      </c>
      <c r="C61" s="269">
        <v>21</v>
      </c>
      <c r="D61" s="105"/>
      <c r="E61" s="266">
        <v>21</v>
      </c>
      <c r="F61" s="105"/>
      <c r="G61" s="266">
        <v>21</v>
      </c>
      <c r="H61" s="105"/>
      <c r="I61" s="266">
        <v>21</v>
      </c>
      <c r="J61" s="105"/>
      <c r="K61" s="266">
        <v>9</v>
      </c>
      <c r="L61" s="105"/>
      <c r="M61" s="266">
        <v>7</v>
      </c>
      <c r="N61" s="105"/>
      <c r="O61" s="299">
        <v>13</v>
      </c>
      <c r="P61" s="103"/>
      <c r="Q61" s="105"/>
      <c r="R61" s="299">
        <v>27</v>
      </c>
      <c r="S61" s="103"/>
      <c r="T61" s="105"/>
      <c r="U61" s="299">
        <v>24</v>
      </c>
      <c r="V61" s="103"/>
      <c r="W61" s="105"/>
      <c r="X61" s="299">
        <v>28</v>
      </c>
      <c r="Y61" s="103"/>
      <c r="Z61" s="105"/>
      <c r="AA61" s="299">
        <v>18</v>
      </c>
      <c r="AB61" s="103"/>
      <c r="AC61" s="136"/>
      <c r="AD61" s="279"/>
      <c r="AE61" s="277"/>
      <c r="AF61" s="280"/>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row>
    <row r="62" spans="1:62" s="1" customFormat="1" ht="16.5" x14ac:dyDescent="0.25">
      <c r="A62" s="499"/>
      <c r="B62" s="142" t="s">
        <v>245</v>
      </c>
      <c r="C62" s="269">
        <v>10</v>
      </c>
      <c r="D62" s="105"/>
      <c r="E62" s="266">
        <v>10</v>
      </c>
      <c r="F62" s="105"/>
      <c r="G62" s="266">
        <v>10</v>
      </c>
      <c r="H62" s="105"/>
      <c r="I62" s="266">
        <v>10</v>
      </c>
      <c r="J62" s="105"/>
      <c r="K62" s="266">
        <v>4</v>
      </c>
      <c r="L62" s="105"/>
      <c r="M62" s="266">
        <v>3</v>
      </c>
      <c r="N62" s="105"/>
      <c r="O62" s="299">
        <v>5</v>
      </c>
      <c r="P62" s="103"/>
      <c r="Q62" s="105"/>
      <c r="R62" s="299">
        <v>6</v>
      </c>
      <c r="S62" s="103"/>
      <c r="T62" s="105"/>
      <c r="U62" s="299">
        <v>12</v>
      </c>
      <c r="V62" s="103"/>
      <c r="W62" s="105"/>
      <c r="X62" s="299">
        <v>9</v>
      </c>
      <c r="Y62" s="103"/>
      <c r="Z62" s="105"/>
      <c r="AA62" s="299">
        <v>2</v>
      </c>
      <c r="AB62" s="103"/>
      <c r="AC62" s="136"/>
      <c r="AD62" s="279"/>
      <c r="AE62" s="277"/>
      <c r="AF62" s="280"/>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row>
    <row r="63" spans="1:62" s="1" customFormat="1" ht="16.5" x14ac:dyDescent="0.25">
      <c r="A63" s="499"/>
      <c r="B63" s="142" t="s">
        <v>246</v>
      </c>
      <c r="C63" s="269">
        <v>34</v>
      </c>
      <c r="D63" s="105"/>
      <c r="E63" s="266">
        <v>34</v>
      </c>
      <c r="F63" s="105"/>
      <c r="G63" s="266">
        <v>34</v>
      </c>
      <c r="H63" s="105"/>
      <c r="I63" s="266">
        <v>34</v>
      </c>
      <c r="J63" s="105"/>
      <c r="K63" s="266">
        <v>14</v>
      </c>
      <c r="L63" s="105"/>
      <c r="M63" s="266">
        <v>11</v>
      </c>
      <c r="N63" s="105"/>
      <c r="O63" s="299">
        <v>72</v>
      </c>
      <c r="P63" s="103"/>
      <c r="Q63" s="105"/>
      <c r="R63" s="299">
        <v>49</v>
      </c>
      <c r="S63" s="103"/>
      <c r="T63" s="105"/>
      <c r="U63" s="299">
        <v>55</v>
      </c>
      <c r="V63" s="103"/>
      <c r="W63" s="105"/>
      <c r="X63" s="299">
        <v>65</v>
      </c>
      <c r="Y63" s="103"/>
      <c r="Z63" s="105"/>
      <c r="AA63" s="299">
        <v>67</v>
      </c>
      <c r="AB63" s="103"/>
      <c r="AC63" s="136"/>
      <c r="AD63" s="279"/>
      <c r="AE63" s="277"/>
      <c r="AF63" s="280"/>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row>
    <row r="64" spans="1:62" s="1" customFormat="1" ht="16.5" x14ac:dyDescent="0.25">
      <c r="A64" s="499"/>
      <c r="B64" s="142" t="s">
        <v>247</v>
      </c>
      <c r="C64" s="269">
        <v>10</v>
      </c>
      <c r="D64" s="105"/>
      <c r="E64" s="266">
        <v>10</v>
      </c>
      <c r="F64" s="105"/>
      <c r="G64" s="266">
        <v>10</v>
      </c>
      <c r="H64" s="105"/>
      <c r="I64" s="266">
        <v>10</v>
      </c>
      <c r="J64" s="105"/>
      <c r="K64" s="266">
        <v>4</v>
      </c>
      <c r="L64" s="105"/>
      <c r="M64" s="266">
        <v>3</v>
      </c>
      <c r="N64" s="105"/>
      <c r="O64" s="299">
        <v>1</v>
      </c>
      <c r="P64" s="103"/>
      <c r="Q64" s="105"/>
      <c r="R64" s="299">
        <v>3</v>
      </c>
      <c r="S64" s="103"/>
      <c r="T64" s="105"/>
      <c r="U64" s="299">
        <v>3</v>
      </c>
      <c r="V64" s="103"/>
      <c r="W64" s="105"/>
      <c r="X64" s="299">
        <v>4</v>
      </c>
      <c r="Y64" s="103"/>
      <c r="Z64" s="105"/>
      <c r="AA64" s="299">
        <v>4</v>
      </c>
      <c r="AB64" s="103"/>
      <c r="AC64" s="136"/>
      <c r="AD64" s="279"/>
      <c r="AE64" s="277"/>
      <c r="AF64" s="280"/>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row>
    <row r="65" spans="1:62" s="1" customFormat="1" ht="16.5" x14ac:dyDescent="0.25">
      <c r="A65" s="499"/>
      <c r="B65" s="142" t="s">
        <v>248</v>
      </c>
      <c r="C65" s="269">
        <v>41</v>
      </c>
      <c r="D65" s="105"/>
      <c r="E65" s="266">
        <v>41</v>
      </c>
      <c r="F65" s="105"/>
      <c r="G65" s="266">
        <v>41</v>
      </c>
      <c r="H65" s="105"/>
      <c r="I65" s="266">
        <v>41</v>
      </c>
      <c r="J65" s="105"/>
      <c r="K65" s="266">
        <v>17</v>
      </c>
      <c r="L65" s="105"/>
      <c r="M65" s="266">
        <v>14</v>
      </c>
      <c r="N65" s="105"/>
      <c r="O65" s="299">
        <v>86</v>
      </c>
      <c r="P65" s="103"/>
      <c r="Q65" s="105"/>
      <c r="R65" s="299">
        <v>60</v>
      </c>
      <c r="S65" s="103"/>
      <c r="T65" s="105"/>
      <c r="U65" s="299">
        <v>58</v>
      </c>
      <c r="V65" s="103"/>
      <c r="W65" s="105"/>
      <c r="X65" s="299">
        <v>74</v>
      </c>
      <c r="Y65" s="103"/>
      <c r="Z65" s="105"/>
      <c r="AA65" s="299">
        <v>44</v>
      </c>
      <c r="AB65" s="103"/>
      <c r="AC65" s="136"/>
      <c r="AD65" s="279"/>
      <c r="AE65" s="277"/>
      <c r="AF65" s="280"/>
      <c r="AG65" s="58"/>
      <c r="AH65" s="58"/>
      <c r="AI65" s="58"/>
      <c r="AJ65" s="58"/>
      <c r="AK65" s="58"/>
      <c r="AL65" s="58"/>
      <c r="AM65" s="58"/>
      <c r="AN65" s="58"/>
      <c r="AO65" s="58"/>
      <c r="AP65" s="58"/>
      <c r="AQ65" s="58"/>
      <c r="AR65" s="58"/>
      <c r="AS65" s="58"/>
      <c r="AT65" s="58"/>
      <c r="AU65" s="58"/>
      <c r="AV65" s="58"/>
      <c r="AW65" s="58"/>
      <c r="AX65" s="58"/>
      <c r="AY65" s="58"/>
      <c r="AZ65" s="58"/>
      <c r="BA65" s="58"/>
      <c r="BB65" s="58"/>
      <c r="BC65" s="58"/>
      <c r="BD65" s="58"/>
      <c r="BE65" s="58"/>
      <c r="BF65" s="58"/>
      <c r="BG65" s="58"/>
      <c r="BH65" s="58"/>
      <c r="BI65" s="58"/>
      <c r="BJ65" s="58"/>
    </row>
    <row r="66" spans="1:62" s="1" customFormat="1" ht="16.5" x14ac:dyDescent="0.25">
      <c r="A66" s="499"/>
      <c r="B66" s="142" t="s">
        <v>249</v>
      </c>
      <c r="C66" s="269">
        <v>201</v>
      </c>
      <c r="D66" s="105"/>
      <c r="E66" s="266">
        <v>201</v>
      </c>
      <c r="F66" s="105"/>
      <c r="G66" s="266">
        <v>201</v>
      </c>
      <c r="H66" s="105"/>
      <c r="I66" s="266">
        <v>201</v>
      </c>
      <c r="J66" s="105"/>
      <c r="K66" s="266">
        <v>83</v>
      </c>
      <c r="L66" s="105"/>
      <c r="M66" s="266">
        <v>68</v>
      </c>
      <c r="N66" s="105"/>
      <c r="O66" s="299">
        <v>240</v>
      </c>
      <c r="P66" s="103"/>
      <c r="Q66" s="105"/>
      <c r="R66" s="299">
        <v>228</v>
      </c>
      <c r="S66" s="103"/>
      <c r="T66" s="105"/>
      <c r="U66" s="299">
        <v>274</v>
      </c>
      <c r="V66" s="103"/>
      <c r="W66" s="105"/>
      <c r="X66" s="299">
        <v>254</v>
      </c>
      <c r="Y66" s="103"/>
      <c r="Z66" s="105"/>
      <c r="AA66" s="299">
        <v>179</v>
      </c>
      <c r="AB66" s="103"/>
      <c r="AC66" s="136"/>
      <c r="AD66" s="279"/>
      <c r="AE66" s="277"/>
      <c r="AF66" s="280"/>
      <c r="AG66" s="58"/>
      <c r="AH66" s="58"/>
      <c r="AI66" s="58"/>
      <c r="AJ66" s="58"/>
      <c r="AK66" s="58"/>
      <c r="AL66" s="58"/>
      <c r="AM66" s="58"/>
      <c r="AN66" s="58"/>
      <c r="AO66" s="58"/>
      <c r="AP66" s="58"/>
      <c r="AQ66" s="58"/>
      <c r="AR66" s="58"/>
      <c r="AS66" s="58"/>
      <c r="AT66" s="58"/>
      <c r="AU66" s="58"/>
      <c r="AV66" s="58"/>
      <c r="AW66" s="58"/>
      <c r="AX66" s="58"/>
      <c r="AY66" s="58"/>
      <c r="AZ66" s="58"/>
      <c r="BA66" s="58"/>
      <c r="BB66" s="58"/>
      <c r="BC66" s="58"/>
      <c r="BD66" s="58"/>
      <c r="BE66" s="58"/>
      <c r="BF66" s="58"/>
      <c r="BG66" s="58"/>
      <c r="BH66" s="58"/>
      <c r="BI66" s="58"/>
      <c r="BJ66" s="58"/>
    </row>
    <row r="67" spans="1:62" s="1" customFormat="1" ht="17.25" thickBot="1" x14ac:dyDescent="0.3">
      <c r="A67" s="499"/>
      <c r="B67" s="143" t="s">
        <v>250</v>
      </c>
      <c r="C67" s="270">
        <v>0</v>
      </c>
      <c r="D67" s="140"/>
      <c r="E67" s="284">
        <v>0</v>
      </c>
      <c r="F67" s="140"/>
      <c r="G67" s="284">
        <v>0</v>
      </c>
      <c r="H67" s="140"/>
      <c r="I67" s="284">
        <v>0</v>
      </c>
      <c r="J67" s="140"/>
      <c r="K67" s="284">
        <v>0</v>
      </c>
      <c r="L67" s="140"/>
      <c r="M67" s="284">
        <v>0</v>
      </c>
      <c r="N67" s="140"/>
      <c r="O67" s="320">
        <v>0</v>
      </c>
      <c r="P67" s="139"/>
      <c r="Q67" s="140"/>
      <c r="R67" s="320">
        <v>0</v>
      </c>
      <c r="S67" s="139"/>
      <c r="T67" s="140"/>
      <c r="U67" s="320">
        <v>0</v>
      </c>
      <c r="V67" s="139"/>
      <c r="W67" s="140"/>
      <c r="X67" s="320">
        <v>0</v>
      </c>
      <c r="Y67" s="139"/>
      <c r="Z67" s="140"/>
      <c r="AA67" s="320">
        <v>0</v>
      </c>
      <c r="AB67" s="139"/>
      <c r="AC67" s="286"/>
      <c r="AD67" s="102"/>
      <c r="AE67" s="283"/>
      <c r="AF67" s="281"/>
      <c r="AG67" s="58"/>
      <c r="AH67" s="58"/>
      <c r="AI67" s="58"/>
      <c r="AJ67" s="58"/>
      <c r="AK67" s="58"/>
      <c r="AL67" s="58"/>
      <c r="AM67" s="58"/>
      <c r="AN67" s="58"/>
      <c r="AO67" s="58"/>
      <c r="AP67" s="58"/>
      <c r="AQ67" s="58"/>
      <c r="AR67" s="58"/>
      <c r="AS67" s="58"/>
      <c r="AT67" s="58"/>
      <c r="AU67" s="58"/>
      <c r="AV67" s="58"/>
      <c r="AW67" s="58"/>
      <c r="AX67" s="58"/>
      <c r="AY67" s="58"/>
      <c r="AZ67" s="58"/>
      <c r="BA67" s="58"/>
      <c r="BB67" s="58"/>
      <c r="BC67" s="58"/>
      <c r="BD67" s="58"/>
      <c r="BE67" s="58"/>
      <c r="BF67" s="58"/>
      <c r="BG67" s="58"/>
      <c r="BH67" s="58"/>
      <c r="BI67" s="58"/>
      <c r="BJ67" s="58"/>
    </row>
    <row r="68" spans="1:62" s="1" customFormat="1" ht="17.25" thickBot="1" x14ac:dyDescent="0.3">
      <c r="A68" s="493"/>
      <c r="B68" s="285" t="s">
        <v>205</v>
      </c>
      <c r="C68" s="275">
        <f t="shared" ref="C68" si="1">SUM(C48:C67)</f>
        <v>1150</v>
      </c>
      <c r="D68" s="275">
        <f t="shared" ref="D68" si="2">SUM(D48:D67)</f>
        <v>0</v>
      </c>
      <c r="E68" s="275">
        <f t="shared" ref="E68" si="3">SUM(E48:E67)</f>
        <v>1150</v>
      </c>
      <c r="F68" s="275">
        <f t="shared" ref="F68" si="4">SUM(F48:F67)</f>
        <v>0</v>
      </c>
      <c r="G68" s="275">
        <f t="shared" ref="G68" si="5">SUM(G48:G67)</f>
        <v>1150</v>
      </c>
      <c r="H68" s="275">
        <f t="shared" ref="H68" si="6">SUM(H48:H67)</f>
        <v>0</v>
      </c>
      <c r="I68" s="275">
        <f t="shared" ref="I68" si="7">SUM(I48:I67)</f>
        <v>1150</v>
      </c>
      <c r="J68" s="275">
        <f t="shared" ref="J68" si="8">SUM(J48:J67)</f>
        <v>0</v>
      </c>
      <c r="K68" s="275">
        <f t="shared" ref="K68" si="9">SUM(K48:K67)</f>
        <v>479</v>
      </c>
      <c r="L68" s="275">
        <f t="shared" ref="L68" si="10">SUM(L48:L67)</f>
        <v>0</v>
      </c>
      <c r="M68" s="275">
        <f t="shared" ref="M68" si="11">SUM(M48:M67)</f>
        <v>384</v>
      </c>
      <c r="N68" s="275">
        <f t="shared" ref="N68" si="12">SUM(N48:N67)</f>
        <v>0</v>
      </c>
      <c r="O68" s="275">
        <f t="shared" ref="O68" si="13">SUM(O48:O67)</f>
        <v>1795</v>
      </c>
      <c r="P68" s="275">
        <f t="shared" ref="P68" si="14">SUM(P48:P67)</f>
        <v>0</v>
      </c>
      <c r="Q68" s="275">
        <f t="shared" ref="Q68" si="15">SUM(Q48:Q67)</f>
        <v>0</v>
      </c>
      <c r="R68" s="275">
        <f t="shared" ref="R68" si="16">SUM(R48:R67)</f>
        <v>1538</v>
      </c>
      <c r="S68" s="275">
        <f t="shared" ref="S68" si="17">SUM(S48:S67)</f>
        <v>0</v>
      </c>
      <c r="T68" s="275">
        <f t="shared" ref="T68" si="18">SUM(T48:T67)</f>
        <v>0</v>
      </c>
      <c r="U68" s="275">
        <f t="shared" ref="U68" si="19">SUM(U48:U67)</f>
        <v>1604</v>
      </c>
      <c r="V68" s="275">
        <f t="shared" ref="V68" si="20">SUM(V48:V67)</f>
        <v>0</v>
      </c>
      <c r="W68" s="275">
        <f t="shared" ref="W68" si="21">SUM(W48:W67)</f>
        <v>0</v>
      </c>
      <c r="X68" s="275">
        <f t="shared" ref="X68" si="22">SUM(X48:X67)</f>
        <v>1526</v>
      </c>
      <c r="Y68" s="275">
        <f t="shared" ref="Y68" si="23">SUM(Y48:Y67)</f>
        <v>0</v>
      </c>
      <c r="Z68" s="275">
        <f t="shared" ref="Z68" si="24">SUM(Z48:Z67)</f>
        <v>0</v>
      </c>
      <c r="AA68" s="275">
        <f t="shared" ref="AA68" si="25">SUM(AA48:AA67)</f>
        <v>1260</v>
      </c>
      <c r="AB68" s="275">
        <f t="shared" ref="AB68" si="26">SUM(AB48:AB67)</f>
        <v>0</v>
      </c>
      <c r="AC68" s="275">
        <f t="shared" ref="AC68" si="27">SUM(AC48:AC67)</f>
        <v>0</v>
      </c>
      <c r="AD68" s="268">
        <f t="shared" ref="AD68" si="28">SUM(AD48:AD67)</f>
        <v>0</v>
      </c>
      <c r="AE68" s="268">
        <f t="shared" ref="AE68" si="29">SUM(AE48:AE67)</f>
        <v>0</v>
      </c>
      <c r="AF68" s="268">
        <f t="shared" ref="AF68" si="30">SUM(AF48:AF67)</f>
        <v>0</v>
      </c>
      <c r="AG68" s="58"/>
      <c r="AH68" s="58"/>
      <c r="AI68" s="58"/>
      <c r="AJ68" s="58"/>
      <c r="AK68" s="58"/>
      <c r="AL68" s="58"/>
      <c r="AM68" s="58"/>
      <c r="AN68" s="58"/>
      <c r="AO68" s="58"/>
      <c r="AP68" s="58"/>
      <c r="AQ68" s="58"/>
      <c r="AR68" s="58"/>
      <c r="AS68" s="58"/>
      <c r="AT68" s="58"/>
      <c r="AU68" s="58"/>
      <c r="AV68" s="58"/>
      <c r="AW68" s="58"/>
      <c r="AX68" s="58"/>
      <c r="AY68" s="58"/>
      <c r="AZ68" s="58"/>
      <c r="BA68" s="58"/>
      <c r="BB68" s="58"/>
      <c r="BC68" s="58"/>
      <c r="BD68" s="58"/>
      <c r="BE68" s="58"/>
      <c r="BF68" s="58"/>
      <c r="BG68" s="58"/>
      <c r="BH68" s="58"/>
      <c r="BI68" s="58"/>
      <c r="BJ68" s="58"/>
    </row>
  </sheetData>
  <mergeCells count="54">
    <mergeCell ref="M46:N46"/>
    <mergeCell ref="R46:T46"/>
    <mergeCell ref="U46:W46"/>
    <mergeCell ref="A45:A68"/>
    <mergeCell ref="B45:B47"/>
    <mergeCell ref="I46:J46"/>
    <mergeCell ref="G46:H46"/>
    <mergeCell ref="E46:F46"/>
    <mergeCell ref="C46:D46"/>
    <mergeCell ref="C45:N45"/>
    <mergeCell ref="K46:L46"/>
    <mergeCell ref="O45:AF45"/>
    <mergeCell ref="O46:Q46"/>
    <mergeCell ref="X46:Z46"/>
    <mergeCell ref="AA46:AC46"/>
    <mergeCell ref="AD46:AF46"/>
    <mergeCell ref="G21:H21"/>
    <mergeCell ref="A1:A4"/>
    <mergeCell ref="B1:AF4"/>
    <mergeCell ref="AC8:AD8"/>
    <mergeCell ref="AC9:AD9"/>
    <mergeCell ref="A8:A11"/>
    <mergeCell ref="AC10:AD10"/>
    <mergeCell ref="AC11:AD11"/>
    <mergeCell ref="O21:Q21"/>
    <mergeCell ref="AB8:AB11"/>
    <mergeCell ref="R21:T21"/>
    <mergeCell ref="A14:A16"/>
    <mergeCell ref="X21:Z21"/>
    <mergeCell ref="AA21:AC21"/>
    <mergeCell ref="I21:J21"/>
    <mergeCell ref="U21:W21"/>
    <mergeCell ref="M16:O16"/>
    <mergeCell ref="AD21:AF21"/>
    <mergeCell ref="K21:L21"/>
    <mergeCell ref="M21:N21"/>
    <mergeCell ref="K14:L16"/>
    <mergeCell ref="C20:N20"/>
    <mergeCell ref="O20:AF20"/>
    <mergeCell ref="A18:AF18"/>
    <mergeCell ref="A19:B19"/>
    <mergeCell ref="C19:AF19"/>
    <mergeCell ref="A20:A43"/>
    <mergeCell ref="B20:B22"/>
    <mergeCell ref="E21:F21"/>
    <mergeCell ref="M14:O14"/>
    <mergeCell ref="M15:O15"/>
    <mergeCell ref="C21:D21"/>
    <mergeCell ref="B8:Z11"/>
    <mergeCell ref="AA8:AA11"/>
    <mergeCell ref="AE8:AF8"/>
    <mergeCell ref="AE9:AF9"/>
    <mergeCell ref="AE10:AF10"/>
    <mergeCell ref="AE11:AF11"/>
  </mergeCells>
  <phoneticPr fontId="33" type="noConversion"/>
  <pageMargins left="0.7" right="0.7" top="0.75" bottom="0.75" header="0.3" footer="0.3"/>
  <pageSetup scale="13" orientation="portrait" r:id="rId1"/>
  <colBreaks count="1" manualBreakCount="1">
    <brk id="32" max="1048575" man="1"/>
  </colBreak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sheetPr>
  <dimension ref="A1:CM15"/>
  <sheetViews>
    <sheetView topLeftCell="AM7" zoomScaleNormal="100" zoomScaleSheetLayoutView="75" workbookViewId="0">
      <selection activeCell="AW15" sqref="AW15"/>
    </sheetView>
  </sheetViews>
  <sheetFormatPr baseColWidth="10" defaultColWidth="11.42578125" defaultRowHeight="15" x14ac:dyDescent="0.25"/>
  <cols>
    <col min="1" max="1" width="15.7109375" style="80" customWidth="1"/>
    <col min="2" max="2" width="35.42578125" style="80" customWidth="1"/>
    <col min="3" max="3" width="27.7109375" style="80" customWidth="1"/>
    <col min="4" max="4" width="12" style="80" customWidth="1"/>
    <col min="5" max="5" width="35" style="80" customWidth="1"/>
    <col min="6" max="6" width="22.28515625" style="80" customWidth="1"/>
    <col min="7" max="7" width="13.7109375" style="80" customWidth="1"/>
    <col min="8" max="8" width="13.42578125" style="80" customWidth="1"/>
    <col min="9" max="9" width="13.7109375" style="81" customWidth="1"/>
    <col min="10" max="10" width="11.42578125" style="81" customWidth="1"/>
    <col min="11" max="11" width="11.42578125" style="81"/>
    <col min="12" max="12" width="10.28515625" style="81" hidden="1" customWidth="1"/>
    <col min="13" max="13" width="10.28515625" style="80" hidden="1" customWidth="1"/>
    <col min="14" max="14" width="40.7109375" style="80" hidden="1" customWidth="1"/>
    <col min="15" max="16" width="10.28515625" style="80" hidden="1" customWidth="1"/>
    <col min="17" max="17" width="40.7109375" style="80" hidden="1" customWidth="1"/>
    <col min="18" max="19" width="10.28515625" style="80" hidden="1" customWidth="1"/>
    <col min="20" max="20" width="40.7109375" style="80" hidden="1" customWidth="1"/>
    <col min="21" max="22" width="10.28515625" style="80" hidden="1" customWidth="1"/>
    <col min="23" max="23" width="40.7109375" style="80" hidden="1" customWidth="1"/>
    <col min="24" max="25" width="10.28515625" style="80" hidden="1" customWidth="1"/>
    <col min="26" max="26" width="40.7109375" style="80" hidden="1" customWidth="1"/>
    <col min="27" max="28" width="10.28515625" style="80" hidden="1" customWidth="1"/>
    <col min="29" max="29" width="38.5703125" style="80" hidden="1" customWidth="1"/>
    <col min="30" max="31" width="10.28515625" style="80" hidden="1" customWidth="1"/>
    <col min="32" max="32" width="42.42578125" style="80" hidden="1" customWidth="1"/>
    <col min="33" max="34" width="10.28515625" style="80" hidden="1" customWidth="1"/>
    <col min="35" max="35" width="38.5703125" style="80" hidden="1" customWidth="1"/>
    <col min="36" max="37" width="10.28515625" style="80" customWidth="1"/>
    <col min="38" max="38" width="38.28515625" style="80" customWidth="1"/>
    <col min="39" max="40" width="10.28515625" style="80" customWidth="1"/>
    <col min="41" max="41" width="34.7109375" style="80" customWidth="1"/>
    <col min="42" max="43" width="10.28515625" style="80" customWidth="1"/>
    <col min="44" max="44" width="12" style="80" customWidth="1"/>
    <col min="45" max="46" width="10.28515625" style="80" customWidth="1"/>
    <col min="47" max="47" width="12.42578125" style="80" customWidth="1"/>
    <col min="48" max="48" width="14" style="80" customWidth="1"/>
    <col min="49" max="50" width="12" style="80" customWidth="1"/>
    <col min="51" max="91" width="11.42578125" style="83"/>
    <col min="92" max="16384" width="11.42578125" style="80"/>
  </cols>
  <sheetData>
    <row r="1" spans="1:91" s="60" customFormat="1" ht="25.5" customHeight="1" thickBot="1" x14ac:dyDescent="0.3">
      <c r="A1" s="455"/>
      <c r="B1" s="739"/>
      <c r="C1" s="744" t="s">
        <v>150</v>
      </c>
      <c r="D1" s="744"/>
      <c r="E1" s="744"/>
      <c r="F1" s="744"/>
      <c r="G1" s="744"/>
      <c r="H1" s="744"/>
      <c r="I1" s="744"/>
      <c r="J1" s="744"/>
      <c r="K1" s="744"/>
      <c r="L1" s="744"/>
      <c r="M1" s="744"/>
      <c r="N1" s="744"/>
      <c r="O1" s="744"/>
      <c r="P1" s="744"/>
      <c r="Q1" s="744"/>
      <c r="R1" s="744"/>
      <c r="S1" s="744"/>
      <c r="T1" s="744"/>
      <c r="U1" s="744"/>
      <c r="V1" s="744"/>
      <c r="W1" s="744"/>
      <c r="X1" s="744"/>
      <c r="Y1" s="744"/>
      <c r="Z1" s="744"/>
      <c r="AA1" s="744"/>
      <c r="AB1" s="744"/>
      <c r="AC1" s="744"/>
      <c r="AD1" s="744"/>
      <c r="AE1" s="744"/>
      <c r="AF1" s="744"/>
      <c r="AG1" s="744"/>
      <c r="AH1" s="744"/>
      <c r="AI1" s="744"/>
      <c r="AJ1" s="744"/>
      <c r="AK1" s="744"/>
      <c r="AL1" s="744"/>
      <c r="AM1" s="744"/>
      <c r="AN1" s="744"/>
      <c r="AO1" s="744"/>
      <c r="AP1" s="744"/>
      <c r="AQ1" s="744"/>
      <c r="AR1" s="744"/>
      <c r="AS1" s="744"/>
      <c r="AT1" s="744"/>
      <c r="AU1" s="744"/>
      <c r="AV1" s="431" t="s">
        <v>272</v>
      </c>
      <c r="AW1" s="432"/>
      <c r="AX1" s="433"/>
      <c r="AY1" s="107"/>
      <c r="AZ1" s="107"/>
      <c r="BA1" s="107"/>
      <c r="BB1" s="107"/>
      <c r="BC1" s="107"/>
      <c r="BD1" s="107"/>
      <c r="BE1" s="107"/>
      <c r="BF1" s="107"/>
      <c r="BG1" s="107"/>
      <c r="BH1" s="107"/>
      <c r="BI1" s="107"/>
      <c r="BJ1" s="107"/>
      <c r="BK1" s="107"/>
      <c r="BL1" s="107"/>
      <c r="BM1" s="107"/>
      <c r="BN1" s="107"/>
      <c r="BO1" s="107"/>
      <c r="BP1" s="107"/>
      <c r="BQ1" s="107"/>
      <c r="BR1" s="107"/>
      <c r="BS1" s="107"/>
      <c r="BT1" s="107"/>
      <c r="BU1" s="107"/>
      <c r="BV1" s="107"/>
      <c r="BW1" s="107"/>
      <c r="BX1" s="107"/>
      <c r="BY1" s="107"/>
      <c r="BZ1" s="107"/>
      <c r="CA1" s="76"/>
      <c r="CB1" s="76"/>
      <c r="CC1" s="76"/>
      <c r="CD1" s="76"/>
      <c r="CE1" s="76"/>
      <c r="CF1" s="76"/>
      <c r="CG1" s="76"/>
      <c r="CH1" s="76"/>
      <c r="CI1" s="76"/>
      <c r="CJ1" s="76"/>
      <c r="CK1" s="76"/>
      <c r="CL1" s="76"/>
      <c r="CM1" s="76"/>
    </row>
    <row r="2" spans="1:91" s="60" customFormat="1" ht="25.5" customHeight="1" thickBot="1" x14ac:dyDescent="0.3">
      <c r="A2" s="455"/>
      <c r="B2" s="739"/>
      <c r="C2" s="745" t="s">
        <v>151</v>
      </c>
      <c r="D2" s="745"/>
      <c r="E2" s="745"/>
      <c r="F2" s="745"/>
      <c r="G2" s="745"/>
      <c r="H2" s="745"/>
      <c r="I2" s="745"/>
      <c r="J2" s="745"/>
      <c r="K2" s="745"/>
      <c r="L2" s="745"/>
      <c r="M2" s="745"/>
      <c r="N2" s="745"/>
      <c r="O2" s="745"/>
      <c r="P2" s="745"/>
      <c r="Q2" s="745"/>
      <c r="R2" s="745"/>
      <c r="S2" s="745"/>
      <c r="T2" s="745"/>
      <c r="U2" s="745"/>
      <c r="V2" s="745"/>
      <c r="W2" s="745"/>
      <c r="X2" s="745"/>
      <c r="Y2" s="745"/>
      <c r="Z2" s="745"/>
      <c r="AA2" s="745"/>
      <c r="AB2" s="745"/>
      <c r="AC2" s="745"/>
      <c r="AD2" s="745"/>
      <c r="AE2" s="745"/>
      <c r="AF2" s="745"/>
      <c r="AG2" s="745"/>
      <c r="AH2" s="745"/>
      <c r="AI2" s="745"/>
      <c r="AJ2" s="745"/>
      <c r="AK2" s="745"/>
      <c r="AL2" s="745"/>
      <c r="AM2" s="745"/>
      <c r="AN2" s="745"/>
      <c r="AO2" s="745"/>
      <c r="AP2" s="745"/>
      <c r="AQ2" s="745"/>
      <c r="AR2" s="745"/>
      <c r="AS2" s="745"/>
      <c r="AT2" s="745"/>
      <c r="AU2" s="745"/>
      <c r="AV2" s="431" t="s">
        <v>273</v>
      </c>
      <c r="AW2" s="432"/>
      <c r="AX2" s="433"/>
      <c r="AY2" s="107"/>
      <c r="AZ2" s="107"/>
      <c r="BA2" s="107"/>
      <c r="BB2" s="107"/>
      <c r="BC2" s="107"/>
      <c r="BD2" s="107"/>
      <c r="BE2" s="107"/>
      <c r="BF2" s="107"/>
      <c r="BG2" s="107"/>
      <c r="BH2" s="107"/>
      <c r="BI2" s="107"/>
      <c r="BJ2" s="107"/>
      <c r="BK2" s="107"/>
      <c r="BL2" s="107"/>
      <c r="BM2" s="107"/>
      <c r="BN2" s="107"/>
      <c r="BO2" s="107"/>
      <c r="BP2" s="107"/>
      <c r="BQ2" s="107"/>
      <c r="BR2" s="107"/>
      <c r="BS2" s="107"/>
      <c r="BT2" s="107"/>
      <c r="BU2" s="107"/>
      <c r="BV2" s="107"/>
      <c r="BW2" s="107"/>
      <c r="BX2" s="107"/>
      <c r="BY2" s="107"/>
      <c r="BZ2" s="107"/>
      <c r="CA2" s="76"/>
      <c r="CB2" s="76"/>
      <c r="CC2" s="76"/>
      <c r="CD2" s="76"/>
      <c r="CE2" s="76"/>
      <c r="CF2" s="76"/>
      <c r="CG2" s="76"/>
      <c r="CH2" s="76"/>
      <c r="CI2" s="76"/>
      <c r="CJ2" s="76"/>
      <c r="CK2" s="76"/>
      <c r="CL2" s="76"/>
      <c r="CM2" s="76"/>
    </row>
    <row r="3" spans="1:91" s="60" customFormat="1" ht="25.5" customHeight="1" thickBot="1" x14ac:dyDescent="0.3">
      <c r="A3" s="455"/>
      <c r="B3" s="739"/>
      <c r="C3" s="745" t="s">
        <v>0</v>
      </c>
      <c r="D3" s="745"/>
      <c r="E3" s="745"/>
      <c r="F3" s="745"/>
      <c r="G3" s="745"/>
      <c r="H3" s="745"/>
      <c r="I3" s="745"/>
      <c r="J3" s="745"/>
      <c r="K3" s="745"/>
      <c r="L3" s="745"/>
      <c r="M3" s="745"/>
      <c r="N3" s="745"/>
      <c r="O3" s="745"/>
      <c r="P3" s="745"/>
      <c r="Q3" s="745"/>
      <c r="R3" s="745"/>
      <c r="S3" s="745"/>
      <c r="T3" s="745"/>
      <c r="U3" s="745"/>
      <c r="V3" s="745"/>
      <c r="W3" s="745"/>
      <c r="X3" s="745"/>
      <c r="Y3" s="745"/>
      <c r="Z3" s="745"/>
      <c r="AA3" s="745"/>
      <c r="AB3" s="745"/>
      <c r="AC3" s="745"/>
      <c r="AD3" s="745"/>
      <c r="AE3" s="745"/>
      <c r="AF3" s="745"/>
      <c r="AG3" s="745"/>
      <c r="AH3" s="745"/>
      <c r="AI3" s="745"/>
      <c r="AJ3" s="745"/>
      <c r="AK3" s="745"/>
      <c r="AL3" s="745"/>
      <c r="AM3" s="745"/>
      <c r="AN3" s="745"/>
      <c r="AO3" s="745"/>
      <c r="AP3" s="745"/>
      <c r="AQ3" s="745"/>
      <c r="AR3" s="745"/>
      <c r="AS3" s="745"/>
      <c r="AT3" s="745"/>
      <c r="AU3" s="745"/>
      <c r="AV3" s="431" t="s">
        <v>274</v>
      </c>
      <c r="AW3" s="432"/>
      <c r="AX3" s="433"/>
      <c r="AY3" s="107"/>
      <c r="AZ3" s="107"/>
      <c r="BA3" s="107"/>
      <c r="BB3" s="107"/>
      <c r="BC3" s="107"/>
      <c r="BD3" s="107"/>
      <c r="BE3" s="107"/>
      <c r="BF3" s="107"/>
      <c r="BG3" s="107"/>
      <c r="BH3" s="107"/>
      <c r="BI3" s="107"/>
      <c r="BJ3" s="107"/>
      <c r="BK3" s="107"/>
      <c r="BL3" s="107"/>
      <c r="BM3" s="107"/>
      <c r="BN3" s="107"/>
      <c r="BO3" s="107"/>
      <c r="BP3" s="107"/>
      <c r="BQ3" s="107"/>
      <c r="BR3" s="107"/>
      <c r="BS3" s="107"/>
      <c r="BT3" s="107"/>
      <c r="BU3" s="107"/>
      <c r="BV3" s="107"/>
      <c r="BW3" s="107"/>
      <c r="BX3" s="107"/>
      <c r="BY3" s="107"/>
      <c r="BZ3" s="107"/>
      <c r="CA3" s="76"/>
      <c r="CB3" s="76"/>
      <c r="CC3" s="76"/>
      <c r="CD3" s="76"/>
      <c r="CE3" s="76"/>
      <c r="CF3" s="76"/>
      <c r="CG3" s="76"/>
      <c r="CH3" s="76"/>
      <c r="CI3" s="76"/>
      <c r="CJ3" s="76"/>
      <c r="CK3" s="76"/>
      <c r="CL3" s="76"/>
      <c r="CM3" s="76"/>
    </row>
    <row r="4" spans="1:91" s="60" customFormat="1" ht="25.5" customHeight="1" thickBot="1" x14ac:dyDescent="0.3">
      <c r="A4" s="456"/>
      <c r="B4" s="740"/>
      <c r="C4" s="741" t="s">
        <v>252</v>
      </c>
      <c r="D4" s="742"/>
      <c r="E4" s="742"/>
      <c r="F4" s="742"/>
      <c r="G4" s="742"/>
      <c r="H4" s="742"/>
      <c r="I4" s="742"/>
      <c r="J4" s="742"/>
      <c r="K4" s="742"/>
      <c r="L4" s="742"/>
      <c r="M4" s="742"/>
      <c r="N4" s="742"/>
      <c r="O4" s="742"/>
      <c r="P4" s="742"/>
      <c r="Q4" s="742"/>
      <c r="R4" s="742"/>
      <c r="S4" s="742"/>
      <c r="T4" s="742"/>
      <c r="U4" s="742"/>
      <c r="V4" s="742"/>
      <c r="W4" s="742"/>
      <c r="X4" s="742"/>
      <c r="Y4" s="742"/>
      <c r="Z4" s="742"/>
      <c r="AA4" s="742"/>
      <c r="AB4" s="742"/>
      <c r="AC4" s="742"/>
      <c r="AD4" s="742"/>
      <c r="AE4" s="742"/>
      <c r="AF4" s="742"/>
      <c r="AG4" s="742"/>
      <c r="AH4" s="742"/>
      <c r="AI4" s="742"/>
      <c r="AJ4" s="742"/>
      <c r="AK4" s="742"/>
      <c r="AL4" s="742"/>
      <c r="AM4" s="742"/>
      <c r="AN4" s="742"/>
      <c r="AO4" s="742"/>
      <c r="AP4" s="742"/>
      <c r="AQ4" s="742"/>
      <c r="AR4" s="742"/>
      <c r="AS4" s="742"/>
      <c r="AT4" s="742"/>
      <c r="AU4" s="743"/>
      <c r="AV4" s="431" t="s">
        <v>278</v>
      </c>
      <c r="AW4" s="432"/>
      <c r="AX4" s="433"/>
      <c r="AY4" s="107"/>
      <c r="AZ4" s="107"/>
      <c r="BA4" s="107"/>
      <c r="BB4" s="107"/>
      <c r="BC4" s="107"/>
      <c r="BD4" s="107"/>
      <c r="BE4" s="107"/>
      <c r="BF4" s="107"/>
      <c r="BG4" s="107"/>
      <c r="BH4" s="107"/>
      <c r="BI4" s="107"/>
      <c r="BJ4" s="107"/>
      <c r="BK4" s="107"/>
      <c r="BL4" s="107"/>
      <c r="BM4" s="107"/>
      <c r="BN4" s="107"/>
      <c r="BO4" s="107"/>
      <c r="BP4" s="107"/>
      <c r="BQ4" s="107"/>
      <c r="BR4" s="107"/>
      <c r="BS4" s="107"/>
      <c r="BT4" s="107"/>
      <c r="BU4" s="107"/>
      <c r="BV4" s="107"/>
      <c r="BW4" s="107"/>
      <c r="BX4" s="107"/>
      <c r="BY4" s="107"/>
      <c r="BZ4" s="107"/>
      <c r="CA4" s="76"/>
      <c r="CB4" s="76"/>
      <c r="CC4" s="76"/>
      <c r="CD4" s="76"/>
      <c r="CE4" s="76"/>
      <c r="CF4" s="76"/>
      <c r="CG4" s="76"/>
      <c r="CH4" s="76"/>
      <c r="CI4" s="76"/>
      <c r="CJ4" s="76"/>
      <c r="CK4" s="76"/>
      <c r="CL4" s="76"/>
      <c r="CM4" s="76"/>
    </row>
    <row r="5" spans="1:91" s="60" customFormat="1" ht="11.65" customHeight="1" thickBot="1" x14ac:dyDescent="0.3">
      <c r="A5" s="61"/>
      <c r="B5" s="170"/>
      <c r="C5" s="79"/>
      <c r="D5" s="79"/>
      <c r="E5" s="79"/>
      <c r="F5" s="79"/>
      <c r="G5" s="79"/>
      <c r="H5" s="79"/>
      <c r="I5" s="79"/>
      <c r="J5" s="79"/>
      <c r="K5" s="79"/>
      <c r="L5" s="79"/>
      <c r="M5" s="79"/>
      <c r="N5" s="79"/>
      <c r="O5" s="79"/>
      <c r="P5" s="79"/>
      <c r="Q5" s="79"/>
      <c r="R5" s="79"/>
      <c r="S5" s="79"/>
      <c r="T5" s="79"/>
      <c r="U5" s="79"/>
      <c r="V5" s="79"/>
      <c r="W5" s="79"/>
      <c r="X5" s="79"/>
      <c r="Y5" s="79"/>
      <c r="Z5" s="79"/>
      <c r="AA5" s="79"/>
      <c r="AB5" s="79"/>
      <c r="AC5" s="79"/>
      <c r="AD5" s="79"/>
      <c r="AE5" s="79"/>
      <c r="AF5" s="79"/>
      <c r="AG5" s="79"/>
      <c r="AH5" s="79"/>
      <c r="AI5" s="79"/>
      <c r="AJ5" s="79"/>
      <c r="AK5" s="79"/>
      <c r="AL5" s="79"/>
      <c r="AM5" s="79"/>
      <c r="AN5" s="79"/>
      <c r="AO5" s="79"/>
      <c r="AP5" s="79"/>
      <c r="AQ5" s="79"/>
      <c r="AR5" s="79"/>
      <c r="AS5" s="79"/>
      <c r="AT5" s="79"/>
      <c r="AU5" s="79"/>
      <c r="AV5" s="63"/>
      <c r="AW5" s="63"/>
      <c r="AX5" s="63"/>
      <c r="AY5" s="107"/>
      <c r="AZ5" s="107"/>
      <c r="BA5" s="107"/>
      <c r="BB5" s="107"/>
      <c r="BC5" s="107"/>
      <c r="BD5" s="107"/>
      <c r="BE5" s="107"/>
      <c r="BF5" s="107"/>
      <c r="BG5" s="107"/>
      <c r="BH5" s="107"/>
      <c r="BI5" s="107"/>
      <c r="BJ5" s="107"/>
      <c r="BK5" s="107"/>
      <c r="BL5" s="107"/>
      <c r="BM5" s="107"/>
      <c r="BN5" s="107"/>
      <c r="BO5" s="107"/>
      <c r="BP5" s="107"/>
      <c r="BQ5" s="107"/>
      <c r="BR5" s="107"/>
      <c r="BS5" s="107"/>
      <c r="BT5" s="107"/>
      <c r="BU5" s="107"/>
      <c r="BV5" s="107"/>
      <c r="BW5" s="107"/>
      <c r="BX5" s="107"/>
      <c r="BY5" s="107"/>
      <c r="BZ5" s="107"/>
      <c r="CA5" s="76"/>
      <c r="CB5" s="76"/>
      <c r="CC5" s="76"/>
      <c r="CD5" s="76"/>
      <c r="CE5" s="76"/>
      <c r="CF5" s="76"/>
      <c r="CG5" s="76"/>
      <c r="CH5" s="76"/>
      <c r="CI5" s="76"/>
      <c r="CJ5" s="76"/>
      <c r="CK5" s="76"/>
      <c r="CL5" s="76"/>
      <c r="CM5" s="76"/>
    </row>
    <row r="6" spans="1:91" s="1" customFormat="1" ht="40.35" customHeight="1" thickBot="1" x14ac:dyDescent="0.3">
      <c r="A6" s="421" t="s">
        <v>154</v>
      </c>
      <c r="B6" s="423"/>
      <c r="C6" s="716" t="str">
        <f>TERRITORIALIZACIÓN!B8</f>
        <v>8210 - Consolidación de la Estrategia de Justicia de Género como mecanismo para promover los derechos de las mujeres a una vida libre de violencias en Bogotá D.C.</v>
      </c>
      <c r="D6" s="717"/>
      <c r="E6" s="717"/>
      <c r="F6" s="717"/>
      <c r="G6" s="717"/>
      <c r="H6" s="717"/>
      <c r="I6" s="717"/>
      <c r="J6" s="717"/>
      <c r="K6" s="718"/>
      <c r="M6" s="135"/>
      <c r="N6" s="153" t="s">
        <v>155</v>
      </c>
      <c r="O6" s="719">
        <f>TERRITORIALIZACIÓN!AB8</f>
        <v>2024110010300</v>
      </c>
      <c r="P6" s="720"/>
      <c r="Q6" s="721"/>
    </row>
    <row r="7" spans="1:91" s="76" customFormat="1" ht="10.35" customHeight="1" thickBot="1" x14ac:dyDescent="0.3">
      <c r="A7" s="84"/>
      <c r="B7" s="79"/>
      <c r="C7" s="79"/>
      <c r="D7" s="79"/>
      <c r="E7" s="79"/>
      <c r="F7" s="79"/>
      <c r="G7" s="79"/>
      <c r="H7" s="79"/>
      <c r="I7" s="79"/>
      <c r="J7" s="79"/>
      <c r="K7" s="79"/>
      <c r="L7" s="79"/>
      <c r="M7" s="85"/>
      <c r="N7" s="85"/>
      <c r="O7" s="85"/>
      <c r="AY7" s="107"/>
      <c r="AZ7" s="107"/>
      <c r="BA7" s="107"/>
      <c r="BB7" s="107"/>
      <c r="BC7" s="107"/>
      <c r="BD7" s="107"/>
      <c r="BE7" s="107"/>
      <c r="BF7" s="107"/>
      <c r="BG7" s="107"/>
      <c r="BH7" s="107"/>
      <c r="BI7" s="107"/>
      <c r="BJ7" s="107"/>
      <c r="BK7" s="107"/>
      <c r="BL7" s="107"/>
      <c r="BM7" s="107"/>
      <c r="BN7" s="107"/>
      <c r="BO7" s="107"/>
      <c r="BP7" s="107"/>
      <c r="BQ7" s="107"/>
      <c r="BR7" s="107"/>
      <c r="BS7" s="107"/>
      <c r="BT7" s="107"/>
      <c r="BU7" s="107"/>
      <c r="BV7" s="107"/>
      <c r="BW7" s="107"/>
      <c r="BX7" s="107"/>
      <c r="BY7" s="107"/>
      <c r="BZ7" s="107"/>
    </row>
    <row r="8" spans="1:91" s="60" customFormat="1" ht="21.75" customHeight="1" thickBot="1" x14ac:dyDescent="0.25">
      <c r="A8" s="612" t="s">
        <v>6</v>
      </c>
      <c r="B8" s="612"/>
      <c r="C8" s="110" t="s">
        <v>156</v>
      </c>
      <c r="D8" s="128"/>
      <c r="E8" s="110" t="s">
        <v>157</v>
      </c>
      <c r="F8" s="128"/>
      <c r="G8" s="110" t="s">
        <v>158</v>
      </c>
      <c r="H8" s="108"/>
      <c r="I8" s="131" t="s">
        <v>159</v>
      </c>
      <c r="J8" s="111"/>
      <c r="K8" s="132"/>
      <c r="L8" s="133"/>
      <c r="M8" s="114"/>
      <c r="N8" s="750" t="s">
        <v>8</v>
      </c>
      <c r="O8" s="751"/>
      <c r="P8" s="752"/>
      <c r="Q8" s="685" t="s">
        <v>160</v>
      </c>
      <c r="R8" s="685"/>
      <c r="S8" s="685"/>
      <c r="T8" s="746"/>
      <c r="U8" s="747"/>
      <c r="X8" s="76"/>
      <c r="Y8" s="76"/>
      <c r="Z8" s="76"/>
      <c r="AA8" s="76"/>
      <c r="AB8" s="76"/>
      <c r="AC8" s="76"/>
      <c r="AD8" s="76"/>
      <c r="AE8" s="76"/>
      <c r="AF8" s="76"/>
      <c r="AG8" s="76"/>
      <c r="AH8" s="76"/>
      <c r="AI8" s="76"/>
      <c r="AJ8" s="76"/>
      <c r="AK8" s="76"/>
      <c r="AL8" s="76"/>
      <c r="AM8" s="76"/>
      <c r="AN8" s="76"/>
      <c r="AO8" s="76"/>
      <c r="AP8" s="76"/>
      <c r="AQ8" s="76"/>
      <c r="AR8" s="76"/>
      <c r="AS8" s="76"/>
      <c r="AT8" s="76"/>
      <c r="AU8" s="76"/>
      <c r="AV8" s="76"/>
      <c r="AW8" s="76"/>
      <c r="AX8" s="76"/>
      <c r="AY8" s="107"/>
      <c r="AZ8" s="107"/>
      <c r="BA8" s="107"/>
      <c r="BB8" s="107"/>
      <c r="BC8" s="107"/>
      <c r="BD8" s="107"/>
      <c r="BE8" s="107"/>
      <c r="BF8" s="107"/>
      <c r="BG8" s="107"/>
      <c r="BH8" s="107"/>
      <c r="BI8" s="107"/>
      <c r="BJ8" s="107"/>
      <c r="BK8" s="107"/>
      <c r="BL8" s="107"/>
      <c r="BM8" s="107"/>
      <c r="BN8" s="107"/>
      <c r="BO8" s="107"/>
      <c r="BP8" s="107"/>
      <c r="BQ8" s="107"/>
      <c r="BR8" s="107"/>
      <c r="BS8" s="107"/>
      <c r="BT8" s="107"/>
      <c r="BU8" s="107"/>
      <c r="BV8" s="107"/>
      <c r="BW8" s="107"/>
      <c r="BX8" s="107"/>
      <c r="BY8" s="107"/>
      <c r="BZ8" s="107"/>
      <c r="CA8" s="76"/>
      <c r="CB8" s="76"/>
      <c r="CC8" s="76"/>
      <c r="CD8" s="76"/>
      <c r="CE8" s="76"/>
      <c r="CF8" s="76"/>
      <c r="CG8" s="76"/>
      <c r="CH8" s="76"/>
      <c r="CI8" s="76"/>
      <c r="CJ8" s="76"/>
      <c r="CK8" s="76"/>
      <c r="CL8" s="76"/>
      <c r="CM8" s="76"/>
    </row>
    <row r="9" spans="1:91" s="60" customFormat="1" ht="21.75" customHeight="1" thickBot="1" x14ac:dyDescent="0.25">
      <c r="A9" s="612"/>
      <c r="B9" s="612"/>
      <c r="C9" s="112" t="s">
        <v>161</v>
      </c>
      <c r="D9" s="113"/>
      <c r="E9" s="110" t="s">
        <v>162</v>
      </c>
      <c r="F9" s="108"/>
      <c r="G9" s="110" t="s">
        <v>163</v>
      </c>
      <c r="H9" s="113"/>
      <c r="I9" s="131" t="s">
        <v>164</v>
      </c>
      <c r="J9" s="111"/>
      <c r="K9" s="132"/>
      <c r="L9" s="133"/>
      <c r="M9" s="114"/>
      <c r="N9" s="753"/>
      <c r="O9" s="754"/>
      <c r="P9" s="755"/>
      <c r="Q9" s="685" t="s">
        <v>165</v>
      </c>
      <c r="R9" s="685"/>
      <c r="S9" s="685"/>
      <c r="T9" s="746"/>
      <c r="U9" s="747"/>
      <c r="X9" s="76"/>
      <c r="Y9" s="76"/>
      <c r="Z9" s="76"/>
      <c r="AA9" s="76"/>
      <c r="AB9" s="76"/>
      <c r="AC9" s="76"/>
      <c r="AD9" s="76"/>
      <c r="AE9" s="76"/>
      <c r="AF9" s="76"/>
      <c r="AG9" s="76"/>
      <c r="AH9" s="76"/>
      <c r="AI9" s="76"/>
      <c r="AJ9" s="76"/>
      <c r="AK9" s="76"/>
      <c r="AL9" s="76"/>
      <c r="AM9" s="76"/>
      <c r="AN9" s="76"/>
      <c r="AO9" s="76"/>
      <c r="AP9" s="76"/>
      <c r="AQ9" s="76"/>
      <c r="AR9" s="76"/>
      <c r="AS9" s="76"/>
      <c r="AT9" s="76"/>
      <c r="AU9" s="76"/>
      <c r="AV9" s="76"/>
      <c r="AW9" s="76"/>
      <c r="AX9" s="76"/>
      <c r="AY9" s="107"/>
      <c r="AZ9" s="107"/>
      <c r="BA9" s="107"/>
      <c r="BB9" s="107"/>
      <c r="BC9" s="107"/>
      <c r="BD9" s="107"/>
      <c r="BE9" s="107"/>
      <c r="BF9" s="107"/>
      <c r="BG9" s="107"/>
      <c r="BH9" s="107"/>
      <c r="BI9" s="107"/>
      <c r="BJ9" s="107"/>
      <c r="BK9" s="107"/>
      <c r="BL9" s="107"/>
      <c r="BM9" s="107"/>
      <c r="BN9" s="107"/>
      <c r="BO9" s="107"/>
      <c r="BP9" s="107"/>
      <c r="BQ9" s="107"/>
      <c r="BR9" s="107"/>
      <c r="BS9" s="107"/>
      <c r="BT9" s="107"/>
      <c r="BU9" s="107"/>
      <c r="BV9" s="107"/>
      <c r="BW9" s="107"/>
      <c r="BX9" s="107"/>
      <c r="BY9" s="107"/>
      <c r="BZ9" s="107"/>
      <c r="CA9" s="76"/>
      <c r="CB9" s="76"/>
      <c r="CC9" s="76"/>
      <c r="CD9" s="76"/>
      <c r="CE9" s="76"/>
      <c r="CF9" s="76"/>
      <c r="CG9" s="76"/>
      <c r="CH9" s="76"/>
      <c r="CI9" s="76"/>
      <c r="CJ9" s="76"/>
      <c r="CK9" s="76"/>
      <c r="CL9" s="76"/>
      <c r="CM9" s="76"/>
    </row>
    <row r="10" spans="1:91" s="60" customFormat="1" ht="21.75" customHeight="1" thickBot="1" x14ac:dyDescent="0.25">
      <c r="A10" s="612"/>
      <c r="B10" s="612"/>
      <c r="C10" s="110" t="s">
        <v>166</v>
      </c>
      <c r="D10" s="128"/>
      <c r="E10" s="110" t="s">
        <v>167</v>
      </c>
      <c r="F10" s="128"/>
      <c r="G10" s="110" t="s">
        <v>168</v>
      </c>
      <c r="H10" s="362" t="s">
        <v>282</v>
      </c>
      <c r="I10" s="131" t="s">
        <v>169</v>
      </c>
      <c r="J10" s="111"/>
      <c r="K10" s="132"/>
      <c r="L10" s="133"/>
      <c r="M10" s="114"/>
      <c r="N10" s="756"/>
      <c r="O10" s="757"/>
      <c r="P10" s="758"/>
      <c r="Q10" s="685" t="s">
        <v>170</v>
      </c>
      <c r="R10" s="685"/>
      <c r="S10" s="685"/>
      <c r="T10" s="748" t="s">
        <v>282</v>
      </c>
      <c r="U10" s="749"/>
      <c r="X10" s="76"/>
      <c r="Y10" s="76"/>
      <c r="Z10" s="76"/>
      <c r="AA10" s="76"/>
      <c r="AB10" s="76"/>
      <c r="AC10" s="76"/>
      <c r="AD10" s="76"/>
      <c r="AE10" s="76"/>
      <c r="AF10" s="76"/>
      <c r="AG10" s="76"/>
      <c r="AH10" s="76"/>
      <c r="AI10" s="76"/>
      <c r="AJ10" s="76"/>
      <c r="AK10" s="76"/>
      <c r="AL10" s="76"/>
      <c r="AM10" s="76"/>
      <c r="AN10" s="76"/>
      <c r="AO10" s="76"/>
      <c r="AP10" s="76"/>
      <c r="AQ10" s="76"/>
      <c r="AR10" s="76"/>
      <c r="AS10" s="76"/>
      <c r="AT10" s="76"/>
      <c r="AU10" s="76"/>
      <c r="AV10" s="76"/>
      <c r="AW10" s="107"/>
      <c r="AX10" s="107"/>
      <c r="AY10" s="107"/>
      <c r="AZ10" s="107"/>
      <c r="BA10" s="107"/>
      <c r="BB10" s="107"/>
      <c r="BC10" s="107"/>
      <c r="BD10" s="107"/>
      <c r="BE10" s="107"/>
      <c r="BF10" s="107"/>
      <c r="BG10" s="107"/>
      <c r="BH10" s="107"/>
      <c r="BI10" s="107"/>
      <c r="BJ10" s="107"/>
      <c r="BK10" s="107"/>
      <c r="BL10" s="107"/>
      <c r="BM10" s="107"/>
      <c r="BN10" s="107"/>
      <c r="BO10" s="107"/>
      <c r="BP10" s="107"/>
      <c r="BQ10" s="107"/>
      <c r="BR10" s="107"/>
      <c r="BS10" s="107"/>
      <c r="BT10" s="107"/>
      <c r="BU10" s="107"/>
      <c r="BV10" s="107"/>
      <c r="BW10" s="107"/>
      <c r="BX10" s="107"/>
      <c r="BY10" s="107"/>
      <c r="BZ10" s="107"/>
      <c r="CA10" s="76"/>
      <c r="CB10" s="76"/>
      <c r="CC10" s="76"/>
      <c r="CD10" s="76"/>
      <c r="CE10" s="76"/>
      <c r="CF10" s="76"/>
      <c r="CG10" s="76"/>
      <c r="CH10" s="76"/>
      <c r="CI10" s="76"/>
      <c r="CJ10" s="76"/>
      <c r="CK10" s="76"/>
      <c r="CL10" s="76"/>
      <c r="CM10" s="76"/>
    </row>
    <row r="11" spans="1:91" s="76" customFormat="1" ht="18" customHeight="1" thickBot="1" x14ac:dyDescent="0.3">
      <c r="I11" s="134"/>
      <c r="J11" s="134"/>
      <c r="K11" s="134"/>
      <c r="L11" s="134"/>
      <c r="AW11" s="107"/>
      <c r="AX11" s="107"/>
      <c r="AY11" s="107"/>
      <c r="AZ11" s="107"/>
      <c r="BA11" s="107"/>
      <c r="BB11" s="107"/>
      <c r="BC11" s="107"/>
      <c r="BD11" s="107"/>
      <c r="BE11" s="107"/>
      <c r="BF11" s="107"/>
      <c r="BG11" s="107"/>
      <c r="BH11" s="107"/>
      <c r="BI11" s="107"/>
      <c r="BJ11" s="107"/>
      <c r="BK11" s="107"/>
      <c r="BL11" s="107"/>
      <c r="BM11" s="107"/>
      <c r="BN11" s="107"/>
      <c r="BO11" s="107"/>
      <c r="BP11" s="107"/>
      <c r="BQ11" s="107"/>
      <c r="BR11" s="107"/>
      <c r="BS11" s="107"/>
      <c r="BT11" s="107"/>
      <c r="BU11" s="107"/>
      <c r="BV11" s="107"/>
      <c r="BW11" s="107"/>
      <c r="BX11" s="107"/>
      <c r="BY11" s="107"/>
      <c r="BZ11" s="107"/>
    </row>
    <row r="12" spans="1:91" ht="23.65" customHeight="1" x14ac:dyDescent="0.25">
      <c r="A12" s="724" t="s">
        <v>122</v>
      </c>
      <c r="B12" s="726" t="s">
        <v>124</v>
      </c>
      <c r="C12" s="728" t="s">
        <v>253</v>
      </c>
      <c r="D12" s="728" t="s">
        <v>128</v>
      </c>
      <c r="E12" s="728" t="s">
        <v>130</v>
      </c>
      <c r="F12" s="728" t="s">
        <v>132</v>
      </c>
      <c r="G12" s="726" t="s">
        <v>134</v>
      </c>
      <c r="H12" s="726" t="s">
        <v>136</v>
      </c>
      <c r="I12" s="730" t="s">
        <v>254</v>
      </c>
      <c r="J12" s="730" t="s">
        <v>255</v>
      </c>
      <c r="K12" s="737" t="s">
        <v>142</v>
      </c>
      <c r="L12" s="732" t="s">
        <v>156</v>
      </c>
      <c r="M12" s="732"/>
      <c r="N12" s="732"/>
      <c r="O12" s="732" t="s">
        <v>157</v>
      </c>
      <c r="P12" s="732"/>
      <c r="Q12" s="732"/>
      <c r="R12" s="732" t="s">
        <v>158</v>
      </c>
      <c r="S12" s="732"/>
      <c r="T12" s="732"/>
      <c r="U12" s="732" t="s">
        <v>159</v>
      </c>
      <c r="V12" s="732"/>
      <c r="W12" s="732"/>
      <c r="X12" s="732" t="s">
        <v>161</v>
      </c>
      <c r="Y12" s="732"/>
      <c r="Z12" s="732"/>
      <c r="AA12" s="732" t="s">
        <v>162</v>
      </c>
      <c r="AB12" s="732"/>
      <c r="AC12" s="732"/>
      <c r="AD12" s="732" t="s">
        <v>163</v>
      </c>
      <c r="AE12" s="732"/>
      <c r="AF12" s="732"/>
      <c r="AG12" s="732" t="s">
        <v>164</v>
      </c>
      <c r="AH12" s="732"/>
      <c r="AI12" s="732"/>
      <c r="AJ12" s="732" t="s">
        <v>166</v>
      </c>
      <c r="AK12" s="732"/>
      <c r="AL12" s="732"/>
      <c r="AM12" s="732" t="s">
        <v>167</v>
      </c>
      <c r="AN12" s="732"/>
      <c r="AO12" s="732"/>
      <c r="AP12" s="732" t="s">
        <v>168</v>
      </c>
      <c r="AQ12" s="732"/>
      <c r="AR12" s="732"/>
      <c r="AS12" s="732" t="s">
        <v>169</v>
      </c>
      <c r="AT12" s="732"/>
      <c r="AU12" s="732"/>
      <c r="AV12" s="735" t="s">
        <v>256</v>
      </c>
      <c r="AW12" s="722" t="s">
        <v>257</v>
      </c>
      <c r="AX12" s="733"/>
      <c r="AY12" s="734"/>
      <c r="AZ12" s="734"/>
      <c r="BA12" s="734"/>
      <c r="BB12" s="734"/>
      <c r="BC12" s="734"/>
      <c r="BD12" s="734"/>
      <c r="BE12" s="734"/>
      <c r="BF12" s="734"/>
      <c r="BG12" s="734"/>
    </row>
    <row r="13" spans="1:91" s="81" customFormat="1" ht="36.75" customHeight="1" thickBot="1" x14ac:dyDescent="0.3">
      <c r="A13" s="725"/>
      <c r="B13" s="727"/>
      <c r="C13" s="729"/>
      <c r="D13" s="729"/>
      <c r="E13" s="729"/>
      <c r="F13" s="729"/>
      <c r="G13" s="727"/>
      <c r="H13" s="727"/>
      <c r="I13" s="731"/>
      <c r="J13" s="731"/>
      <c r="K13" s="738"/>
      <c r="L13" s="297" t="s">
        <v>258</v>
      </c>
      <c r="M13" s="109" t="s">
        <v>259</v>
      </c>
      <c r="N13" s="109" t="s">
        <v>147</v>
      </c>
      <c r="O13" s="297" t="s">
        <v>258</v>
      </c>
      <c r="P13" s="109" t="s">
        <v>259</v>
      </c>
      <c r="Q13" s="109" t="s">
        <v>147</v>
      </c>
      <c r="R13" s="297" t="s">
        <v>258</v>
      </c>
      <c r="S13" s="109" t="s">
        <v>259</v>
      </c>
      <c r="T13" s="109" t="s">
        <v>147</v>
      </c>
      <c r="U13" s="297" t="s">
        <v>258</v>
      </c>
      <c r="V13" s="109" t="s">
        <v>259</v>
      </c>
      <c r="W13" s="109" t="s">
        <v>147</v>
      </c>
      <c r="X13" s="297" t="s">
        <v>258</v>
      </c>
      <c r="Y13" s="109" t="s">
        <v>259</v>
      </c>
      <c r="Z13" s="109" t="s">
        <v>147</v>
      </c>
      <c r="AA13" s="297" t="s">
        <v>258</v>
      </c>
      <c r="AB13" s="109" t="s">
        <v>259</v>
      </c>
      <c r="AC13" s="109" t="s">
        <v>147</v>
      </c>
      <c r="AD13" s="297" t="s">
        <v>258</v>
      </c>
      <c r="AE13" s="109" t="s">
        <v>259</v>
      </c>
      <c r="AF13" s="109" t="s">
        <v>147</v>
      </c>
      <c r="AG13" s="297" t="s">
        <v>258</v>
      </c>
      <c r="AH13" s="109" t="s">
        <v>259</v>
      </c>
      <c r="AI13" s="109" t="s">
        <v>147</v>
      </c>
      <c r="AJ13" s="297" t="s">
        <v>258</v>
      </c>
      <c r="AK13" s="109" t="s">
        <v>259</v>
      </c>
      <c r="AL13" s="109" t="s">
        <v>147</v>
      </c>
      <c r="AM13" s="297" t="s">
        <v>258</v>
      </c>
      <c r="AN13" s="109" t="s">
        <v>259</v>
      </c>
      <c r="AO13" s="109" t="s">
        <v>147</v>
      </c>
      <c r="AP13" s="297" t="s">
        <v>258</v>
      </c>
      <c r="AQ13" s="109" t="s">
        <v>259</v>
      </c>
      <c r="AR13" s="109" t="s">
        <v>147</v>
      </c>
      <c r="AS13" s="297" t="s">
        <v>258</v>
      </c>
      <c r="AT13" s="109" t="s">
        <v>259</v>
      </c>
      <c r="AU13" s="109" t="s">
        <v>147</v>
      </c>
      <c r="AV13" s="736"/>
      <c r="AW13" s="723"/>
      <c r="AX13" s="733"/>
      <c r="AY13" s="734"/>
      <c r="AZ13" s="734"/>
      <c r="BA13" s="734"/>
      <c r="BB13" s="734"/>
      <c r="BC13" s="734"/>
      <c r="BD13" s="734"/>
      <c r="BE13" s="734"/>
      <c r="BF13" s="734"/>
      <c r="BG13" s="734"/>
      <c r="BH13" s="82"/>
      <c r="BI13" s="82"/>
      <c r="BJ13" s="82"/>
      <c r="BK13" s="82"/>
      <c r="BL13" s="82"/>
      <c r="BM13" s="82"/>
      <c r="BN13" s="82"/>
      <c r="BO13" s="82"/>
      <c r="BP13" s="82"/>
      <c r="BQ13" s="82"/>
      <c r="BR13" s="82"/>
      <c r="BS13" s="82"/>
      <c r="BT13" s="82"/>
      <c r="BU13" s="82"/>
      <c r="BV13" s="82"/>
      <c r="BW13" s="82"/>
      <c r="BX13" s="82"/>
      <c r="BY13" s="82"/>
      <c r="BZ13" s="82"/>
      <c r="CA13" s="82"/>
      <c r="CB13" s="82"/>
      <c r="CC13" s="82"/>
      <c r="CD13" s="82"/>
      <c r="CE13" s="82"/>
      <c r="CF13" s="82"/>
      <c r="CG13" s="82"/>
      <c r="CH13" s="82"/>
      <c r="CI13" s="82"/>
      <c r="CJ13" s="82"/>
      <c r="CK13" s="82"/>
      <c r="CL13" s="82"/>
      <c r="CM13" s="82"/>
    </row>
    <row r="14" spans="1:91" ht="113.65" customHeight="1" x14ac:dyDescent="0.25">
      <c r="A14" s="289">
        <v>6</v>
      </c>
      <c r="B14" s="288" t="s">
        <v>432</v>
      </c>
      <c r="C14" s="288" t="s">
        <v>433</v>
      </c>
      <c r="D14" s="289">
        <v>1</v>
      </c>
      <c r="E14" s="288" t="s">
        <v>434</v>
      </c>
      <c r="F14" s="340" t="str">
        <f>ACTIVIDAD_1!B12</f>
        <v>Iniciar 4600 casos de representación jurídica asignados por el Comité Técnico de Representación Jurídica</v>
      </c>
      <c r="G14" s="289" t="s">
        <v>435</v>
      </c>
      <c r="H14" s="289" t="s">
        <v>436</v>
      </c>
      <c r="I14" s="290">
        <v>3520</v>
      </c>
      <c r="J14" s="290">
        <v>9846</v>
      </c>
      <c r="K14" s="290">
        <v>1450</v>
      </c>
      <c r="L14" s="294">
        <f>ACTIVIDAD_1!B39</f>
        <v>42</v>
      </c>
      <c r="M14" s="294">
        <f>ACTIVIDAD_1!C39</f>
        <v>20</v>
      </c>
      <c r="N14" s="295" t="str">
        <f>ACTIVIDAD_1!D39</f>
        <v>En el mes de enero se inició la representación de 20 casos, 5 en materia penal y 15 en materia administrativa. 
Se mantiene la articulación con Fiscalía General de la Nación, Personería y Procuraduría con miras a fortalecer y luchar en contra de los obstáculos que a diario se presentan en litigio.</v>
      </c>
      <c r="O14" s="294">
        <f>ACTIVIDAD_1!B41</f>
        <v>84</v>
      </c>
      <c r="P14" s="294">
        <f>ACTIVIDAD_1!C41</f>
        <v>79</v>
      </c>
      <c r="Q14" s="295" t="str">
        <f>ACTIVIDAD_1!D41</f>
        <v>En el mes de febrero se inició la representación de 79 casos, 58 en materia administrativa, 3 en materia de familia, y 18 en materia penal. 
Se mantiene la articulación con Fiscalía General de la Nación, Personería y Procuraduría con miras a fortalecer y luchar en contra de los obstáculos que a diario se presentan en litigio.</v>
      </c>
      <c r="R14" s="294">
        <f>ACTIVIDAD_1!B43</f>
        <v>104</v>
      </c>
      <c r="S14" s="294">
        <f>ACTIVIDAD_1!C43</f>
        <v>163</v>
      </c>
      <c r="T14" s="295" t="str">
        <f>ACTIVIDAD_1!D43</f>
        <v>En el mes de marzo se inició la representación de 163 casos, 121 en materia administrativa, 3 en materia de familia, 37 en materia penal y 2 con materia por identificar. 
Se mantiene la articulación con Fiscalía General de la Nación, Personería y Procuraduría con miras a fortalecer y luchar en contra de los obstáculos que a diario se presentan en litigio.</v>
      </c>
      <c r="U14" s="294">
        <f>ACTIVIDAD_1!B45</f>
        <v>109</v>
      </c>
      <c r="V14" s="294">
        <f>ACTIVIDAD_1!C45</f>
        <v>157</v>
      </c>
      <c r="W14" s="295" t="str">
        <f>ACTIVIDAD_1!D45</f>
        <v>En el mes de abril se inició la representación de 157 casos que se encuentran distribuidos en: 109 en materia administrativa, 2 en materia de familia, 46 en materia penal. 
Se mantienen los convenios para  la articulación con Fiscalía General de la Nación, Personería  Distrital y Procuraduría General, con el objetivo de avanzar en los procesos y superar los obstáculos de los procesos de litigio</v>
      </c>
      <c r="X14" s="294">
        <f>ACTIVIDAD_1!B47</f>
        <v>109</v>
      </c>
      <c r="Y14" s="294">
        <f>ACTIVIDAD_1!C47</f>
        <v>216</v>
      </c>
      <c r="Z14" s="295" t="str">
        <f>ACTIVIDAD_1!D47</f>
        <v>En el mes de mayo se apertura la representación de 216 casos que se encuentran distribuidos en: 169 en materia administrativa, 1 en materia de familia, 46 en materia penal. 
Se mantienen los convenios con Fiscalía General de la Nación, Personería  Distrital y Procuraduría General, con el objetivo mantener el sistema de atención a mujeres con VBG en el distrito. El equipo de la SFCyO se encuentra en proceso de ampliación del convenio con la Fiscalia.</v>
      </c>
      <c r="AA14" s="294">
        <f>ACTIVIDAD_1!B49</f>
        <v>109</v>
      </c>
      <c r="AB14" s="294">
        <f>ACTIVIDAD_1!C49</f>
        <v>155</v>
      </c>
      <c r="AC14" s="295" t="str">
        <f>ACTIVIDAD_1!D49</f>
        <v>En el mes de junio se apertura la representación de 155 casos que se encuentran distribuidos en: 120 en materia administrativa, 0 en materia de familia, 28 en materia penal y 7 sin identificar. 
Se mantienen los convenios con Fiscalía General de la Nación, Personería  Distrital y Procuraduría General, con el objetivo mantener el sistema de atención a mujeres con VBG en el distrito. El equipo de la SFCyO se encuentra en proceso de ampliación del convenio con la Fiscalia.</v>
      </c>
      <c r="AD14" s="294">
        <f>ACTIVIDAD_1!B51</f>
        <v>104</v>
      </c>
      <c r="AE14" s="294">
        <f>ACTIVIDAD_1!C51</f>
        <v>154</v>
      </c>
      <c r="AF14" s="295" t="str">
        <f>ACTIVIDAD_1!D51</f>
        <v>En el mes de julio se apertura la representación de 154 casos que se encuentran distribuidos en: 120 en materia administrativa, 5 en materia de familia y 29 en materia penal . 
Se mantienen los convenios con Fiscalía General de la Nación, Personería  Distrital y Procuraduría General, con el objetivo mantener el sistema de atención a mujeres con VBG en el distrito. El equipo de la SFCyO se encuentra en proceso de ampliación del convenio con la Fiscalia.</v>
      </c>
      <c r="AG14" s="294">
        <f>ACTIVIDAD_1!B53</f>
        <v>130</v>
      </c>
      <c r="AH14" s="294">
        <f>ACTIVIDAD_1!C53</f>
        <v>130</v>
      </c>
      <c r="AI14" s="295" t="str">
        <f>ACTIVIDAD_1!D53</f>
        <v>En el mes de agosto se apertura la representación de 130 casos que se encuentran distribuidos en: 108 en materia administrativa, 2 en materia de familia y 20 en materia penal . 
Se mantienen los convenios con Fiscalía General de la Nación, Personería  Distrital y Procuraduría General, con el objetivo mantener el sistema de atención a mujeres con VBG en el distrito. El equipo de la SFCyO se encuentra en proceso de ampliación del convenio con la Fiscalia.</v>
      </c>
      <c r="AJ14" s="294">
        <v>135</v>
      </c>
      <c r="AK14" s="294">
        <f>ACTIVIDAD_1!C55</f>
        <v>135</v>
      </c>
      <c r="AL14" s="295" t="str">
        <f>ACTIVIDAD_1!D55</f>
        <v>En septiembre de 2025 se apertura la representación de 135 casos que se encuentran distribuidos en: 111 en materia administrativa, 1 en materia de familia, 2 sin identificar y 21 en materia penal . 
Se mantienen los convenios con Fiscalía General de la Nación, Personería  Distrital y Procuraduría General, con el objetivo mantener el sistema de atención a mujeres con VBG en el distrito. El equipo de la SFCyO se encuentra en proceso de ampliación del convenio con la Fiscalia.</v>
      </c>
      <c r="AM14" s="294">
        <v>175</v>
      </c>
      <c r="AN14" s="294">
        <f>ACTIVIDAD_1!C57</f>
        <v>121</v>
      </c>
      <c r="AO14" s="295" t="str">
        <f>ACTIVIDAD_1!D57</f>
        <v>En octubre de 2025 se apertura la representación de 121 casos que se encuentran distribuidos en: 98 en materia administrativa, 3 en materia de familia y 20 en materia penal . 
Se mantienen los convenios con Fiscalía General de la Nación, Personería  Distrital y Procuraduría General, con el objetivo mantener el sistema de atención a mujeres con VBG en el distrito. El equipo de la SFCyO se encuentra en proceso de ampliación del convenio con la Fiscalia.</v>
      </c>
      <c r="AP14" s="294">
        <v>175</v>
      </c>
      <c r="AQ14" s="294">
        <f>ACTIVIDAD_1!C59</f>
        <v>151</v>
      </c>
      <c r="AR14" s="295" t="str">
        <f>ACTIVIDAD_1!D59</f>
        <v>En noviembre de 2025 se apertura la representación de 151 casos que se encuentran distribuidos en: 120 en materia administrativa, 4 en materia de familia, 27 en materia penal . 
Se mantienen los convenios con Fiscalía General de la Nación, Personería  Distrital y Procuraduría General, con el objetivo mantener el sistema de atención a mujeres con VBG en el distrito. El equipo de la SFCyO se encuentra en proceso de ampliación del convenio con la Fiscalia.</v>
      </c>
      <c r="AS14" s="294">
        <v>174</v>
      </c>
      <c r="AT14" s="294">
        <f>ACTIVIDAD_1!C61</f>
        <v>0</v>
      </c>
      <c r="AU14" s="295">
        <f>ACTIVIDAD_1!D61</f>
        <v>0</v>
      </c>
      <c r="AV14" s="296">
        <f>AS14+AP14+AM14+AJ14+AG14+AD14+AA14+X14+U14+R14+O14+L14</f>
        <v>1450</v>
      </c>
      <c r="AW14" s="296">
        <f>AT14+AQ14+AN14+AK14+AH14+AE14+AB14+Y14+V14+S14+P14+M14</f>
        <v>1481</v>
      </c>
      <c r="AX14" s="303">
        <f>AW14/AV14</f>
        <v>1.0213793103448277</v>
      </c>
    </row>
    <row r="15" spans="1:91" ht="84" customHeight="1" x14ac:dyDescent="0.25">
      <c r="A15" s="148">
        <v>6</v>
      </c>
      <c r="B15" s="147" t="s">
        <v>432</v>
      </c>
      <c r="C15" s="147" t="s">
        <v>433</v>
      </c>
      <c r="D15" s="148">
        <v>9</v>
      </c>
      <c r="E15" s="147" t="s">
        <v>437</v>
      </c>
      <c r="F15" s="341" t="str">
        <f>ACTIVIDAD_3!B12</f>
        <v>Brindar a 44500 mujeres orientación y asesoría jurídica en los espacios con presencia de la SDMujer</v>
      </c>
      <c r="G15" s="148" t="s">
        <v>435</v>
      </c>
      <c r="H15" s="148" t="s">
        <v>438</v>
      </c>
      <c r="I15" s="149">
        <v>34622</v>
      </c>
      <c r="J15" s="149">
        <v>116050</v>
      </c>
      <c r="K15" s="149">
        <v>13470</v>
      </c>
      <c r="L15" s="293">
        <f>ACTIVIDAD_3!B39</f>
        <v>479</v>
      </c>
      <c r="M15" s="293">
        <f>ACTIVIDAD_3!C39</f>
        <v>692</v>
      </c>
      <c r="N15" s="291" t="str">
        <f>ACTIVIDAD_3!D39</f>
        <v xml:space="preserve">En enero 692 mujeres recibieron asesoría u orientación sociojurídica, en los 3 espacios principales establecidos en la estrategia, 532 en Casas de Justicia, 89 en URI y 71 en CAF. </v>
      </c>
      <c r="O15" s="293">
        <f>ACTIVIDAD_3!B41</f>
        <v>958</v>
      </c>
      <c r="P15" s="293">
        <f>ACTIVIDAD_3!C41</f>
        <v>983</v>
      </c>
      <c r="Q15" s="291" t="str">
        <f>ACTIVIDAD_3!D41</f>
        <v xml:space="preserve">En febrero 983 mujeres recibieron asesoría u orientación sociojurídica, en los 3 espacios principales establecidos en la estrategia, 788 en Casas de Justicia, 101 en URI y 94 en CAF. </v>
      </c>
      <c r="R15" s="293">
        <f>ACTIVIDAD_3!B43</f>
        <v>1150</v>
      </c>
      <c r="S15" s="293">
        <f>ACTIVIDAD_3!C43</f>
        <v>1224</v>
      </c>
      <c r="T15" s="291" t="str">
        <f>ACTIVIDAD_3!D43</f>
        <v xml:space="preserve">En marzo 1224 mujeres recibieron asesoría u orientación sociojurídica, en los 3 espacios principales establecidos en la estrategia, 890 en Casas de Justicia, 197 en URI y 137 en CAF. </v>
      </c>
      <c r="U15" s="293">
        <f>ACTIVIDAD_3!B45</f>
        <v>1150</v>
      </c>
      <c r="V15" s="293">
        <f>ACTIVIDAD_3!C45</f>
        <v>1505</v>
      </c>
      <c r="W15" s="291" t="str">
        <f>ACTIVIDAD_3!D45</f>
        <v xml:space="preserve">En el mes se realizaron  1551 asesorías u orientaciones sociojurídicas  en los 3 espacios establecidos en la estrategia.  
En estos espacios se atendieron a 1505 mujeres (una mujer posee más de una atención y 10 de ellas tuvieron atención en diferentes espacios): 1092 en Casas de Justicia, 260 en URI y 153 en CAF. </v>
      </c>
      <c r="X15" s="293">
        <f>ACTIVIDAD_3!B47</f>
        <v>1150</v>
      </c>
      <c r="Y15" s="293">
        <f>ACTIVIDAD_3!C47</f>
        <v>1582</v>
      </c>
      <c r="Z15" s="291" t="str">
        <f>ACTIVIDAD_3!D47</f>
        <v xml:space="preserve">En el mes se realizaron  1620 asesorías u orientaciones sociojurídicas  en los 3 espacios establecidos en la estrategia.  
En estos espacios se atendieron a 1582 mujeres (una mujer posee más de una atención y 11 de ellas tuvieron atención en diferentes espacios): 1110 en Casas de Justicia, 315 en URI y 157 en CAF. </v>
      </c>
      <c r="AA15" s="293">
        <f>ACTIVIDAD_3!B49</f>
        <v>1150</v>
      </c>
      <c r="AB15" s="293">
        <f>ACTIVIDAD_3!C49</f>
        <v>1430</v>
      </c>
      <c r="AC15" s="291" t="str">
        <f>ACTIVIDAD_3!D49</f>
        <v xml:space="preserve">En el mes de junio se realizaron 1490 asesorías u orientaciones sociojurídicas  en los 3 espacios establecidos en la estrategia. De estos se identifican 1444 nuevas atenciones con nuevas mujeres en el mes, atendiendo a a 1430 mujeres (una mujer posee más de una atención , 15 de estops casos se presentan en el mes): 971 en Casas de Justicia, 300 en URI y 159 en CAF. </v>
      </c>
      <c r="AD15" s="293">
        <f>ACTIVIDAD_3!B51</f>
        <v>1150</v>
      </c>
      <c r="AE15" s="293">
        <f>ACTIVIDAD_3!C51</f>
        <v>1795</v>
      </c>
      <c r="AF15" s="291" t="str">
        <f>ACTIVIDAD_3!D51</f>
        <v xml:space="preserve">En el mes de julio se realizaron 1894 asesorías u orientaciones sociojurídicas  en los 3 espacios establecidos en la estrategia. De estos se identifican 1822 nuevas atenciones con nuevas mujeres en el mes, atendiendo a a 1795 mujeres (una mujer posee más de una atención, 13 de estos casos se presentan en el mes): 1268 en Casas de Justicia, 335 en URI y 192 en CAF. </v>
      </c>
      <c r="AG15" s="293">
        <f>ACTIVIDAD_3!B53</f>
        <v>1150</v>
      </c>
      <c r="AH15" s="293">
        <f>ACTIVIDAD_3!C53</f>
        <v>1538</v>
      </c>
      <c r="AI15" s="291" t="str">
        <f>ACTIVIDAD_3!D53</f>
        <v xml:space="preserve">En el mes de agosto se realizaron 1612 asesorías u orientaciones sociojurídicas  en los 3 espacios establecidos en la estrategia. De estos se identifican 1552 nuevas atenciones con nuevas mujeres en el mes, atendiendo a a 1538 mujeres (una mujer posee más de una atención, 17 de estos casos se presentan en el mes): 1128 en Casas de Justicia, 285 en URI y 125 en CAF. </v>
      </c>
      <c r="AJ15" s="293">
        <v>1150</v>
      </c>
      <c r="AK15" s="293">
        <f>ACTIVIDAD_3!C55</f>
        <v>1604</v>
      </c>
      <c r="AL15" s="291" t="str">
        <f>ACTIVIDAD_3!D55</f>
        <v xml:space="preserve">En el mes se realizaron 1706 asesorías u orientaciones sociojurídicas  en los 3 espacios establecidos en la estrategia. De estos se identifican 1634 nuevas atenciones con nuevas mujeres en el mes, atendiendo a a 1604 mujeres (una mujer posee más de una atención, 33 de estos casos se presentan en el mes): 1157 en Casas de Justicia, 317 en URI y 130 en CAF. </v>
      </c>
      <c r="AM15" s="293">
        <v>1450</v>
      </c>
      <c r="AN15" s="293">
        <f>ACTIVIDAD_3!C57</f>
        <v>1526</v>
      </c>
      <c r="AO15" s="291" t="str">
        <f>ACTIVIDAD_3!D57</f>
        <v xml:space="preserve">En el mes se realizaron 1631 asesorías u orientaciones sociojurídicas  en los 3 espacios establecidos en la estrategia. De estos se identifican 1550 nuevas atenciones con nuevas mujeres en el mes, atendiendo a  1526 mujeres (una mujer posee más de una atención, 7 de estos casos se presentan en el mes): 1061 en Casas de Justicia, 346 en URI y 119 en CAF. </v>
      </c>
      <c r="AP15" s="293">
        <v>1280</v>
      </c>
      <c r="AQ15" s="293">
        <f>ACTIVIDAD_3!C59</f>
        <v>1260</v>
      </c>
      <c r="AR15" s="291" t="str">
        <f>ACTIVIDAD_3!D59</f>
        <v xml:space="preserve">En el mes se realizaron 1353 asesorías u orientaciones sociojurídicas  en los 3 espacios establecidos en la estrategia. De estos se identifican 1283 nuevas atenciones con nuevas mujeres en el mes, atendiendo a 1260 mujeres (una mujer posee más de una atención, 7 de estos casos se presentan en el mes): 870 en Casas de Justicia, 280 en URI y 110 en CAF. </v>
      </c>
      <c r="AS15" s="293">
        <v>1253</v>
      </c>
      <c r="AT15" s="293">
        <f>ACTIVIDAD_3!C61</f>
        <v>0</v>
      </c>
      <c r="AU15" s="291">
        <f>ACTIVIDAD_3!D61</f>
        <v>0</v>
      </c>
      <c r="AV15" s="292">
        <f>AS15+AP15+AM15+AJ15+AG15+AD15+AA15+X15+U15+R15+O15+L15</f>
        <v>13470</v>
      </c>
      <c r="AW15" s="292">
        <f>AT15+AQ15+AN15+AK15+AH15+AE15+AB15+Y15+V15+S15+P15+M15</f>
        <v>15139</v>
      </c>
      <c r="AX15" s="303">
        <f>AW15/AV15</f>
        <v>1.1239049740163325</v>
      </c>
    </row>
  </sheetData>
  <mergeCells count="55">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 ref="R12:T12"/>
    <mergeCell ref="U12:W12"/>
    <mergeCell ref="G12:G13"/>
    <mergeCell ref="K12:K13"/>
    <mergeCell ref="AA12:AC12"/>
    <mergeCell ref="BG12:BG13"/>
    <mergeCell ref="BA12:BA13"/>
    <mergeCell ref="BB12:BB13"/>
    <mergeCell ref="BC12:BC13"/>
    <mergeCell ref="BD12:BD13"/>
    <mergeCell ref="BE12:BE13"/>
    <mergeCell ref="BF12:BF13"/>
    <mergeCell ref="AX12:AX13"/>
    <mergeCell ref="AY12:AY13"/>
    <mergeCell ref="AZ12:AZ13"/>
    <mergeCell ref="X12:Z12"/>
    <mergeCell ref="AJ12:AL12"/>
    <mergeCell ref="AM12:AO12"/>
    <mergeCell ref="AV12:AV13"/>
    <mergeCell ref="AS12:AU12"/>
    <mergeCell ref="AP12:AR12"/>
    <mergeCell ref="AD12:AF12"/>
    <mergeCell ref="AG12:AI12"/>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s>
  <pageMargins left="0.7" right="0.7" top="0.75" bottom="0.75" header="0.3" footer="0.3"/>
  <pageSetup scale="11" orientation="portrait" r:id="rId1"/>
  <colBreaks count="1" manualBreakCount="1">
    <brk id="50" max="1048575" man="1"/>
  </colBreaks>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4"/>
  <sheetViews>
    <sheetView view="pageBreakPreview" topLeftCell="A14" zoomScale="70" zoomScaleNormal="70" zoomScaleSheetLayoutView="70" workbookViewId="0">
      <selection activeCell="B21" sqref="B21"/>
    </sheetView>
  </sheetViews>
  <sheetFormatPr baseColWidth="10" defaultColWidth="11.42578125" defaultRowHeight="15" customHeight="1" x14ac:dyDescent="0.25"/>
  <cols>
    <col min="1" max="1" width="17.7109375" customWidth="1"/>
    <col min="2" max="2" width="15.42578125" customWidth="1"/>
    <col min="3" max="3" width="25.42578125" customWidth="1"/>
    <col min="4" max="4" width="56.42578125" customWidth="1"/>
    <col min="5" max="5" width="34" customWidth="1"/>
  </cols>
  <sheetData>
    <row r="1" spans="1:84" ht="22.5" customHeight="1" thickBot="1" x14ac:dyDescent="0.3">
      <c r="A1" s="452"/>
      <c r="B1" s="764" t="s">
        <v>150</v>
      </c>
      <c r="C1" s="764"/>
      <c r="D1" s="764"/>
      <c r="E1" s="431" t="s">
        <v>272</v>
      </c>
      <c r="F1" s="432"/>
      <c r="G1" s="433"/>
    </row>
    <row r="2" spans="1:84" ht="22.5" customHeight="1" thickBot="1" x14ac:dyDescent="0.3">
      <c r="A2" s="452"/>
      <c r="B2" s="765" t="s">
        <v>151</v>
      </c>
      <c r="C2" s="765"/>
      <c r="D2" s="765"/>
      <c r="E2" s="431" t="s">
        <v>273</v>
      </c>
      <c r="F2" s="432"/>
      <c r="G2" s="433"/>
    </row>
    <row r="3" spans="1:84" ht="31.5" customHeight="1" thickBot="1" x14ac:dyDescent="0.3">
      <c r="A3" s="452"/>
      <c r="B3" s="587" t="s">
        <v>0</v>
      </c>
      <c r="C3" s="588"/>
      <c r="D3" s="589"/>
      <c r="E3" s="431" t="s">
        <v>274</v>
      </c>
      <c r="F3" s="432"/>
      <c r="G3" s="433"/>
    </row>
    <row r="4" spans="1:84" ht="22.5" customHeight="1" thickBot="1" x14ac:dyDescent="0.3">
      <c r="A4" s="452"/>
      <c r="B4" s="590" t="s">
        <v>260</v>
      </c>
      <c r="C4" s="591"/>
      <c r="D4" s="592"/>
      <c r="E4" s="431" t="s">
        <v>279</v>
      </c>
      <c r="F4" s="432"/>
      <c r="G4" s="433"/>
    </row>
    <row r="5" spans="1:84" ht="15.75" thickBot="1" x14ac:dyDescent="0.3">
      <c r="A5" s="51"/>
      <c r="B5" s="51"/>
      <c r="C5" s="189"/>
      <c r="D5" s="189"/>
      <c r="E5" s="189"/>
      <c r="F5" s="190"/>
      <c r="G5" s="190"/>
      <c r="H5" s="190"/>
      <c r="I5" s="190"/>
      <c r="J5" s="190"/>
      <c r="K5" s="190"/>
    </row>
    <row r="6" spans="1:84" ht="33" customHeight="1" x14ac:dyDescent="0.25">
      <c r="A6" s="421" t="s">
        <v>154</v>
      </c>
      <c r="B6" s="422"/>
      <c r="C6" s="769" t="str">
        <f>PMR!C6</f>
        <v>8210 - Consolidación de la Estrategia de Justicia de Género como mecanismo para promover los derechos de las mujeres a una vida libre de violencias en Bogotá D.C.</v>
      </c>
      <c r="D6" s="770"/>
      <c r="E6" s="771"/>
      <c r="F6" s="7"/>
      <c r="G6" s="7"/>
      <c r="H6" s="7"/>
      <c r="I6" s="7"/>
      <c r="J6" s="7"/>
      <c r="K6" s="7"/>
      <c r="L6" s="1"/>
      <c r="M6" s="135"/>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thickBot="1" x14ac:dyDescent="0.3">
      <c r="A7" s="571" t="s">
        <v>261</v>
      </c>
      <c r="B7" s="766"/>
      <c r="C7" s="767"/>
      <c r="D7" s="767"/>
      <c r="E7" s="768"/>
      <c r="F7" s="190"/>
      <c r="G7" s="190"/>
      <c r="H7" s="190"/>
      <c r="I7" s="190"/>
      <c r="J7" s="190"/>
      <c r="K7" s="190"/>
    </row>
    <row r="8" spans="1:84" ht="45.75" customHeight="1" thickBot="1" x14ac:dyDescent="0.3">
      <c r="A8" s="372" t="s">
        <v>262</v>
      </c>
      <c r="B8" s="372" t="s">
        <v>263</v>
      </c>
      <c r="C8" s="19" t="s">
        <v>264</v>
      </c>
      <c r="D8" s="763" t="s">
        <v>265</v>
      </c>
      <c r="E8" s="423"/>
    </row>
    <row r="9" spans="1:84" ht="57" x14ac:dyDescent="0.25">
      <c r="A9" s="369">
        <v>45712</v>
      </c>
      <c r="B9" s="370">
        <v>45714</v>
      </c>
      <c r="C9" s="371" t="s">
        <v>439</v>
      </c>
      <c r="D9" s="761" t="s">
        <v>440</v>
      </c>
      <c r="E9" s="761"/>
    </row>
    <row r="10" spans="1:84" ht="57" x14ac:dyDescent="0.25">
      <c r="A10" s="367">
        <v>45734</v>
      </c>
      <c r="B10" s="298">
        <v>45736</v>
      </c>
      <c r="C10" s="53" t="s">
        <v>439</v>
      </c>
      <c r="D10" s="760" t="s">
        <v>441</v>
      </c>
      <c r="E10" s="760"/>
    </row>
    <row r="11" spans="1:84" ht="57" x14ac:dyDescent="0.25">
      <c r="A11" s="367">
        <v>45834</v>
      </c>
      <c r="B11" s="298">
        <v>45835</v>
      </c>
      <c r="C11" s="53" t="s">
        <v>439</v>
      </c>
      <c r="D11" s="760" t="s">
        <v>441</v>
      </c>
      <c r="E11" s="760"/>
    </row>
    <row r="12" spans="1:84" ht="71.25" x14ac:dyDescent="0.25">
      <c r="A12" s="368">
        <v>45874</v>
      </c>
      <c r="B12" s="330">
        <v>45877</v>
      </c>
      <c r="C12" s="331" t="s">
        <v>640</v>
      </c>
      <c r="D12" s="762" t="s">
        <v>579</v>
      </c>
      <c r="E12" s="762"/>
    </row>
    <row r="13" spans="1:84" ht="57" x14ac:dyDescent="0.25">
      <c r="A13" s="368">
        <v>45918</v>
      </c>
      <c r="B13" s="368">
        <v>45922</v>
      </c>
      <c r="C13" s="53" t="s">
        <v>439</v>
      </c>
      <c r="D13" s="760" t="s">
        <v>441</v>
      </c>
      <c r="E13" s="760"/>
    </row>
    <row r="14" spans="1:84" ht="90.75" customHeight="1" x14ac:dyDescent="0.25">
      <c r="A14" s="342">
        <v>45925</v>
      </c>
      <c r="B14" s="342">
        <v>45926</v>
      </c>
      <c r="C14" s="53" t="s">
        <v>658</v>
      </c>
      <c r="D14" s="760" t="s">
        <v>641</v>
      </c>
      <c r="E14" s="760"/>
    </row>
    <row r="15" spans="1:84" ht="28.5" x14ac:dyDescent="0.25">
      <c r="A15" s="342">
        <v>45932</v>
      </c>
      <c r="B15" s="342">
        <v>45932</v>
      </c>
      <c r="C15" s="343" t="s">
        <v>654</v>
      </c>
      <c r="D15" s="760" t="s">
        <v>655</v>
      </c>
      <c r="E15" s="760"/>
    </row>
    <row r="16" spans="1:84" ht="71.25" x14ac:dyDescent="0.25">
      <c r="A16" s="342">
        <v>45937</v>
      </c>
      <c r="B16" s="342">
        <v>45937</v>
      </c>
      <c r="C16" s="53" t="s">
        <v>661</v>
      </c>
      <c r="D16" s="760" t="s">
        <v>662</v>
      </c>
      <c r="E16" s="760"/>
    </row>
    <row r="17" spans="1:5" ht="41.45" customHeight="1" x14ac:dyDescent="0.25">
      <c r="A17" s="342">
        <v>45937</v>
      </c>
      <c r="B17" s="342">
        <v>45937</v>
      </c>
      <c r="C17" s="53" t="s">
        <v>663</v>
      </c>
      <c r="D17" s="760" t="s">
        <v>697</v>
      </c>
      <c r="E17" s="760"/>
    </row>
    <row r="18" spans="1:5" ht="34.9" customHeight="1" x14ac:dyDescent="0.25">
      <c r="A18" s="342">
        <v>45968</v>
      </c>
      <c r="B18" s="342">
        <v>45971</v>
      </c>
      <c r="C18" s="53" t="s">
        <v>699</v>
      </c>
      <c r="D18" s="760" t="s">
        <v>700</v>
      </c>
      <c r="E18" s="760"/>
    </row>
    <row r="19" spans="1:5" ht="57" x14ac:dyDescent="0.25">
      <c r="A19" s="342">
        <v>45968</v>
      </c>
      <c r="B19" s="342">
        <v>45971</v>
      </c>
      <c r="C19" s="53" t="s">
        <v>701</v>
      </c>
      <c r="D19" s="760" t="s">
        <v>702</v>
      </c>
      <c r="E19" s="760"/>
    </row>
    <row r="20" spans="1:5" ht="57" x14ac:dyDescent="0.25">
      <c r="A20" s="342">
        <v>45982</v>
      </c>
      <c r="B20" s="342">
        <v>45985</v>
      </c>
      <c r="C20" s="53" t="s">
        <v>439</v>
      </c>
      <c r="D20" s="760" t="s">
        <v>734</v>
      </c>
      <c r="E20" s="760"/>
    </row>
    <row r="21" spans="1:5" x14ac:dyDescent="0.25">
      <c r="A21" s="52"/>
      <c r="B21" s="52"/>
      <c r="C21" s="52"/>
      <c r="D21" s="759"/>
      <c r="E21" s="759"/>
    </row>
    <row r="22" spans="1:5" x14ac:dyDescent="0.25">
      <c r="A22" s="52"/>
      <c r="B22" s="52"/>
      <c r="C22" s="52"/>
      <c r="D22" s="759"/>
      <c r="E22" s="759"/>
    </row>
    <row r="23" spans="1:5" x14ac:dyDescent="0.25">
      <c r="A23" s="52"/>
      <c r="B23" s="52"/>
      <c r="C23" s="52"/>
      <c r="D23" s="759"/>
      <c r="E23" s="759"/>
    </row>
    <row r="24" spans="1:5" x14ac:dyDescent="0.25">
      <c r="A24" s="52"/>
      <c r="B24" s="52"/>
      <c r="C24" s="52"/>
      <c r="D24" s="759"/>
      <c r="E24" s="759"/>
    </row>
    <row r="25" spans="1:5" x14ac:dyDescent="0.25">
      <c r="A25" s="52"/>
      <c r="B25" s="52"/>
      <c r="C25" s="52"/>
      <c r="D25" s="759"/>
      <c r="E25" s="759"/>
    </row>
    <row r="26" spans="1:5" x14ac:dyDescent="0.25">
      <c r="A26" s="52"/>
      <c r="B26" s="52"/>
      <c r="C26" s="52"/>
      <c r="D26" s="759"/>
      <c r="E26" s="759"/>
    </row>
    <row r="27" spans="1:5" x14ac:dyDescent="0.25">
      <c r="A27" s="52"/>
      <c r="B27" s="52"/>
      <c r="C27" s="52"/>
      <c r="D27" s="759"/>
      <c r="E27" s="759"/>
    </row>
    <row r="28" spans="1:5" x14ac:dyDescent="0.25">
      <c r="A28" s="52"/>
      <c r="B28" s="52"/>
      <c r="C28" s="52"/>
      <c r="D28" s="759"/>
      <c r="E28" s="759"/>
    </row>
    <row r="29" spans="1:5" x14ac:dyDescent="0.25">
      <c r="A29" s="52"/>
      <c r="B29" s="52"/>
      <c r="C29" s="52"/>
      <c r="D29" s="759"/>
      <c r="E29" s="759"/>
    </row>
    <row r="30" spans="1:5" x14ac:dyDescent="0.25">
      <c r="A30" s="52"/>
      <c r="B30" s="52"/>
      <c r="C30" s="52"/>
      <c r="D30" s="759"/>
      <c r="E30" s="759"/>
    </row>
    <row r="31" spans="1:5" x14ac:dyDescent="0.25">
      <c r="A31" s="52"/>
      <c r="B31" s="52"/>
      <c r="C31" s="52"/>
      <c r="D31" s="759"/>
      <c r="E31" s="759"/>
    </row>
    <row r="32" spans="1:5" x14ac:dyDescent="0.25">
      <c r="A32" s="52"/>
      <c r="B32" s="52"/>
      <c r="C32" s="52"/>
      <c r="D32" s="759"/>
      <c r="E32" s="759"/>
    </row>
    <row r="33" spans="1:5" x14ac:dyDescent="0.25">
      <c r="A33" s="52"/>
      <c r="B33" s="52"/>
      <c r="C33" s="52"/>
      <c r="D33" s="759"/>
      <c r="E33" s="759"/>
    </row>
    <row r="34" spans="1:5" x14ac:dyDescent="0.25">
      <c r="A34" s="52"/>
      <c r="B34" s="52"/>
      <c r="C34" s="52"/>
      <c r="D34" s="759"/>
      <c r="E34" s="759"/>
    </row>
  </sheetData>
  <mergeCells count="39">
    <mergeCell ref="D8:E8"/>
    <mergeCell ref="A1:A4"/>
    <mergeCell ref="B1:D1"/>
    <mergeCell ref="B2:D2"/>
    <mergeCell ref="A7:E7"/>
    <mergeCell ref="B3:D3"/>
    <mergeCell ref="B4:D4"/>
    <mergeCell ref="A6:B6"/>
    <mergeCell ref="C6:E6"/>
    <mergeCell ref="E1:G1"/>
    <mergeCell ref="E2:G2"/>
    <mergeCell ref="E3:G3"/>
    <mergeCell ref="E4:G4"/>
    <mergeCell ref="D9:E9"/>
    <mergeCell ref="D10:E10"/>
    <mergeCell ref="D11:E11"/>
    <mergeCell ref="D12:E12"/>
    <mergeCell ref="D13:E13"/>
    <mergeCell ref="D19:E19"/>
    <mergeCell ref="D20:E20"/>
    <mergeCell ref="D21:E21"/>
    <mergeCell ref="D14:E14"/>
    <mergeCell ref="D15:E15"/>
    <mergeCell ref="D16:E16"/>
    <mergeCell ref="D17:E17"/>
    <mergeCell ref="D18:E18"/>
    <mergeCell ref="D32:E32"/>
    <mergeCell ref="D33:E33"/>
    <mergeCell ref="D34:E34"/>
    <mergeCell ref="D27:E27"/>
    <mergeCell ref="D28:E28"/>
    <mergeCell ref="D29:E29"/>
    <mergeCell ref="D30:E30"/>
    <mergeCell ref="D31:E31"/>
    <mergeCell ref="D22:E22"/>
    <mergeCell ref="D23:E23"/>
    <mergeCell ref="D24:E24"/>
    <mergeCell ref="D25:E25"/>
    <mergeCell ref="D26:E26"/>
  </mergeCells>
  <pageMargins left="0.7" right="0.7" top="0.75" bottom="0.75" header="0.3" footer="0.3"/>
  <pageSetup scale="52" orientation="portrait" r:id="rId1"/>
  <colBreaks count="1" manualBreakCount="1">
    <brk id="7" max="1048575"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1:P126"/>
  <sheetViews>
    <sheetView showGridLines="0" view="pageBreakPreview" topLeftCell="A106" zoomScale="60" zoomScaleNormal="70" workbookViewId="0">
      <selection activeCell="D110" sqref="D110:E110"/>
    </sheetView>
  </sheetViews>
  <sheetFormatPr baseColWidth="10" defaultColWidth="10.7109375" defaultRowHeight="14.25" x14ac:dyDescent="0.25"/>
  <cols>
    <col min="1" max="1" width="49.7109375" style="1" customWidth="1"/>
    <col min="2" max="5" width="35.7109375" style="1" customWidth="1"/>
    <col min="6" max="6" width="43" style="1" customWidth="1"/>
    <col min="7" max="7" width="41.28515625" style="1" customWidth="1"/>
    <col min="8" max="8" width="35.7109375" style="1" customWidth="1"/>
    <col min="9" max="9" width="42.28515625" style="1" customWidth="1"/>
    <col min="10" max="13" width="35.7109375" style="1" customWidth="1"/>
    <col min="14" max="14" width="31" style="1" customWidth="1"/>
    <col min="15" max="15" width="18.28515625" style="1" customWidth="1"/>
    <col min="16" max="16" width="17.7109375" style="1" bestFit="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7109375" style="1"/>
    <col min="23" max="23" width="18.42578125" style="1" bestFit="1" customWidth="1"/>
    <col min="24" max="24" width="16.28515625" style="1" customWidth="1"/>
    <col min="25" max="16384" width="10.7109375" style="1"/>
  </cols>
  <sheetData>
    <row r="1" spans="1:15" s="60" customFormat="1" ht="22.35" customHeight="1" thickBot="1" x14ac:dyDescent="0.3">
      <c r="A1" s="454"/>
      <c r="B1" s="434" t="s">
        <v>150</v>
      </c>
      <c r="C1" s="435"/>
      <c r="D1" s="435"/>
      <c r="E1" s="435"/>
      <c r="F1" s="435"/>
      <c r="G1" s="435"/>
      <c r="H1" s="435"/>
      <c r="I1" s="435"/>
      <c r="J1" s="435"/>
      <c r="K1" s="435"/>
      <c r="L1" s="436"/>
      <c r="M1" s="431" t="s">
        <v>272</v>
      </c>
      <c r="N1" s="432"/>
      <c r="O1" s="433"/>
    </row>
    <row r="2" spans="1:15" s="60" customFormat="1" ht="18" customHeight="1" thickBot="1" x14ac:dyDescent="0.3">
      <c r="A2" s="455"/>
      <c r="B2" s="437" t="s">
        <v>151</v>
      </c>
      <c r="C2" s="438"/>
      <c r="D2" s="438"/>
      <c r="E2" s="438"/>
      <c r="F2" s="438"/>
      <c r="G2" s="438"/>
      <c r="H2" s="438"/>
      <c r="I2" s="438"/>
      <c r="J2" s="438"/>
      <c r="K2" s="438"/>
      <c r="L2" s="439"/>
      <c r="M2" s="431" t="s">
        <v>273</v>
      </c>
      <c r="N2" s="432"/>
      <c r="O2" s="433"/>
    </row>
    <row r="3" spans="1:15" s="60" customFormat="1" ht="20.100000000000001" customHeight="1" thickBot="1" x14ac:dyDescent="0.3">
      <c r="A3" s="455"/>
      <c r="B3" s="437" t="s">
        <v>0</v>
      </c>
      <c r="C3" s="438"/>
      <c r="D3" s="438"/>
      <c r="E3" s="438"/>
      <c r="F3" s="438"/>
      <c r="G3" s="438"/>
      <c r="H3" s="438"/>
      <c r="I3" s="438"/>
      <c r="J3" s="438"/>
      <c r="K3" s="438"/>
      <c r="L3" s="439"/>
      <c r="M3" s="431" t="s">
        <v>274</v>
      </c>
      <c r="N3" s="432"/>
      <c r="O3" s="433"/>
    </row>
    <row r="4" spans="1:15" s="60" customFormat="1" ht="21.75" customHeight="1" thickBot="1" x14ac:dyDescent="0.3">
      <c r="A4" s="456"/>
      <c r="B4" s="440" t="s">
        <v>152</v>
      </c>
      <c r="C4" s="441"/>
      <c r="D4" s="441"/>
      <c r="E4" s="441"/>
      <c r="F4" s="441"/>
      <c r="G4" s="441"/>
      <c r="H4" s="441"/>
      <c r="I4" s="441"/>
      <c r="J4" s="441"/>
      <c r="K4" s="441"/>
      <c r="L4" s="442"/>
      <c r="M4" s="431" t="s">
        <v>275</v>
      </c>
      <c r="N4" s="432"/>
      <c r="O4" s="433"/>
    </row>
    <row r="5" spans="1:15" s="60" customFormat="1" ht="16.350000000000001" customHeight="1" thickBot="1" x14ac:dyDescent="0.3">
      <c r="A5" s="61"/>
      <c r="B5" s="62"/>
      <c r="C5" s="62"/>
      <c r="D5" s="62"/>
      <c r="E5" s="62"/>
      <c r="F5" s="62"/>
      <c r="G5" s="62"/>
      <c r="H5" s="62"/>
      <c r="I5" s="62"/>
      <c r="J5" s="62"/>
      <c r="K5" s="62"/>
      <c r="L5" s="62"/>
      <c r="M5" s="63"/>
      <c r="N5" s="63"/>
      <c r="O5" s="63"/>
    </row>
    <row r="6" spans="1:15" ht="40.35" customHeight="1" thickBot="1" x14ac:dyDescent="0.3">
      <c r="A6" s="49" t="s">
        <v>154</v>
      </c>
      <c r="B6" s="465" t="s">
        <v>281</v>
      </c>
      <c r="C6" s="466"/>
      <c r="D6" s="466"/>
      <c r="E6" s="466"/>
      <c r="F6" s="466"/>
      <c r="G6" s="466"/>
      <c r="H6" s="466"/>
      <c r="I6" s="466"/>
      <c r="J6" s="466"/>
      <c r="K6" s="467"/>
      <c r="L6" s="126" t="s">
        <v>155</v>
      </c>
      <c r="M6" s="468">
        <v>2024110010300</v>
      </c>
      <c r="N6" s="469"/>
      <c r="O6" s="470"/>
    </row>
    <row r="7" spans="1:15" s="60" customFormat="1" ht="18" customHeight="1" thickBot="1" x14ac:dyDescent="0.3">
      <c r="A7" s="61"/>
      <c r="B7" s="62"/>
      <c r="C7" s="62"/>
      <c r="D7" s="62"/>
      <c r="E7" s="62"/>
      <c r="F7" s="62"/>
      <c r="G7" s="62"/>
      <c r="H7" s="62"/>
      <c r="I7" s="62"/>
      <c r="J7" s="62"/>
      <c r="K7" s="62"/>
      <c r="L7" s="62"/>
      <c r="M7" s="63"/>
      <c r="N7" s="63"/>
      <c r="O7" s="63"/>
    </row>
    <row r="8" spans="1:15" s="60" customFormat="1" ht="21.75" customHeight="1" thickBot="1" x14ac:dyDescent="0.3">
      <c r="A8" s="458" t="s">
        <v>6</v>
      </c>
      <c r="B8" s="126" t="s">
        <v>156</v>
      </c>
      <c r="C8" s="96"/>
      <c r="D8" s="126" t="s">
        <v>157</v>
      </c>
      <c r="E8" s="96"/>
      <c r="F8" s="126" t="s">
        <v>158</v>
      </c>
      <c r="G8" s="96"/>
      <c r="H8" s="126" t="s">
        <v>159</v>
      </c>
      <c r="I8" s="98"/>
      <c r="J8" s="423" t="s">
        <v>8</v>
      </c>
      <c r="K8" s="457"/>
      <c r="L8" s="125" t="s">
        <v>160</v>
      </c>
      <c r="M8" s="420"/>
      <c r="N8" s="420"/>
      <c r="O8" s="420"/>
    </row>
    <row r="9" spans="1:15" s="60" customFormat="1" ht="21.75" customHeight="1" thickBot="1" x14ac:dyDescent="0.3">
      <c r="A9" s="458"/>
      <c r="B9" s="127" t="s">
        <v>161</v>
      </c>
      <c r="C9" s="99"/>
      <c r="D9" s="126" t="s">
        <v>162</v>
      </c>
      <c r="E9" s="100"/>
      <c r="F9" s="126" t="s">
        <v>163</v>
      </c>
      <c r="G9" s="100"/>
      <c r="H9" s="126" t="s">
        <v>164</v>
      </c>
      <c r="I9" s="98"/>
      <c r="J9" s="423"/>
      <c r="K9" s="457"/>
      <c r="L9" s="125" t="s">
        <v>165</v>
      </c>
      <c r="M9" s="773" t="s">
        <v>282</v>
      </c>
      <c r="N9" s="773"/>
      <c r="O9" s="773"/>
    </row>
    <row r="10" spans="1:15" s="60" customFormat="1" ht="21.75" customHeight="1" thickBot="1" x14ac:dyDescent="0.3">
      <c r="A10" s="458"/>
      <c r="B10" s="126" t="s">
        <v>166</v>
      </c>
      <c r="C10" s="96"/>
      <c r="D10" s="126" t="s">
        <v>167</v>
      </c>
      <c r="E10" s="99"/>
      <c r="F10" s="126" t="s">
        <v>168</v>
      </c>
      <c r="G10" s="99" t="s">
        <v>282</v>
      </c>
      <c r="H10" s="126" t="s">
        <v>169</v>
      </c>
      <c r="I10" s="98"/>
      <c r="J10" s="423"/>
      <c r="K10" s="457"/>
      <c r="L10" s="125" t="s">
        <v>170</v>
      </c>
      <c r="M10" s="773" t="s">
        <v>282</v>
      </c>
      <c r="N10" s="773"/>
      <c r="O10" s="773"/>
    </row>
    <row r="11" spans="1:15" ht="15" customHeight="1" thickBot="1" x14ac:dyDescent="0.3">
      <c r="A11" s="6"/>
      <c r="B11" s="7"/>
      <c r="C11" s="7"/>
      <c r="D11" s="9"/>
      <c r="E11" s="8"/>
      <c r="F11" s="8"/>
      <c r="G11" s="168"/>
      <c r="H11" s="168"/>
      <c r="I11" s="10"/>
      <c r="J11" s="10"/>
      <c r="K11" s="7"/>
      <c r="L11" s="7"/>
      <c r="M11" s="7"/>
      <c r="N11" s="7"/>
      <c r="O11" s="7"/>
    </row>
    <row r="12" spans="1:15" ht="15" customHeight="1" x14ac:dyDescent="0.25">
      <c r="A12" s="462" t="s">
        <v>171</v>
      </c>
      <c r="B12" s="443" t="s">
        <v>644</v>
      </c>
      <c r="C12" s="444"/>
      <c r="D12" s="444"/>
      <c r="E12" s="444"/>
      <c r="F12" s="444"/>
      <c r="G12" s="444"/>
      <c r="H12" s="444"/>
      <c r="I12" s="444"/>
      <c r="J12" s="444"/>
      <c r="K12" s="444"/>
      <c r="L12" s="444"/>
      <c r="M12" s="444"/>
      <c r="N12" s="444"/>
      <c r="O12" s="445"/>
    </row>
    <row r="13" spans="1:15" ht="15" customHeight="1" x14ac:dyDescent="0.25">
      <c r="A13" s="463"/>
      <c r="B13" s="446"/>
      <c r="C13" s="447"/>
      <c r="D13" s="447"/>
      <c r="E13" s="447"/>
      <c r="F13" s="447"/>
      <c r="G13" s="447"/>
      <c r="H13" s="447"/>
      <c r="I13" s="447"/>
      <c r="J13" s="447"/>
      <c r="K13" s="447"/>
      <c r="L13" s="447"/>
      <c r="M13" s="447"/>
      <c r="N13" s="447"/>
      <c r="O13" s="448"/>
    </row>
    <row r="14" spans="1:15" ht="15" customHeight="1" thickBot="1" x14ac:dyDescent="0.3">
      <c r="A14" s="464"/>
      <c r="B14" s="449"/>
      <c r="C14" s="450"/>
      <c r="D14" s="450"/>
      <c r="E14" s="450"/>
      <c r="F14" s="450"/>
      <c r="G14" s="450"/>
      <c r="H14" s="450"/>
      <c r="I14" s="450"/>
      <c r="J14" s="450"/>
      <c r="K14" s="450"/>
      <c r="L14" s="450"/>
      <c r="M14" s="450"/>
      <c r="N14" s="450"/>
      <c r="O14" s="451"/>
    </row>
    <row r="15" spans="1:15" ht="9" customHeight="1" thickBot="1" x14ac:dyDescent="0.3">
      <c r="A15" s="14"/>
      <c r="B15" s="59"/>
      <c r="C15" s="15"/>
      <c r="D15" s="15"/>
      <c r="E15" s="15"/>
      <c r="F15" s="15"/>
      <c r="G15" s="16"/>
      <c r="H15" s="16"/>
      <c r="I15" s="16"/>
      <c r="J15" s="16"/>
      <c r="K15" s="16"/>
      <c r="L15" s="17"/>
      <c r="M15" s="17"/>
      <c r="N15" s="17"/>
      <c r="O15" s="17"/>
    </row>
    <row r="16" spans="1:15" s="18" customFormat="1" ht="37.5" customHeight="1" thickBot="1" x14ac:dyDescent="0.3">
      <c r="A16" s="49" t="s">
        <v>13</v>
      </c>
      <c r="B16" s="452" t="s">
        <v>284</v>
      </c>
      <c r="C16" s="452"/>
      <c r="D16" s="452"/>
      <c r="E16" s="452"/>
      <c r="F16" s="452"/>
      <c r="G16" s="458" t="s">
        <v>15</v>
      </c>
      <c r="H16" s="458"/>
      <c r="I16" s="453" t="s">
        <v>285</v>
      </c>
      <c r="J16" s="453"/>
      <c r="K16" s="453"/>
      <c r="L16" s="453"/>
      <c r="M16" s="453"/>
      <c r="N16" s="453"/>
      <c r="O16" s="453"/>
    </row>
    <row r="17" spans="1:16" ht="9" customHeight="1" x14ac:dyDescent="0.25">
      <c r="A17" s="14"/>
      <c r="B17" s="16"/>
      <c r="C17" s="15"/>
      <c r="D17" s="15"/>
      <c r="E17" s="15"/>
      <c r="F17" s="15"/>
      <c r="G17" s="16"/>
      <c r="H17" s="16"/>
      <c r="I17" s="16"/>
      <c r="J17" s="16"/>
      <c r="K17" s="16"/>
      <c r="L17" s="17"/>
      <c r="M17" s="17"/>
      <c r="N17" s="17"/>
      <c r="O17" s="17"/>
    </row>
    <row r="18" spans="1:16" ht="56.25" customHeight="1" x14ac:dyDescent="0.25">
      <c r="A18" s="49" t="s">
        <v>17</v>
      </c>
      <c r="B18" s="460" t="s">
        <v>286</v>
      </c>
      <c r="C18" s="460"/>
      <c r="D18" s="460"/>
      <c r="E18" s="460"/>
      <c r="F18" s="49" t="s">
        <v>19</v>
      </c>
      <c r="G18" s="459" t="s">
        <v>287</v>
      </c>
      <c r="H18" s="459"/>
      <c r="I18" s="459"/>
      <c r="J18" s="49" t="s">
        <v>21</v>
      </c>
      <c r="K18" s="452" t="s">
        <v>652</v>
      </c>
      <c r="L18" s="452"/>
      <c r="M18" s="452"/>
      <c r="N18" s="452"/>
      <c r="O18" s="452"/>
    </row>
    <row r="19" spans="1:16" ht="9" customHeight="1" x14ac:dyDescent="0.25">
      <c r="A19" s="5"/>
      <c r="B19" s="2"/>
      <c r="C19" s="461"/>
      <c r="D19" s="461"/>
      <c r="E19" s="461"/>
      <c r="F19" s="461"/>
      <c r="G19" s="461"/>
      <c r="H19" s="461"/>
      <c r="I19" s="461"/>
      <c r="J19" s="461"/>
      <c r="K19" s="461"/>
      <c r="L19" s="461"/>
      <c r="M19" s="461"/>
      <c r="N19" s="461"/>
      <c r="O19" s="461"/>
    </row>
    <row r="20" spans="1:16" ht="16.5" customHeight="1" thickBot="1" x14ac:dyDescent="0.3">
      <c r="A20" s="57"/>
      <c r="B20" s="58"/>
      <c r="C20" s="58"/>
      <c r="D20" s="58"/>
      <c r="E20" s="58"/>
      <c r="F20" s="58"/>
      <c r="G20" s="58"/>
      <c r="H20" s="58"/>
      <c r="I20" s="58"/>
      <c r="J20" s="58"/>
      <c r="K20" s="58"/>
      <c r="L20" s="58"/>
      <c r="M20" s="58"/>
      <c r="N20" s="58"/>
      <c r="O20" s="58"/>
    </row>
    <row r="21" spans="1:16" ht="32.1" customHeight="1" thickBot="1" x14ac:dyDescent="0.3">
      <c r="A21" s="421" t="s">
        <v>23</v>
      </c>
      <c r="B21" s="422"/>
      <c r="C21" s="422"/>
      <c r="D21" s="422"/>
      <c r="E21" s="422"/>
      <c r="F21" s="422"/>
      <c r="G21" s="422"/>
      <c r="H21" s="422"/>
      <c r="I21" s="422"/>
      <c r="J21" s="422"/>
      <c r="K21" s="422"/>
      <c r="L21" s="422"/>
      <c r="M21" s="422"/>
      <c r="N21" s="422"/>
      <c r="O21" s="423"/>
    </row>
    <row r="22" spans="1:16" ht="32.1" customHeight="1" thickBot="1" x14ac:dyDescent="0.3">
      <c r="A22" s="421" t="s">
        <v>172</v>
      </c>
      <c r="B22" s="422"/>
      <c r="C22" s="422"/>
      <c r="D22" s="422"/>
      <c r="E22" s="422"/>
      <c r="F22" s="422"/>
      <c r="G22" s="422"/>
      <c r="H22" s="422"/>
      <c r="I22" s="422"/>
      <c r="J22" s="422"/>
      <c r="K22" s="422"/>
      <c r="L22" s="422"/>
      <c r="M22" s="422"/>
      <c r="N22" s="422"/>
      <c r="O22" s="423"/>
    </row>
    <row r="23" spans="1:16" ht="32.1" customHeight="1" thickBot="1" x14ac:dyDescent="0.3">
      <c r="A23" s="26"/>
      <c r="B23" s="19" t="s">
        <v>156</v>
      </c>
      <c r="C23" s="19" t="s">
        <v>157</v>
      </c>
      <c r="D23" s="19" t="s">
        <v>158</v>
      </c>
      <c r="E23" s="19" t="s">
        <v>159</v>
      </c>
      <c r="F23" s="19" t="s">
        <v>161</v>
      </c>
      <c r="G23" s="19" t="s">
        <v>162</v>
      </c>
      <c r="H23" s="19" t="s">
        <v>163</v>
      </c>
      <c r="I23" s="19" t="s">
        <v>164</v>
      </c>
      <c r="J23" s="19" t="s">
        <v>166</v>
      </c>
      <c r="K23" s="19" t="s">
        <v>167</v>
      </c>
      <c r="L23" s="19" t="s">
        <v>168</v>
      </c>
      <c r="M23" s="19" t="s">
        <v>169</v>
      </c>
      <c r="N23" s="20" t="s">
        <v>173</v>
      </c>
      <c r="O23" s="20" t="s">
        <v>174</v>
      </c>
    </row>
    <row r="24" spans="1:16" ht="32.1" customHeight="1" x14ac:dyDescent="0.25">
      <c r="A24" s="21" t="s">
        <v>24</v>
      </c>
      <c r="B24" s="22">
        <v>1894836000</v>
      </c>
      <c r="C24" s="22">
        <v>2592079300</v>
      </c>
      <c r="D24" s="22">
        <v>-42024000</v>
      </c>
      <c r="E24" s="162"/>
      <c r="F24" s="162"/>
      <c r="G24" s="162">
        <v>-46642555</v>
      </c>
      <c r="H24" s="162"/>
      <c r="I24" s="162"/>
      <c r="J24" s="162">
        <v>8054255</v>
      </c>
      <c r="K24" s="359"/>
      <c r="L24" s="359">
        <v>136897707</v>
      </c>
      <c r="M24" s="359"/>
      <c r="N24" s="774">
        <f>SUM(B24:M24)</f>
        <v>4543200707</v>
      </c>
      <c r="O24" s="163">
        <v>1</v>
      </c>
    </row>
    <row r="25" spans="1:16" ht="32.1" customHeight="1" x14ac:dyDescent="0.25">
      <c r="A25" s="21" t="s">
        <v>26</v>
      </c>
      <c r="B25" s="199">
        <v>1894833500</v>
      </c>
      <c r="C25" s="199">
        <v>2005965525</v>
      </c>
      <c r="D25" s="22">
        <v>209190054</v>
      </c>
      <c r="E25" s="162">
        <v>117803716</v>
      </c>
      <c r="F25" s="162">
        <v>-14490159</v>
      </c>
      <c r="G25" s="162">
        <f>3027642-13074133</f>
        <v>-10046491</v>
      </c>
      <c r="H25" s="162">
        <v>38214806</v>
      </c>
      <c r="I25" s="162">
        <v>3134499</v>
      </c>
      <c r="J25" s="162">
        <v>3516552</v>
      </c>
      <c r="K25" s="359">
        <v>23291943</v>
      </c>
      <c r="L25" s="359">
        <v>109689260</v>
      </c>
      <c r="M25" s="359"/>
      <c r="N25" s="774">
        <f t="shared" ref="N25:N29" si="0">SUM(B25:M25)</f>
        <v>4381103205</v>
      </c>
      <c r="O25" s="164">
        <f>N25/N24</f>
        <v>0.96432085825522829</v>
      </c>
    </row>
    <row r="26" spans="1:16" ht="32.1" customHeight="1" x14ac:dyDescent="0.25">
      <c r="A26" s="21" t="s">
        <v>28</v>
      </c>
      <c r="B26" s="199"/>
      <c r="C26" s="199">
        <v>14542124</v>
      </c>
      <c r="D26" s="22">
        <v>267095754</v>
      </c>
      <c r="E26" s="165">
        <v>388915413</v>
      </c>
      <c r="F26" s="165">
        <v>410860074</v>
      </c>
      <c r="G26" s="165">
        <v>428790642</v>
      </c>
      <c r="H26" s="165">
        <v>413599806</v>
      </c>
      <c r="I26" s="165">
        <v>423385232</v>
      </c>
      <c r="J26" s="165">
        <v>431154076</v>
      </c>
      <c r="K26" s="360">
        <v>434016619</v>
      </c>
      <c r="L26" s="360">
        <v>427298327</v>
      </c>
      <c r="M26" s="360"/>
      <c r="N26" s="774">
        <f t="shared" si="0"/>
        <v>3639658067</v>
      </c>
      <c r="O26" s="164">
        <f>N26/N24</f>
        <v>0.80112200664878086</v>
      </c>
      <c r="P26" s="319"/>
    </row>
    <row r="27" spans="1:16" ht="32.1" customHeight="1" x14ac:dyDescent="0.25">
      <c r="A27" s="21" t="s">
        <v>175</v>
      </c>
      <c r="B27" s="22">
        <v>13035998</v>
      </c>
      <c r="C27" s="22">
        <v>73782867</v>
      </c>
      <c r="D27" s="22"/>
      <c r="E27" s="162"/>
      <c r="F27" s="162"/>
      <c r="G27" s="162"/>
      <c r="H27" s="162"/>
      <c r="I27" s="162"/>
      <c r="J27" s="162"/>
      <c r="K27" s="359"/>
      <c r="L27" s="359"/>
      <c r="M27" s="359"/>
      <c r="N27" s="774">
        <f t="shared" si="0"/>
        <v>86818865</v>
      </c>
      <c r="O27" s="164">
        <v>1</v>
      </c>
    </row>
    <row r="28" spans="1:16" ht="32.1" customHeight="1" x14ac:dyDescent="0.25">
      <c r="A28" s="21" t="s">
        <v>176</v>
      </c>
      <c r="B28" s="22">
        <v>0</v>
      </c>
      <c r="C28" s="22"/>
      <c r="D28" s="22"/>
      <c r="E28" s="165"/>
      <c r="F28" s="165"/>
      <c r="G28" s="165">
        <v>1520867</v>
      </c>
      <c r="H28" s="165"/>
      <c r="I28" s="165"/>
      <c r="J28" s="165"/>
      <c r="K28" s="360"/>
      <c r="L28" s="360"/>
      <c r="M28" s="360"/>
      <c r="N28" s="774">
        <f t="shared" si="0"/>
        <v>1520867</v>
      </c>
      <c r="O28" s="164">
        <f>N28/N27</f>
        <v>1.7517701941853307E-2</v>
      </c>
    </row>
    <row r="29" spans="1:16" ht="32.1" customHeight="1" thickBot="1" x14ac:dyDescent="0.3">
      <c r="A29" s="23" t="s">
        <v>34</v>
      </c>
      <c r="B29" s="200">
        <v>13035998</v>
      </c>
      <c r="C29" s="200">
        <v>72262000</v>
      </c>
      <c r="D29" s="24"/>
      <c r="E29" s="166"/>
      <c r="F29" s="166"/>
      <c r="G29" s="166"/>
      <c r="H29" s="166"/>
      <c r="I29" s="166"/>
      <c r="J29" s="166"/>
      <c r="K29" s="361"/>
      <c r="L29" s="361"/>
      <c r="M29" s="361"/>
      <c r="N29" s="775">
        <f t="shared" si="0"/>
        <v>85297998</v>
      </c>
      <c r="O29" s="167">
        <f>N29/N27</f>
        <v>0.98248229805814669</v>
      </c>
    </row>
    <row r="30" spans="1:16" s="25" customFormat="1" ht="16.5" customHeight="1" x14ac:dyDescent="0.2"/>
    <row r="31" spans="1:16" s="25" customFormat="1" ht="17.25" customHeight="1" x14ac:dyDescent="0.2"/>
    <row r="32" spans="1:16" ht="5.25" customHeight="1" thickBot="1" x14ac:dyDescent="0.3"/>
    <row r="33" spans="1:13" ht="48" customHeight="1" thickBot="1" x14ac:dyDescent="0.3">
      <c r="A33" s="481" t="s">
        <v>177</v>
      </c>
      <c r="B33" s="482"/>
      <c r="C33" s="482"/>
      <c r="D33" s="482"/>
      <c r="E33" s="482"/>
      <c r="F33" s="482"/>
      <c r="G33" s="482"/>
      <c r="H33" s="482"/>
      <c r="I33" s="483"/>
      <c r="J33" s="29"/>
    </row>
    <row r="34" spans="1:13" ht="50.25" customHeight="1" thickBot="1" x14ac:dyDescent="0.3">
      <c r="A34" s="36" t="s">
        <v>178</v>
      </c>
      <c r="B34" s="484" t="str">
        <f>+B12</f>
        <v>Iniciar 4600 casos de representación jurídica asignados por el Comité Técnico de Representación Jurídica</v>
      </c>
      <c r="C34" s="485"/>
      <c r="D34" s="485"/>
      <c r="E34" s="485"/>
      <c r="F34" s="485"/>
      <c r="G34" s="485"/>
      <c r="H34" s="485"/>
      <c r="I34" s="486"/>
      <c r="J34" s="27"/>
      <c r="M34" s="150"/>
    </row>
    <row r="35" spans="1:13" ht="18.75" customHeight="1" thickBot="1" x14ac:dyDescent="0.3">
      <c r="A35" s="492" t="s">
        <v>38</v>
      </c>
      <c r="B35" s="65">
        <v>2024</v>
      </c>
      <c r="C35" s="65">
        <v>2025</v>
      </c>
      <c r="D35" s="65">
        <v>2026</v>
      </c>
      <c r="E35" s="65">
        <v>2027</v>
      </c>
      <c r="F35" s="65" t="s">
        <v>179</v>
      </c>
      <c r="G35" s="494" t="s">
        <v>40</v>
      </c>
      <c r="H35" s="495" t="s">
        <v>288</v>
      </c>
      <c r="I35" s="496"/>
      <c r="J35" s="27"/>
      <c r="M35" s="150"/>
    </row>
    <row r="36" spans="1:13" ht="50.25" customHeight="1" thickBot="1" x14ac:dyDescent="0.3">
      <c r="A36" s="493"/>
      <c r="B36" s="348">
        <v>485</v>
      </c>
      <c r="C36" s="348">
        <v>1560</v>
      </c>
      <c r="D36" s="348">
        <v>1550</v>
      </c>
      <c r="E36" s="348">
        <v>1005</v>
      </c>
      <c r="F36" s="144">
        <f>B36+C36+D36+E36</f>
        <v>4600</v>
      </c>
      <c r="G36" s="494"/>
      <c r="H36" s="497"/>
      <c r="I36" s="498"/>
      <c r="J36" s="27"/>
      <c r="M36" s="151"/>
    </row>
    <row r="37" spans="1:13" ht="52.5" customHeight="1" thickBot="1" x14ac:dyDescent="0.3">
      <c r="A37" s="37" t="s">
        <v>42</v>
      </c>
      <c r="B37" s="487">
        <v>0.2</v>
      </c>
      <c r="C37" s="488"/>
      <c r="D37" s="489" t="s">
        <v>180</v>
      </c>
      <c r="E37" s="490"/>
      <c r="F37" s="490"/>
      <c r="G37" s="490"/>
      <c r="H37" s="490"/>
      <c r="I37" s="491"/>
    </row>
    <row r="38" spans="1:13" s="28" customFormat="1" ht="48" customHeight="1" thickBot="1" x14ac:dyDescent="0.3">
      <c r="A38" s="492" t="s">
        <v>181</v>
      </c>
      <c r="B38" s="37" t="s">
        <v>182</v>
      </c>
      <c r="C38" s="36" t="s">
        <v>86</v>
      </c>
      <c r="D38" s="479" t="s">
        <v>88</v>
      </c>
      <c r="E38" s="480"/>
      <c r="F38" s="479" t="s">
        <v>90</v>
      </c>
      <c r="G38" s="480"/>
      <c r="H38" s="38" t="s">
        <v>92</v>
      </c>
      <c r="I38" s="40" t="s">
        <v>93</v>
      </c>
      <c r="M38" s="152"/>
    </row>
    <row r="39" spans="1:13" ht="206.25" customHeight="1" thickBot="1" x14ac:dyDescent="0.3">
      <c r="A39" s="493"/>
      <c r="B39" s="202">
        <v>42</v>
      </c>
      <c r="C39" s="203">
        <v>20</v>
      </c>
      <c r="D39" s="414" t="s">
        <v>289</v>
      </c>
      <c r="E39" s="415"/>
      <c r="F39" s="414" t="s">
        <v>290</v>
      </c>
      <c r="G39" s="415"/>
      <c r="H39" s="204" t="s">
        <v>291</v>
      </c>
      <c r="I39" s="205" t="s">
        <v>292</v>
      </c>
      <c r="M39" s="150"/>
    </row>
    <row r="40" spans="1:13" s="28" customFormat="1" ht="54" customHeight="1" thickBot="1" x14ac:dyDescent="0.3">
      <c r="A40" s="492" t="s">
        <v>183</v>
      </c>
      <c r="B40" s="39" t="s">
        <v>182</v>
      </c>
      <c r="C40" s="38" t="s">
        <v>86</v>
      </c>
      <c r="D40" s="479" t="s">
        <v>88</v>
      </c>
      <c r="E40" s="480"/>
      <c r="F40" s="479" t="s">
        <v>90</v>
      </c>
      <c r="G40" s="480"/>
      <c r="H40" s="38" t="s">
        <v>92</v>
      </c>
      <c r="I40" s="40" t="s">
        <v>93</v>
      </c>
    </row>
    <row r="41" spans="1:13" ht="223.5" customHeight="1" thickBot="1" x14ac:dyDescent="0.3">
      <c r="A41" s="493"/>
      <c r="B41" s="202">
        <v>84</v>
      </c>
      <c r="C41" s="203">
        <v>79</v>
      </c>
      <c r="D41" s="414" t="s">
        <v>296</v>
      </c>
      <c r="E41" s="415"/>
      <c r="F41" s="414" t="s">
        <v>297</v>
      </c>
      <c r="G41" s="415"/>
      <c r="H41" s="204" t="s">
        <v>298</v>
      </c>
      <c r="I41" s="205" t="s">
        <v>292</v>
      </c>
    </row>
    <row r="42" spans="1:13" s="28" customFormat="1" ht="45" customHeight="1" thickBot="1" x14ac:dyDescent="0.3">
      <c r="A42" s="492" t="s">
        <v>184</v>
      </c>
      <c r="B42" s="39" t="s">
        <v>182</v>
      </c>
      <c r="C42" s="38" t="s">
        <v>86</v>
      </c>
      <c r="D42" s="479" t="s">
        <v>88</v>
      </c>
      <c r="E42" s="480"/>
      <c r="F42" s="479" t="s">
        <v>90</v>
      </c>
      <c r="G42" s="480"/>
      <c r="H42" s="38" t="s">
        <v>92</v>
      </c>
      <c r="I42" s="40" t="s">
        <v>93</v>
      </c>
    </row>
    <row r="43" spans="1:13" ht="205.5" customHeight="1" thickBot="1" x14ac:dyDescent="0.3">
      <c r="A43" s="493"/>
      <c r="B43" s="206">
        <v>104</v>
      </c>
      <c r="C43" s="31">
        <v>163</v>
      </c>
      <c r="D43" s="414" t="s">
        <v>293</v>
      </c>
      <c r="E43" s="415"/>
      <c r="F43" s="414" t="s">
        <v>294</v>
      </c>
      <c r="G43" s="415"/>
      <c r="H43" s="204" t="s">
        <v>295</v>
      </c>
      <c r="I43" s="205" t="s">
        <v>292</v>
      </c>
    </row>
    <row r="44" spans="1:13" s="28" customFormat="1" ht="44.25" customHeight="1" thickBot="1" x14ac:dyDescent="0.3">
      <c r="A44" s="492" t="s">
        <v>185</v>
      </c>
      <c r="B44" s="39" t="s">
        <v>182</v>
      </c>
      <c r="C44" s="39" t="s">
        <v>86</v>
      </c>
      <c r="D44" s="479" t="s">
        <v>88</v>
      </c>
      <c r="E44" s="480"/>
      <c r="F44" s="479" t="s">
        <v>90</v>
      </c>
      <c r="G44" s="480"/>
      <c r="H44" s="38" t="s">
        <v>92</v>
      </c>
      <c r="I44" s="38" t="s">
        <v>93</v>
      </c>
    </row>
    <row r="45" spans="1:13" ht="173.25" customHeight="1" thickBot="1" x14ac:dyDescent="0.3">
      <c r="A45" s="493"/>
      <c r="B45" s="206">
        <v>109</v>
      </c>
      <c r="C45" s="31">
        <v>157</v>
      </c>
      <c r="D45" s="414" t="s">
        <v>442</v>
      </c>
      <c r="E45" s="415"/>
      <c r="F45" s="414" t="s">
        <v>443</v>
      </c>
      <c r="G45" s="415"/>
      <c r="H45" s="204" t="s">
        <v>444</v>
      </c>
      <c r="I45" s="205" t="s">
        <v>445</v>
      </c>
    </row>
    <row r="46" spans="1:13" s="28" customFormat="1" ht="47.25" customHeight="1" thickBot="1" x14ac:dyDescent="0.3">
      <c r="A46" s="492" t="s">
        <v>186</v>
      </c>
      <c r="B46" s="39" t="s">
        <v>182</v>
      </c>
      <c r="C46" s="38" t="s">
        <v>86</v>
      </c>
      <c r="D46" s="479" t="s">
        <v>88</v>
      </c>
      <c r="E46" s="480"/>
      <c r="F46" s="479" t="s">
        <v>90</v>
      </c>
      <c r="G46" s="480"/>
      <c r="H46" s="38" t="s">
        <v>92</v>
      </c>
      <c r="I46" s="40" t="s">
        <v>93</v>
      </c>
    </row>
    <row r="47" spans="1:13" ht="147" customHeight="1" thickBot="1" x14ac:dyDescent="0.3">
      <c r="A47" s="493"/>
      <c r="B47" s="206">
        <v>109</v>
      </c>
      <c r="C47" s="31">
        <v>216</v>
      </c>
      <c r="D47" s="414" t="s">
        <v>478</v>
      </c>
      <c r="E47" s="415"/>
      <c r="F47" s="414" t="s">
        <v>479</v>
      </c>
      <c r="G47" s="415"/>
      <c r="H47" s="204" t="s">
        <v>480</v>
      </c>
      <c r="I47" s="205" t="s">
        <v>445</v>
      </c>
    </row>
    <row r="48" spans="1:13" s="28" customFormat="1" ht="52.5" customHeight="1" thickBot="1" x14ac:dyDescent="0.3">
      <c r="A48" s="492" t="s">
        <v>187</v>
      </c>
      <c r="B48" s="39" t="s">
        <v>182</v>
      </c>
      <c r="C48" s="38" t="s">
        <v>86</v>
      </c>
      <c r="D48" s="479" t="s">
        <v>88</v>
      </c>
      <c r="E48" s="480"/>
      <c r="F48" s="479" t="s">
        <v>90</v>
      </c>
      <c r="G48" s="480"/>
      <c r="H48" s="38" t="s">
        <v>92</v>
      </c>
      <c r="I48" s="40" t="s">
        <v>93</v>
      </c>
    </row>
    <row r="49" spans="1:9" ht="177.6" customHeight="1" thickBot="1" x14ac:dyDescent="0.3">
      <c r="A49" s="499"/>
      <c r="B49" s="206">
        <v>109</v>
      </c>
      <c r="C49" s="31">
        <v>155</v>
      </c>
      <c r="D49" s="414" t="s">
        <v>541</v>
      </c>
      <c r="E49" s="415"/>
      <c r="F49" s="414" t="s">
        <v>542</v>
      </c>
      <c r="G49" s="415"/>
      <c r="H49" s="204" t="s">
        <v>509</v>
      </c>
      <c r="I49" s="205" t="s">
        <v>445</v>
      </c>
    </row>
    <row r="50" spans="1:9" ht="35.1" customHeight="1" thickBot="1" x14ac:dyDescent="0.3">
      <c r="A50" s="492" t="s">
        <v>188</v>
      </c>
      <c r="B50" s="39" t="s">
        <v>182</v>
      </c>
      <c r="C50" s="38" t="s">
        <v>86</v>
      </c>
      <c r="D50" s="479" t="s">
        <v>88</v>
      </c>
      <c r="E50" s="480"/>
      <c r="F50" s="479" t="s">
        <v>90</v>
      </c>
      <c r="G50" s="480"/>
      <c r="H50" s="38" t="s">
        <v>92</v>
      </c>
      <c r="I50" s="40" t="s">
        <v>93</v>
      </c>
    </row>
    <row r="51" spans="1:9" ht="206.65" customHeight="1" thickBot="1" x14ac:dyDescent="0.3">
      <c r="A51" s="493"/>
      <c r="B51" s="206">
        <v>104</v>
      </c>
      <c r="C51" s="32">
        <v>154</v>
      </c>
      <c r="D51" s="414" t="s">
        <v>559</v>
      </c>
      <c r="E51" s="415"/>
      <c r="F51" s="399" t="s">
        <v>581</v>
      </c>
      <c r="G51" s="400"/>
      <c r="H51" s="204" t="s">
        <v>509</v>
      </c>
      <c r="I51" s="205" t="s">
        <v>445</v>
      </c>
    </row>
    <row r="52" spans="1:9" ht="35.1" customHeight="1" thickBot="1" x14ac:dyDescent="0.3">
      <c r="A52" s="492" t="s">
        <v>189</v>
      </c>
      <c r="B52" s="38" t="s">
        <v>182</v>
      </c>
      <c r="C52" s="36" t="s">
        <v>86</v>
      </c>
      <c r="D52" s="479" t="s">
        <v>88</v>
      </c>
      <c r="E52" s="480"/>
      <c r="F52" s="479" t="s">
        <v>90</v>
      </c>
      <c r="G52" s="480"/>
      <c r="H52" s="38" t="s">
        <v>92</v>
      </c>
      <c r="I52" s="40" t="s">
        <v>93</v>
      </c>
    </row>
    <row r="53" spans="1:9" ht="187.15" customHeight="1" thickBot="1" x14ac:dyDescent="0.3">
      <c r="A53" s="493"/>
      <c r="B53" s="325">
        <v>130</v>
      </c>
      <c r="C53" s="32">
        <v>130</v>
      </c>
      <c r="D53" s="414" t="s">
        <v>580</v>
      </c>
      <c r="E53" s="415"/>
      <c r="F53" s="414" t="s">
        <v>610</v>
      </c>
      <c r="G53" s="415"/>
      <c r="H53" s="204" t="s">
        <v>582</v>
      </c>
      <c r="I53" s="205" t="s">
        <v>445</v>
      </c>
    </row>
    <row r="54" spans="1:9" ht="35.1" customHeight="1" thickBot="1" x14ac:dyDescent="0.3">
      <c r="A54" s="492" t="s">
        <v>190</v>
      </c>
      <c r="B54" s="38" t="s">
        <v>182</v>
      </c>
      <c r="C54" s="36" t="s">
        <v>86</v>
      </c>
      <c r="D54" s="479" t="s">
        <v>88</v>
      </c>
      <c r="E54" s="480"/>
      <c r="F54" s="479" t="s">
        <v>90</v>
      </c>
      <c r="G54" s="480"/>
      <c r="H54" s="38" t="s">
        <v>92</v>
      </c>
      <c r="I54" s="40" t="s">
        <v>93</v>
      </c>
    </row>
    <row r="55" spans="1:9" ht="169.9" customHeight="1" thickBot="1" x14ac:dyDescent="0.3">
      <c r="A55" s="493"/>
      <c r="B55" s="325">
        <v>135</v>
      </c>
      <c r="C55" s="32">
        <v>135</v>
      </c>
      <c r="D55" s="414" t="s">
        <v>614</v>
      </c>
      <c r="E55" s="415"/>
      <c r="F55" s="414" t="s">
        <v>615</v>
      </c>
      <c r="G55" s="415"/>
      <c r="H55" s="204" t="s">
        <v>617</v>
      </c>
      <c r="I55" s="205" t="s">
        <v>616</v>
      </c>
    </row>
    <row r="56" spans="1:9" ht="35.1" customHeight="1" thickBot="1" x14ac:dyDescent="0.3">
      <c r="A56" s="492" t="s">
        <v>191</v>
      </c>
      <c r="B56" s="38" t="s">
        <v>182</v>
      </c>
      <c r="C56" s="36" t="s">
        <v>86</v>
      </c>
      <c r="D56" s="479" t="s">
        <v>88</v>
      </c>
      <c r="E56" s="480"/>
      <c r="F56" s="479" t="s">
        <v>90</v>
      </c>
      <c r="G56" s="480"/>
      <c r="H56" s="38" t="s">
        <v>92</v>
      </c>
      <c r="I56" s="40" t="s">
        <v>93</v>
      </c>
    </row>
    <row r="57" spans="1:9" ht="163.15" customHeight="1" thickBot="1" x14ac:dyDescent="0.3">
      <c r="A57" s="493"/>
      <c r="B57" s="206">
        <v>215</v>
      </c>
      <c r="C57" s="32">
        <v>121</v>
      </c>
      <c r="D57" s="414" t="s">
        <v>664</v>
      </c>
      <c r="E57" s="415"/>
      <c r="F57" s="414" t="s">
        <v>665</v>
      </c>
      <c r="G57" s="415"/>
      <c r="H57" s="204" t="s">
        <v>666</v>
      </c>
      <c r="I57" s="205" t="s">
        <v>616</v>
      </c>
    </row>
    <row r="58" spans="1:9" ht="35.1" customHeight="1" thickBot="1" x14ac:dyDescent="0.3">
      <c r="A58" s="492" t="s">
        <v>192</v>
      </c>
      <c r="B58" s="38" t="s">
        <v>182</v>
      </c>
      <c r="C58" s="36" t="s">
        <v>86</v>
      </c>
      <c r="D58" s="479" t="s">
        <v>88</v>
      </c>
      <c r="E58" s="480"/>
      <c r="F58" s="479" t="s">
        <v>90</v>
      </c>
      <c r="G58" s="480"/>
      <c r="H58" s="38" t="s">
        <v>92</v>
      </c>
      <c r="I58" s="40" t="s">
        <v>93</v>
      </c>
    </row>
    <row r="59" spans="1:9" ht="120.75" customHeight="1" thickBot="1" x14ac:dyDescent="0.3">
      <c r="A59" s="493"/>
      <c r="B59" s="206">
        <v>210</v>
      </c>
      <c r="C59" s="32">
        <v>151</v>
      </c>
      <c r="D59" s="414" t="s">
        <v>703</v>
      </c>
      <c r="E59" s="415"/>
      <c r="F59" s="414" t="s">
        <v>704</v>
      </c>
      <c r="G59" s="415"/>
      <c r="H59" s="204" t="s">
        <v>705</v>
      </c>
      <c r="I59" s="205" t="s">
        <v>616</v>
      </c>
    </row>
    <row r="60" spans="1:9" ht="66.75" thickBot="1" x14ac:dyDescent="0.3">
      <c r="A60" s="492" t="s">
        <v>193</v>
      </c>
      <c r="B60" s="38" t="s">
        <v>182</v>
      </c>
      <c r="C60" s="36" t="s">
        <v>86</v>
      </c>
      <c r="D60" s="479" t="s">
        <v>88</v>
      </c>
      <c r="E60" s="480"/>
      <c r="F60" s="479" t="s">
        <v>90</v>
      </c>
      <c r="G60" s="480"/>
      <c r="H60" s="38" t="s">
        <v>92</v>
      </c>
      <c r="I60" s="40" t="s">
        <v>93</v>
      </c>
    </row>
    <row r="61" spans="1:9" ht="120.75" customHeight="1" thickBot="1" x14ac:dyDescent="0.3">
      <c r="A61" s="493"/>
      <c r="B61" s="30">
        <v>209</v>
      </c>
      <c r="C61" s="32"/>
      <c r="D61" s="500"/>
      <c r="E61" s="501"/>
      <c r="F61" s="500"/>
      <c r="G61" s="501"/>
      <c r="H61" s="30"/>
      <c r="I61" s="30"/>
    </row>
    <row r="62" spans="1:9" ht="18" x14ac:dyDescent="0.25">
      <c r="B62" s="337">
        <f>B61+B59+B57+B55+B53+B51+B49+B47+B45+B43+B41+B39</f>
        <v>1560</v>
      </c>
      <c r="C62" s="337">
        <f>C61+C59+C57+C55+C53+C51+C49+C47+C45+C43+C41+C39</f>
        <v>1481</v>
      </c>
    </row>
    <row r="63" spans="1:9" x14ac:dyDescent="0.25">
      <c r="C63" s="309"/>
    </row>
    <row r="64" spans="1:9" s="27" customFormat="1" ht="30" customHeight="1" x14ac:dyDescent="0.25">
      <c r="A64" s="1"/>
      <c r="B64" s="1"/>
      <c r="C64" s="1"/>
      <c r="D64" s="1"/>
      <c r="E64" s="1"/>
      <c r="F64" s="1"/>
      <c r="G64" s="1"/>
      <c r="H64" s="1"/>
      <c r="I64" s="1"/>
    </row>
    <row r="65" spans="1:9" ht="34.5" customHeight="1" x14ac:dyDescent="0.25">
      <c r="A65" s="424" t="s">
        <v>56</v>
      </c>
      <c r="B65" s="424"/>
      <c r="C65" s="424"/>
      <c r="D65" s="424"/>
      <c r="E65" s="424"/>
      <c r="F65" s="424"/>
      <c r="G65" s="424"/>
      <c r="H65" s="424"/>
      <c r="I65" s="424"/>
    </row>
    <row r="66" spans="1:9" ht="67.5" customHeight="1" x14ac:dyDescent="0.25">
      <c r="A66" s="41" t="s">
        <v>57</v>
      </c>
      <c r="B66" s="504" t="s">
        <v>299</v>
      </c>
      <c r="C66" s="505"/>
      <c r="D66" s="506" t="s">
        <v>300</v>
      </c>
      <c r="E66" s="507"/>
      <c r="F66" s="425" t="s">
        <v>194</v>
      </c>
      <c r="G66" s="426"/>
      <c r="H66" s="391" t="s">
        <v>195</v>
      </c>
      <c r="I66" s="392"/>
    </row>
    <row r="67" spans="1:9" ht="45.75" customHeight="1" x14ac:dyDescent="0.25">
      <c r="A67" s="41" t="s">
        <v>196</v>
      </c>
      <c r="B67" s="391">
        <v>0.1</v>
      </c>
      <c r="C67" s="392"/>
      <c r="D67" s="393">
        <v>0.1</v>
      </c>
      <c r="E67" s="394"/>
      <c r="F67" s="395"/>
      <c r="G67" s="396"/>
      <c r="H67" s="395"/>
      <c r="I67" s="396"/>
    </row>
    <row r="68" spans="1:9" ht="30" customHeight="1" x14ac:dyDescent="0.25">
      <c r="A68" s="397" t="s">
        <v>156</v>
      </c>
      <c r="B68" s="70" t="s">
        <v>84</v>
      </c>
      <c r="C68" s="70" t="s">
        <v>86</v>
      </c>
      <c r="D68" s="70" t="s">
        <v>84</v>
      </c>
      <c r="E68" s="70" t="s">
        <v>86</v>
      </c>
      <c r="F68" s="70" t="s">
        <v>84</v>
      </c>
      <c r="G68" s="70" t="s">
        <v>86</v>
      </c>
      <c r="H68" s="70" t="s">
        <v>84</v>
      </c>
      <c r="I68" s="70" t="s">
        <v>86</v>
      </c>
    </row>
    <row r="69" spans="1:9" ht="37.5" customHeight="1" x14ac:dyDescent="0.25">
      <c r="A69" s="398"/>
      <c r="B69" s="207">
        <f>B39/1560</f>
        <v>2.6923076923076925E-2</v>
      </c>
      <c r="C69" s="207">
        <f>C39/1560</f>
        <v>1.282051282051282E-2</v>
      </c>
      <c r="D69" s="207">
        <v>4.2000000000000003E-2</v>
      </c>
      <c r="E69" s="207">
        <v>4.2000000000000003E-2</v>
      </c>
      <c r="F69" s="43"/>
      <c r="G69" s="43"/>
      <c r="H69" s="47"/>
      <c r="I69" s="43"/>
    </row>
    <row r="70" spans="1:9" ht="123" customHeight="1" x14ac:dyDescent="0.25">
      <c r="A70" s="41" t="s">
        <v>197</v>
      </c>
      <c r="B70" s="418" t="s">
        <v>301</v>
      </c>
      <c r="C70" s="419"/>
      <c r="D70" s="418" t="s">
        <v>302</v>
      </c>
      <c r="E70" s="419"/>
      <c r="F70" s="427"/>
      <c r="G70" s="428"/>
      <c r="H70" s="429"/>
      <c r="I70" s="430"/>
    </row>
    <row r="71" spans="1:9" ht="122.25" customHeight="1" x14ac:dyDescent="0.25">
      <c r="A71" s="41" t="s">
        <v>198</v>
      </c>
      <c r="B71" s="474" t="s">
        <v>303</v>
      </c>
      <c r="C71" s="475"/>
      <c r="D71" s="474" t="s">
        <v>304</v>
      </c>
      <c r="E71" s="475"/>
      <c r="F71" s="476"/>
      <c r="G71" s="408"/>
      <c r="H71" s="416"/>
      <c r="I71" s="417"/>
    </row>
    <row r="72" spans="1:9" ht="30.75" customHeight="1" x14ac:dyDescent="0.25">
      <c r="A72" s="397" t="s">
        <v>157</v>
      </c>
      <c r="B72" s="70" t="s">
        <v>84</v>
      </c>
      <c r="C72" s="70" t="s">
        <v>86</v>
      </c>
      <c r="D72" s="70" t="s">
        <v>84</v>
      </c>
      <c r="E72" s="70" t="s">
        <v>86</v>
      </c>
      <c r="F72" s="70" t="s">
        <v>84</v>
      </c>
      <c r="G72" s="70" t="s">
        <v>86</v>
      </c>
      <c r="H72" s="70" t="s">
        <v>84</v>
      </c>
      <c r="I72" s="70" t="s">
        <v>86</v>
      </c>
    </row>
    <row r="73" spans="1:9" ht="30.75" customHeight="1" x14ac:dyDescent="0.25">
      <c r="A73" s="398"/>
      <c r="B73" s="207">
        <f>B41/1560</f>
        <v>5.3846153846153849E-2</v>
      </c>
      <c r="C73" s="207">
        <f>C41/1560</f>
        <v>5.0641025641025642E-2</v>
      </c>
      <c r="D73" s="207">
        <v>8.4000000000000005E-2</v>
      </c>
      <c r="E73" s="207">
        <f>+D73</f>
        <v>8.4000000000000005E-2</v>
      </c>
      <c r="F73" s="43"/>
      <c r="G73" s="44"/>
      <c r="H73" s="47"/>
      <c r="I73" s="44"/>
    </row>
    <row r="74" spans="1:9" ht="197.25" customHeight="1" x14ac:dyDescent="0.25">
      <c r="A74" s="41" t="s">
        <v>197</v>
      </c>
      <c r="B74" s="418" t="s">
        <v>305</v>
      </c>
      <c r="C74" s="419"/>
      <c r="D74" s="418" t="s">
        <v>306</v>
      </c>
      <c r="E74" s="419"/>
      <c r="F74" s="427"/>
      <c r="G74" s="428"/>
      <c r="H74" s="477"/>
      <c r="I74" s="478"/>
    </row>
    <row r="75" spans="1:9" ht="102.75" customHeight="1" x14ac:dyDescent="0.25">
      <c r="A75" s="41" t="s">
        <v>198</v>
      </c>
      <c r="B75" s="474" t="s">
        <v>303</v>
      </c>
      <c r="C75" s="419"/>
      <c r="D75" s="474" t="s">
        <v>304</v>
      </c>
      <c r="E75" s="475"/>
      <c r="F75" s="476"/>
      <c r="G75" s="408"/>
      <c r="H75" s="416"/>
      <c r="I75" s="417"/>
    </row>
    <row r="76" spans="1:9" ht="30.75" customHeight="1" x14ac:dyDescent="0.25">
      <c r="A76" s="397" t="s">
        <v>158</v>
      </c>
      <c r="B76" s="70" t="s">
        <v>84</v>
      </c>
      <c r="C76" s="70" t="s">
        <v>86</v>
      </c>
      <c r="D76" s="70" t="s">
        <v>84</v>
      </c>
      <c r="E76" s="70" t="s">
        <v>86</v>
      </c>
      <c r="F76" s="70" t="s">
        <v>84</v>
      </c>
      <c r="G76" s="70" t="s">
        <v>86</v>
      </c>
      <c r="H76" s="70" t="s">
        <v>84</v>
      </c>
      <c r="I76" s="70" t="s">
        <v>86</v>
      </c>
    </row>
    <row r="77" spans="1:9" ht="30.75" customHeight="1" x14ac:dyDescent="0.25">
      <c r="A77" s="398"/>
      <c r="B77" s="207">
        <f>B43/1560</f>
        <v>6.6666666666666666E-2</v>
      </c>
      <c r="C77" s="207">
        <f>C43/1560</f>
        <v>0.10448717948717949</v>
      </c>
      <c r="D77" s="207">
        <v>0.104</v>
      </c>
      <c r="E77" s="207">
        <f>+D77</f>
        <v>0.104</v>
      </c>
      <c r="F77" s="43"/>
      <c r="G77" s="44"/>
      <c r="H77" s="47"/>
      <c r="I77" s="44"/>
    </row>
    <row r="78" spans="1:9" ht="164.25" customHeight="1" x14ac:dyDescent="0.25">
      <c r="A78" s="41" t="s">
        <v>197</v>
      </c>
      <c r="B78" s="418" t="s">
        <v>307</v>
      </c>
      <c r="C78" s="419"/>
      <c r="D78" s="418" t="s">
        <v>308</v>
      </c>
      <c r="E78" s="419"/>
      <c r="F78" s="472"/>
      <c r="G78" s="473"/>
      <c r="H78" s="416"/>
      <c r="I78" s="417"/>
    </row>
    <row r="79" spans="1:9" ht="122.25" customHeight="1" x14ac:dyDescent="0.25">
      <c r="A79" s="41" t="s">
        <v>198</v>
      </c>
      <c r="B79" s="407" t="s">
        <v>309</v>
      </c>
      <c r="C79" s="408"/>
      <c r="D79" s="407" t="s">
        <v>310</v>
      </c>
      <c r="E79" s="408"/>
      <c r="F79" s="472"/>
      <c r="G79" s="473"/>
      <c r="H79" s="416"/>
      <c r="I79" s="417"/>
    </row>
    <row r="80" spans="1:9" ht="30.75" customHeight="1" x14ac:dyDescent="0.25">
      <c r="A80" s="397" t="s">
        <v>159</v>
      </c>
      <c r="B80" s="70" t="s">
        <v>84</v>
      </c>
      <c r="C80" s="70" t="s">
        <v>86</v>
      </c>
      <c r="D80" s="70" t="s">
        <v>84</v>
      </c>
      <c r="E80" s="70" t="s">
        <v>86</v>
      </c>
      <c r="F80" s="70" t="s">
        <v>84</v>
      </c>
      <c r="G80" s="70" t="s">
        <v>86</v>
      </c>
      <c r="H80" s="70" t="s">
        <v>84</v>
      </c>
      <c r="I80" s="70" t="s">
        <v>86</v>
      </c>
    </row>
    <row r="81" spans="1:9" ht="30.75" customHeight="1" x14ac:dyDescent="0.25">
      <c r="A81" s="398"/>
      <c r="B81" s="207">
        <f>B45/1560</f>
        <v>6.9871794871794873E-2</v>
      </c>
      <c r="C81" s="207">
        <f>C45/1560</f>
        <v>0.10064102564102564</v>
      </c>
      <c r="D81" s="207">
        <v>0.104</v>
      </c>
      <c r="E81" s="207">
        <v>0.104</v>
      </c>
      <c r="F81" s="43"/>
      <c r="G81" s="44"/>
      <c r="H81" s="47"/>
      <c r="I81" s="44"/>
    </row>
    <row r="82" spans="1:9" ht="165" customHeight="1" x14ac:dyDescent="0.25">
      <c r="A82" s="41" t="s">
        <v>197</v>
      </c>
      <c r="B82" s="418" t="s">
        <v>464</v>
      </c>
      <c r="C82" s="419"/>
      <c r="D82" s="418" t="s">
        <v>446</v>
      </c>
      <c r="E82" s="419"/>
      <c r="F82" s="429"/>
      <c r="G82" s="509"/>
      <c r="H82" s="416"/>
      <c r="I82" s="417"/>
    </row>
    <row r="83" spans="1:9" ht="81" customHeight="1" x14ac:dyDescent="0.25">
      <c r="A83" s="41" t="s">
        <v>198</v>
      </c>
      <c r="B83" s="407" t="s">
        <v>465</v>
      </c>
      <c r="C83" s="408"/>
      <c r="D83" s="407" t="s">
        <v>466</v>
      </c>
      <c r="E83" s="408"/>
      <c r="F83" s="416"/>
      <c r="G83" s="417"/>
      <c r="H83" s="416"/>
      <c r="I83" s="417"/>
    </row>
    <row r="84" spans="1:9" ht="30" customHeight="1" x14ac:dyDescent="0.25">
      <c r="A84" s="397" t="s">
        <v>161</v>
      </c>
      <c r="B84" s="70" t="s">
        <v>84</v>
      </c>
      <c r="C84" s="70" t="s">
        <v>86</v>
      </c>
      <c r="D84" s="70" t="s">
        <v>84</v>
      </c>
      <c r="E84" s="70" t="s">
        <v>86</v>
      </c>
      <c r="F84" s="70" t="s">
        <v>84</v>
      </c>
      <c r="G84" s="70" t="s">
        <v>86</v>
      </c>
      <c r="H84" s="70" t="s">
        <v>84</v>
      </c>
      <c r="I84" s="70" t="s">
        <v>86</v>
      </c>
    </row>
    <row r="85" spans="1:9" ht="30" customHeight="1" x14ac:dyDescent="0.25">
      <c r="A85" s="398"/>
      <c r="B85" s="207">
        <f>B47/1560</f>
        <v>6.9871794871794873E-2</v>
      </c>
      <c r="C85" s="207">
        <f>C47/1560</f>
        <v>0.13846153846153847</v>
      </c>
      <c r="D85" s="207">
        <v>0.104</v>
      </c>
      <c r="E85" s="207">
        <v>0.104</v>
      </c>
      <c r="F85" s="43"/>
      <c r="G85" s="44"/>
      <c r="H85" s="47"/>
      <c r="I85" s="44"/>
    </row>
    <row r="86" spans="1:9" ht="165" customHeight="1" x14ac:dyDescent="0.25">
      <c r="A86" s="41" t="s">
        <v>197</v>
      </c>
      <c r="B86" s="418" t="s">
        <v>493</v>
      </c>
      <c r="C86" s="419"/>
      <c r="D86" s="418" t="s">
        <v>510</v>
      </c>
      <c r="E86" s="419"/>
      <c r="F86" s="405"/>
      <c r="G86" s="406"/>
      <c r="H86" s="471"/>
      <c r="I86" s="471"/>
    </row>
    <row r="87" spans="1:9" ht="80.25" customHeight="1" x14ac:dyDescent="0.25">
      <c r="A87" s="41" t="s">
        <v>198</v>
      </c>
      <c r="B87" s="407" t="s">
        <v>494</v>
      </c>
      <c r="C87" s="408"/>
      <c r="D87" s="407" t="s">
        <v>495</v>
      </c>
      <c r="E87" s="408"/>
      <c r="F87" s="405"/>
      <c r="G87" s="406"/>
      <c r="H87" s="405"/>
      <c r="I87" s="406"/>
    </row>
    <row r="88" spans="1:9" ht="29.25" customHeight="1" x14ac:dyDescent="0.25">
      <c r="A88" s="397" t="s">
        <v>162</v>
      </c>
      <c r="B88" s="70" t="s">
        <v>84</v>
      </c>
      <c r="C88" s="70" t="s">
        <v>86</v>
      </c>
      <c r="D88" s="70" t="s">
        <v>84</v>
      </c>
      <c r="E88" s="70" t="s">
        <v>86</v>
      </c>
      <c r="F88" s="70" t="s">
        <v>84</v>
      </c>
      <c r="G88" s="70" t="s">
        <v>86</v>
      </c>
      <c r="H88" s="70" t="s">
        <v>84</v>
      </c>
      <c r="I88" s="70" t="s">
        <v>86</v>
      </c>
    </row>
    <row r="89" spans="1:9" ht="29.25" customHeight="1" x14ac:dyDescent="0.25">
      <c r="A89" s="398"/>
      <c r="B89" s="207">
        <f>B49/1560</f>
        <v>6.9871794871794873E-2</v>
      </c>
      <c r="C89" s="207">
        <f>C49/1560</f>
        <v>9.9358974358974353E-2</v>
      </c>
      <c r="D89" s="207">
        <v>0.104</v>
      </c>
      <c r="E89" s="207">
        <v>0.104</v>
      </c>
      <c r="F89" s="43"/>
      <c r="G89" s="44"/>
      <c r="H89" s="47"/>
      <c r="I89" s="44"/>
    </row>
    <row r="90" spans="1:9" ht="144.75" customHeight="1" x14ac:dyDescent="0.25">
      <c r="A90" s="41" t="s">
        <v>197</v>
      </c>
      <c r="B90" s="409" t="s">
        <v>531</v>
      </c>
      <c r="C90" s="410"/>
      <c r="D90" s="409" t="s">
        <v>543</v>
      </c>
      <c r="E90" s="410"/>
      <c r="F90" s="411"/>
      <c r="G90" s="412"/>
      <c r="H90" s="413"/>
      <c r="I90" s="413"/>
    </row>
    <row r="91" spans="1:9" ht="80.25" customHeight="1" x14ac:dyDescent="0.25">
      <c r="A91" s="41" t="s">
        <v>198</v>
      </c>
      <c r="B91" s="401" t="s">
        <v>532</v>
      </c>
      <c r="C91" s="402"/>
      <c r="D91" s="401" t="s">
        <v>533</v>
      </c>
      <c r="E91" s="402"/>
      <c r="F91" s="403"/>
      <c r="G91" s="404"/>
      <c r="H91" s="405"/>
      <c r="I91" s="406"/>
    </row>
    <row r="92" spans="1:9" ht="25.15" customHeight="1" x14ac:dyDescent="0.25">
      <c r="A92" s="397" t="s">
        <v>163</v>
      </c>
      <c r="B92" s="70" t="s">
        <v>84</v>
      </c>
      <c r="C92" s="70" t="s">
        <v>86</v>
      </c>
      <c r="D92" s="70" t="s">
        <v>84</v>
      </c>
      <c r="E92" s="70" t="s">
        <v>86</v>
      </c>
      <c r="F92" s="70" t="s">
        <v>84</v>
      </c>
      <c r="G92" s="70" t="s">
        <v>86</v>
      </c>
      <c r="H92" s="70" t="s">
        <v>84</v>
      </c>
      <c r="I92" s="70" t="s">
        <v>86</v>
      </c>
    </row>
    <row r="93" spans="1:9" ht="25.15" customHeight="1" x14ac:dyDescent="0.25">
      <c r="A93" s="398"/>
      <c r="B93" s="207">
        <f>B51/1560</f>
        <v>6.6666666666666666E-2</v>
      </c>
      <c r="C93" s="207">
        <f>C51/1560</f>
        <v>9.8717948717948714E-2</v>
      </c>
      <c r="D93" s="207">
        <v>0.104</v>
      </c>
      <c r="E93" s="207">
        <v>0.104</v>
      </c>
      <c r="F93" s="43"/>
      <c r="G93" s="44"/>
      <c r="H93" s="47"/>
      <c r="I93" s="44"/>
    </row>
    <row r="94" spans="1:9" ht="156" customHeight="1" x14ac:dyDescent="0.25">
      <c r="A94" s="41" t="s">
        <v>197</v>
      </c>
      <c r="B94" s="409" t="s">
        <v>577</v>
      </c>
      <c r="C94" s="410"/>
      <c r="D94" s="502" t="s">
        <v>566</v>
      </c>
      <c r="E94" s="503"/>
      <c r="F94" s="411"/>
      <c r="G94" s="412"/>
      <c r="H94" s="413"/>
      <c r="I94" s="413"/>
    </row>
    <row r="95" spans="1:9" ht="80.25" customHeight="1" x14ac:dyDescent="0.25">
      <c r="A95" s="41" t="s">
        <v>198</v>
      </c>
      <c r="B95" s="401" t="s">
        <v>574</v>
      </c>
      <c r="C95" s="402"/>
      <c r="D95" s="401" t="s">
        <v>567</v>
      </c>
      <c r="E95" s="402"/>
      <c r="F95" s="405"/>
      <c r="G95" s="406"/>
      <c r="H95" s="405"/>
      <c r="I95" s="406"/>
    </row>
    <row r="96" spans="1:9" ht="25.15" customHeight="1" x14ac:dyDescent="0.25">
      <c r="A96" s="397" t="s">
        <v>164</v>
      </c>
      <c r="B96" s="70" t="s">
        <v>84</v>
      </c>
      <c r="C96" s="70" t="s">
        <v>86</v>
      </c>
      <c r="D96" s="70" t="s">
        <v>84</v>
      </c>
      <c r="E96" s="70" t="s">
        <v>86</v>
      </c>
      <c r="F96" s="70" t="s">
        <v>84</v>
      </c>
      <c r="G96" s="70" t="s">
        <v>86</v>
      </c>
      <c r="H96" s="70" t="s">
        <v>84</v>
      </c>
      <c r="I96" s="70" t="s">
        <v>86</v>
      </c>
    </row>
    <row r="97" spans="1:9" ht="25.15" customHeight="1" x14ac:dyDescent="0.25">
      <c r="A97" s="398"/>
      <c r="B97" s="207">
        <f>B53/1560</f>
        <v>8.3333333333333329E-2</v>
      </c>
      <c r="C97" s="207">
        <f>C53/1560</f>
        <v>8.3333333333333329E-2</v>
      </c>
      <c r="D97" s="207">
        <v>0.104</v>
      </c>
      <c r="E97" s="207">
        <v>0.104</v>
      </c>
      <c r="F97" s="43"/>
      <c r="G97" s="44"/>
      <c r="H97" s="47"/>
      <c r="I97" s="44"/>
    </row>
    <row r="98" spans="1:9" ht="163.9" customHeight="1" x14ac:dyDescent="0.25">
      <c r="A98" s="41" t="s">
        <v>197</v>
      </c>
      <c r="B98" s="502" t="s">
        <v>611</v>
      </c>
      <c r="C98" s="503"/>
      <c r="D98" s="502" t="s">
        <v>583</v>
      </c>
      <c r="E98" s="503"/>
      <c r="F98" s="413"/>
      <c r="G98" s="413"/>
      <c r="H98" s="413"/>
      <c r="I98" s="413"/>
    </row>
    <row r="99" spans="1:9" ht="80.25" customHeight="1" x14ac:dyDescent="0.25">
      <c r="A99" s="41" t="s">
        <v>198</v>
      </c>
      <c r="B99" s="401" t="s">
        <v>600</v>
      </c>
      <c r="C99" s="402"/>
      <c r="D99" s="401" t="s">
        <v>601</v>
      </c>
      <c r="E99" s="402"/>
      <c r="F99" s="405"/>
      <c r="G99" s="406"/>
      <c r="H99" s="405"/>
      <c r="I99" s="406"/>
    </row>
    <row r="100" spans="1:9" ht="25.15" customHeight="1" x14ac:dyDescent="0.25">
      <c r="A100" s="397" t="s">
        <v>166</v>
      </c>
      <c r="B100" s="70" t="s">
        <v>84</v>
      </c>
      <c r="C100" s="70" t="s">
        <v>86</v>
      </c>
      <c r="D100" s="70" t="s">
        <v>84</v>
      </c>
      <c r="E100" s="70" t="s">
        <v>86</v>
      </c>
      <c r="F100" s="70" t="s">
        <v>84</v>
      </c>
      <c r="G100" s="70" t="s">
        <v>86</v>
      </c>
      <c r="H100" s="70" t="s">
        <v>84</v>
      </c>
      <c r="I100" s="70" t="s">
        <v>86</v>
      </c>
    </row>
    <row r="101" spans="1:9" ht="25.15" customHeight="1" x14ac:dyDescent="0.25">
      <c r="A101" s="398"/>
      <c r="B101" s="207">
        <f>B55/1560</f>
        <v>8.6538461538461536E-2</v>
      </c>
      <c r="C101" s="207">
        <f>C55/1560</f>
        <v>8.6538461538461536E-2</v>
      </c>
      <c r="D101" s="207">
        <v>0.104</v>
      </c>
      <c r="E101" s="207">
        <v>0.104</v>
      </c>
      <c r="F101" s="43"/>
      <c r="G101" s="44"/>
      <c r="H101" s="47"/>
      <c r="I101" s="44"/>
    </row>
    <row r="102" spans="1:9" ht="156.6" customHeight="1" x14ac:dyDescent="0.25">
      <c r="A102" s="41" t="s">
        <v>197</v>
      </c>
      <c r="B102" s="502" t="s">
        <v>639</v>
      </c>
      <c r="C102" s="503"/>
      <c r="D102" s="502" t="s">
        <v>618</v>
      </c>
      <c r="E102" s="503"/>
      <c r="F102" s="413"/>
      <c r="G102" s="413"/>
      <c r="H102" s="413"/>
      <c r="I102" s="413"/>
    </row>
    <row r="103" spans="1:9" ht="80.25" customHeight="1" x14ac:dyDescent="0.25">
      <c r="A103" s="41" t="s">
        <v>198</v>
      </c>
      <c r="B103" s="401" t="s">
        <v>632</v>
      </c>
      <c r="C103" s="402"/>
      <c r="D103" s="401" t="s">
        <v>633</v>
      </c>
      <c r="E103" s="402"/>
      <c r="F103" s="405"/>
      <c r="G103" s="406"/>
      <c r="H103" s="405"/>
      <c r="I103" s="406"/>
    </row>
    <row r="104" spans="1:9" ht="25.15" customHeight="1" x14ac:dyDescent="0.25">
      <c r="A104" s="397" t="s">
        <v>167</v>
      </c>
      <c r="B104" s="70" t="s">
        <v>84</v>
      </c>
      <c r="C104" s="70" t="s">
        <v>86</v>
      </c>
      <c r="D104" s="70" t="s">
        <v>84</v>
      </c>
      <c r="E104" s="70" t="s">
        <v>86</v>
      </c>
      <c r="F104" s="70" t="s">
        <v>84</v>
      </c>
      <c r="G104" s="70" t="s">
        <v>86</v>
      </c>
      <c r="H104" s="70" t="s">
        <v>84</v>
      </c>
      <c r="I104" s="70" t="s">
        <v>86</v>
      </c>
    </row>
    <row r="105" spans="1:9" ht="25.15" customHeight="1" x14ac:dyDescent="0.25">
      <c r="A105" s="398"/>
      <c r="B105" s="207">
        <f>B57/1560</f>
        <v>0.13782051282051283</v>
      </c>
      <c r="C105" s="207">
        <f>C57/1560</f>
        <v>7.7564102564102566E-2</v>
      </c>
      <c r="D105" s="207">
        <v>0.104</v>
      </c>
      <c r="E105" s="207">
        <v>0.104</v>
      </c>
      <c r="F105" s="43"/>
      <c r="G105" s="44"/>
      <c r="H105" s="47"/>
      <c r="I105" s="44"/>
    </row>
    <row r="106" spans="1:9" ht="217.15" customHeight="1" x14ac:dyDescent="0.25">
      <c r="A106" s="41" t="s">
        <v>197</v>
      </c>
      <c r="B106" s="502" t="s">
        <v>693</v>
      </c>
      <c r="C106" s="503"/>
      <c r="D106" s="502" t="s">
        <v>667</v>
      </c>
      <c r="E106" s="503"/>
      <c r="F106" s="413"/>
      <c r="G106" s="413"/>
      <c r="H106" s="413"/>
      <c r="I106" s="413"/>
    </row>
    <row r="107" spans="1:9" ht="80.25" customHeight="1" x14ac:dyDescent="0.25">
      <c r="A107" s="41" t="s">
        <v>198</v>
      </c>
      <c r="B107" s="401" t="s">
        <v>681</v>
      </c>
      <c r="C107" s="402"/>
      <c r="D107" s="401" t="s">
        <v>682</v>
      </c>
      <c r="E107" s="402"/>
      <c r="F107" s="405"/>
      <c r="G107" s="406"/>
      <c r="H107" s="405"/>
      <c r="I107" s="406"/>
    </row>
    <row r="108" spans="1:9" ht="25.15" customHeight="1" x14ac:dyDescent="0.25">
      <c r="A108" s="397" t="s">
        <v>168</v>
      </c>
      <c r="B108" s="70" t="s">
        <v>84</v>
      </c>
      <c r="C108" s="70" t="s">
        <v>86</v>
      </c>
      <c r="D108" s="70" t="s">
        <v>84</v>
      </c>
      <c r="E108" s="70" t="s">
        <v>86</v>
      </c>
      <c r="F108" s="70" t="s">
        <v>84</v>
      </c>
      <c r="G108" s="70" t="s">
        <v>86</v>
      </c>
      <c r="H108" s="70" t="s">
        <v>84</v>
      </c>
      <c r="I108" s="70" t="s">
        <v>86</v>
      </c>
    </row>
    <row r="109" spans="1:9" ht="25.15" customHeight="1" x14ac:dyDescent="0.25">
      <c r="A109" s="398"/>
      <c r="B109" s="207">
        <f>B59/1560</f>
        <v>0.13461538461538461</v>
      </c>
      <c r="C109" s="207">
        <f>C59/1560</f>
        <v>9.6794871794871798E-2</v>
      </c>
      <c r="D109" s="207">
        <v>4.2000000000000003E-2</v>
      </c>
      <c r="E109" s="43">
        <v>4.2000000000000003E-2</v>
      </c>
      <c r="F109" s="43"/>
      <c r="G109" s="44"/>
      <c r="H109" s="47"/>
      <c r="I109" s="44"/>
    </row>
    <row r="110" spans="1:9" ht="208.9" customHeight="1" x14ac:dyDescent="0.25">
      <c r="A110" s="41" t="s">
        <v>197</v>
      </c>
      <c r="B110" s="502" t="s">
        <v>725</v>
      </c>
      <c r="C110" s="503"/>
      <c r="D110" s="502" t="s">
        <v>706</v>
      </c>
      <c r="E110" s="503"/>
      <c r="F110" s="413"/>
      <c r="G110" s="413"/>
      <c r="H110" s="413"/>
      <c r="I110" s="413"/>
    </row>
    <row r="111" spans="1:9" ht="80.25" customHeight="1" x14ac:dyDescent="0.25">
      <c r="A111" s="41" t="s">
        <v>198</v>
      </c>
      <c r="B111" s="401" t="s">
        <v>726</v>
      </c>
      <c r="C111" s="402"/>
      <c r="D111" s="533" t="s">
        <v>727</v>
      </c>
      <c r="E111" s="772"/>
      <c r="F111" s="405"/>
      <c r="G111" s="406"/>
      <c r="H111" s="405"/>
      <c r="I111" s="406"/>
    </row>
    <row r="112" spans="1:9" ht="25.15" customHeight="1" x14ac:dyDescent="0.25">
      <c r="A112" s="397" t="s">
        <v>169</v>
      </c>
      <c r="B112" s="70" t="s">
        <v>84</v>
      </c>
      <c r="C112" s="70" t="s">
        <v>86</v>
      </c>
      <c r="D112" s="70" t="s">
        <v>84</v>
      </c>
      <c r="E112" s="70" t="s">
        <v>86</v>
      </c>
      <c r="F112" s="70" t="s">
        <v>84</v>
      </c>
      <c r="G112" s="70" t="s">
        <v>86</v>
      </c>
      <c r="H112" s="70" t="s">
        <v>84</v>
      </c>
      <c r="I112" s="70" t="s">
        <v>86</v>
      </c>
    </row>
    <row r="113" spans="1:9" ht="25.15" customHeight="1" x14ac:dyDescent="0.25">
      <c r="A113" s="398"/>
      <c r="B113" s="207">
        <f>B61/1560</f>
        <v>0.13397435897435897</v>
      </c>
      <c r="C113" s="207">
        <f>C61/1560</f>
        <v>0</v>
      </c>
      <c r="D113" s="43">
        <v>0</v>
      </c>
      <c r="E113" s="137"/>
      <c r="F113" s="43"/>
      <c r="G113" s="138"/>
      <c r="H113" s="137"/>
      <c r="I113" s="138"/>
    </row>
    <row r="114" spans="1:9" ht="80.25" customHeight="1" x14ac:dyDescent="0.25">
      <c r="A114" s="41" t="s">
        <v>197</v>
      </c>
      <c r="B114" s="508"/>
      <c r="C114" s="508"/>
      <c r="D114" s="508"/>
      <c r="E114" s="508"/>
      <c r="F114" s="508"/>
      <c r="G114" s="508"/>
      <c r="H114" s="508"/>
      <c r="I114" s="508"/>
    </row>
    <row r="115" spans="1:9" ht="80.25" customHeight="1" x14ac:dyDescent="0.25">
      <c r="A115" s="41" t="s">
        <v>198</v>
      </c>
      <c r="B115" s="405"/>
      <c r="C115" s="406"/>
      <c r="D115" s="405"/>
      <c r="E115" s="406"/>
      <c r="F115" s="405"/>
      <c r="G115" s="406"/>
      <c r="H115" s="405"/>
      <c r="I115" s="406"/>
    </row>
    <row r="116" spans="1:9" ht="16.5" x14ac:dyDescent="0.25">
      <c r="A116" s="42" t="s">
        <v>199</v>
      </c>
      <c r="B116" s="46">
        <f t="shared" ref="B116:I116" si="1">(B69+B73+B77+B81+B85+B89+B93+B97+B101+B105+B109+B113)</f>
        <v>1</v>
      </c>
      <c r="C116" s="46">
        <f t="shared" si="1"/>
        <v>0.94935897435897443</v>
      </c>
      <c r="D116" s="46">
        <f t="shared" si="1"/>
        <v>0.99999999999999989</v>
      </c>
      <c r="E116" s="46">
        <f t="shared" si="1"/>
        <v>0.99999999999999989</v>
      </c>
      <c r="F116" s="46">
        <f t="shared" si="1"/>
        <v>0</v>
      </c>
      <c r="G116" s="46">
        <f t="shared" si="1"/>
        <v>0</v>
      </c>
      <c r="H116" s="46">
        <f t="shared" si="1"/>
        <v>0</v>
      </c>
      <c r="I116" s="46">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F53:G53"/>
    <mergeCell ref="F83:G83"/>
    <mergeCell ref="H83:I83"/>
    <mergeCell ref="B86:C8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s>
  <phoneticPr fontId="33" type="noConversion"/>
  <dataValidations count="1">
    <dataValidation type="list" allowBlank="1" showInputMessage="1" showErrorMessage="1" sqref="H35:I36" xr:uid="{F73DB0EB-ABC7-4FC5-ADE4-B2ADA3B0391D}">
      <formula1>"Constante,Creciente,Suma"</formula1>
    </dataValidation>
  </dataValidations>
  <hyperlinks>
    <hyperlink ref="B71" r:id="rId1" xr:uid="{99CD2F41-6F38-468E-B6CA-BD6923286253}"/>
    <hyperlink ref="D71" r:id="rId2" xr:uid="{AB387793-9953-4467-B683-80F0F52B1A2B}"/>
    <hyperlink ref="B75" r:id="rId3" xr:uid="{59F420AD-8D95-4CA1-BAD6-33648BDC1799}"/>
    <hyperlink ref="D75" r:id="rId4" xr:uid="{9D8CE420-0660-46B4-8187-060A0BF592B4}"/>
    <hyperlink ref="B79" r:id="rId5" xr:uid="{367BA74E-B347-4794-8751-4855ACA61B08}"/>
    <hyperlink ref="D79" r:id="rId6" xr:uid="{88576BA6-0E81-4584-ABC8-19F13549A3F2}"/>
    <hyperlink ref="B83" r:id="rId7" xr:uid="{11FB53C9-955B-4373-9544-EF506DBD2929}"/>
    <hyperlink ref="D83" r:id="rId8" xr:uid="{373E1799-54DB-497A-AF14-FCAA4B527D4F}"/>
    <hyperlink ref="B87" r:id="rId9" xr:uid="{67F52549-53E6-4EDD-92E2-9E53F07C968B}"/>
    <hyperlink ref="D87" r:id="rId10" xr:uid="{BFE4416A-6F3E-419C-86A6-E32557A3CC46}"/>
    <hyperlink ref="B91" r:id="rId11" xr:uid="{72278AD0-3568-4EAA-92B3-FFD302558872}"/>
    <hyperlink ref="D91" r:id="rId12" xr:uid="{7349B3F1-0ECD-45D9-B7FE-4AA4BC9C6BA3}"/>
    <hyperlink ref="D95" r:id="rId13" xr:uid="{9EA943E9-74E0-4521-9C35-FAE263AA1CD9}"/>
    <hyperlink ref="B95" r:id="rId14" xr:uid="{814E5D4A-A971-4B11-B096-0697AD3C9C64}"/>
    <hyperlink ref="B99" r:id="rId15" xr:uid="{4DA5616F-5A77-4CEC-A1EE-732F1DDD046F}"/>
    <hyperlink ref="D99" r:id="rId16" xr:uid="{EE3F11B2-38DE-4EE2-8D2D-5110F2BF2BE7}"/>
    <hyperlink ref="B103" r:id="rId17" xr:uid="{218041F9-6293-4280-9251-02062AFC9DF9}"/>
    <hyperlink ref="D103" r:id="rId18" xr:uid="{2B5C7489-B130-4452-8B90-86083D2240B8}"/>
    <hyperlink ref="B107" r:id="rId19" xr:uid="{9EA16A76-0F74-4E12-894A-8AC179397187}"/>
    <hyperlink ref="D107" r:id="rId20" xr:uid="{2DCB7F67-59D0-4A0B-A018-C0E87764E0B3}"/>
    <hyperlink ref="B111" r:id="rId21" xr:uid="{76970250-FB4C-48D2-B0EF-BD1C9ACD49E5}"/>
    <hyperlink ref="D111" r:id="rId22" xr:uid="{95755FDB-9FB9-4D1C-9630-864CDC552745}"/>
  </hyperlinks>
  <pageMargins left="0.25" right="0.25" top="0.75" bottom="0.75" header="0.3" footer="0.3"/>
  <pageSetup scale="10" orientation="landscape" r:id="rId23"/>
  <rowBreaks count="1" manualBreakCount="1">
    <brk id="83" max="14" man="1"/>
  </rowBreaks>
  <drawing r:id="rId24"/>
  <legacyDrawing r:id="rId2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50FE2-6995-4DB4-B2B4-397F7041D8D7}">
  <sheetPr>
    <tabColor theme="5" tint="0.59999389629810485"/>
  </sheetPr>
  <dimension ref="A1:O126"/>
  <sheetViews>
    <sheetView showGridLines="0" view="pageBreakPreview" topLeftCell="F16" zoomScale="60" zoomScaleNormal="70" workbookViewId="0">
      <selection activeCell="N24" activeCellId="1" sqref="M9:O10 N24:N29"/>
    </sheetView>
  </sheetViews>
  <sheetFormatPr baseColWidth="10" defaultColWidth="10.7109375" defaultRowHeight="14.25" x14ac:dyDescent="0.25"/>
  <cols>
    <col min="1" max="1" width="49.7109375" style="1" customWidth="1"/>
    <col min="2" max="5" width="35.7109375" style="1" customWidth="1"/>
    <col min="6" max="6" width="43" style="1" customWidth="1"/>
    <col min="7" max="7" width="41.28515625" style="1" customWidth="1"/>
    <col min="8" max="8" width="35.7109375" style="1" customWidth="1"/>
    <col min="9" max="9" width="42.28515625" style="1" customWidth="1"/>
    <col min="10" max="13" width="35.7109375" style="1" customWidth="1"/>
    <col min="14" max="14" width="31" style="1" customWidth="1"/>
    <col min="15" max="15" width="18.28515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7109375" style="1"/>
    <col min="23" max="23" width="18.42578125" style="1" bestFit="1" customWidth="1"/>
    <col min="24" max="24" width="16.28515625" style="1" customWidth="1"/>
    <col min="25" max="16384" width="10.7109375" style="1"/>
  </cols>
  <sheetData>
    <row r="1" spans="1:15" s="60" customFormat="1" ht="22.35" customHeight="1" thickBot="1" x14ac:dyDescent="0.3">
      <c r="A1" s="454"/>
      <c r="B1" s="434" t="s">
        <v>150</v>
      </c>
      <c r="C1" s="435"/>
      <c r="D1" s="435"/>
      <c r="E1" s="435"/>
      <c r="F1" s="435"/>
      <c r="G1" s="435"/>
      <c r="H1" s="435"/>
      <c r="I1" s="435"/>
      <c r="J1" s="435"/>
      <c r="K1" s="435"/>
      <c r="L1" s="436"/>
      <c r="M1" s="431" t="s">
        <v>272</v>
      </c>
      <c r="N1" s="432"/>
      <c r="O1" s="433"/>
    </row>
    <row r="2" spans="1:15" s="60" customFormat="1" ht="18" customHeight="1" thickBot="1" x14ac:dyDescent="0.3">
      <c r="A2" s="455"/>
      <c r="B2" s="437" t="s">
        <v>151</v>
      </c>
      <c r="C2" s="438"/>
      <c r="D2" s="438"/>
      <c r="E2" s="438"/>
      <c r="F2" s="438"/>
      <c r="G2" s="438"/>
      <c r="H2" s="438"/>
      <c r="I2" s="438"/>
      <c r="J2" s="438"/>
      <c r="K2" s="438"/>
      <c r="L2" s="439"/>
      <c r="M2" s="431" t="s">
        <v>273</v>
      </c>
      <c r="N2" s="432"/>
      <c r="O2" s="433"/>
    </row>
    <row r="3" spans="1:15" s="60" customFormat="1" ht="20.100000000000001" customHeight="1" thickBot="1" x14ac:dyDescent="0.3">
      <c r="A3" s="455"/>
      <c r="B3" s="437" t="s">
        <v>0</v>
      </c>
      <c r="C3" s="438"/>
      <c r="D3" s="438"/>
      <c r="E3" s="438"/>
      <c r="F3" s="438"/>
      <c r="G3" s="438"/>
      <c r="H3" s="438"/>
      <c r="I3" s="438"/>
      <c r="J3" s="438"/>
      <c r="K3" s="438"/>
      <c r="L3" s="439"/>
      <c r="M3" s="431" t="s">
        <v>274</v>
      </c>
      <c r="N3" s="432"/>
      <c r="O3" s="433"/>
    </row>
    <row r="4" spans="1:15" s="60" customFormat="1" ht="21.75" customHeight="1" thickBot="1" x14ac:dyDescent="0.3">
      <c r="A4" s="456"/>
      <c r="B4" s="440" t="s">
        <v>152</v>
      </c>
      <c r="C4" s="441"/>
      <c r="D4" s="441"/>
      <c r="E4" s="441"/>
      <c r="F4" s="441"/>
      <c r="G4" s="441"/>
      <c r="H4" s="441"/>
      <c r="I4" s="441"/>
      <c r="J4" s="441"/>
      <c r="K4" s="441"/>
      <c r="L4" s="442"/>
      <c r="M4" s="431" t="s">
        <v>275</v>
      </c>
      <c r="N4" s="432"/>
      <c r="O4" s="433"/>
    </row>
    <row r="5" spans="1:15" s="60" customFormat="1" ht="16.350000000000001" customHeight="1" thickBot="1" x14ac:dyDescent="0.3">
      <c r="A5" s="61"/>
      <c r="B5" s="62"/>
      <c r="C5" s="62"/>
      <c r="D5" s="62"/>
      <c r="E5" s="62"/>
      <c r="F5" s="62"/>
      <c r="G5" s="62"/>
      <c r="H5" s="62"/>
      <c r="I5" s="62"/>
      <c r="J5" s="62"/>
      <c r="K5" s="62"/>
      <c r="L5" s="62"/>
      <c r="M5" s="63"/>
      <c r="N5" s="63"/>
      <c r="O5" s="63"/>
    </row>
    <row r="6" spans="1:15" ht="40.35" customHeight="1" thickBot="1" x14ac:dyDescent="0.3">
      <c r="A6" s="49" t="s">
        <v>154</v>
      </c>
      <c r="B6" s="465" t="s">
        <v>281</v>
      </c>
      <c r="C6" s="466"/>
      <c r="D6" s="466"/>
      <c r="E6" s="466"/>
      <c r="F6" s="466"/>
      <c r="G6" s="466"/>
      <c r="H6" s="466"/>
      <c r="I6" s="466"/>
      <c r="J6" s="466"/>
      <c r="K6" s="467"/>
      <c r="L6" s="126" t="s">
        <v>155</v>
      </c>
      <c r="M6" s="468">
        <v>2024110010300</v>
      </c>
      <c r="N6" s="469"/>
      <c r="O6" s="470"/>
    </row>
    <row r="7" spans="1:15" s="60" customFormat="1" ht="18" customHeight="1" thickBot="1" x14ac:dyDescent="0.3">
      <c r="A7" s="61"/>
      <c r="B7" s="62"/>
      <c r="C7" s="62"/>
      <c r="D7" s="62"/>
      <c r="E7" s="62"/>
      <c r="F7" s="62"/>
      <c r="G7" s="62"/>
      <c r="H7" s="62"/>
      <c r="I7" s="62"/>
      <c r="J7" s="62"/>
      <c r="K7" s="62"/>
      <c r="L7" s="62"/>
      <c r="M7" s="63"/>
      <c r="N7" s="63"/>
      <c r="O7" s="63"/>
    </row>
    <row r="8" spans="1:15" s="60" customFormat="1" ht="21.75" customHeight="1" thickBot="1" x14ac:dyDescent="0.3">
      <c r="A8" s="458" t="s">
        <v>6</v>
      </c>
      <c r="B8" s="126" t="s">
        <v>156</v>
      </c>
      <c r="C8" s="96"/>
      <c r="D8" s="126" t="s">
        <v>157</v>
      </c>
      <c r="E8" s="96"/>
      <c r="F8" s="126" t="s">
        <v>158</v>
      </c>
      <c r="G8" s="96"/>
      <c r="H8" s="126" t="s">
        <v>159</v>
      </c>
      <c r="I8" s="98"/>
      <c r="J8" s="423" t="s">
        <v>8</v>
      </c>
      <c r="K8" s="457"/>
      <c r="L8" s="125" t="s">
        <v>160</v>
      </c>
      <c r="M8" s="420"/>
      <c r="N8" s="420"/>
      <c r="O8" s="420"/>
    </row>
    <row r="9" spans="1:15" s="60" customFormat="1" ht="21.75" customHeight="1" thickBot="1" x14ac:dyDescent="0.3">
      <c r="A9" s="458"/>
      <c r="B9" s="127" t="s">
        <v>161</v>
      </c>
      <c r="C9" s="99"/>
      <c r="D9" s="126" t="s">
        <v>162</v>
      </c>
      <c r="E9" s="100"/>
      <c r="F9" s="126" t="s">
        <v>163</v>
      </c>
      <c r="G9" s="100"/>
      <c r="H9" s="126" t="s">
        <v>164</v>
      </c>
      <c r="I9" s="98"/>
      <c r="J9" s="423"/>
      <c r="K9" s="457"/>
      <c r="L9" s="125" t="s">
        <v>165</v>
      </c>
      <c r="M9" s="773" t="s">
        <v>282</v>
      </c>
      <c r="N9" s="773"/>
      <c r="O9" s="773"/>
    </row>
    <row r="10" spans="1:15" s="60" customFormat="1" ht="21.75" customHeight="1" thickBot="1" x14ac:dyDescent="0.3">
      <c r="A10" s="458"/>
      <c r="B10" s="126" t="s">
        <v>166</v>
      </c>
      <c r="C10" s="96"/>
      <c r="D10" s="126" t="s">
        <v>167</v>
      </c>
      <c r="E10" s="99"/>
      <c r="F10" s="126" t="s">
        <v>168</v>
      </c>
      <c r="G10" s="100" t="s">
        <v>282</v>
      </c>
      <c r="H10" s="126" t="s">
        <v>169</v>
      </c>
      <c r="I10" s="98"/>
      <c r="J10" s="423"/>
      <c r="K10" s="457"/>
      <c r="L10" s="125" t="s">
        <v>170</v>
      </c>
      <c r="M10" s="773" t="s">
        <v>282</v>
      </c>
      <c r="N10" s="773"/>
      <c r="O10" s="773"/>
    </row>
    <row r="11" spans="1:15" ht="15" customHeight="1" thickBot="1" x14ac:dyDescent="0.3">
      <c r="A11" s="6"/>
      <c r="B11" s="7"/>
      <c r="C11" s="7"/>
      <c r="D11" s="9"/>
      <c r="E11" s="8"/>
      <c r="F11" s="8"/>
      <c r="G11" s="168"/>
      <c r="H11" s="168"/>
      <c r="I11" s="10"/>
      <c r="J11" s="10"/>
      <c r="K11" s="7"/>
      <c r="L11" s="7"/>
      <c r="M11" s="7"/>
      <c r="N11" s="7"/>
      <c r="O11" s="7"/>
    </row>
    <row r="12" spans="1:15" ht="15" customHeight="1" x14ac:dyDescent="0.25">
      <c r="A12" s="462" t="s">
        <v>171</v>
      </c>
      <c r="B12" s="443" t="s">
        <v>311</v>
      </c>
      <c r="C12" s="444"/>
      <c r="D12" s="444"/>
      <c r="E12" s="444"/>
      <c r="F12" s="444"/>
      <c r="G12" s="444"/>
      <c r="H12" s="444"/>
      <c r="I12" s="444"/>
      <c r="J12" s="444"/>
      <c r="K12" s="444"/>
      <c r="L12" s="444"/>
      <c r="M12" s="444"/>
      <c r="N12" s="444"/>
      <c r="O12" s="445"/>
    </row>
    <row r="13" spans="1:15" ht="15" customHeight="1" x14ac:dyDescent="0.25">
      <c r="A13" s="463"/>
      <c r="B13" s="446"/>
      <c r="C13" s="447"/>
      <c r="D13" s="447"/>
      <c r="E13" s="447"/>
      <c r="F13" s="447"/>
      <c r="G13" s="447"/>
      <c r="H13" s="447"/>
      <c r="I13" s="447"/>
      <c r="J13" s="447"/>
      <c r="K13" s="447"/>
      <c r="L13" s="447"/>
      <c r="M13" s="447"/>
      <c r="N13" s="447"/>
      <c r="O13" s="448"/>
    </row>
    <row r="14" spans="1:15" ht="15" customHeight="1" thickBot="1" x14ac:dyDescent="0.3">
      <c r="A14" s="464"/>
      <c r="B14" s="449"/>
      <c r="C14" s="450"/>
      <c r="D14" s="450"/>
      <c r="E14" s="450"/>
      <c r="F14" s="450"/>
      <c r="G14" s="450"/>
      <c r="H14" s="450"/>
      <c r="I14" s="450"/>
      <c r="J14" s="450"/>
      <c r="K14" s="450"/>
      <c r="L14" s="450"/>
      <c r="M14" s="450"/>
      <c r="N14" s="450"/>
      <c r="O14" s="451"/>
    </row>
    <row r="15" spans="1:15" ht="9" customHeight="1" thickBot="1" x14ac:dyDescent="0.3">
      <c r="A15" s="14"/>
      <c r="B15" s="59"/>
      <c r="C15" s="15"/>
      <c r="D15" s="15"/>
      <c r="E15" s="15"/>
      <c r="F15" s="15"/>
      <c r="G15" s="16"/>
      <c r="H15" s="16"/>
      <c r="I15" s="16"/>
      <c r="J15" s="16"/>
      <c r="K15" s="16"/>
      <c r="L15" s="17"/>
      <c r="M15" s="17"/>
      <c r="N15" s="17"/>
      <c r="O15" s="17"/>
    </row>
    <row r="16" spans="1:15" s="18" customFormat="1" ht="37.5" customHeight="1" thickBot="1" x14ac:dyDescent="0.3">
      <c r="A16" s="49" t="s">
        <v>13</v>
      </c>
      <c r="B16" s="452" t="s">
        <v>284</v>
      </c>
      <c r="C16" s="452"/>
      <c r="D16" s="452"/>
      <c r="E16" s="452"/>
      <c r="F16" s="452"/>
      <c r="G16" s="458" t="s">
        <v>15</v>
      </c>
      <c r="H16" s="458"/>
      <c r="I16" s="453" t="s">
        <v>312</v>
      </c>
      <c r="J16" s="453"/>
      <c r="K16" s="453"/>
      <c r="L16" s="453"/>
      <c r="M16" s="453"/>
      <c r="N16" s="453"/>
      <c r="O16" s="453"/>
    </row>
    <row r="17" spans="1:15" ht="9" customHeight="1" thickBot="1" x14ac:dyDescent="0.3">
      <c r="A17" s="14"/>
      <c r="B17" s="16"/>
      <c r="C17" s="15"/>
      <c r="D17" s="15"/>
      <c r="E17" s="15"/>
      <c r="F17" s="15"/>
      <c r="G17" s="16"/>
      <c r="H17" s="16"/>
      <c r="I17" s="16"/>
      <c r="J17" s="16"/>
      <c r="K17" s="16"/>
      <c r="L17" s="17"/>
      <c r="M17" s="17"/>
      <c r="N17" s="17"/>
      <c r="O17" s="17"/>
    </row>
    <row r="18" spans="1:15" ht="56.25" customHeight="1" thickBot="1" x14ac:dyDescent="0.3">
      <c r="A18" s="49" t="s">
        <v>17</v>
      </c>
      <c r="B18" s="460" t="s">
        <v>286</v>
      </c>
      <c r="C18" s="460"/>
      <c r="D18" s="460"/>
      <c r="E18" s="460"/>
      <c r="F18" s="49" t="s">
        <v>19</v>
      </c>
      <c r="G18" s="459" t="s">
        <v>287</v>
      </c>
      <c r="H18" s="459"/>
      <c r="I18" s="459"/>
      <c r="J18" s="49" t="s">
        <v>21</v>
      </c>
      <c r="K18" s="452" t="s">
        <v>652</v>
      </c>
      <c r="L18" s="452"/>
      <c r="M18" s="452"/>
      <c r="N18" s="452"/>
      <c r="O18" s="452"/>
    </row>
    <row r="19" spans="1:15" ht="9" customHeight="1" x14ac:dyDescent="0.25">
      <c r="A19" s="5"/>
      <c r="B19" s="2"/>
      <c r="C19" s="461"/>
      <c r="D19" s="461"/>
      <c r="E19" s="461"/>
      <c r="F19" s="461"/>
      <c r="G19" s="461"/>
      <c r="H19" s="461"/>
      <c r="I19" s="461"/>
      <c r="J19" s="461"/>
      <c r="K19" s="461"/>
      <c r="L19" s="461"/>
      <c r="M19" s="461"/>
      <c r="N19" s="461"/>
      <c r="O19" s="461"/>
    </row>
    <row r="20" spans="1:15" ht="16.5" customHeight="1" thickBot="1" x14ac:dyDescent="0.3">
      <c r="A20" s="57"/>
      <c r="B20" s="58"/>
      <c r="C20" s="58"/>
      <c r="D20" s="58"/>
      <c r="E20" s="58"/>
      <c r="F20" s="58"/>
      <c r="G20" s="58"/>
      <c r="H20" s="58"/>
      <c r="I20" s="58"/>
      <c r="J20" s="58"/>
      <c r="K20" s="58"/>
      <c r="L20" s="58"/>
      <c r="M20" s="58"/>
      <c r="N20" s="58"/>
      <c r="O20" s="58"/>
    </row>
    <row r="21" spans="1:15" ht="32.1" customHeight="1" thickBot="1" x14ac:dyDescent="0.3">
      <c r="A21" s="421" t="s">
        <v>23</v>
      </c>
      <c r="B21" s="422"/>
      <c r="C21" s="422"/>
      <c r="D21" s="422"/>
      <c r="E21" s="422"/>
      <c r="F21" s="422"/>
      <c r="G21" s="422"/>
      <c r="H21" s="422"/>
      <c r="I21" s="422"/>
      <c r="J21" s="422"/>
      <c r="K21" s="422"/>
      <c r="L21" s="422"/>
      <c r="M21" s="422"/>
      <c r="N21" s="422"/>
      <c r="O21" s="423"/>
    </row>
    <row r="22" spans="1:15" ht="32.1" customHeight="1" thickBot="1" x14ac:dyDescent="0.3">
      <c r="A22" s="421" t="s">
        <v>172</v>
      </c>
      <c r="B22" s="422"/>
      <c r="C22" s="422"/>
      <c r="D22" s="422"/>
      <c r="E22" s="422"/>
      <c r="F22" s="422"/>
      <c r="G22" s="422"/>
      <c r="H22" s="422"/>
      <c r="I22" s="422"/>
      <c r="J22" s="422"/>
      <c r="K22" s="422"/>
      <c r="L22" s="422"/>
      <c r="M22" s="422"/>
      <c r="N22" s="422"/>
      <c r="O22" s="423"/>
    </row>
    <row r="23" spans="1:15" ht="32.1" customHeight="1" thickBot="1" x14ac:dyDescent="0.3">
      <c r="A23" s="26"/>
      <c r="B23" s="19" t="s">
        <v>156</v>
      </c>
      <c r="C23" s="19" t="s">
        <v>157</v>
      </c>
      <c r="D23" s="19" t="s">
        <v>158</v>
      </c>
      <c r="E23" s="19" t="s">
        <v>159</v>
      </c>
      <c r="F23" s="19" t="s">
        <v>161</v>
      </c>
      <c r="G23" s="19" t="s">
        <v>162</v>
      </c>
      <c r="H23" s="19" t="s">
        <v>163</v>
      </c>
      <c r="I23" s="19" t="s">
        <v>164</v>
      </c>
      <c r="J23" s="19" t="s">
        <v>166</v>
      </c>
      <c r="K23" s="19" t="s">
        <v>167</v>
      </c>
      <c r="L23" s="19" t="s">
        <v>168</v>
      </c>
      <c r="M23" s="19" t="s">
        <v>169</v>
      </c>
      <c r="N23" s="20" t="s">
        <v>173</v>
      </c>
      <c r="O23" s="20" t="s">
        <v>174</v>
      </c>
    </row>
    <row r="24" spans="1:15" ht="32.1" customHeight="1" x14ac:dyDescent="0.25">
      <c r="A24" s="21" t="s">
        <v>24</v>
      </c>
      <c r="B24" s="199">
        <v>381413000</v>
      </c>
      <c r="C24" s="199">
        <v>139344400</v>
      </c>
      <c r="D24" s="199">
        <v>70487000</v>
      </c>
      <c r="E24" s="199">
        <v>11237000</v>
      </c>
      <c r="F24" s="162"/>
      <c r="G24" s="162">
        <v>-2354867</v>
      </c>
      <c r="H24" s="162"/>
      <c r="I24" s="162"/>
      <c r="J24" s="162">
        <v>32543922</v>
      </c>
      <c r="K24" s="359"/>
      <c r="L24" s="359">
        <v>14193319</v>
      </c>
      <c r="M24" s="359"/>
      <c r="N24" s="774">
        <f>SUM(B24:M24)</f>
        <v>646863774</v>
      </c>
      <c r="O24" s="163">
        <v>1</v>
      </c>
    </row>
    <row r="25" spans="1:15" ht="32.1" customHeight="1" x14ac:dyDescent="0.25">
      <c r="A25" s="21" t="s">
        <v>26</v>
      </c>
      <c r="B25" s="199">
        <v>381412000</v>
      </c>
      <c r="C25" s="199">
        <v>209234214</v>
      </c>
      <c r="D25" s="199">
        <v>78429</v>
      </c>
      <c r="E25" s="199">
        <v>-3234357</v>
      </c>
      <c r="F25" s="162">
        <v>170819</v>
      </c>
      <c r="G25" s="162">
        <v>171070</v>
      </c>
      <c r="H25" s="162">
        <v>11217478</v>
      </c>
      <c r="I25" s="162">
        <v>150909</v>
      </c>
      <c r="J25" s="162">
        <v>169102</v>
      </c>
      <c r="K25" s="359">
        <v>13053763</v>
      </c>
      <c r="L25" s="359">
        <v>24325060</v>
      </c>
      <c r="M25" s="359"/>
      <c r="N25" s="774">
        <f t="shared" ref="N25:N29" si="0">SUM(B25:M25)</f>
        <v>636748487</v>
      </c>
      <c r="O25" s="164">
        <f>N25/N24</f>
        <v>0.98436256997752358</v>
      </c>
    </row>
    <row r="26" spans="1:15" ht="32.1" customHeight="1" x14ac:dyDescent="0.25">
      <c r="A26" s="21" t="s">
        <v>28</v>
      </c>
      <c r="B26" s="199"/>
      <c r="C26" s="199">
        <v>4636081</v>
      </c>
      <c r="D26" s="199">
        <v>44549796</v>
      </c>
      <c r="E26" s="199">
        <v>58072010</v>
      </c>
      <c r="F26" s="165">
        <v>58090819</v>
      </c>
      <c r="G26" s="165">
        <v>58091070</v>
      </c>
      <c r="H26" s="165">
        <v>58067803</v>
      </c>
      <c r="I26" s="165">
        <v>58070909</v>
      </c>
      <c r="J26" s="165">
        <v>58086019</v>
      </c>
      <c r="K26" s="360">
        <v>69142487</v>
      </c>
      <c r="L26" s="360">
        <v>58072560</v>
      </c>
      <c r="M26" s="360"/>
      <c r="N26" s="774">
        <f t="shared" si="0"/>
        <v>524879554</v>
      </c>
      <c r="O26" s="164">
        <f>N26/N24</f>
        <v>0.81142208776712232</v>
      </c>
    </row>
    <row r="27" spans="1:15" ht="32.1" customHeight="1" x14ac:dyDescent="0.25">
      <c r="A27" s="21" t="s">
        <v>175</v>
      </c>
      <c r="B27" s="199"/>
      <c r="C27" s="199">
        <v>3143000</v>
      </c>
      <c r="D27" s="199"/>
      <c r="E27" s="199"/>
      <c r="F27" s="162"/>
      <c r="G27" s="162"/>
      <c r="H27" s="162"/>
      <c r="I27" s="162"/>
      <c r="J27" s="162"/>
      <c r="K27" s="359"/>
      <c r="L27" s="359"/>
      <c r="M27" s="359"/>
      <c r="N27" s="774">
        <f t="shared" si="0"/>
        <v>3143000</v>
      </c>
      <c r="O27" s="164">
        <v>1</v>
      </c>
    </row>
    <row r="28" spans="1:15" ht="32.1" customHeight="1" x14ac:dyDescent="0.25">
      <c r="A28" s="21" t="s">
        <v>176</v>
      </c>
      <c r="B28" s="199">
        <v>0</v>
      </c>
      <c r="C28" s="199"/>
      <c r="D28" s="199"/>
      <c r="E28" s="199"/>
      <c r="F28" s="165"/>
      <c r="G28" s="165">
        <v>3143000</v>
      </c>
      <c r="H28" s="165"/>
      <c r="I28" s="165"/>
      <c r="J28" s="165"/>
      <c r="K28" s="360"/>
      <c r="L28" s="360"/>
      <c r="M28" s="360"/>
      <c r="N28" s="774">
        <f t="shared" si="0"/>
        <v>3143000</v>
      </c>
      <c r="O28" s="164">
        <f>N28/N27</f>
        <v>1</v>
      </c>
    </row>
    <row r="29" spans="1:15" ht="32.1" customHeight="1" thickBot="1" x14ac:dyDescent="0.3">
      <c r="A29" s="23" t="s">
        <v>34</v>
      </c>
      <c r="B29" s="200">
        <v>0</v>
      </c>
      <c r="C29" s="200"/>
      <c r="D29" s="200"/>
      <c r="E29" s="200"/>
      <c r="F29" s="166"/>
      <c r="G29" s="166"/>
      <c r="H29" s="166"/>
      <c r="I29" s="166"/>
      <c r="J29" s="166"/>
      <c r="K29" s="361"/>
      <c r="L29" s="361"/>
      <c r="M29" s="361"/>
      <c r="N29" s="775">
        <f t="shared" si="0"/>
        <v>0</v>
      </c>
      <c r="O29" s="167">
        <f>N29/N27</f>
        <v>0</v>
      </c>
    </row>
    <row r="30" spans="1:15" s="25" customFormat="1" ht="16.5" customHeight="1" x14ac:dyDescent="0.2"/>
    <row r="31" spans="1:15" s="25" customFormat="1" ht="17.25" customHeight="1" x14ac:dyDescent="0.2"/>
    <row r="32" spans="1:15" ht="5.25" customHeight="1" thickBot="1" x14ac:dyDescent="0.3"/>
    <row r="33" spans="1:13" ht="48" customHeight="1" thickBot="1" x14ac:dyDescent="0.3">
      <c r="A33" s="481" t="s">
        <v>177</v>
      </c>
      <c r="B33" s="482"/>
      <c r="C33" s="482"/>
      <c r="D33" s="482"/>
      <c r="E33" s="482"/>
      <c r="F33" s="482"/>
      <c r="G33" s="482"/>
      <c r="H33" s="482"/>
      <c r="I33" s="483"/>
      <c r="J33" s="29"/>
    </row>
    <row r="34" spans="1:13" ht="50.25" customHeight="1" thickBot="1" x14ac:dyDescent="0.3">
      <c r="A34" s="36" t="s">
        <v>178</v>
      </c>
      <c r="B34" s="484" t="str">
        <f>+B12</f>
        <v xml:space="preserve">Acompañar el 100% de los casos de representación jurídica que requieran el apoyo de psicología forense. </v>
      </c>
      <c r="C34" s="485"/>
      <c r="D34" s="485"/>
      <c r="E34" s="485"/>
      <c r="F34" s="485"/>
      <c r="G34" s="485"/>
      <c r="H34" s="485"/>
      <c r="I34" s="486"/>
      <c r="J34" s="27"/>
      <c r="M34" s="150"/>
    </row>
    <row r="35" spans="1:13" ht="18.75" customHeight="1" thickBot="1" x14ac:dyDescent="0.3">
      <c r="A35" s="492" t="s">
        <v>38</v>
      </c>
      <c r="B35" s="65">
        <v>2024</v>
      </c>
      <c r="C35" s="65">
        <v>2025</v>
      </c>
      <c r="D35" s="65">
        <v>2026</v>
      </c>
      <c r="E35" s="65">
        <v>2027</v>
      </c>
      <c r="F35" s="65" t="s">
        <v>179</v>
      </c>
      <c r="G35" s="494" t="s">
        <v>40</v>
      </c>
      <c r="H35" s="495" t="s">
        <v>313</v>
      </c>
      <c r="I35" s="496"/>
      <c r="J35" s="27"/>
      <c r="M35" s="150"/>
    </row>
    <row r="36" spans="1:13" ht="50.25" customHeight="1" thickBot="1" x14ac:dyDescent="0.3">
      <c r="A36" s="493"/>
      <c r="B36" s="208">
        <v>1</v>
      </c>
      <c r="C36" s="208">
        <v>1</v>
      </c>
      <c r="D36" s="208">
        <v>1</v>
      </c>
      <c r="E36" s="208">
        <v>1</v>
      </c>
      <c r="F36" s="209">
        <f>AVERAGE(B36:E36)</f>
        <v>1</v>
      </c>
      <c r="G36" s="494"/>
      <c r="H36" s="497"/>
      <c r="I36" s="498"/>
      <c r="J36" s="27"/>
      <c r="M36" s="151"/>
    </row>
    <row r="37" spans="1:13" ht="52.5" customHeight="1" thickBot="1" x14ac:dyDescent="0.3">
      <c r="A37" s="37" t="s">
        <v>42</v>
      </c>
      <c r="B37" s="487">
        <v>0.2</v>
      </c>
      <c r="C37" s="488"/>
      <c r="D37" s="489" t="s">
        <v>180</v>
      </c>
      <c r="E37" s="490"/>
      <c r="F37" s="490"/>
      <c r="G37" s="490"/>
      <c r="H37" s="490"/>
      <c r="I37" s="491"/>
    </row>
    <row r="38" spans="1:13" s="28" customFormat="1" ht="48" customHeight="1" thickBot="1" x14ac:dyDescent="0.3">
      <c r="A38" s="492" t="s">
        <v>181</v>
      </c>
      <c r="B38" s="37" t="s">
        <v>182</v>
      </c>
      <c r="C38" s="36" t="s">
        <v>86</v>
      </c>
      <c r="D38" s="479" t="s">
        <v>88</v>
      </c>
      <c r="E38" s="480"/>
      <c r="F38" s="479" t="s">
        <v>90</v>
      </c>
      <c r="G38" s="480"/>
      <c r="H38" s="38" t="s">
        <v>92</v>
      </c>
      <c r="I38" s="40" t="s">
        <v>93</v>
      </c>
      <c r="M38" s="152"/>
    </row>
    <row r="39" spans="1:13" ht="206.25" customHeight="1" thickBot="1" x14ac:dyDescent="0.3">
      <c r="A39" s="493"/>
      <c r="B39" s="210">
        <v>1</v>
      </c>
      <c r="C39" s="211">
        <v>1</v>
      </c>
      <c r="D39" s="510" t="s">
        <v>314</v>
      </c>
      <c r="E39" s="511"/>
      <c r="F39" s="510" t="s">
        <v>315</v>
      </c>
      <c r="G39" s="511"/>
      <c r="H39" s="212" t="s">
        <v>316</v>
      </c>
      <c r="I39" s="213" t="s">
        <v>317</v>
      </c>
      <c r="M39" s="150"/>
    </row>
    <row r="40" spans="1:13" s="28" customFormat="1" ht="54" customHeight="1" thickBot="1" x14ac:dyDescent="0.3">
      <c r="A40" s="492" t="s">
        <v>183</v>
      </c>
      <c r="B40" s="39" t="s">
        <v>182</v>
      </c>
      <c r="C40" s="38" t="s">
        <v>86</v>
      </c>
      <c r="D40" s="479" t="s">
        <v>88</v>
      </c>
      <c r="E40" s="480"/>
      <c r="F40" s="479" t="s">
        <v>90</v>
      </c>
      <c r="G40" s="480"/>
      <c r="H40" s="38" t="s">
        <v>92</v>
      </c>
      <c r="I40" s="40" t="s">
        <v>93</v>
      </c>
    </row>
    <row r="41" spans="1:13" ht="223.5" customHeight="1" thickBot="1" x14ac:dyDescent="0.3">
      <c r="A41" s="493"/>
      <c r="B41" s="210">
        <v>1</v>
      </c>
      <c r="C41" s="211">
        <v>1</v>
      </c>
      <c r="D41" s="510" t="s">
        <v>318</v>
      </c>
      <c r="E41" s="511"/>
      <c r="F41" s="510" t="s">
        <v>319</v>
      </c>
      <c r="G41" s="511"/>
      <c r="H41" s="212" t="s">
        <v>320</v>
      </c>
      <c r="I41" s="213" t="s">
        <v>317</v>
      </c>
    </row>
    <row r="42" spans="1:13" s="28" customFormat="1" ht="45" customHeight="1" thickBot="1" x14ac:dyDescent="0.3">
      <c r="A42" s="492" t="s">
        <v>184</v>
      </c>
      <c r="B42" s="39" t="s">
        <v>182</v>
      </c>
      <c r="C42" s="38" t="s">
        <v>86</v>
      </c>
      <c r="D42" s="479" t="s">
        <v>88</v>
      </c>
      <c r="E42" s="480"/>
      <c r="F42" s="479" t="s">
        <v>90</v>
      </c>
      <c r="G42" s="480"/>
      <c r="H42" s="38" t="s">
        <v>92</v>
      </c>
      <c r="I42" s="40" t="s">
        <v>93</v>
      </c>
    </row>
    <row r="43" spans="1:13" ht="205.5" customHeight="1" thickBot="1" x14ac:dyDescent="0.3">
      <c r="A43" s="493"/>
      <c r="B43" s="210">
        <v>1</v>
      </c>
      <c r="C43" s="211">
        <v>1</v>
      </c>
      <c r="D43" s="510" t="s">
        <v>321</v>
      </c>
      <c r="E43" s="511"/>
      <c r="F43" s="510" t="s">
        <v>322</v>
      </c>
      <c r="G43" s="511"/>
      <c r="H43" s="212" t="s">
        <v>323</v>
      </c>
      <c r="I43" s="213" t="s">
        <v>317</v>
      </c>
    </row>
    <row r="44" spans="1:13" s="28" customFormat="1" ht="44.25" customHeight="1" thickBot="1" x14ac:dyDescent="0.3">
      <c r="A44" s="492" t="s">
        <v>185</v>
      </c>
      <c r="B44" s="39" t="s">
        <v>182</v>
      </c>
      <c r="C44" s="39" t="s">
        <v>86</v>
      </c>
      <c r="D44" s="479" t="s">
        <v>88</v>
      </c>
      <c r="E44" s="480"/>
      <c r="F44" s="479" t="s">
        <v>90</v>
      </c>
      <c r="G44" s="480"/>
      <c r="H44" s="38" t="s">
        <v>92</v>
      </c>
      <c r="I44" s="38" t="s">
        <v>93</v>
      </c>
    </row>
    <row r="45" spans="1:13" ht="183.75" customHeight="1" thickBot="1" x14ac:dyDescent="0.3">
      <c r="A45" s="493"/>
      <c r="B45" s="211">
        <v>1</v>
      </c>
      <c r="C45" s="211">
        <v>1</v>
      </c>
      <c r="D45" s="510" t="s">
        <v>447</v>
      </c>
      <c r="E45" s="511"/>
      <c r="F45" s="510" t="s">
        <v>448</v>
      </c>
      <c r="G45" s="511"/>
      <c r="H45" s="212" t="s">
        <v>449</v>
      </c>
      <c r="I45" s="213" t="s">
        <v>317</v>
      </c>
    </row>
    <row r="46" spans="1:13" s="28" customFormat="1" ht="47.25" customHeight="1" thickBot="1" x14ac:dyDescent="0.3">
      <c r="A46" s="492" t="s">
        <v>186</v>
      </c>
      <c r="B46" s="39" t="s">
        <v>182</v>
      </c>
      <c r="C46" s="38" t="s">
        <v>86</v>
      </c>
      <c r="D46" s="479" t="s">
        <v>88</v>
      </c>
      <c r="E46" s="480"/>
      <c r="F46" s="479" t="s">
        <v>90</v>
      </c>
      <c r="G46" s="480"/>
      <c r="H46" s="38" t="s">
        <v>92</v>
      </c>
      <c r="I46" s="40" t="s">
        <v>93</v>
      </c>
    </row>
    <row r="47" spans="1:13" ht="192.75" customHeight="1" thickBot="1" x14ac:dyDescent="0.3">
      <c r="A47" s="493"/>
      <c r="B47" s="211">
        <v>1</v>
      </c>
      <c r="C47" s="211">
        <v>1</v>
      </c>
      <c r="D47" s="510" t="s">
        <v>511</v>
      </c>
      <c r="E47" s="511"/>
      <c r="F47" s="510" t="s">
        <v>490</v>
      </c>
      <c r="G47" s="511"/>
      <c r="H47" s="212" t="s">
        <v>481</v>
      </c>
      <c r="I47" s="212" t="s">
        <v>317</v>
      </c>
    </row>
    <row r="48" spans="1:13" s="28" customFormat="1" ht="52.5" customHeight="1" thickBot="1" x14ac:dyDescent="0.3">
      <c r="A48" s="492" t="s">
        <v>187</v>
      </c>
      <c r="B48" s="39" t="s">
        <v>182</v>
      </c>
      <c r="C48" s="38" t="s">
        <v>86</v>
      </c>
      <c r="D48" s="479" t="s">
        <v>88</v>
      </c>
      <c r="E48" s="480"/>
      <c r="F48" s="479" t="s">
        <v>90</v>
      </c>
      <c r="G48" s="480"/>
      <c r="H48" s="38" t="s">
        <v>92</v>
      </c>
      <c r="I48" s="40" t="s">
        <v>93</v>
      </c>
    </row>
    <row r="49" spans="1:9" ht="186.6" customHeight="1" thickBot="1" x14ac:dyDescent="0.3">
      <c r="A49" s="499"/>
      <c r="B49" s="211">
        <v>1</v>
      </c>
      <c r="C49" s="211">
        <v>1</v>
      </c>
      <c r="D49" s="512" t="s">
        <v>563</v>
      </c>
      <c r="E49" s="513"/>
      <c r="F49" s="512" t="s">
        <v>560</v>
      </c>
      <c r="G49" s="513"/>
      <c r="H49" s="310" t="s">
        <v>512</v>
      </c>
      <c r="I49" s="310" t="s">
        <v>317</v>
      </c>
    </row>
    <row r="50" spans="1:9" ht="35.1" customHeight="1" thickBot="1" x14ac:dyDescent="0.3">
      <c r="A50" s="492" t="s">
        <v>188</v>
      </c>
      <c r="B50" s="39" t="s">
        <v>182</v>
      </c>
      <c r="C50" s="38" t="s">
        <v>86</v>
      </c>
      <c r="D50" s="479" t="s">
        <v>88</v>
      </c>
      <c r="E50" s="480"/>
      <c r="F50" s="479" t="s">
        <v>90</v>
      </c>
      <c r="G50" s="480"/>
      <c r="H50" s="38" t="s">
        <v>92</v>
      </c>
      <c r="I50" s="40" t="s">
        <v>93</v>
      </c>
    </row>
    <row r="51" spans="1:9" ht="231.6" customHeight="1" thickBot="1" x14ac:dyDescent="0.3">
      <c r="A51" s="493"/>
      <c r="B51" s="211">
        <v>1</v>
      </c>
      <c r="C51" s="211">
        <v>1</v>
      </c>
      <c r="D51" s="514" t="s">
        <v>561</v>
      </c>
      <c r="E51" s="515"/>
      <c r="F51" s="514" t="s">
        <v>562</v>
      </c>
      <c r="G51" s="515"/>
      <c r="H51" s="321" t="s">
        <v>512</v>
      </c>
      <c r="I51" s="321" t="s">
        <v>317</v>
      </c>
    </row>
    <row r="52" spans="1:9" ht="35.1" customHeight="1" thickBot="1" x14ac:dyDescent="0.3">
      <c r="A52" s="492" t="s">
        <v>189</v>
      </c>
      <c r="B52" s="39" t="s">
        <v>182</v>
      </c>
      <c r="C52" s="322" t="s">
        <v>86</v>
      </c>
      <c r="D52" s="516" t="s">
        <v>88</v>
      </c>
      <c r="E52" s="480"/>
      <c r="F52" s="479" t="s">
        <v>90</v>
      </c>
      <c r="G52" s="480"/>
      <c r="H52" s="38" t="s">
        <v>92</v>
      </c>
      <c r="I52" s="40" t="s">
        <v>93</v>
      </c>
    </row>
    <row r="53" spans="1:9" ht="200.65" customHeight="1" thickBot="1" x14ac:dyDescent="0.3">
      <c r="A53" s="493"/>
      <c r="B53" s="211">
        <v>1</v>
      </c>
      <c r="C53" s="326">
        <v>1</v>
      </c>
      <c r="D53" s="514" t="s">
        <v>584</v>
      </c>
      <c r="E53" s="515"/>
      <c r="F53" s="514" t="s">
        <v>585</v>
      </c>
      <c r="G53" s="515"/>
      <c r="H53" s="321" t="s">
        <v>512</v>
      </c>
      <c r="I53" s="321" t="s">
        <v>317</v>
      </c>
    </row>
    <row r="54" spans="1:9" ht="35.1" customHeight="1" thickBot="1" x14ac:dyDescent="0.3">
      <c r="A54" s="492" t="s">
        <v>190</v>
      </c>
      <c r="B54" s="38" t="s">
        <v>182</v>
      </c>
      <c r="C54" s="36" t="s">
        <v>86</v>
      </c>
      <c r="D54" s="479" t="s">
        <v>88</v>
      </c>
      <c r="E54" s="480"/>
      <c r="F54" s="479" t="s">
        <v>90</v>
      </c>
      <c r="G54" s="480"/>
      <c r="H54" s="38" t="s">
        <v>92</v>
      </c>
      <c r="I54" s="40" t="s">
        <v>93</v>
      </c>
    </row>
    <row r="55" spans="1:9" ht="198.6" customHeight="1" thickBot="1" x14ac:dyDescent="0.3">
      <c r="A55" s="493"/>
      <c r="B55" s="211">
        <v>1</v>
      </c>
      <c r="C55" s="326">
        <v>1</v>
      </c>
      <c r="D55" s="514" t="s">
        <v>648</v>
      </c>
      <c r="E55" s="515"/>
      <c r="F55" s="514" t="s">
        <v>619</v>
      </c>
      <c r="G55" s="515"/>
      <c r="H55" s="321" t="s">
        <v>512</v>
      </c>
      <c r="I55" s="321" t="s">
        <v>317</v>
      </c>
    </row>
    <row r="56" spans="1:9" ht="35.1" customHeight="1" thickBot="1" x14ac:dyDescent="0.3">
      <c r="A56" s="492" t="s">
        <v>191</v>
      </c>
      <c r="B56" s="38" t="s">
        <v>182</v>
      </c>
      <c r="C56" s="36" t="s">
        <v>86</v>
      </c>
      <c r="D56" s="479" t="s">
        <v>88</v>
      </c>
      <c r="E56" s="480"/>
      <c r="F56" s="479" t="s">
        <v>90</v>
      </c>
      <c r="G56" s="480"/>
      <c r="H56" s="38" t="s">
        <v>92</v>
      </c>
      <c r="I56" s="40" t="s">
        <v>93</v>
      </c>
    </row>
    <row r="57" spans="1:9" ht="187.9" customHeight="1" thickBot="1" x14ac:dyDescent="0.3">
      <c r="A57" s="493"/>
      <c r="B57" s="211">
        <v>1</v>
      </c>
      <c r="C57" s="326">
        <v>1</v>
      </c>
      <c r="D57" s="514" t="s">
        <v>668</v>
      </c>
      <c r="E57" s="515"/>
      <c r="F57" s="514" t="s">
        <v>669</v>
      </c>
      <c r="G57" s="515"/>
      <c r="H57" s="321" t="s">
        <v>670</v>
      </c>
      <c r="I57" s="321" t="s">
        <v>317</v>
      </c>
    </row>
    <row r="58" spans="1:9" ht="35.1" customHeight="1" thickBot="1" x14ac:dyDescent="0.3">
      <c r="A58" s="492" t="s">
        <v>192</v>
      </c>
      <c r="B58" s="38" t="s">
        <v>182</v>
      </c>
      <c r="C58" s="36" t="s">
        <v>86</v>
      </c>
      <c r="D58" s="479" t="s">
        <v>88</v>
      </c>
      <c r="E58" s="480"/>
      <c r="F58" s="479" t="s">
        <v>90</v>
      </c>
      <c r="G58" s="480"/>
      <c r="H58" s="38" t="s">
        <v>92</v>
      </c>
      <c r="I58" s="40" t="s">
        <v>93</v>
      </c>
    </row>
    <row r="59" spans="1:9" ht="199.9" customHeight="1" thickBot="1" x14ac:dyDescent="0.3">
      <c r="A59" s="493"/>
      <c r="B59" s="211">
        <v>1</v>
      </c>
      <c r="C59" s="326">
        <v>1</v>
      </c>
      <c r="D59" s="514" t="s">
        <v>707</v>
      </c>
      <c r="E59" s="515"/>
      <c r="F59" s="514" t="s">
        <v>708</v>
      </c>
      <c r="G59" s="515"/>
      <c r="H59" s="363" t="s">
        <v>709</v>
      </c>
      <c r="I59" s="321" t="s">
        <v>317</v>
      </c>
    </row>
    <row r="60" spans="1:9" ht="35.1" customHeight="1" thickBot="1" x14ac:dyDescent="0.3">
      <c r="A60" s="492" t="s">
        <v>193</v>
      </c>
      <c r="B60" s="38" t="s">
        <v>182</v>
      </c>
      <c r="C60" s="36" t="s">
        <v>86</v>
      </c>
      <c r="D60" s="479" t="s">
        <v>88</v>
      </c>
      <c r="E60" s="480"/>
      <c r="F60" s="479" t="s">
        <v>90</v>
      </c>
      <c r="G60" s="480"/>
      <c r="H60" s="38" t="s">
        <v>92</v>
      </c>
      <c r="I60" s="40" t="s">
        <v>93</v>
      </c>
    </row>
    <row r="61" spans="1:9" ht="120.75" customHeight="1" thickBot="1" x14ac:dyDescent="0.3">
      <c r="A61" s="493"/>
      <c r="B61" s="208">
        <v>1</v>
      </c>
      <c r="C61" s="32"/>
      <c r="D61" s="500"/>
      <c r="E61" s="501"/>
      <c r="F61" s="500"/>
      <c r="G61" s="501"/>
      <c r="H61" s="30"/>
      <c r="I61" s="30"/>
    </row>
    <row r="62" spans="1:9" x14ac:dyDescent="0.25">
      <c r="B62" s="145">
        <f>(+B47+B43+B41+B45+B49+B51+B53+B55+B57+B59+B61+B39)/12</f>
        <v>1</v>
      </c>
      <c r="C62" s="145">
        <f>(+C47+C43+C41+C45+C49+C51+C53+C55+C57+C59+C61+C39)/12</f>
        <v>0.91666666666666663</v>
      </c>
    </row>
    <row r="64" spans="1:9" s="27" customFormat="1" ht="30" customHeight="1" x14ac:dyDescent="0.25">
      <c r="A64" s="1"/>
      <c r="B64" s="1"/>
      <c r="C64" s="1"/>
      <c r="D64" s="1"/>
      <c r="E64" s="1"/>
      <c r="F64" s="1"/>
      <c r="G64" s="1"/>
      <c r="H64" s="1"/>
      <c r="I64" s="1"/>
    </row>
    <row r="65" spans="1:9" ht="34.5" customHeight="1" x14ac:dyDescent="0.25">
      <c r="A65" s="424" t="s">
        <v>56</v>
      </c>
      <c r="B65" s="424"/>
      <c r="C65" s="424"/>
      <c r="D65" s="424"/>
      <c r="E65" s="424"/>
      <c r="F65" s="424"/>
      <c r="G65" s="424"/>
      <c r="H65" s="424"/>
      <c r="I65" s="424"/>
    </row>
    <row r="66" spans="1:9" ht="67.5" customHeight="1" x14ac:dyDescent="0.25">
      <c r="A66" s="41" t="s">
        <v>57</v>
      </c>
      <c r="B66" s="425" t="s">
        <v>324</v>
      </c>
      <c r="C66" s="426"/>
      <c r="D66" s="425" t="s">
        <v>325</v>
      </c>
      <c r="E66" s="426"/>
      <c r="F66" s="425" t="s">
        <v>194</v>
      </c>
      <c r="G66" s="426"/>
      <c r="H66" s="391" t="s">
        <v>195</v>
      </c>
      <c r="I66" s="392"/>
    </row>
    <row r="67" spans="1:9" ht="45.75" customHeight="1" x14ac:dyDescent="0.25">
      <c r="A67" s="41" t="s">
        <v>196</v>
      </c>
      <c r="B67" s="517">
        <v>0.05</v>
      </c>
      <c r="C67" s="518"/>
      <c r="D67" s="517">
        <v>0.15</v>
      </c>
      <c r="E67" s="518"/>
      <c r="F67" s="395"/>
      <c r="G67" s="396"/>
      <c r="H67" s="395"/>
      <c r="I67" s="396"/>
    </row>
    <row r="68" spans="1:9" ht="30" hidden="1" customHeight="1" x14ac:dyDescent="0.25">
      <c r="A68" s="397" t="s">
        <v>156</v>
      </c>
      <c r="B68" s="70" t="s">
        <v>84</v>
      </c>
      <c r="C68" s="70" t="s">
        <v>86</v>
      </c>
      <c r="D68" s="70" t="s">
        <v>84</v>
      </c>
      <c r="E68" s="70" t="s">
        <v>86</v>
      </c>
      <c r="F68" s="70" t="s">
        <v>84</v>
      </c>
      <c r="G68" s="70" t="s">
        <v>86</v>
      </c>
      <c r="H68" s="70" t="s">
        <v>84</v>
      </c>
      <c r="I68" s="70" t="s">
        <v>86</v>
      </c>
    </row>
    <row r="69" spans="1:9" ht="37.5" hidden="1" customHeight="1" x14ac:dyDescent="0.25">
      <c r="A69" s="398"/>
      <c r="B69" s="207">
        <v>0.05</v>
      </c>
      <c r="C69" s="43">
        <v>0.05</v>
      </c>
      <c r="D69" s="207">
        <v>0.05</v>
      </c>
      <c r="E69" s="43">
        <f>+E39/E36</f>
        <v>0</v>
      </c>
      <c r="F69" s="43"/>
      <c r="G69" s="43"/>
      <c r="H69" s="47"/>
      <c r="I69" s="43"/>
    </row>
    <row r="70" spans="1:9" ht="199.9" hidden="1" customHeight="1" x14ac:dyDescent="0.25">
      <c r="A70" s="41" t="s">
        <v>197</v>
      </c>
      <c r="B70" s="519" t="s">
        <v>326</v>
      </c>
      <c r="C70" s="475"/>
      <c r="D70" s="519" t="s">
        <v>327</v>
      </c>
      <c r="E70" s="475"/>
      <c r="F70" s="427"/>
      <c r="G70" s="428"/>
      <c r="H70" s="429"/>
      <c r="I70" s="430"/>
    </row>
    <row r="71" spans="1:9" ht="122.25" hidden="1" customHeight="1" x14ac:dyDescent="0.25">
      <c r="A71" s="41" t="s">
        <v>198</v>
      </c>
      <c r="B71" s="474" t="s">
        <v>328</v>
      </c>
      <c r="C71" s="419"/>
      <c r="D71" s="418" t="s">
        <v>329</v>
      </c>
      <c r="E71" s="419"/>
      <c r="F71" s="476"/>
      <c r="G71" s="408"/>
      <c r="H71" s="416"/>
      <c r="I71" s="417"/>
    </row>
    <row r="72" spans="1:9" ht="30.75" hidden="1" customHeight="1" x14ac:dyDescent="0.25">
      <c r="A72" s="397" t="s">
        <v>157</v>
      </c>
      <c r="B72" s="70" t="s">
        <v>84</v>
      </c>
      <c r="C72" s="70" t="s">
        <v>86</v>
      </c>
      <c r="D72" s="70" t="s">
        <v>84</v>
      </c>
      <c r="E72" s="70" t="s">
        <v>86</v>
      </c>
      <c r="F72" s="70" t="s">
        <v>84</v>
      </c>
      <c r="G72" s="70" t="s">
        <v>86</v>
      </c>
      <c r="H72" s="70" t="s">
        <v>84</v>
      </c>
      <c r="I72" s="70" t="s">
        <v>86</v>
      </c>
    </row>
    <row r="73" spans="1:9" ht="30.75" hidden="1" customHeight="1" x14ac:dyDescent="0.25">
      <c r="A73" s="398"/>
      <c r="B73" s="207">
        <v>0.05</v>
      </c>
      <c r="C73" s="43">
        <v>0.05</v>
      </c>
      <c r="D73" s="207">
        <v>0.05</v>
      </c>
      <c r="E73" s="43">
        <v>0</v>
      </c>
      <c r="F73" s="43"/>
      <c r="G73" s="44"/>
      <c r="H73" s="47"/>
      <c r="I73" s="44"/>
    </row>
    <row r="74" spans="1:9" ht="197.25" hidden="1" customHeight="1" x14ac:dyDescent="0.25">
      <c r="A74" s="41" t="s">
        <v>197</v>
      </c>
      <c r="B74" s="519" t="s">
        <v>330</v>
      </c>
      <c r="C74" s="475"/>
      <c r="D74" s="519" t="s">
        <v>331</v>
      </c>
      <c r="E74" s="475"/>
      <c r="F74" s="427"/>
      <c r="G74" s="428"/>
      <c r="H74" s="477"/>
      <c r="I74" s="478"/>
    </row>
    <row r="75" spans="1:9" ht="102.75" hidden="1" customHeight="1" x14ac:dyDescent="0.25">
      <c r="A75" s="41" t="s">
        <v>198</v>
      </c>
      <c r="B75" s="474" t="s">
        <v>332</v>
      </c>
      <c r="C75" s="475"/>
      <c r="D75" s="418" t="s">
        <v>329</v>
      </c>
      <c r="E75" s="419"/>
      <c r="F75" s="476"/>
      <c r="G75" s="408"/>
      <c r="H75" s="416"/>
      <c r="I75" s="417"/>
    </row>
    <row r="76" spans="1:9" ht="30.75" hidden="1" customHeight="1" x14ac:dyDescent="0.25">
      <c r="A76" s="397" t="s">
        <v>158</v>
      </c>
      <c r="B76" s="70" t="s">
        <v>84</v>
      </c>
      <c r="C76" s="70" t="s">
        <v>86</v>
      </c>
      <c r="D76" s="70" t="s">
        <v>84</v>
      </c>
      <c r="E76" s="70" t="s">
        <v>86</v>
      </c>
      <c r="F76" s="70" t="s">
        <v>84</v>
      </c>
      <c r="G76" s="70" t="s">
        <v>86</v>
      </c>
      <c r="H76" s="70" t="s">
        <v>84</v>
      </c>
      <c r="I76" s="70" t="s">
        <v>86</v>
      </c>
    </row>
    <row r="77" spans="1:9" ht="30.75" hidden="1" customHeight="1" x14ac:dyDescent="0.25">
      <c r="A77" s="398"/>
      <c r="B77" s="207">
        <v>0.09</v>
      </c>
      <c r="C77" s="207">
        <f>+B77</f>
        <v>0.09</v>
      </c>
      <c r="D77" s="207">
        <v>0.09</v>
      </c>
      <c r="E77" s="207">
        <f>+D77</f>
        <v>0.09</v>
      </c>
      <c r="F77" s="43"/>
      <c r="G77" s="44"/>
      <c r="H77" s="47"/>
      <c r="I77" s="44"/>
    </row>
    <row r="78" spans="1:9" ht="164.25" hidden="1" customHeight="1" x14ac:dyDescent="0.25">
      <c r="A78" s="41" t="s">
        <v>197</v>
      </c>
      <c r="B78" s="519" t="s">
        <v>333</v>
      </c>
      <c r="C78" s="475"/>
      <c r="D78" s="418" t="s">
        <v>334</v>
      </c>
      <c r="E78" s="419"/>
      <c r="F78" s="472"/>
      <c r="G78" s="473"/>
      <c r="H78" s="416"/>
      <c r="I78" s="417"/>
    </row>
    <row r="79" spans="1:9" ht="122.25" hidden="1" customHeight="1" x14ac:dyDescent="0.25">
      <c r="A79" s="41" t="s">
        <v>198</v>
      </c>
      <c r="B79" s="407" t="s">
        <v>335</v>
      </c>
      <c r="C79" s="408"/>
      <c r="D79" s="407" t="s">
        <v>336</v>
      </c>
      <c r="E79" s="408"/>
      <c r="F79" s="472"/>
      <c r="G79" s="473"/>
      <c r="H79" s="416"/>
      <c r="I79" s="417"/>
    </row>
    <row r="80" spans="1:9" ht="30.75" hidden="1" customHeight="1" x14ac:dyDescent="0.25">
      <c r="A80" s="397" t="s">
        <v>159</v>
      </c>
      <c r="B80" s="70" t="s">
        <v>84</v>
      </c>
      <c r="C80" s="70" t="s">
        <v>86</v>
      </c>
      <c r="D80" s="70" t="s">
        <v>84</v>
      </c>
      <c r="E80" s="70" t="s">
        <v>86</v>
      </c>
      <c r="F80" s="70" t="s">
        <v>84</v>
      </c>
      <c r="G80" s="70" t="s">
        <v>86</v>
      </c>
      <c r="H80" s="70" t="s">
        <v>84</v>
      </c>
      <c r="I80" s="70" t="s">
        <v>86</v>
      </c>
    </row>
    <row r="81" spans="1:9" ht="30.75" hidden="1" customHeight="1" x14ac:dyDescent="0.25">
      <c r="A81" s="398"/>
      <c r="B81" s="207">
        <v>0.09</v>
      </c>
      <c r="C81" s="207">
        <f>B81</f>
        <v>0.09</v>
      </c>
      <c r="D81" s="207">
        <v>0.09</v>
      </c>
      <c r="E81" s="207">
        <f>D81</f>
        <v>0.09</v>
      </c>
      <c r="F81" s="43"/>
      <c r="G81" s="44"/>
      <c r="H81" s="47"/>
      <c r="I81" s="44"/>
    </row>
    <row r="82" spans="1:9" ht="204" hidden="1" customHeight="1" x14ac:dyDescent="0.25">
      <c r="A82" s="41" t="s">
        <v>197</v>
      </c>
      <c r="B82" s="520" t="str">
        <f>D45</f>
        <v xml:space="preserve">Para el mes de abril se encuentra que de las 157 representaciones nuevas para litigio se inició el acompañamiento psicosocial a 52 mujeres que lo solicitaron y se encuentran en representación jurídica. Así mismo, se evidencia la realización de seguimiento psicosocial a 6 de las 52 mujeres dentro del mismo mes. Adicionalmente, se registra el seguimiento a 4 mujeres que ya venían con proceso de acompañamiento psicosocial y que ahora están siendo representadas por el equipo de litigio. Los 56 casos corresponden a mujeres que requieren el acompañamiento y han solicitado representación. </v>
      </c>
      <c r="C82" s="521"/>
      <c r="D82" s="520" t="s">
        <v>463</v>
      </c>
      <c r="E82" s="521"/>
      <c r="F82" s="429"/>
      <c r="G82" s="509"/>
      <c r="H82" s="416"/>
      <c r="I82" s="417"/>
    </row>
    <row r="83" spans="1:9" ht="81" hidden="1" customHeight="1" x14ac:dyDescent="0.25">
      <c r="A83" s="41" t="s">
        <v>198</v>
      </c>
      <c r="B83" s="407" t="s">
        <v>467</v>
      </c>
      <c r="C83" s="522"/>
      <c r="D83" s="407" t="s">
        <v>468</v>
      </c>
      <c r="E83" s="522"/>
      <c r="F83" s="416"/>
      <c r="G83" s="417"/>
      <c r="H83" s="416"/>
      <c r="I83" s="417"/>
    </row>
    <row r="84" spans="1:9" ht="30" hidden="1" customHeight="1" x14ac:dyDescent="0.25">
      <c r="A84" s="397" t="s">
        <v>161</v>
      </c>
      <c r="B84" s="70" t="s">
        <v>84</v>
      </c>
      <c r="C84" s="70" t="s">
        <v>86</v>
      </c>
      <c r="D84" s="70" t="s">
        <v>84</v>
      </c>
      <c r="E84" s="70" t="s">
        <v>86</v>
      </c>
      <c r="F84" s="70" t="s">
        <v>84</v>
      </c>
      <c r="G84" s="70" t="s">
        <v>86</v>
      </c>
      <c r="H84" s="70" t="s">
        <v>84</v>
      </c>
      <c r="I84" s="70" t="s">
        <v>86</v>
      </c>
    </row>
    <row r="85" spans="1:9" ht="30" hidden="1" customHeight="1" x14ac:dyDescent="0.25">
      <c r="A85" s="398"/>
      <c r="B85" s="207">
        <v>0.09</v>
      </c>
      <c r="C85" s="207">
        <f>B85</f>
        <v>0.09</v>
      </c>
      <c r="D85" s="207">
        <v>0.09</v>
      </c>
      <c r="E85" s="207">
        <f>D85</f>
        <v>0.09</v>
      </c>
      <c r="F85" s="43"/>
      <c r="G85" s="44"/>
      <c r="H85" s="47"/>
      <c r="I85" s="44"/>
    </row>
    <row r="86" spans="1:9" ht="401.65" hidden="1" customHeight="1" x14ac:dyDescent="0.25">
      <c r="A86" s="41" t="s">
        <v>197</v>
      </c>
      <c r="B86" s="520" t="str">
        <f>D47</f>
        <v xml:space="preserve">De las 216 representaciones nuevas para litigio abiertas en el mes de mayo, se identifica que se da inició el acompañamiento psicosocial a 77 mujeres que lo solicitaron y se encuentran en representación jurídica. Así mismo, se evidencia la realización de seguimiento psicosocial a 4 de las 77 mujeres dentro del mismo mes. Adicionalmente, se registra el seguimiento a 38 mujeres que ya venían con proceso de acompañamiento psicosocial y que ahora están siendo representadas por el equipo de litigio. Los 115 casos corresponden a mujeres que requieren el acompañamiento y han solicitado representación. </v>
      </c>
      <c r="C86" s="521"/>
      <c r="D86" s="523" t="s">
        <v>502</v>
      </c>
      <c r="E86" s="524"/>
      <c r="F86" s="405"/>
      <c r="G86" s="406"/>
      <c r="H86" s="471"/>
      <c r="I86" s="471"/>
    </row>
    <row r="87" spans="1:9" ht="80.25" hidden="1" customHeight="1" x14ac:dyDescent="0.25">
      <c r="A87" s="41" t="s">
        <v>198</v>
      </c>
      <c r="B87" s="407" t="s">
        <v>496</v>
      </c>
      <c r="C87" s="408"/>
      <c r="D87" s="407" t="s">
        <v>497</v>
      </c>
      <c r="E87" s="408"/>
      <c r="F87" s="405"/>
      <c r="G87" s="406"/>
      <c r="H87" s="405"/>
      <c r="I87" s="406"/>
    </row>
    <row r="88" spans="1:9" ht="29.25" hidden="1" customHeight="1" x14ac:dyDescent="0.25">
      <c r="A88" s="397" t="s">
        <v>162</v>
      </c>
      <c r="B88" s="70" t="s">
        <v>84</v>
      </c>
      <c r="C88" s="70" t="s">
        <v>86</v>
      </c>
      <c r="D88" s="70" t="s">
        <v>84</v>
      </c>
      <c r="E88" s="70" t="s">
        <v>86</v>
      </c>
      <c r="F88" s="70" t="s">
        <v>84</v>
      </c>
      <c r="G88" s="70" t="s">
        <v>86</v>
      </c>
      <c r="H88" s="70" t="s">
        <v>84</v>
      </c>
      <c r="I88" s="70" t="s">
        <v>86</v>
      </c>
    </row>
    <row r="89" spans="1:9" ht="29.25" hidden="1" customHeight="1" x14ac:dyDescent="0.25">
      <c r="A89" s="398"/>
      <c r="B89" s="207">
        <v>0.09</v>
      </c>
      <c r="C89" s="311">
        <v>0.09</v>
      </c>
      <c r="D89" s="207">
        <v>0.09</v>
      </c>
      <c r="E89" s="311">
        <v>0.09</v>
      </c>
      <c r="F89" s="43"/>
      <c r="G89" s="44"/>
      <c r="H89" s="47"/>
      <c r="I89" s="44"/>
    </row>
    <row r="90" spans="1:9" ht="409.6" hidden="1" customHeight="1" x14ac:dyDescent="0.25">
      <c r="A90" s="41" t="s">
        <v>197</v>
      </c>
      <c r="B90" s="525" t="str">
        <f>D49</f>
        <v xml:space="preserve">De las representaciones nuevas para litigio abiertas en el mes de junio, se identifica que se da inició el acompañamiento psicosocial a 58 mujeres que lo solicitaron y se encuentran en representación jurídica. Así mismo, se evidencia que no hay seguimiento a nuevas representaciones dentro del mismo mes. Adicionalmente, se registra el seguimiento a 42 mujeres que ya venían con proceso de acompañamiento psicosocial y que ahora están siendo representadas por el equipo de litigio. Los 100 casos corresponden a mujeres que requieren el acompañamiento y han solicitado representación. </v>
      </c>
      <c r="C90" s="525"/>
      <c r="D90" s="526" t="s">
        <v>530</v>
      </c>
      <c r="E90" s="527"/>
      <c r="F90" s="411"/>
      <c r="G90" s="412"/>
      <c r="H90" s="413"/>
      <c r="I90" s="413"/>
    </row>
    <row r="91" spans="1:9" ht="80.25" hidden="1" customHeight="1" x14ac:dyDescent="0.25">
      <c r="A91" s="41" t="s">
        <v>198</v>
      </c>
      <c r="B91" s="401" t="s">
        <v>534</v>
      </c>
      <c r="C91" s="402"/>
      <c r="D91" s="401" t="s">
        <v>535</v>
      </c>
      <c r="E91" s="402"/>
      <c r="F91" s="405"/>
      <c r="G91" s="406"/>
      <c r="H91" s="405"/>
      <c r="I91" s="406"/>
    </row>
    <row r="92" spans="1:9" ht="25.15" hidden="1" customHeight="1" x14ac:dyDescent="0.25">
      <c r="A92" s="397" t="s">
        <v>163</v>
      </c>
      <c r="B92" s="70" t="s">
        <v>84</v>
      </c>
      <c r="C92" s="70" t="s">
        <v>86</v>
      </c>
      <c r="D92" s="70" t="s">
        <v>84</v>
      </c>
      <c r="E92" s="70" t="s">
        <v>86</v>
      </c>
      <c r="F92" s="70" t="s">
        <v>84</v>
      </c>
      <c r="G92" s="70" t="s">
        <v>86</v>
      </c>
      <c r="H92" s="70" t="s">
        <v>84</v>
      </c>
      <c r="I92" s="70" t="s">
        <v>86</v>
      </c>
    </row>
    <row r="93" spans="1:9" ht="25.15" hidden="1" customHeight="1" x14ac:dyDescent="0.25">
      <c r="A93" s="398"/>
      <c r="B93" s="207">
        <v>0.09</v>
      </c>
      <c r="C93" s="207">
        <v>0.09</v>
      </c>
      <c r="D93" s="207">
        <v>0.09</v>
      </c>
      <c r="E93" s="207">
        <v>0.09</v>
      </c>
      <c r="F93" s="43"/>
      <c r="G93" s="44"/>
      <c r="H93" s="47"/>
      <c r="I93" s="44"/>
    </row>
    <row r="94" spans="1:9" ht="409.35" hidden="1" customHeight="1" x14ac:dyDescent="0.25">
      <c r="A94" s="41" t="s">
        <v>197</v>
      </c>
      <c r="B94" s="525" t="str">
        <f>D51</f>
        <v xml:space="preserve">De las 154 representaciones nuevas para litigio abiertas en el mes de julio, se identifica que se da inició el acompañamiento psicosocial a 50 mujeres que lo solicitaron y se encuentran en representación jurídica. Así mismo, se evidencia que hay 27 seguimientos a nuevas representaciones dentro del mismo mes. Adicionalmente, se registra el seguimiento a 21 mujeres que ya venían con proceso de acompañamiento psicosocial y que ahora están siendo representadas por el equipo de litigio. Los 71 casos corresponden a mujeres que requieren el acompañamiento y han solicitado representación. </v>
      </c>
      <c r="C94" s="525"/>
      <c r="D94" s="526" t="s">
        <v>565</v>
      </c>
      <c r="E94" s="527"/>
      <c r="F94" s="528"/>
      <c r="G94" s="529"/>
      <c r="H94" s="413"/>
      <c r="I94" s="413"/>
    </row>
    <row r="95" spans="1:9" ht="80.25" hidden="1" customHeight="1" x14ac:dyDescent="0.25">
      <c r="A95" s="41" t="s">
        <v>198</v>
      </c>
      <c r="B95" s="401" t="s">
        <v>568</v>
      </c>
      <c r="C95" s="402"/>
      <c r="D95" s="401" t="s">
        <v>569</v>
      </c>
      <c r="E95" s="402"/>
      <c r="F95" s="405"/>
      <c r="G95" s="406"/>
      <c r="H95" s="405"/>
      <c r="I95" s="406"/>
    </row>
    <row r="96" spans="1:9" ht="25.15" hidden="1" customHeight="1" x14ac:dyDescent="0.25">
      <c r="A96" s="397" t="s">
        <v>164</v>
      </c>
      <c r="B96" s="70" t="s">
        <v>84</v>
      </c>
      <c r="C96" s="70" t="s">
        <v>86</v>
      </c>
      <c r="D96" s="70" t="s">
        <v>84</v>
      </c>
      <c r="E96" s="70" t="s">
        <v>86</v>
      </c>
      <c r="F96" s="70" t="s">
        <v>84</v>
      </c>
      <c r="G96" s="70" t="s">
        <v>86</v>
      </c>
      <c r="H96" s="70" t="s">
        <v>84</v>
      </c>
      <c r="I96" s="70" t="s">
        <v>86</v>
      </c>
    </row>
    <row r="97" spans="1:9" ht="25.15" hidden="1" customHeight="1" x14ac:dyDescent="0.25">
      <c r="A97" s="398"/>
      <c r="B97" s="207">
        <v>0.09</v>
      </c>
      <c r="C97" s="311">
        <f>B97</f>
        <v>0.09</v>
      </c>
      <c r="D97" s="207">
        <v>0.09</v>
      </c>
      <c r="E97" s="311">
        <f>D97</f>
        <v>0.09</v>
      </c>
      <c r="F97" s="43"/>
      <c r="G97" s="44"/>
      <c r="H97" s="47"/>
      <c r="I97" s="44"/>
    </row>
    <row r="98" spans="1:9" ht="274.89999999999998" hidden="1" customHeight="1" x14ac:dyDescent="0.25">
      <c r="A98" s="41" t="s">
        <v>197</v>
      </c>
      <c r="B98" s="525" t="str">
        <f>D53</f>
        <v xml:space="preserve">De las 130 representaciones nuevas para litigio abiertas en el mes de agosto, se identifica que se da inició el acompañamiento psicosocial a 41 mujeres que lo solicitaron y se encuentran en representación jurídica. Así mismo, se evidencia que hay 17 seguimientos a nuevas representaciones dentro del mismo mes. Adicionalmente, se registra el seguimiento a 13 mujeres que ya venían con proceso de acompañamiento psicosocial y que ahora están siendo representadas por el equipo de litigio. Los 54 casos corresponden a mujeres que requieren el acompañamiento y han solicitado representación. </v>
      </c>
      <c r="C98" s="525"/>
      <c r="D98" s="530" t="s">
        <v>599</v>
      </c>
      <c r="E98" s="531"/>
      <c r="F98" s="413"/>
      <c r="G98" s="413"/>
      <c r="H98" s="413"/>
      <c r="I98" s="413"/>
    </row>
    <row r="99" spans="1:9" ht="80.25" hidden="1" customHeight="1" x14ac:dyDescent="0.25">
      <c r="A99" s="41" t="s">
        <v>198</v>
      </c>
      <c r="B99" s="401" t="s">
        <v>602</v>
      </c>
      <c r="C99" s="402"/>
      <c r="D99" s="401" t="s">
        <v>603</v>
      </c>
      <c r="E99" s="402"/>
      <c r="F99" s="405"/>
      <c r="G99" s="406"/>
      <c r="H99" s="405"/>
      <c r="I99" s="406"/>
    </row>
    <row r="100" spans="1:9" ht="25.15" customHeight="1" x14ac:dyDescent="0.25">
      <c r="A100" s="397" t="s">
        <v>166</v>
      </c>
      <c r="B100" s="70" t="s">
        <v>84</v>
      </c>
      <c r="C100" s="70" t="s">
        <v>86</v>
      </c>
      <c r="D100" s="70" t="s">
        <v>84</v>
      </c>
      <c r="E100" s="70" t="s">
        <v>86</v>
      </c>
      <c r="F100" s="70" t="s">
        <v>84</v>
      </c>
      <c r="G100" s="70" t="s">
        <v>86</v>
      </c>
      <c r="H100" s="70" t="s">
        <v>84</v>
      </c>
      <c r="I100" s="70" t="s">
        <v>86</v>
      </c>
    </row>
    <row r="101" spans="1:9" ht="25.15" customHeight="1" x14ac:dyDescent="0.25">
      <c r="A101" s="398"/>
      <c r="B101" s="207">
        <v>0.09</v>
      </c>
      <c r="C101" s="311">
        <v>0.09</v>
      </c>
      <c r="D101" s="207">
        <v>0.09</v>
      </c>
      <c r="E101" s="311">
        <v>0.09</v>
      </c>
      <c r="F101" s="43"/>
      <c r="G101" s="44"/>
      <c r="H101" s="47"/>
      <c r="I101" s="44"/>
    </row>
    <row r="102" spans="1:9" ht="316.89999999999998" customHeight="1" x14ac:dyDescent="0.25">
      <c r="A102" s="41" t="s">
        <v>197</v>
      </c>
      <c r="B102" s="525" t="str">
        <f>D55</f>
        <v xml:space="preserve">De las 135 representaciones nuevas para litigio abiertas en el mes, se identifica que se da inició el acompañamiento psicosocial a 44 mujeres que lo solicitaron y se encuentran en representación jurídica. Así mismo, se evidencia que hay 31 seguimientos a nuevas representaciones dentro del mismo mes. Adicionalmente, se registra el seguimiento a 14 mujeres que ya venían con proceso de acompañamiento psicosocial y que ahora están siendo representadas por el equipo de litigio. Los 58 casos corresponden a mujeres que requieren el acompañamiento y han solicitado representación. </v>
      </c>
      <c r="C102" s="525"/>
      <c r="D102" s="525" t="s">
        <v>620</v>
      </c>
      <c r="E102" s="532"/>
      <c r="F102" s="413"/>
      <c r="G102" s="413"/>
      <c r="H102" s="413"/>
      <c r="I102" s="413"/>
    </row>
    <row r="103" spans="1:9" ht="80.25" customHeight="1" x14ac:dyDescent="0.25">
      <c r="A103" s="41" t="s">
        <v>198</v>
      </c>
      <c r="B103" s="401" t="s">
        <v>634</v>
      </c>
      <c r="C103" s="402"/>
      <c r="D103" s="533" t="s">
        <v>635</v>
      </c>
      <c r="E103" s="408"/>
      <c r="F103" s="405"/>
      <c r="G103" s="406"/>
      <c r="H103" s="405"/>
      <c r="I103" s="406"/>
    </row>
    <row r="104" spans="1:9" ht="25.15" customHeight="1" x14ac:dyDescent="0.25">
      <c r="A104" s="397" t="s">
        <v>167</v>
      </c>
      <c r="B104" s="70" t="s">
        <v>84</v>
      </c>
      <c r="C104" s="70" t="s">
        <v>86</v>
      </c>
      <c r="D104" s="70" t="s">
        <v>84</v>
      </c>
      <c r="E104" s="70" t="s">
        <v>86</v>
      </c>
      <c r="F104" s="70" t="s">
        <v>84</v>
      </c>
      <c r="G104" s="70" t="s">
        <v>86</v>
      </c>
      <c r="H104" s="70" t="s">
        <v>84</v>
      </c>
      <c r="I104" s="70" t="s">
        <v>86</v>
      </c>
    </row>
    <row r="105" spans="1:9" ht="25.15" customHeight="1" x14ac:dyDescent="0.25">
      <c r="A105" s="398"/>
      <c r="B105" s="207">
        <v>0.09</v>
      </c>
      <c r="C105" s="47">
        <v>0.09</v>
      </c>
      <c r="D105" s="207">
        <v>0.09</v>
      </c>
      <c r="E105" s="47">
        <v>0.09</v>
      </c>
      <c r="F105" s="43"/>
      <c r="G105" s="44"/>
      <c r="H105" s="47"/>
      <c r="I105" s="44"/>
    </row>
    <row r="106" spans="1:9" ht="251.45" customHeight="1" x14ac:dyDescent="0.25">
      <c r="A106" s="41" t="s">
        <v>197</v>
      </c>
      <c r="B106" s="525" t="str">
        <f>D57</f>
        <v xml:space="preserve">De las 121 representaciones nuevas para litigio abiertas en el mes, se identifica que se da inició el acompañamiento psicosocial a 36 mujeres que lo solicitaron y se encuentran en representación jurídica. Así mismo, se evidencia que hay 23 seguimientos a nuevas representaciones dentro del mismo mes. Adicionalmente, se registra el seguimiento a 10 mujeres que ya venían con proceso de acompañamiento psicosocial y que ahora están siendo representadas por el equipo de litigio. Los 46 casos corresponden a mujeres que requieren el acompañamiento y han solicitado representación. </v>
      </c>
      <c r="C106" s="525"/>
      <c r="D106" s="525" t="s">
        <v>671</v>
      </c>
      <c r="E106" s="532"/>
      <c r="F106" s="413"/>
      <c r="G106" s="413"/>
      <c r="H106" s="413"/>
      <c r="I106" s="413"/>
    </row>
    <row r="107" spans="1:9" ht="80.25" customHeight="1" x14ac:dyDescent="0.25">
      <c r="A107" s="41" t="s">
        <v>198</v>
      </c>
      <c r="B107" s="401" t="s">
        <v>683</v>
      </c>
      <c r="C107" s="402"/>
      <c r="D107" s="401" t="s">
        <v>684</v>
      </c>
      <c r="E107" s="402"/>
      <c r="F107" s="405"/>
      <c r="G107" s="406"/>
      <c r="H107" s="405"/>
      <c r="I107" s="406"/>
    </row>
    <row r="108" spans="1:9" ht="25.15" customHeight="1" x14ac:dyDescent="0.25">
      <c r="A108" s="397" t="s">
        <v>168</v>
      </c>
      <c r="B108" s="70" t="s">
        <v>84</v>
      </c>
      <c r="C108" s="70" t="s">
        <v>86</v>
      </c>
      <c r="D108" s="70" t="s">
        <v>84</v>
      </c>
      <c r="E108" s="70" t="s">
        <v>86</v>
      </c>
      <c r="F108" s="70" t="s">
        <v>84</v>
      </c>
      <c r="G108" s="70" t="s">
        <v>86</v>
      </c>
      <c r="H108" s="70" t="s">
        <v>84</v>
      </c>
      <c r="I108" s="70" t="s">
        <v>86</v>
      </c>
    </row>
    <row r="109" spans="1:9" ht="25.15" customHeight="1" x14ac:dyDescent="0.25">
      <c r="A109" s="398"/>
      <c r="B109" s="207">
        <v>0.09</v>
      </c>
      <c r="C109" s="311">
        <v>0.09</v>
      </c>
      <c r="D109" s="207">
        <v>0.09</v>
      </c>
      <c r="E109" s="311">
        <v>0.09</v>
      </c>
      <c r="F109" s="43"/>
      <c r="G109" s="44"/>
      <c r="H109" s="47"/>
      <c r="I109" s="44"/>
    </row>
    <row r="110" spans="1:9" ht="191.25" customHeight="1" x14ac:dyDescent="0.25">
      <c r="A110" s="41" t="s">
        <v>197</v>
      </c>
      <c r="B110" s="534" t="str">
        <f>D59</f>
        <v xml:space="preserve">De las 151 representaciones nuevas para litigio abiertas en el mes, se identifica que se da inició el acompañamiento psicosocial a 52 mujeres que lo solicitaron y se encuentran en representación jurídica. Así mismo, se evidencia que hay 24 seguimientos a nuevas representaciones dentro del mismo mes. Adicionalmente, se registra el seguimiento a 37 mujeres que ya venían con proceso de acompañamiento psicosocial y que ahora están siendo representadas por el equipo de litigio. Los 89 casos corresponden a mujeres que requieren el acompañamiento y han solicitado representación. </v>
      </c>
      <c r="C110" s="534"/>
      <c r="D110" s="526" t="s">
        <v>724</v>
      </c>
      <c r="E110" s="527"/>
      <c r="F110" s="413"/>
      <c r="G110" s="413"/>
      <c r="H110" s="413"/>
      <c r="I110" s="413"/>
    </row>
    <row r="111" spans="1:9" ht="80.25" customHeight="1" x14ac:dyDescent="0.25">
      <c r="A111" s="41" t="s">
        <v>198</v>
      </c>
      <c r="B111" s="401" t="s">
        <v>728</v>
      </c>
      <c r="C111" s="402"/>
      <c r="D111" s="401" t="s">
        <v>729</v>
      </c>
      <c r="E111" s="402"/>
      <c r="F111" s="405"/>
      <c r="G111" s="406"/>
      <c r="H111" s="405"/>
      <c r="I111" s="406"/>
    </row>
    <row r="112" spans="1:9" ht="25.15" customHeight="1" x14ac:dyDescent="0.25">
      <c r="A112" s="397" t="s">
        <v>169</v>
      </c>
      <c r="B112" s="70" t="s">
        <v>84</v>
      </c>
      <c r="C112" s="70" t="s">
        <v>86</v>
      </c>
      <c r="D112" s="70" t="s">
        <v>84</v>
      </c>
      <c r="E112" s="70" t="s">
        <v>86</v>
      </c>
      <c r="F112" s="70" t="s">
        <v>84</v>
      </c>
      <c r="G112" s="70" t="s">
        <v>86</v>
      </c>
      <c r="H112" s="70" t="s">
        <v>84</v>
      </c>
      <c r="I112" s="70" t="s">
        <v>86</v>
      </c>
    </row>
    <row r="113" spans="1:9" ht="25.15" customHeight="1" x14ac:dyDescent="0.25">
      <c r="A113" s="398"/>
      <c r="B113" s="214">
        <v>0.09</v>
      </c>
      <c r="C113" s="137"/>
      <c r="D113" s="214">
        <v>0.09</v>
      </c>
      <c r="E113" s="137"/>
      <c r="F113" s="43"/>
      <c r="G113" s="138"/>
      <c r="H113" s="137"/>
      <c r="I113" s="138"/>
    </row>
    <row r="114" spans="1:9" ht="80.25" customHeight="1" x14ac:dyDescent="0.25">
      <c r="A114" s="41" t="s">
        <v>197</v>
      </c>
      <c r="B114" s="508"/>
      <c r="C114" s="508"/>
      <c r="D114" s="508"/>
      <c r="E114" s="508"/>
      <c r="F114" s="508"/>
      <c r="G114" s="508"/>
      <c r="H114" s="508"/>
      <c r="I114" s="508"/>
    </row>
    <row r="115" spans="1:9" ht="80.25" customHeight="1" x14ac:dyDescent="0.25">
      <c r="A115" s="41" t="s">
        <v>198</v>
      </c>
      <c r="B115" s="405"/>
      <c r="C115" s="406"/>
      <c r="D115" s="405"/>
      <c r="E115" s="406"/>
      <c r="F115" s="405"/>
      <c r="G115" s="406"/>
      <c r="H115" s="405"/>
      <c r="I115" s="406"/>
    </row>
    <row r="116" spans="1:9" ht="16.5" x14ac:dyDescent="0.25">
      <c r="A116" s="42" t="s">
        <v>199</v>
      </c>
      <c r="B116" s="46">
        <f t="shared" ref="B116:I116" si="1">(B69+B73+B77+B81+B85+B89+B93+B97+B101+B105+B109+B113)</f>
        <v>0.99999999999999978</v>
      </c>
      <c r="C116" s="46">
        <f t="shared" si="1"/>
        <v>0.90999999999999981</v>
      </c>
      <c r="D116" s="46">
        <f t="shared" si="1"/>
        <v>0.99999999999999978</v>
      </c>
      <c r="E116" s="46">
        <f t="shared" si="1"/>
        <v>0.80999999999999983</v>
      </c>
      <c r="F116" s="46">
        <f t="shared" si="1"/>
        <v>0</v>
      </c>
      <c r="G116" s="46">
        <f t="shared" si="1"/>
        <v>0</v>
      </c>
      <c r="H116" s="46">
        <f t="shared" si="1"/>
        <v>0</v>
      </c>
      <c r="I116" s="46">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dataValidations count="1">
    <dataValidation type="list" allowBlank="1" showInputMessage="1" showErrorMessage="1" sqref="H35:I36" xr:uid="{E8B2CE08-1D1C-486F-ABFD-3F873829BF31}">
      <formula1>"Constante,Creciente,Suma"</formula1>
    </dataValidation>
  </dataValidations>
  <hyperlinks>
    <hyperlink ref="B75" r:id="rId1" xr:uid="{9B4949FB-38BB-48D5-B680-F1F07BB7E2D5}"/>
    <hyperlink ref="B71" r:id="rId2" xr:uid="{72E7CB7B-4905-4722-89D2-9E4E2DE10B98}"/>
    <hyperlink ref="D79" r:id="rId3" xr:uid="{08792076-5A35-469D-A10B-9FC49DCBE3AA}"/>
    <hyperlink ref="B79" r:id="rId4" xr:uid="{EA377292-27ED-44A9-A4FC-715FF71F1283}"/>
    <hyperlink ref="B83" r:id="rId5" xr:uid="{C734156F-A199-4827-A15F-30BF855A0516}"/>
    <hyperlink ref="D83" r:id="rId6" xr:uid="{9B71D9D0-CDE0-4FC7-B9D9-E883CEB151F5}"/>
    <hyperlink ref="B87" r:id="rId7" xr:uid="{9CCA8063-97ED-4E1B-909D-C9B37F8A4AA7}"/>
    <hyperlink ref="D87" r:id="rId8" xr:uid="{440AB38D-7F6E-4B81-8433-B8A065D5C13D}"/>
    <hyperlink ref="B91" r:id="rId9" xr:uid="{4D79FDB3-19C9-4C26-9490-5BDEEFD5EBBD}"/>
    <hyperlink ref="D91" r:id="rId10" xr:uid="{A3D5817E-1FB1-4D39-8D02-0D364DE490AE}"/>
    <hyperlink ref="B95" r:id="rId11" xr:uid="{DC5E0159-C212-4D26-A1FB-CDB0443D397B}"/>
    <hyperlink ref="D95" r:id="rId12" xr:uid="{0AB1E5E4-26EC-4F01-97BD-76EDA117E1AB}"/>
    <hyperlink ref="B99" r:id="rId13" xr:uid="{41D310EF-E673-4A2D-868A-DB348AF8FACD}"/>
    <hyperlink ref="D99" r:id="rId14" xr:uid="{DEB53358-2845-42D0-86E5-A9ABE066E666}"/>
    <hyperlink ref="B103" r:id="rId15" xr:uid="{58D3B672-11F6-488F-8FDD-1EA348A6DBBC}"/>
    <hyperlink ref="D103" r:id="rId16" xr:uid="{C97B219F-7C05-4A7F-A875-8E62160A0DB6}"/>
    <hyperlink ref="B107" r:id="rId17" xr:uid="{7BF45F8C-1A8D-4EE8-961F-9A92FFA3F11C}"/>
    <hyperlink ref="D107" r:id="rId18" xr:uid="{6739038A-85C4-431B-98AD-146AC5531224}"/>
    <hyperlink ref="B111" r:id="rId19" xr:uid="{AE77E34B-9C69-4111-BB3A-6D1F22F3E665}"/>
    <hyperlink ref="D111" r:id="rId20" xr:uid="{FE763DF5-BE03-49FD-BF2F-76778F8D952A}"/>
  </hyperlinks>
  <pageMargins left="0.25" right="0.25" top="0.75" bottom="0.75" header="0.3" footer="0.3"/>
  <pageSetup scale="10" orientation="landscape" r:id="rId21"/>
  <rowBreaks count="1" manualBreakCount="1">
    <brk id="79" max="14" man="1"/>
  </rowBreaks>
  <drawing r:id="rId22"/>
  <legacyDrawing r:id="rId2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CE651-4FC2-4605-A875-93B7E37F465F}">
  <sheetPr>
    <tabColor theme="5" tint="0.59999389629810485"/>
  </sheetPr>
  <dimension ref="A1:O126"/>
  <sheetViews>
    <sheetView showGridLines="0" view="pageBreakPreview" topLeftCell="F1" zoomScale="60" zoomScaleNormal="70" workbookViewId="0">
      <selection activeCell="N24" sqref="N24:N29"/>
    </sheetView>
  </sheetViews>
  <sheetFormatPr baseColWidth="10" defaultColWidth="10.7109375" defaultRowHeight="14.25" x14ac:dyDescent="0.25"/>
  <cols>
    <col min="1" max="1" width="49.7109375" style="1" customWidth="1"/>
    <col min="2" max="5" width="35.7109375" style="1" customWidth="1"/>
    <col min="6" max="6" width="43" style="1" customWidth="1"/>
    <col min="7" max="7" width="41.28515625" style="1" customWidth="1"/>
    <col min="8" max="8" width="35.7109375" style="1" customWidth="1"/>
    <col min="9" max="9" width="42.28515625" style="1" customWidth="1"/>
    <col min="10" max="13" width="35.7109375" style="1" customWidth="1"/>
    <col min="14" max="14" width="31" style="1" customWidth="1"/>
    <col min="15" max="15" width="18.28515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7109375" style="1"/>
    <col min="23" max="23" width="18.42578125" style="1" bestFit="1" customWidth="1"/>
    <col min="24" max="24" width="16.28515625" style="1" customWidth="1"/>
    <col min="25" max="16384" width="10.7109375" style="1"/>
  </cols>
  <sheetData>
    <row r="1" spans="1:15" s="60" customFormat="1" ht="22.35" customHeight="1" thickBot="1" x14ac:dyDescent="0.3">
      <c r="A1" s="454"/>
      <c r="B1" s="434" t="s">
        <v>150</v>
      </c>
      <c r="C1" s="435"/>
      <c r="D1" s="435"/>
      <c r="E1" s="435"/>
      <c r="F1" s="435"/>
      <c r="G1" s="435"/>
      <c r="H1" s="435"/>
      <c r="I1" s="435"/>
      <c r="J1" s="435"/>
      <c r="K1" s="435"/>
      <c r="L1" s="436"/>
      <c r="M1" s="431" t="s">
        <v>272</v>
      </c>
      <c r="N1" s="432"/>
      <c r="O1" s="433"/>
    </row>
    <row r="2" spans="1:15" s="60" customFormat="1" ht="18" customHeight="1" thickBot="1" x14ac:dyDescent="0.3">
      <c r="A2" s="455"/>
      <c r="B2" s="437" t="s">
        <v>151</v>
      </c>
      <c r="C2" s="438"/>
      <c r="D2" s="438"/>
      <c r="E2" s="438"/>
      <c r="F2" s="438"/>
      <c r="G2" s="438"/>
      <c r="H2" s="438"/>
      <c r="I2" s="438"/>
      <c r="J2" s="438"/>
      <c r="K2" s="438"/>
      <c r="L2" s="439"/>
      <c r="M2" s="431" t="s">
        <v>273</v>
      </c>
      <c r="N2" s="432"/>
      <c r="O2" s="433"/>
    </row>
    <row r="3" spans="1:15" s="60" customFormat="1" ht="20.100000000000001" customHeight="1" thickBot="1" x14ac:dyDescent="0.3">
      <c r="A3" s="455"/>
      <c r="B3" s="437" t="s">
        <v>0</v>
      </c>
      <c r="C3" s="438"/>
      <c r="D3" s="438"/>
      <c r="E3" s="438"/>
      <c r="F3" s="438"/>
      <c r="G3" s="438"/>
      <c r="H3" s="438"/>
      <c r="I3" s="438"/>
      <c r="J3" s="438"/>
      <c r="K3" s="438"/>
      <c r="L3" s="439"/>
      <c r="M3" s="431" t="s">
        <v>274</v>
      </c>
      <c r="N3" s="432"/>
      <c r="O3" s="433"/>
    </row>
    <row r="4" spans="1:15" s="60" customFormat="1" ht="21.75" customHeight="1" thickBot="1" x14ac:dyDescent="0.3">
      <c r="A4" s="456"/>
      <c r="B4" s="440" t="s">
        <v>152</v>
      </c>
      <c r="C4" s="441"/>
      <c r="D4" s="441"/>
      <c r="E4" s="441"/>
      <c r="F4" s="441"/>
      <c r="G4" s="441"/>
      <c r="H4" s="441"/>
      <c r="I4" s="441"/>
      <c r="J4" s="441"/>
      <c r="K4" s="441"/>
      <c r="L4" s="442"/>
      <c r="M4" s="431" t="s">
        <v>275</v>
      </c>
      <c r="N4" s="432"/>
      <c r="O4" s="433"/>
    </row>
    <row r="5" spans="1:15" s="60" customFormat="1" ht="16.350000000000001" customHeight="1" thickBot="1" x14ac:dyDescent="0.3">
      <c r="A5" s="61"/>
      <c r="B5" s="62"/>
      <c r="C5" s="62"/>
      <c r="D5" s="62"/>
      <c r="E5" s="62"/>
      <c r="F5" s="62"/>
      <c r="G5" s="62"/>
      <c r="H5" s="62"/>
      <c r="I5" s="62"/>
      <c r="J5" s="62"/>
      <c r="K5" s="62"/>
      <c r="L5" s="62"/>
      <c r="M5" s="63"/>
      <c r="N5" s="63"/>
      <c r="O5" s="63"/>
    </row>
    <row r="6" spans="1:15" ht="40.35" customHeight="1" thickBot="1" x14ac:dyDescent="0.3">
      <c r="A6" s="49" t="s">
        <v>154</v>
      </c>
      <c r="B6" s="465" t="s">
        <v>281</v>
      </c>
      <c r="C6" s="466"/>
      <c r="D6" s="466"/>
      <c r="E6" s="466"/>
      <c r="F6" s="466"/>
      <c r="G6" s="466"/>
      <c r="H6" s="466"/>
      <c r="I6" s="466"/>
      <c r="J6" s="466"/>
      <c r="K6" s="467"/>
      <c r="L6" s="126" t="s">
        <v>155</v>
      </c>
      <c r="M6" s="468">
        <v>2024110010300</v>
      </c>
      <c r="N6" s="469"/>
      <c r="O6" s="470"/>
    </row>
    <row r="7" spans="1:15" s="60" customFormat="1" ht="18" customHeight="1" thickBot="1" x14ac:dyDescent="0.3">
      <c r="A7" s="61"/>
      <c r="B7" s="62"/>
      <c r="C7" s="62"/>
      <c r="D7" s="62"/>
      <c r="E7" s="62"/>
      <c r="F7" s="62"/>
      <c r="G7" s="62"/>
      <c r="H7" s="62"/>
      <c r="I7" s="62"/>
      <c r="J7" s="62"/>
      <c r="K7" s="62"/>
      <c r="L7" s="62"/>
      <c r="M7" s="63"/>
      <c r="N7" s="63"/>
      <c r="O7" s="63"/>
    </row>
    <row r="8" spans="1:15" s="60" customFormat="1" ht="21.75" customHeight="1" thickBot="1" x14ac:dyDescent="0.3">
      <c r="A8" s="458" t="s">
        <v>6</v>
      </c>
      <c r="B8" s="126" t="s">
        <v>156</v>
      </c>
      <c r="C8" s="96"/>
      <c r="D8" s="126" t="s">
        <v>157</v>
      </c>
      <c r="E8" s="96"/>
      <c r="F8" s="126" t="s">
        <v>158</v>
      </c>
      <c r="G8" s="96"/>
      <c r="H8" s="126" t="s">
        <v>159</v>
      </c>
      <c r="I8" s="98"/>
      <c r="J8" s="423" t="s">
        <v>8</v>
      </c>
      <c r="K8" s="457"/>
      <c r="L8" s="125" t="s">
        <v>160</v>
      </c>
      <c r="M8" s="420"/>
      <c r="N8" s="420"/>
      <c r="O8" s="420"/>
    </row>
    <row r="9" spans="1:15" s="60" customFormat="1" ht="21.75" customHeight="1" thickBot="1" x14ac:dyDescent="0.3">
      <c r="A9" s="458"/>
      <c r="B9" s="127" t="s">
        <v>161</v>
      </c>
      <c r="C9" s="99"/>
      <c r="D9" s="126" t="s">
        <v>162</v>
      </c>
      <c r="E9" s="100"/>
      <c r="F9" s="126" t="s">
        <v>163</v>
      </c>
      <c r="G9" s="100"/>
      <c r="H9" s="126" t="s">
        <v>164</v>
      </c>
      <c r="I9" s="98"/>
      <c r="J9" s="423"/>
      <c r="K9" s="457"/>
      <c r="L9" s="125" t="s">
        <v>165</v>
      </c>
      <c r="M9" s="773" t="s">
        <v>282</v>
      </c>
      <c r="N9" s="773"/>
      <c r="O9" s="773"/>
    </row>
    <row r="10" spans="1:15" s="60" customFormat="1" ht="21.75" customHeight="1" thickBot="1" x14ac:dyDescent="0.3">
      <c r="A10" s="458"/>
      <c r="B10" s="126" t="s">
        <v>166</v>
      </c>
      <c r="C10" s="96"/>
      <c r="D10" s="126" t="s">
        <v>167</v>
      </c>
      <c r="E10" s="99"/>
      <c r="F10" s="126" t="s">
        <v>168</v>
      </c>
      <c r="G10" s="100" t="s">
        <v>282</v>
      </c>
      <c r="H10" s="126" t="s">
        <v>169</v>
      </c>
      <c r="I10" s="98"/>
      <c r="J10" s="423"/>
      <c r="K10" s="457"/>
      <c r="L10" s="125" t="s">
        <v>170</v>
      </c>
      <c r="M10" s="773" t="s">
        <v>282</v>
      </c>
      <c r="N10" s="773"/>
      <c r="O10" s="773"/>
    </row>
    <row r="11" spans="1:15" ht="15" customHeight="1" thickBot="1" x14ac:dyDescent="0.3">
      <c r="A11" s="6"/>
      <c r="B11" s="7"/>
      <c r="C11" s="7"/>
      <c r="D11" s="9"/>
      <c r="E11" s="8"/>
      <c r="F11" s="8"/>
      <c r="G11" s="168"/>
      <c r="H11" s="168"/>
      <c r="I11" s="10"/>
      <c r="J11" s="10"/>
      <c r="K11" s="7"/>
      <c r="L11" s="7"/>
      <c r="M11" s="7"/>
      <c r="N11" s="7"/>
      <c r="O11" s="7"/>
    </row>
    <row r="12" spans="1:15" ht="15" customHeight="1" x14ac:dyDescent="0.25">
      <c r="A12" s="462" t="s">
        <v>171</v>
      </c>
      <c r="B12" s="535" t="s">
        <v>645</v>
      </c>
      <c r="C12" s="444"/>
      <c r="D12" s="444"/>
      <c r="E12" s="444"/>
      <c r="F12" s="444"/>
      <c r="G12" s="444"/>
      <c r="H12" s="444"/>
      <c r="I12" s="444"/>
      <c r="J12" s="444"/>
      <c r="K12" s="444"/>
      <c r="L12" s="444"/>
      <c r="M12" s="444"/>
      <c r="N12" s="444"/>
      <c r="O12" s="445"/>
    </row>
    <row r="13" spans="1:15" ht="15" customHeight="1" x14ac:dyDescent="0.25">
      <c r="A13" s="463"/>
      <c r="B13" s="446"/>
      <c r="C13" s="447"/>
      <c r="D13" s="447"/>
      <c r="E13" s="447"/>
      <c r="F13" s="447"/>
      <c r="G13" s="447"/>
      <c r="H13" s="447"/>
      <c r="I13" s="447"/>
      <c r="J13" s="447"/>
      <c r="K13" s="447"/>
      <c r="L13" s="447"/>
      <c r="M13" s="447"/>
      <c r="N13" s="447"/>
      <c r="O13" s="448"/>
    </row>
    <row r="14" spans="1:15" ht="15" customHeight="1" thickBot="1" x14ac:dyDescent="0.3">
      <c r="A14" s="464"/>
      <c r="B14" s="449"/>
      <c r="C14" s="450"/>
      <c r="D14" s="450"/>
      <c r="E14" s="450"/>
      <c r="F14" s="450"/>
      <c r="G14" s="450"/>
      <c r="H14" s="450"/>
      <c r="I14" s="450"/>
      <c r="J14" s="450"/>
      <c r="K14" s="450"/>
      <c r="L14" s="450"/>
      <c r="M14" s="450"/>
      <c r="N14" s="450"/>
      <c r="O14" s="451"/>
    </row>
    <row r="15" spans="1:15" ht="9" customHeight="1" thickBot="1" x14ac:dyDescent="0.3">
      <c r="A15" s="14"/>
      <c r="B15" s="59"/>
      <c r="C15" s="15"/>
      <c r="D15" s="15"/>
      <c r="E15" s="15"/>
      <c r="F15" s="15"/>
      <c r="G15" s="16"/>
      <c r="H15" s="16"/>
      <c r="I15" s="16"/>
      <c r="J15" s="16"/>
      <c r="K15" s="16"/>
      <c r="L15" s="17"/>
      <c r="M15" s="17"/>
      <c r="N15" s="17"/>
      <c r="O15" s="17"/>
    </row>
    <row r="16" spans="1:15" s="18" customFormat="1" ht="37.5" customHeight="1" thickBot="1" x14ac:dyDescent="0.3">
      <c r="A16" s="49" t="s">
        <v>13</v>
      </c>
      <c r="B16" s="536" t="s">
        <v>363</v>
      </c>
      <c r="C16" s="536"/>
      <c r="D16" s="536"/>
      <c r="E16" s="536"/>
      <c r="F16" s="536"/>
      <c r="G16" s="458" t="s">
        <v>15</v>
      </c>
      <c r="H16" s="458"/>
      <c r="I16" s="537" t="s">
        <v>338</v>
      </c>
      <c r="J16" s="537"/>
      <c r="K16" s="537"/>
      <c r="L16" s="537"/>
      <c r="M16" s="537"/>
      <c r="N16" s="537"/>
      <c r="O16" s="537"/>
    </row>
    <row r="17" spans="1:15" ht="9" customHeight="1" thickBot="1" x14ac:dyDescent="0.3">
      <c r="A17" s="14"/>
      <c r="B17" s="16"/>
      <c r="C17" s="15"/>
      <c r="D17" s="15"/>
      <c r="E17" s="15"/>
      <c r="F17" s="15"/>
      <c r="G17" s="16"/>
      <c r="H17" s="16"/>
      <c r="I17" s="16"/>
      <c r="J17" s="16"/>
      <c r="K17" s="16"/>
      <c r="L17" s="17"/>
      <c r="M17" s="17"/>
      <c r="N17" s="17"/>
      <c r="O17" s="17"/>
    </row>
    <row r="18" spans="1:15" ht="56.25" customHeight="1" thickBot="1" x14ac:dyDescent="0.3">
      <c r="A18" s="49" t="s">
        <v>17</v>
      </c>
      <c r="B18" s="460" t="s">
        <v>286</v>
      </c>
      <c r="C18" s="460"/>
      <c r="D18" s="460"/>
      <c r="E18" s="460"/>
      <c r="F18" s="49" t="s">
        <v>19</v>
      </c>
      <c r="G18" s="459" t="s">
        <v>287</v>
      </c>
      <c r="H18" s="459"/>
      <c r="I18" s="459"/>
      <c r="J18" s="49" t="s">
        <v>21</v>
      </c>
      <c r="K18" s="452" t="s">
        <v>659</v>
      </c>
      <c r="L18" s="452"/>
      <c r="M18" s="452"/>
      <c r="N18" s="452"/>
      <c r="O18" s="452"/>
    </row>
    <row r="19" spans="1:15" ht="9" customHeight="1" x14ac:dyDescent="0.25">
      <c r="A19" s="5"/>
      <c r="B19" s="2"/>
      <c r="C19" s="461"/>
      <c r="D19" s="461"/>
      <c r="E19" s="461"/>
      <c r="F19" s="461"/>
      <c r="G19" s="461"/>
      <c r="H19" s="461"/>
      <c r="I19" s="461"/>
      <c r="J19" s="461"/>
      <c r="K19" s="461"/>
      <c r="L19" s="461"/>
      <c r="M19" s="461"/>
      <c r="N19" s="461"/>
      <c r="O19" s="461"/>
    </row>
    <row r="20" spans="1:15" ht="16.5" customHeight="1" thickBot="1" x14ac:dyDescent="0.3">
      <c r="A20" s="57"/>
      <c r="B20" s="58"/>
      <c r="C20" s="58"/>
      <c r="D20" s="58"/>
      <c r="E20" s="58"/>
      <c r="F20" s="58"/>
      <c r="G20" s="58"/>
      <c r="H20" s="58"/>
      <c r="I20" s="58"/>
      <c r="J20" s="58"/>
      <c r="K20" s="58"/>
      <c r="L20" s="58"/>
      <c r="M20" s="58"/>
      <c r="N20" s="58"/>
      <c r="O20" s="58"/>
    </row>
    <row r="21" spans="1:15" ht="32.1" customHeight="1" thickBot="1" x14ac:dyDescent="0.3">
      <c r="A21" s="421" t="s">
        <v>23</v>
      </c>
      <c r="B21" s="422"/>
      <c r="C21" s="422"/>
      <c r="D21" s="422"/>
      <c r="E21" s="422"/>
      <c r="F21" s="422"/>
      <c r="G21" s="422"/>
      <c r="H21" s="422"/>
      <c r="I21" s="422"/>
      <c r="J21" s="422"/>
      <c r="K21" s="422"/>
      <c r="L21" s="422"/>
      <c r="M21" s="422"/>
      <c r="N21" s="422"/>
      <c r="O21" s="423"/>
    </row>
    <row r="22" spans="1:15" ht="32.1" customHeight="1" thickBot="1" x14ac:dyDescent="0.3">
      <c r="A22" s="421" t="s">
        <v>172</v>
      </c>
      <c r="B22" s="422"/>
      <c r="C22" s="422"/>
      <c r="D22" s="422"/>
      <c r="E22" s="422"/>
      <c r="F22" s="422"/>
      <c r="G22" s="422"/>
      <c r="H22" s="422"/>
      <c r="I22" s="422"/>
      <c r="J22" s="422"/>
      <c r="K22" s="422"/>
      <c r="L22" s="422"/>
      <c r="M22" s="422"/>
      <c r="N22" s="422"/>
      <c r="O22" s="423"/>
    </row>
    <row r="23" spans="1:15" ht="32.1" customHeight="1" thickBot="1" x14ac:dyDescent="0.3">
      <c r="A23" s="26"/>
      <c r="B23" s="19" t="s">
        <v>156</v>
      </c>
      <c r="C23" s="19" t="s">
        <v>157</v>
      </c>
      <c r="D23" s="19" t="s">
        <v>158</v>
      </c>
      <c r="E23" s="19" t="s">
        <v>159</v>
      </c>
      <c r="F23" s="19" t="s">
        <v>161</v>
      </c>
      <c r="G23" s="19" t="s">
        <v>162</v>
      </c>
      <c r="H23" s="19" t="s">
        <v>163</v>
      </c>
      <c r="I23" s="19" t="s">
        <v>164</v>
      </c>
      <c r="J23" s="19" t="s">
        <v>166</v>
      </c>
      <c r="K23" s="19" t="s">
        <v>167</v>
      </c>
      <c r="L23" s="19" t="s">
        <v>168</v>
      </c>
      <c r="M23" s="19" t="s">
        <v>169</v>
      </c>
      <c r="N23" s="20" t="s">
        <v>173</v>
      </c>
      <c r="O23" s="20" t="s">
        <v>174</v>
      </c>
    </row>
    <row r="24" spans="1:15" ht="32.1" customHeight="1" x14ac:dyDescent="0.25">
      <c r="A24" s="21" t="s">
        <v>24</v>
      </c>
      <c r="B24" s="199">
        <v>735224000</v>
      </c>
      <c r="C24" s="199">
        <v>1809526800</v>
      </c>
      <c r="D24" s="199">
        <v>405065000</v>
      </c>
      <c r="E24" s="199">
        <v>401628000</v>
      </c>
      <c r="F24" s="162"/>
      <c r="G24" s="162">
        <v>55753991</v>
      </c>
      <c r="H24" s="162"/>
      <c r="I24" s="162"/>
      <c r="J24" s="162">
        <v>-48370125</v>
      </c>
      <c r="K24" s="359"/>
      <c r="L24" s="359">
        <v>-59302605</v>
      </c>
      <c r="M24" s="359"/>
      <c r="N24" s="774">
        <f>SUM(B24:M24)</f>
        <v>3299525061</v>
      </c>
      <c r="O24" s="163">
        <v>1</v>
      </c>
    </row>
    <row r="25" spans="1:15" ht="32.1" customHeight="1" x14ac:dyDescent="0.25">
      <c r="A25" s="21" t="s">
        <v>26</v>
      </c>
      <c r="B25" s="199">
        <v>735220500</v>
      </c>
      <c r="C25" s="199">
        <v>1511456199</v>
      </c>
      <c r="D25" s="199">
        <v>471806488</v>
      </c>
      <c r="E25" s="199">
        <v>65853224</v>
      </c>
      <c r="F25" s="162">
        <v>252077633</v>
      </c>
      <c r="G25" s="162">
        <f>4136645-8730167</f>
        <v>-4593522</v>
      </c>
      <c r="H25" s="162">
        <v>4130205</v>
      </c>
      <c r="I25" s="162">
        <v>67893380</v>
      </c>
      <c r="J25" s="162">
        <v>4694847</v>
      </c>
      <c r="K25" s="359">
        <v>48155694</v>
      </c>
      <c r="L25" s="359">
        <v>17702450</v>
      </c>
      <c r="M25" s="359"/>
      <c r="N25" s="774">
        <f t="shared" ref="N25:N29" si="0">SUM(B25:M25)</f>
        <v>3174397098</v>
      </c>
      <c r="O25" s="164">
        <f>N25/N24</f>
        <v>0.96207697753867738</v>
      </c>
    </row>
    <row r="26" spans="1:15" ht="32.1" customHeight="1" x14ac:dyDescent="0.25">
      <c r="A26" s="21" t="s">
        <v>28</v>
      </c>
      <c r="B26" s="199"/>
      <c r="C26" s="199">
        <v>6080832</v>
      </c>
      <c r="D26" s="199">
        <v>133973188</v>
      </c>
      <c r="E26" s="199">
        <v>247111124</v>
      </c>
      <c r="F26" s="165">
        <v>271262621</v>
      </c>
      <c r="G26" s="165">
        <v>273495945</v>
      </c>
      <c r="H26" s="165">
        <v>521072515</v>
      </c>
      <c r="I26" s="165">
        <v>307893239</v>
      </c>
      <c r="J26" s="165">
        <v>311658025</v>
      </c>
      <c r="K26" s="360">
        <v>288119257</v>
      </c>
      <c r="L26" s="360">
        <v>268179950</v>
      </c>
      <c r="M26" s="360"/>
      <c r="N26" s="774">
        <f t="shared" si="0"/>
        <v>2628846696</v>
      </c>
      <c r="O26" s="164">
        <f>N26/N24</f>
        <v>0.79673487771699636</v>
      </c>
    </row>
    <row r="27" spans="1:15" ht="32.1" customHeight="1" x14ac:dyDescent="0.25">
      <c r="A27" s="21" t="s">
        <v>175</v>
      </c>
      <c r="B27" s="199"/>
      <c r="C27" s="199">
        <v>83900266</v>
      </c>
      <c r="D27" s="199">
        <v>126716982</v>
      </c>
      <c r="E27" s="199"/>
      <c r="F27" s="162"/>
      <c r="G27" s="162"/>
      <c r="H27" s="162"/>
      <c r="I27" s="162"/>
      <c r="J27" s="162"/>
      <c r="K27" s="359"/>
      <c r="L27" s="359"/>
      <c r="M27" s="359"/>
      <c r="N27" s="774">
        <f t="shared" si="0"/>
        <v>210617248</v>
      </c>
      <c r="O27" s="164">
        <v>1</v>
      </c>
    </row>
    <row r="28" spans="1:15" ht="32.1" customHeight="1" x14ac:dyDescent="0.25">
      <c r="A28" s="21" t="s">
        <v>176</v>
      </c>
      <c r="B28" s="199">
        <v>0</v>
      </c>
      <c r="C28" s="199"/>
      <c r="D28" s="199"/>
      <c r="E28" s="199"/>
      <c r="F28" s="165">
        <v>3041733</v>
      </c>
      <c r="G28" s="165"/>
      <c r="H28" s="165"/>
      <c r="I28" s="165"/>
      <c r="J28" s="165"/>
      <c r="K28" s="360"/>
      <c r="L28" s="360"/>
      <c r="M28" s="360"/>
      <c r="N28" s="774">
        <f t="shared" si="0"/>
        <v>3041733</v>
      </c>
      <c r="O28" s="164">
        <f>N28/N27</f>
        <v>1.4441993848481013E-2</v>
      </c>
    </row>
    <row r="29" spans="1:15" ht="32.1" customHeight="1" thickBot="1" x14ac:dyDescent="0.3">
      <c r="A29" s="23" t="s">
        <v>34</v>
      </c>
      <c r="B29" s="200">
        <v>0</v>
      </c>
      <c r="C29" s="200">
        <v>68118000</v>
      </c>
      <c r="D29" s="200">
        <v>39862958</v>
      </c>
      <c r="E29" s="200">
        <v>217267</v>
      </c>
      <c r="F29" s="166">
        <v>95377290</v>
      </c>
      <c r="G29" s="166">
        <v>4000000</v>
      </c>
      <c r="H29" s="166"/>
      <c r="I29" s="166"/>
      <c r="J29" s="166"/>
      <c r="K29" s="361"/>
      <c r="L29" s="361"/>
      <c r="M29" s="361"/>
      <c r="N29" s="775">
        <f t="shared" si="0"/>
        <v>207575515</v>
      </c>
      <c r="O29" s="167">
        <f>N29/N27</f>
        <v>0.98555800615151901</v>
      </c>
    </row>
    <row r="30" spans="1:15" s="25" customFormat="1" ht="16.5" customHeight="1" x14ac:dyDescent="0.2"/>
    <row r="31" spans="1:15" s="25" customFormat="1" ht="17.25" customHeight="1" x14ac:dyDescent="0.2"/>
    <row r="32" spans="1:15" ht="5.25" customHeight="1" thickBot="1" x14ac:dyDescent="0.3"/>
    <row r="33" spans="1:13" ht="48" customHeight="1" thickBot="1" x14ac:dyDescent="0.3">
      <c r="A33" s="481" t="s">
        <v>177</v>
      </c>
      <c r="B33" s="482"/>
      <c r="C33" s="482"/>
      <c r="D33" s="482"/>
      <c r="E33" s="482"/>
      <c r="F33" s="482"/>
      <c r="G33" s="482"/>
      <c r="H33" s="482"/>
      <c r="I33" s="483"/>
      <c r="J33" s="29"/>
    </row>
    <row r="34" spans="1:13" ht="50.25" customHeight="1" thickBot="1" x14ac:dyDescent="0.3">
      <c r="A34" s="36" t="s">
        <v>178</v>
      </c>
      <c r="B34" s="484" t="str">
        <f>+B12</f>
        <v>Brindar a 44500 mujeres orientación y asesoría jurídica en los espacios con presencia de la SDMujer</v>
      </c>
      <c r="C34" s="485"/>
      <c r="D34" s="485"/>
      <c r="E34" s="485"/>
      <c r="F34" s="485"/>
      <c r="G34" s="485"/>
      <c r="H34" s="485"/>
      <c r="I34" s="486"/>
      <c r="J34" s="27"/>
      <c r="M34" s="150"/>
    </row>
    <row r="35" spans="1:13" ht="18.75" customHeight="1" thickBot="1" x14ac:dyDescent="0.3">
      <c r="A35" s="492" t="s">
        <v>38</v>
      </c>
      <c r="B35" s="65">
        <v>2024</v>
      </c>
      <c r="C35" s="65">
        <v>2025</v>
      </c>
      <c r="D35" s="65">
        <v>2026</v>
      </c>
      <c r="E35" s="65">
        <v>2027</v>
      </c>
      <c r="F35" s="65" t="s">
        <v>179</v>
      </c>
      <c r="G35" s="494" t="s">
        <v>40</v>
      </c>
      <c r="H35" s="495" t="s">
        <v>288</v>
      </c>
      <c r="I35" s="496"/>
      <c r="J35" s="27"/>
      <c r="M35" s="150"/>
    </row>
    <row r="36" spans="1:13" ht="50.25" customHeight="1" thickBot="1" x14ac:dyDescent="0.3">
      <c r="A36" s="493"/>
      <c r="B36" s="348">
        <v>7421</v>
      </c>
      <c r="C36" s="348">
        <v>16650</v>
      </c>
      <c r="D36" s="348">
        <v>12300</v>
      </c>
      <c r="E36" s="348">
        <v>8129</v>
      </c>
      <c r="F36" s="144">
        <f>B36+C36+D36+E36</f>
        <v>44500</v>
      </c>
      <c r="G36" s="494"/>
      <c r="H36" s="497"/>
      <c r="I36" s="498"/>
      <c r="J36" s="27"/>
      <c r="M36" s="151"/>
    </row>
    <row r="37" spans="1:13" ht="52.5" customHeight="1" thickBot="1" x14ac:dyDescent="0.3">
      <c r="A37" s="37" t="s">
        <v>42</v>
      </c>
      <c r="B37" s="487">
        <v>0.3</v>
      </c>
      <c r="C37" s="488"/>
      <c r="D37" s="489" t="s">
        <v>180</v>
      </c>
      <c r="E37" s="490"/>
      <c r="F37" s="490"/>
      <c r="G37" s="490"/>
      <c r="H37" s="490"/>
      <c r="I37" s="491"/>
    </row>
    <row r="38" spans="1:13" s="28" customFormat="1" ht="48" customHeight="1" thickBot="1" x14ac:dyDescent="0.3">
      <c r="A38" s="492" t="s">
        <v>181</v>
      </c>
      <c r="B38" s="37" t="s">
        <v>182</v>
      </c>
      <c r="C38" s="36" t="s">
        <v>86</v>
      </c>
      <c r="D38" s="479" t="s">
        <v>88</v>
      </c>
      <c r="E38" s="480"/>
      <c r="F38" s="479" t="s">
        <v>90</v>
      </c>
      <c r="G38" s="480"/>
      <c r="H38" s="38" t="s">
        <v>92</v>
      </c>
      <c r="I38" s="40" t="s">
        <v>93</v>
      </c>
      <c r="M38" s="152"/>
    </row>
    <row r="39" spans="1:13" ht="206.25" customHeight="1" thickBot="1" x14ac:dyDescent="0.3">
      <c r="A39" s="493"/>
      <c r="B39" s="217">
        <v>479</v>
      </c>
      <c r="C39" s="31">
        <v>692</v>
      </c>
      <c r="D39" s="510" t="s">
        <v>339</v>
      </c>
      <c r="E39" s="511"/>
      <c r="F39" s="510" t="s">
        <v>340</v>
      </c>
      <c r="G39" s="511"/>
      <c r="H39" s="215" t="s">
        <v>341</v>
      </c>
      <c r="I39" s="216" t="s">
        <v>342</v>
      </c>
      <c r="M39" s="150"/>
    </row>
    <row r="40" spans="1:13" s="28" customFormat="1" ht="54" customHeight="1" thickBot="1" x14ac:dyDescent="0.3">
      <c r="A40" s="492" t="s">
        <v>183</v>
      </c>
      <c r="B40" s="39" t="s">
        <v>182</v>
      </c>
      <c r="C40" s="38" t="s">
        <v>86</v>
      </c>
      <c r="D40" s="479" t="s">
        <v>88</v>
      </c>
      <c r="E40" s="480"/>
      <c r="F40" s="479" t="s">
        <v>90</v>
      </c>
      <c r="G40" s="480"/>
      <c r="H40" s="38" t="s">
        <v>92</v>
      </c>
      <c r="I40" s="40" t="s">
        <v>93</v>
      </c>
    </row>
    <row r="41" spans="1:13" ht="223.5" customHeight="1" thickBot="1" x14ac:dyDescent="0.3">
      <c r="A41" s="493"/>
      <c r="B41" s="217">
        <v>958</v>
      </c>
      <c r="C41" s="31">
        <v>983</v>
      </c>
      <c r="D41" s="510" t="s">
        <v>343</v>
      </c>
      <c r="E41" s="511"/>
      <c r="F41" s="510" t="s">
        <v>344</v>
      </c>
      <c r="G41" s="511"/>
      <c r="H41" s="215" t="s">
        <v>341</v>
      </c>
      <c r="I41" s="216" t="s">
        <v>342</v>
      </c>
    </row>
    <row r="42" spans="1:13" s="28" customFormat="1" ht="45" customHeight="1" thickBot="1" x14ac:dyDescent="0.3">
      <c r="A42" s="492" t="s">
        <v>184</v>
      </c>
      <c r="B42" s="39" t="s">
        <v>182</v>
      </c>
      <c r="C42" s="38" t="s">
        <v>86</v>
      </c>
      <c r="D42" s="479" t="s">
        <v>88</v>
      </c>
      <c r="E42" s="480"/>
      <c r="F42" s="479" t="s">
        <v>90</v>
      </c>
      <c r="G42" s="480"/>
      <c r="H42" s="38" t="s">
        <v>92</v>
      </c>
      <c r="I42" s="40" t="s">
        <v>93</v>
      </c>
    </row>
    <row r="43" spans="1:13" ht="205.5" customHeight="1" thickBot="1" x14ac:dyDescent="0.3">
      <c r="A43" s="493"/>
      <c r="B43" s="217">
        <v>1150</v>
      </c>
      <c r="C43" s="31">
        <v>1224</v>
      </c>
      <c r="D43" s="510" t="s">
        <v>345</v>
      </c>
      <c r="E43" s="511"/>
      <c r="F43" s="510" t="s">
        <v>346</v>
      </c>
      <c r="G43" s="511"/>
      <c r="H43" s="215" t="s">
        <v>347</v>
      </c>
      <c r="I43" s="216" t="s">
        <v>342</v>
      </c>
    </row>
    <row r="44" spans="1:13" s="28" customFormat="1" ht="44.25" customHeight="1" thickBot="1" x14ac:dyDescent="0.3">
      <c r="A44" s="492" t="s">
        <v>185</v>
      </c>
      <c r="B44" s="39" t="s">
        <v>182</v>
      </c>
      <c r="C44" s="39" t="s">
        <v>86</v>
      </c>
      <c r="D44" s="479" t="s">
        <v>88</v>
      </c>
      <c r="E44" s="480"/>
      <c r="F44" s="479" t="s">
        <v>90</v>
      </c>
      <c r="G44" s="480"/>
      <c r="H44" s="38" t="s">
        <v>92</v>
      </c>
      <c r="I44" s="38" t="s">
        <v>93</v>
      </c>
    </row>
    <row r="45" spans="1:13" ht="120.75" customHeight="1" thickBot="1" x14ac:dyDescent="0.3">
      <c r="A45" s="493"/>
      <c r="B45" s="217">
        <v>1150</v>
      </c>
      <c r="C45" s="31">
        <v>1505</v>
      </c>
      <c r="D45" s="510" t="s">
        <v>477</v>
      </c>
      <c r="E45" s="511"/>
      <c r="F45" s="510" t="s">
        <v>482</v>
      </c>
      <c r="G45" s="511"/>
      <c r="H45" s="215" t="s">
        <v>450</v>
      </c>
      <c r="I45" s="216" t="s">
        <v>342</v>
      </c>
    </row>
    <row r="46" spans="1:13" s="28" customFormat="1" ht="47.25" customHeight="1" thickBot="1" x14ac:dyDescent="0.3">
      <c r="A46" s="492" t="s">
        <v>186</v>
      </c>
      <c r="B46" s="39" t="s">
        <v>182</v>
      </c>
      <c r="C46" s="38" t="s">
        <v>86</v>
      </c>
      <c r="D46" s="479" t="s">
        <v>88</v>
      </c>
      <c r="E46" s="480"/>
      <c r="F46" s="479" t="s">
        <v>90</v>
      </c>
      <c r="G46" s="480"/>
      <c r="H46" s="38" t="s">
        <v>92</v>
      </c>
      <c r="I46" s="40" t="s">
        <v>93</v>
      </c>
    </row>
    <row r="47" spans="1:13" ht="120.75" customHeight="1" thickBot="1" x14ac:dyDescent="0.3">
      <c r="A47" s="493"/>
      <c r="B47" s="217">
        <v>1150</v>
      </c>
      <c r="C47" s="31">
        <v>1582</v>
      </c>
      <c r="D47" s="510" t="s">
        <v>485</v>
      </c>
      <c r="E47" s="511"/>
      <c r="F47" s="510" t="s">
        <v>486</v>
      </c>
      <c r="G47" s="511"/>
      <c r="H47" s="215" t="s">
        <v>450</v>
      </c>
      <c r="I47" s="216" t="s">
        <v>342</v>
      </c>
    </row>
    <row r="48" spans="1:13" s="28" customFormat="1" ht="52.5" customHeight="1" thickBot="1" x14ac:dyDescent="0.3">
      <c r="A48" s="492" t="s">
        <v>187</v>
      </c>
      <c r="B48" s="39" t="s">
        <v>182</v>
      </c>
      <c r="C48" s="38" t="s">
        <v>86</v>
      </c>
      <c r="D48" s="479" t="s">
        <v>88</v>
      </c>
      <c r="E48" s="480"/>
      <c r="F48" s="479" t="s">
        <v>90</v>
      </c>
      <c r="G48" s="480"/>
      <c r="H48" s="38" t="s">
        <v>92</v>
      </c>
      <c r="I48" s="40" t="s">
        <v>93</v>
      </c>
    </row>
    <row r="49" spans="1:9" ht="135" customHeight="1" thickBot="1" x14ac:dyDescent="0.3">
      <c r="A49" s="499"/>
      <c r="B49" s="218">
        <v>1150</v>
      </c>
      <c r="C49" s="313">
        <v>1430</v>
      </c>
      <c r="D49" s="538" t="s">
        <v>526</v>
      </c>
      <c r="E49" s="539"/>
      <c r="F49" s="538" t="s">
        <v>513</v>
      </c>
      <c r="G49" s="539"/>
      <c r="H49" s="312" t="s">
        <v>450</v>
      </c>
      <c r="I49" s="216" t="s">
        <v>342</v>
      </c>
    </row>
    <row r="50" spans="1:9" ht="52.5" customHeight="1" thickBot="1" x14ac:dyDescent="0.3">
      <c r="A50" s="492" t="s">
        <v>188</v>
      </c>
      <c r="B50" s="37" t="s">
        <v>182</v>
      </c>
      <c r="C50" s="36" t="s">
        <v>86</v>
      </c>
      <c r="D50" s="479" t="s">
        <v>88</v>
      </c>
      <c r="E50" s="480"/>
      <c r="F50" s="479" t="s">
        <v>90</v>
      </c>
      <c r="G50" s="480"/>
      <c r="H50" s="38" t="s">
        <v>92</v>
      </c>
      <c r="I50" s="40" t="s">
        <v>93</v>
      </c>
    </row>
    <row r="51" spans="1:9" ht="120.75" customHeight="1" thickBot="1" x14ac:dyDescent="0.3">
      <c r="A51" s="493"/>
      <c r="B51" s="218">
        <v>1150</v>
      </c>
      <c r="C51" s="32">
        <v>1795</v>
      </c>
      <c r="D51" s="538" t="s">
        <v>554</v>
      </c>
      <c r="E51" s="539"/>
      <c r="F51" s="538" t="s">
        <v>555</v>
      </c>
      <c r="G51" s="539"/>
      <c r="H51" s="312" t="s">
        <v>450</v>
      </c>
      <c r="I51" s="216" t="s">
        <v>342</v>
      </c>
    </row>
    <row r="52" spans="1:9" ht="35.1" customHeight="1" thickBot="1" x14ac:dyDescent="0.3">
      <c r="A52" s="492" t="s">
        <v>189</v>
      </c>
      <c r="B52" s="37" t="s">
        <v>182</v>
      </c>
      <c r="C52" s="36" t="s">
        <v>86</v>
      </c>
      <c r="D52" s="479" t="s">
        <v>88</v>
      </c>
      <c r="E52" s="480"/>
      <c r="F52" s="479" t="s">
        <v>90</v>
      </c>
      <c r="G52" s="480"/>
      <c r="H52" s="38" t="s">
        <v>92</v>
      </c>
      <c r="I52" s="40" t="s">
        <v>93</v>
      </c>
    </row>
    <row r="53" spans="1:9" ht="120.75" customHeight="1" thickBot="1" x14ac:dyDescent="0.3">
      <c r="A53" s="493"/>
      <c r="B53" s="218">
        <v>1150</v>
      </c>
      <c r="C53" s="32">
        <v>1538</v>
      </c>
      <c r="D53" s="538" t="s">
        <v>586</v>
      </c>
      <c r="E53" s="539"/>
      <c r="F53" s="538" t="s">
        <v>587</v>
      </c>
      <c r="G53" s="539"/>
      <c r="H53" s="312" t="s">
        <v>450</v>
      </c>
      <c r="I53" s="216" t="s">
        <v>342</v>
      </c>
    </row>
    <row r="54" spans="1:9" ht="35.1" customHeight="1" thickBot="1" x14ac:dyDescent="0.3">
      <c r="A54" s="492" t="s">
        <v>190</v>
      </c>
      <c r="B54" s="37" t="s">
        <v>182</v>
      </c>
      <c r="C54" s="36" t="s">
        <v>86</v>
      </c>
      <c r="D54" s="479" t="s">
        <v>88</v>
      </c>
      <c r="E54" s="480"/>
      <c r="F54" s="479" t="s">
        <v>90</v>
      </c>
      <c r="G54" s="480"/>
      <c r="H54" s="38" t="s">
        <v>92</v>
      </c>
      <c r="I54" s="40" t="s">
        <v>93</v>
      </c>
    </row>
    <row r="55" spans="1:9" ht="120.75" customHeight="1" thickBot="1" x14ac:dyDescent="0.3">
      <c r="A55" s="493"/>
      <c r="B55" s="349">
        <v>1150</v>
      </c>
      <c r="C55" s="32">
        <v>1604</v>
      </c>
      <c r="D55" s="510" t="s">
        <v>649</v>
      </c>
      <c r="E55" s="511"/>
      <c r="F55" s="538" t="s">
        <v>621</v>
      </c>
      <c r="G55" s="539"/>
      <c r="H55" s="312" t="s">
        <v>450</v>
      </c>
      <c r="I55" s="216" t="s">
        <v>342</v>
      </c>
    </row>
    <row r="56" spans="1:9" ht="35.1" customHeight="1" thickBot="1" x14ac:dyDescent="0.3">
      <c r="A56" s="492" t="s">
        <v>191</v>
      </c>
      <c r="B56" s="37" t="s">
        <v>182</v>
      </c>
      <c r="C56" s="36" t="s">
        <v>86</v>
      </c>
      <c r="D56" s="479" t="s">
        <v>88</v>
      </c>
      <c r="E56" s="480"/>
      <c r="F56" s="479" t="s">
        <v>90</v>
      </c>
      <c r="G56" s="480"/>
      <c r="H56" s="38" t="s">
        <v>92</v>
      </c>
      <c r="I56" s="40" t="s">
        <v>93</v>
      </c>
    </row>
    <row r="57" spans="1:9" ht="120.75" customHeight="1" thickBot="1" x14ac:dyDescent="0.3">
      <c r="A57" s="493"/>
      <c r="B57" s="349">
        <v>2500</v>
      </c>
      <c r="C57" s="32">
        <v>1526</v>
      </c>
      <c r="D57" s="510" t="s">
        <v>694</v>
      </c>
      <c r="E57" s="511"/>
      <c r="F57" s="538" t="s">
        <v>735</v>
      </c>
      <c r="G57" s="539"/>
      <c r="H57" s="312" t="s">
        <v>341</v>
      </c>
      <c r="I57" s="216" t="s">
        <v>342</v>
      </c>
    </row>
    <row r="58" spans="1:9" ht="35.1" customHeight="1" thickBot="1" x14ac:dyDescent="0.3">
      <c r="A58" s="492" t="s">
        <v>192</v>
      </c>
      <c r="B58" s="37" t="s">
        <v>182</v>
      </c>
      <c r="C58" s="36" t="s">
        <v>86</v>
      </c>
      <c r="D58" s="479" t="s">
        <v>88</v>
      </c>
      <c r="E58" s="480"/>
      <c r="F58" s="479" t="s">
        <v>90</v>
      </c>
      <c r="G58" s="480"/>
      <c r="H58" s="38" t="s">
        <v>92</v>
      </c>
      <c r="I58" s="40" t="s">
        <v>93</v>
      </c>
    </row>
    <row r="59" spans="1:9" ht="120.75" customHeight="1" thickBot="1" x14ac:dyDescent="0.3">
      <c r="A59" s="493"/>
      <c r="B59" s="349">
        <v>2400</v>
      </c>
      <c r="C59" s="32">
        <v>1260</v>
      </c>
      <c r="D59" s="510" t="s">
        <v>710</v>
      </c>
      <c r="E59" s="511"/>
      <c r="F59" s="538" t="s">
        <v>736</v>
      </c>
      <c r="G59" s="539"/>
      <c r="H59" s="312" t="s">
        <v>341</v>
      </c>
      <c r="I59" s="216" t="s">
        <v>342</v>
      </c>
    </row>
    <row r="60" spans="1:9" ht="35.1" customHeight="1" thickBot="1" x14ac:dyDescent="0.3">
      <c r="A60" s="492" t="s">
        <v>193</v>
      </c>
      <c r="B60" s="37" t="s">
        <v>182</v>
      </c>
      <c r="C60" s="36" t="s">
        <v>86</v>
      </c>
      <c r="D60" s="479" t="s">
        <v>88</v>
      </c>
      <c r="E60" s="480"/>
      <c r="F60" s="479" t="s">
        <v>90</v>
      </c>
      <c r="G60" s="480"/>
      <c r="H60" s="38" t="s">
        <v>92</v>
      </c>
      <c r="I60" s="40" t="s">
        <v>93</v>
      </c>
    </row>
    <row r="61" spans="1:9" ht="120.75" customHeight="1" thickBot="1" x14ac:dyDescent="0.3">
      <c r="A61" s="493"/>
      <c r="B61" s="349">
        <v>2263</v>
      </c>
      <c r="C61" s="32"/>
      <c r="D61" s="500"/>
      <c r="E61" s="501"/>
      <c r="F61" s="500"/>
      <c r="G61" s="501"/>
      <c r="H61" s="30"/>
      <c r="I61" s="30"/>
    </row>
    <row r="62" spans="1:9" x14ac:dyDescent="0.25">
      <c r="B62" s="145">
        <f>+B47+B43+B41+B45+B49+B51+B53+B55+B57+B59+B61+B39</f>
        <v>16650</v>
      </c>
      <c r="C62" s="145">
        <f>+C47+C43+C41+C45+C49+C51+C53+C55+C57+C59+C61+C39</f>
        <v>15139</v>
      </c>
      <c r="D62" s="1">
        <f>C62/B62</f>
        <v>0.90924924924924921</v>
      </c>
    </row>
    <row r="63" spans="1:9" x14ac:dyDescent="0.25">
      <c r="B63" s="145"/>
    </row>
    <row r="64" spans="1:9" s="27" customFormat="1" ht="30" customHeight="1" x14ac:dyDescent="0.25">
      <c r="A64" s="1"/>
      <c r="B64" s="1"/>
      <c r="C64" s="1"/>
      <c r="D64" s="1"/>
      <c r="E64" s="1"/>
      <c r="F64" s="1"/>
      <c r="G64" s="1"/>
      <c r="H64" s="1"/>
      <c r="I64" s="1"/>
    </row>
    <row r="65" spans="1:9" ht="34.5" customHeight="1" x14ac:dyDescent="0.25">
      <c r="A65" s="424" t="s">
        <v>56</v>
      </c>
      <c r="B65" s="424"/>
      <c r="C65" s="424"/>
      <c r="D65" s="424"/>
      <c r="E65" s="424"/>
      <c r="F65" s="424"/>
      <c r="G65" s="424"/>
      <c r="H65" s="424"/>
      <c r="I65" s="424"/>
    </row>
    <row r="66" spans="1:9" ht="67.5" customHeight="1" x14ac:dyDescent="0.25">
      <c r="A66" s="41" t="s">
        <v>57</v>
      </c>
      <c r="B66" s="425" t="s">
        <v>348</v>
      </c>
      <c r="C66" s="426"/>
      <c r="D66" s="425" t="s">
        <v>349</v>
      </c>
      <c r="E66" s="426"/>
      <c r="F66" s="425" t="s">
        <v>350</v>
      </c>
      <c r="G66" s="426"/>
      <c r="H66" s="391" t="s">
        <v>195</v>
      </c>
      <c r="I66" s="392"/>
    </row>
    <row r="67" spans="1:9" ht="45.75" customHeight="1" x14ac:dyDescent="0.25">
      <c r="A67" s="41" t="s">
        <v>196</v>
      </c>
      <c r="B67" s="517">
        <v>0.1</v>
      </c>
      <c r="C67" s="518"/>
      <c r="D67" s="517">
        <v>0.1</v>
      </c>
      <c r="E67" s="518"/>
      <c r="F67" s="517">
        <v>0.1</v>
      </c>
      <c r="G67" s="518"/>
      <c r="H67" s="395"/>
      <c r="I67" s="396"/>
    </row>
    <row r="68" spans="1:9" ht="30" customHeight="1" x14ac:dyDescent="0.25">
      <c r="A68" s="397" t="s">
        <v>156</v>
      </c>
      <c r="B68" s="70" t="s">
        <v>84</v>
      </c>
      <c r="C68" s="70" t="s">
        <v>86</v>
      </c>
      <c r="D68" s="70" t="s">
        <v>84</v>
      </c>
      <c r="E68" s="70" t="s">
        <v>86</v>
      </c>
      <c r="F68" s="70" t="s">
        <v>84</v>
      </c>
      <c r="G68" s="70" t="s">
        <v>86</v>
      </c>
      <c r="H68" s="70" t="s">
        <v>84</v>
      </c>
      <c r="I68" s="70" t="s">
        <v>86</v>
      </c>
    </row>
    <row r="69" spans="1:9" ht="37.5" customHeight="1" x14ac:dyDescent="0.25">
      <c r="A69" s="398"/>
      <c r="B69" s="207">
        <f>B39/C36</f>
        <v>2.8768768768768768E-2</v>
      </c>
      <c r="C69" s="207">
        <f>B69</f>
        <v>2.8768768768768768E-2</v>
      </c>
      <c r="D69" s="207">
        <f t="shared" ref="D69:G69" si="1">C69</f>
        <v>2.8768768768768768E-2</v>
      </c>
      <c r="E69" s="207">
        <f t="shared" si="1"/>
        <v>2.8768768768768768E-2</v>
      </c>
      <c r="F69" s="207">
        <f t="shared" si="1"/>
        <v>2.8768768768768768E-2</v>
      </c>
      <c r="G69" s="207">
        <f t="shared" si="1"/>
        <v>2.8768768768768768E-2</v>
      </c>
      <c r="H69" s="47"/>
      <c r="I69" s="43"/>
    </row>
    <row r="70" spans="1:9" ht="123" customHeight="1" x14ac:dyDescent="0.25">
      <c r="A70" s="41" t="s">
        <v>197</v>
      </c>
      <c r="B70" s="519" t="s">
        <v>351</v>
      </c>
      <c r="C70" s="475"/>
      <c r="D70" s="519" t="s">
        <v>352</v>
      </c>
      <c r="E70" s="475"/>
      <c r="F70" s="519" t="s">
        <v>353</v>
      </c>
      <c r="G70" s="475"/>
      <c r="H70" s="429"/>
      <c r="I70" s="430"/>
    </row>
    <row r="71" spans="1:9" ht="122.25" customHeight="1" x14ac:dyDescent="0.25">
      <c r="A71" s="41" t="s">
        <v>198</v>
      </c>
      <c r="B71" s="474" t="s">
        <v>354</v>
      </c>
      <c r="C71" s="475"/>
      <c r="D71" s="474" t="s">
        <v>354</v>
      </c>
      <c r="E71" s="475"/>
      <c r="F71" s="474" t="s">
        <v>354</v>
      </c>
      <c r="G71" s="475"/>
      <c r="H71" s="416"/>
      <c r="I71" s="417"/>
    </row>
    <row r="72" spans="1:9" ht="30.75" customHeight="1" x14ac:dyDescent="0.25">
      <c r="A72" s="397" t="s">
        <v>157</v>
      </c>
      <c r="B72" s="70" t="s">
        <v>84</v>
      </c>
      <c r="C72" s="70" t="s">
        <v>86</v>
      </c>
      <c r="D72" s="70" t="s">
        <v>84</v>
      </c>
      <c r="E72" s="70" t="s">
        <v>86</v>
      </c>
      <c r="F72" s="70" t="s">
        <v>84</v>
      </c>
      <c r="G72" s="70" t="s">
        <v>86</v>
      </c>
      <c r="H72" s="70" t="s">
        <v>84</v>
      </c>
      <c r="I72" s="70" t="s">
        <v>86</v>
      </c>
    </row>
    <row r="73" spans="1:9" ht="30.75" customHeight="1" x14ac:dyDescent="0.25">
      <c r="A73" s="398"/>
      <c r="B73" s="207">
        <f>+B41/C36</f>
        <v>5.7537537537537535E-2</v>
      </c>
      <c r="C73" s="207">
        <f>+B73</f>
        <v>5.7537537537537535E-2</v>
      </c>
      <c r="D73" s="207">
        <v>8.3299999999999999E-2</v>
      </c>
      <c r="E73" s="207">
        <f>+D73</f>
        <v>8.3299999999999999E-2</v>
      </c>
      <c r="F73" s="47">
        <v>8.3299999999999999E-2</v>
      </c>
      <c r="G73" s="219">
        <f>+F73</f>
        <v>8.3299999999999999E-2</v>
      </c>
      <c r="H73" s="47"/>
      <c r="I73" s="44"/>
    </row>
    <row r="74" spans="1:9" ht="197.25" customHeight="1" x14ac:dyDescent="0.25">
      <c r="A74" s="41" t="s">
        <v>197</v>
      </c>
      <c r="B74" s="519" t="s">
        <v>355</v>
      </c>
      <c r="C74" s="475"/>
      <c r="D74" s="519" t="s">
        <v>356</v>
      </c>
      <c r="E74" s="475"/>
      <c r="F74" s="519" t="s">
        <v>357</v>
      </c>
      <c r="G74" s="475"/>
      <c r="H74" s="477"/>
      <c r="I74" s="478"/>
    </row>
    <row r="75" spans="1:9" ht="102.75" customHeight="1" x14ac:dyDescent="0.25">
      <c r="A75" s="41" t="s">
        <v>198</v>
      </c>
      <c r="B75" s="474" t="s">
        <v>354</v>
      </c>
      <c r="C75" s="475"/>
      <c r="D75" s="474" t="s">
        <v>354</v>
      </c>
      <c r="E75" s="475"/>
      <c r="F75" s="474" t="s">
        <v>354</v>
      </c>
      <c r="G75" s="475"/>
      <c r="H75" s="416"/>
      <c r="I75" s="417"/>
    </row>
    <row r="76" spans="1:9" ht="30.75" customHeight="1" x14ac:dyDescent="0.25">
      <c r="A76" s="397" t="s">
        <v>158</v>
      </c>
      <c r="B76" s="70" t="s">
        <v>84</v>
      </c>
      <c r="C76" s="70" t="s">
        <v>86</v>
      </c>
      <c r="D76" s="70" t="s">
        <v>84</v>
      </c>
      <c r="E76" s="70" t="s">
        <v>86</v>
      </c>
      <c r="F76" s="70" t="s">
        <v>84</v>
      </c>
      <c r="G76" s="70" t="s">
        <v>86</v>
      </c>
      <c r="H76" s="70" t="s">
        <v>84</v>
      </c>
      <c r="I76" s="70" t="s">
        <v>86</v>
      </c>
    </row>
    <row r="77" spans="1:9" ht="30.75" customHeight="1" x14ac:dyDescent="0.25">
      <c r="A77" s="398"/>
      <c r="B77" s="207">
        <f>+B43/C36</f>
        <v>6.9069069069069067E-2</v>
      </c>
      <c r="C77" s="207">
        <f>+B77</f>
        <v>6.9069069069069067E-2</v>
      </c>
      <c r="D77" s="207">
        <v>0.1</v>
      </c>
      <c r="E77" s="43">
        <f>+D77</f>
        <v>0.1</v>
      </c>
      <c r="F77" s="47">
        <v>0.1</v>
      </c>
      <c r="G77" s="44">
        <f>+F77</f>
        <v>0.1</v>
      </c>
      <c r="H77" s="47"/>
      <c r="I77" s="44"/>
    </row>
    <row r="78" spans="1:9" ht="164.25" customHeight="1" x14ac:dyDescent="0.25">
      <c r="A78" s="41" t="s">
        <v>197</v>
      </c>
      <c r="B78" s="519" t="s">
        <v>358</v>
      </c>
      <c r="C78" s="475"/>
      <c r="D78" s="519" t="s">
        <v>359</v>
      </c>
      <c r="E78" s="475"/>
      <c r="F78" s="519" t="s">
        <v>360</v>
      </c>
      <c r="G78" s="475"/>
      <c r="H78" s="416"/>
      <c r="I78" s="417"/>
    </row>
    <row r="79" spans="1:9" ht="122.25" customHeight="1" x14ac:dyDescent="0.25">
      <c r="A79" s="41" t="s">
        <v>198</v>
      </c>
      <c r="B79" s="407" t="s">
        <v>361</v>
      </c>
      <c r="C79" s="408"/>
      <c r="D79" s="407" t="s">
        <v>361</v>
      </c>
      <c r="E79" s="408"/>
      <c r="F79" s="407" t="s">
        <v>361</v>
      </c>
      <c r="G79" s="417"/>
      <c r="H79" s="416"/>
      <c r="I79" s="417"/>
    </row>
    <row r="80" spans="1:9" ht="30.75" customHeight="1" x14ac:dyDescent="0.25">
      <c r="A80" s="397" t="s">
        <v>159</v>
      </c>
      <c r="B80" s="70" t="s">
        <v>84</v>
      </c>
      <c r="C80" s="70" t="s">
        <v>86</v>
      </c>
      <c r="D80" s="70" t="s">
        <v>84</v>
      </c>
      <c r="E80" s="70" t="s">
        <v>86</v>
      </c>
      <c r="F80" s="70" t="s">
        <v>84</v>
      </c>
      <c r="G80" s="70" t="s">
        <v>86</v>
      </c>
      <c r="H80" s="70" t="s">
        <v>84</v>
      </c>
      <c r="I80" s="70" t="s">
        <v>86</v>
      </c>
    </row>
    <row r="81" spans="1:9" ht="30.75" customHeight="1" x14ac:dyDescent="0.25">
      <c r="A81" s="398"/>
      <c r="B81" s="207">
        <f>+B45/C36</f>
        <v>6.9069069069069067E-2</v>
      </c>
      <c r="C81" s="304">
        <f>B81</f>
        <v>6.9069069069069067E-2</v>
      </c>
      <c r="D81" s="207">
        <v>0.1</v>
      </c>
      <c r="E81" s="304">
        <v>0.1</v>
      </c>
      <c r="F81" s="47">
        <v>0.1</v>
      </c>
      <c r="G81" s="304">
        <v>0.1</v>
      </c>
      <c r="H81" s="47"/>
      <c r="I81" s="44"/>
    </row>
    <row r="82" spans="1:9" ht="87" customHeight="1" x14ac:dyDescent="0.25">
      <c r="A82" s="41" t="s">
        <v>197</v>
      </c>
      <c r="B82" s="519" t="s">
        <v>472</v>
      </c>
      <c r="C82" s="475"/>
      <c r="D82" s="519" t="s">
        <v>471</v>
      </c>
      <c r="E82" s="475"/>
      <c r="F82" s="519" t="s">
        <v>473</v>
      </c>
      <c r="G82" s="475"/>
      <c r="H82" s="416"/>
      <c r="I82" s="417"/>
    </row>
    <row r="83" spans="1:9" ht="81" customHeight="1" x14ac:dyDescent="0.25">
      <c r="A83" s="41" t="s">
        <v>198</v>
      </c>
      <c r="B83" s="533" t="s">
        <v>474</v>
      </c>
      <c r="C83" s="522"/>
      <c r="D83" s="533" t="s">
        <v>474</v>
      </c>
      <c r="E83" s="522"/>
      <c r="F83" s="533" t="s">
        <v>474</v>
      </c>
      <c r="G83" s="522"/>
      <c r="H83" s="416"/>
      <c r="I83" s="417"/>
    </row>
    <row r="84" spans="1:9" ht="30" customHeight="1" x14ac:dyDescent="0.25">
      <c r="A84" s="397" t="s">
        <v>161</v>
      </c>
      <c r="B84" s="70" t="s">
        <v>84</v>
      </c>
      <c r="C84" s="70" t="s">
        <v>86</v>
      </c>
      <c r="D84" s="70" t="s">
        <v>84</v>
      </c>
      <c r="E84" s="70" t="s">
        <v>86</v>
      </c>
      <c r="F84" s="70" t="s">
        <v>84</v>
      </c>
      <c r="G84" s="70" t="s">
        <v>86</v>
      </c>
      <c r="H84" s="70" t="s">
        <v>84</v>
      </c>
      <c r="I84" s="70" t="s">
        <v>86</v>
      </c>
    </row>
    <row r="85" spans="1:9" ht="30" customHeight="1" x14ac:dyDescent="0.25">
      <c r="A85" s="398"/>
      <c r="B85" s="207">
        <f>+B47/C36</f>
        <v>6.9069069069069067E-2</v>
      </c>
      <c r="C85" s="207">
        <f>B85</f>
        <v>6.9069069069069067E-2</v>
      </c>
      <c r="D85" s="207">
        <v>0.1</v>
      </c>
      <c r="E85" s="207">
        <v>0.1</v>
      </c>
      <c r="F85" s="47">
        <v>0.1</v>
      </c>
      <c r="G85" s="47">
        <v>0.1</v>
      </c>
      <c r="H85" s="47"/>
      <c r="I85" s="44"/>
    </row>
    <row r="86" spans="1:9" ht="80.25" customHeight="1" x14ac:dyDescent="0.25">
      <c r="A86" s="41" t="s">
        <v>197</v>
      </c>
      <c r="B86" s="519" t="s">
        <v>514</v>
      </c>
      <c r="C86" s="475"/>
      <c r="D86" s="519" t="s">
        <v>516</v>
      </c>
      <c r="E86" s="475"/>
      <c r="F86" s="519" t="s">
        <v>515</v>
      </c>
      <c r="G86" s="475"/>
      <c r="H86" s="471"/>
      <c r="I86" s="471"/>
    </row>
    <row r="87" spans="1:9" ht="80.25" customHeight="1" x14ac:dyDescent="0.25">
      <c r="A87" s="41" t="s">
        <v>198</v>
      </c>
      <c r="B87" s="407" t="s">
        <v>498</v>
      </c>
      <c r="C87" s="408"/>
      <c r="D87" s="407" t="s">
        <v>498</v>
      </c>
      <c r="E87" s="408"/>
      <c r="F87" s="407" t="s">
        <v>498</v>
      </c>
      <c r="G87" s="408"/>
      <c r="H87" s="405"/>
      <c r="I87" s="406"/>
    </row>
    <row r="88" spans="1:9" ht="29.25" customHeight="1" x14ac:dyDescent="0.25">
      <c r="A88" s="397" t="s">
        <v>162</v>
      </c>
      <c r="B88" s="70" t="s">
        <v>84</v>
      </c>
      <c r="C88" s="70" t="s">
        <v>86</v>
      </c>
      <c r="D88" s="70" t="s">
        <v>84</v>
      </c>
      <c r="E88" s="70" t="s">
        <v>86</v>
      </c>
      <c r="F88" s="70" t="s">
        <v>84</v>
      </c>
      <c r="G88" s="70" t="s">
        <v>86</v>
      </c>
      <c r="H88" s="70" t="s">
        <v>84</v>
      </c>
      <c r="I88" s="70" t="s">
        <v>86</v>
      </c>
    </row>
    <row r="89" spans="1:9" ht="29.25" customHeight="1" x14ac:dyDescent="0.25">
      <c r="A89" s="398"/>
      <c r="B89" s="207">
        <f>+B49/C36</f>
        <v>6.9069069069069067E-2</v>
      </c>
      <c r="C89" s="207">
        <f>B89</f>
        <v>6.9069069069069067E-2</v>
      </c>
      <c r="D89" s="207">
        <v>0.1</v>
      </c>
      <c r="E89" s="207">
        <v>0.1</v>
      </c>
      <c r="F89" s="47">
        <v>0.1</v>
      </c>
      <c r="G89" s="207">
        <v>0.1</v>
      </c>
      <c r="H89" s="47"/>
      <c r="I89" s="44"/>
    </row>
    <row r="90" spans="1:9" ht="80.25" customHeight="1" x14ac:dyDescent="0.25">
      <c r="A90" s="41" t="s">
        <v>197</v>
      </c>
      <c r="B90" s="519" t="s">
        <v>517</v>
      </c>
      <c r="C90" s="475"/>
      <c r="D90" s="519" t="s">
        <v>518</v>
      </c>
      <c r="E90" s="475"/>
      <c r="F90" s="519" t="s">
        <v>519</v>
      </c>
      <c r="G90" s="475"/>
      <c r="H90" s="413"/>
      <c r="I90" s="413"/>
    </row>
    <row r="91" spans="1:9" ht="80.25" customHeight="1" x14ac:dyDescent="0.25">
      <c r="A91" s="41" t="s">
        <v>198</v>
      </c>
      <c r="B91" s="401" t="s">
        <v>536</v>
      </c>
      <c r="C91" s="402"/>
      <c r="D91" s="401" t="s">
        <v>536</v>
      </c>
      <c r="E91" s="402"/>
      <c r="F91" s="401" t="s">
        <v>536</v>
      </c>
      <c r="G91" s="402"/>
      <c r="H91" s="405"/>
      <c r="I91" s="406"/>
    </row>
    <row r="92" spans="1:9" ht="25.15" customHeight="1" x14ac:dyDescent="0.25">
      <c r="A92" s="397" t="s">
        <v>163</v>
      </c>
      <c r="B92" s="70" t="s">
        <v>84</v>
      </c>
      <c r="C92" s="70" t="s">
        <v>86</v>
      </c>
      <c r="D92" s="70" t="s">
        <v>84</v>
      </c>
      <c r="E92" s="70" t="s">
        <v>86</v>
      </c>
      <c r="F92" s="70" t="s">
        <v>84</v>
      </c>
      <c r="G92" s="70" t="s">
        <v>86</v>
      </c>
      <c r="H92" s="70" t="s">
        <v>84</v>
      </c>
      <c r="I92" s="70" t="s">
        <v>86</v>
      </c>
    </row>
    <row r="93" spans="1:9" ht="25.15" customHeight="1" x14ac:dyDescent="0.25">
      <c r="A93" s="398"/>
      <c r="B93" s="207">
        <f>+B51/C36</f>
        <v>6.9069069069069067E-2</v>
      </c>
      <c r="C93" s="207">
        <f>B93</f>
        <v>6.9069069069069067E-2</v>
      </c>
      <c r="D93" s="207">
        <v>0.1</v>
      </c>
      <c r="E93" s="207">
        <v>0.1</v>
      </c>
      <c r="F93" s="47">
        <v>0.1</v>
      </c>
      <c r="G93" s="207">
        <v>0.1</v>
      </c>
      <c r="H93" s="47"/>
      <c r="I93" s="44"/>
    </row>
    <row r="94" spans="1:9" ht="80.25" customHeight="1" x14ac:dyDescent="0.25">
      <c r="A94" s="41" t="s">
        <v>197</v>
      </c>
      <c r="B94" s="519" t="s">
        <v>556</v>
      </c>
      <c r="C94" s="475"/>
      <c r="D94" s="519" t="s">
        <v>557</v>
      </c>
      <c r="E94" s="475"/>
      <c r="F94" s="519" t="s">
        <v>558</v>
      </c>
      <c r="G94" s="475"/>
      <c r="H94" s="413"/>
      <c r="I94" s="413"/>
    </row>
    <row r="95" spans="1:9" ht="80.25" customHeight="1" x14ac:dyDescent="0.25">
      <c r="A95" s="41" t="s">
        <v>198</v>
      </c>
      <c r="B95" s="401" t="s">
        <v>570</v>
      </c>
      <c r="C95" s="402"/>
      <c r="D95" s="401" t="s">
        <v>570</v>
      </c>
      <c r="E95" s="402"/>
      <c r="F95" s="401" t="s">
        <v>570</v>
      </c>
      <c r="G95" s="402"/>
      <c r="H95" s="405"/>
      <c r="I95" s="406"/>
    </row>
    <row r="96" spans="1:9" ht="25.15" customHeight="1" x14ac:dyDescent="0.25">
      <c r="A96" s="397" t="s">
        <v>164</v>
      </c>
      <c r="B96" s="70" t="s">
        <v>84</v>
      </c>
      <c r="C96" s="70" t="s">
        <v>86</v>
      </c>
      <c r="D96" s="70" t="s">
        <v>84</v>
      </c>
      <c r="E96" s="70" t="s">
        <v>86</v>
      </c>
      <c r="F96" s="70" t="s">
        <v>84</v>
      </c>
      <c r="G96" s="70" t="s">
        <v>86</v>
      </c>
      <c r="H96" s="70" t="s">
        <v>84</v>
      </c>
      <c r="I96" s="70" t="s">
        <v>86</v>
      </c>
    </row>
    <row r="97" spans="1:9" ht="25.15" customHeight="1" x14ac:dyDescent="0.25">
      <c r="A97" s="398"/>
      <c r="B97" s="207">
        <f>+B53/C36</f>
        <v>6.9069069069069067E-2</v>
      </c>
      <c r="C97" s="47">
        <f>B97</f>
        <v>6.9069069069069067E-2</v>
      </c>
      <c r="D97" s="207">
        <v>0.1</v>
      </c>
      <c r="E97" s="207">
        <f>D97</f>
        <v>0.1</v>
      </c>
      <c r="F97" s="47">
        <v>0.1</v>
      </c>
      <c r="G97" s="219">
        <f>F97</f>
        <v>0.1</v>
      </c>
      <c r="H97" s="47"/>
      <c r="I97" s="44"/>
    </row>
    <row r="98" spans="1:9" ht="80.25" customHeight="1" x14ac:dyDescent="0.25">
      <c r="A98" s="41" t="s">
        <v>197</v>
      </c>
      <c r="B98" s="519" t="s">
        <v>588</v>
      </c>
      <c r="C98" s="475"/>
      <c r="D98" s="519" t="s">
        <v>589</v>
      </c>
      <c r="E98" s="475"/>
      <c r="F98" s="519" t="s">
        <v>590</v>
      </c>
      <c r="G98" s="475"/>
      <c r="H98" s="413"/>
      <c r="I98" s="413"/>
    </row>
    <row r="99" spans="1:9" ht="80.25" customHeight="1" x14ac:dyDescent="0.25">
      <c r="A99" s="41" t="s">
        <v>198</v>
      </c>
      <c r="B99" s="401" t="s">
        <v>604</v>
      </c>
      <c r="C99" s="402"/>
      <c r="D99" s="401" t="s">
        <v>604</v>
      </c>
      <c r="E99" s="402"/>
      <c r="F99" s="401" t="s">
        <v>604</v>
      </c>
      <c r="G99" s="402"/>
      <c r="H99" s="405"/>
      <c r="I99" s="406"/>
    </row>
    <row r="100" spans="1:9" ht="25.15" customHeight="1" x14ac:dyDescent="0.25">
      <c r="A100" s="397" t="s">
        <v>166</v>
      </c>
      <c r="B100" s="70" t="s">
        <v>84</v>
      </c>
      <c r="C100" s="70" t="s">
        <v>86</v>
      </c>
      <c r="D100" s="70" t="s">
        <v>84</v>
      </c>
      <c r="E100" s="70" t="s">
        <v>86</v>
      </c>
      <c r="F100" s="70" t="s">
        <v>84</v>
      </c>
      <c r="G100" s="70" t="s">
        <v>86</v>
      </c>
      <c r="H100" s="70" t="s">
        <v>84</v>
      </c>
      <c r="I100" s="70" t="s">
        <v>86</v>
      </c>
    </row>
    <row r="101" spans="1:9" ht="25.15" customHeight="1" x14ac:dyDescent="0.25">
      <c r="A101" s="398"/>
      <c r="B101" s="207">
        <f>+B55/C36</f>
        <v>6.9069069069069067E-2</v>
      </c>
      <c r="C101" s="47">
        <f>B101</f>
        <v>6.9069069069069067E-2</v>
      </c>
      <c r="D101" s="207">
        <v>0.1</v>
      </c>
      <c r="E101" s="47">
        <f>D101</f>
        <v>0.1</v>
      </c>
      <c r="F101" s="47">
        <v>0.1</v>
      </c>
      <c r="G101" s="47">
        <f>F101</f>
        <v>0.1</v>
      </c>
      <c r="H101" s="47"/>
      <c r="I101" s="44"/>
    </row>
    <row r="102" spans="1:9" ht="80.25" customHeight="1" x14ac:dyDescent="0.25">
      <c r="A102" s="41" t="s">
        <v>197</v>
      </c>
      <c r="B102" s="519" t="s">
        <v>622</v>
      </c>
      <c r="C102" s="475"/>
      <c r="D102" s="519" t="s">
        <v>623</v>
      </c>
      <c r="E102" s="475"/>
      <c r="F102" s="519" t="s">
        <v>624</v>
      </c>
      <c r="G102" s="475"/>
      <c r="H102" s="413"/>
      <c r="I102" s="413"/>
    </row>
    <row r="103" spans="1:9" ht="80.25" customHeight="1" x14ac:dyDescent="0.25">
      <c r="A103" s="41" t="s">
        <v>198</v>
      </c>
      <c r="B103" s="401" t="s">
        <v>636</v>
      </c>
      <c r="C103" s="402"/>
      <c r="D103" s="401" t="s">
        <v>636</v>
      </c>
      <c r="E103" s="402"/>
      <c r="F103" s="401" t="s">
        <v>636</v>
      </c>
      <c r="G103" s="402"/>
      <c r="H103" s="405"/>
      <c r="I103" s="406"/>
    </row>
    <row r="104" spans="1:9" ht="25.15" customHeight="1" x14ac:dyDescent="0.25">
      <c r="A104" s="397" t="s">
        <v>167</v>
      </c>
      <c r="B104" s="70" t="s">
        <v>84</v>
      </c>
      <c r="C104" s="70" t="s">
        <v>86</v>
      </c>
      <c r="D104" s="70" t="s">
        <v>84</v>
      </c>
      <c r="E104" s="70" t="s">
        <v>86</v>
      </c>
      <c r="F104" s="70" t="s">
        <v>84</v>
      </c>
      <c r="G104" s="70" t="s">
        <v>86</v>
      </c>
      <c r="H104" s="70" t="s">
        <v>84</v>
      </c>
      <c r="I104" s="70" t="s">
        <v>86</v>
      </c>
    </row>
    <row r="105" spans="1:9" ht="25.15" customHeight="1" x14ac:dyDescent="0.25">
      <c r="A105" s="398"/>
      <c r="B105" s="207">
        <f>+B57/C36</f>
        <v>0.15015015015015015</v>
      </c>
      <c r="C105" s="47">
        <f>B105</f>
        <v>0.15015015015015015</v>
      </c>
      <c r="D105" s="207">
        <v>0.1</v>
      </c>
      <c r="E105" s="207">
        <v>0.1</v>
      </c>
      <c r="F105" s="47">
        <v>0.1</v>
      </c>
      <c r="G105" s="219">
        <v>0.1</v>
      </c>
      <c r="H105" s="47"/>
      <c r="I105" s="44"/>
    </row>
    <row r="106" spans="1:9" ht="83.45" customHeight="1" x14ac:dyDescent="0.25">
      <c r="A106" s="41" t="s">
        <v>197</v>
      </c>
      <c r="B106" s="519" t="s">
        <v>672</v>
      </c>
      <c r="C106" s="475"/>
      <c r="D106" s="519" t="s">
        <v>695</v>
      </c>
      <c r="E106" s="475"/>
      <c r="F106" s="519" t="s">
        <v>673</v>
      </c>
      <c r="G106" s="475"/>
      <c r="H106" s="413"/>
      <c r="I106" s="413"/>
    </row>
    <row r="107" spans="1:9" ht="80.25" customHeight="1" x14ac:dyDescent="0.25">
      <c r="A107" s="41" t="s">
        <v>198</v>
      </c>
      <c r="B107" s="401" t="s">
        <v>685</v>
      </c>
      <c r="C107" s="402"/>
      <c r="D107" s="401" t="s">
        <v>685</v>
      </c>
      <c r="E107" s="402"/>
      <c r="F107" s="401" t="s">
        <v>685</v>
      </c>
      <c r="G107" s="402"/>
      <c r="H107" s="405"/>
      <c r="I107" s="406"/>
    </row>
    <row r="108" spans="1:9" ht="25.15" customHeight="1" x14ac:dyDescent="0.25">
      <c r="A108" s="397" t="s">
        <v>168</v>
      </c>
      <c r="B108" s="70" t="s">
        <v>84</v>
      </c>
      <c r="C108" s="70" t="s">
        <v>86</v>
      </c>
      <c r="D108" s="70" t="s">
        <v>84</v>
      </c>
      <c r="E108" s="70" t="s">
        <v>86</v>
      </c>
      <c r="F108" s="70" t="s">
        <v>84</v>
      </c>
      <c r="G108" s="70" t="s">
        <v>86</v>
      </c>
      <c r="H108" s="70" t="s">
        <v>84</v>
      </c>
      <c r="I108" s="70" t="s">
        <v>86</v>
      </c>
    </row>
    <row r="109" spans="1:9" ht="25.15" customHeight="1" x14ac:dyDescent="0.25">
      <c r="A109" s="398"/>
      <c r="B109" s="207">
        <f>+B59/C36</f>
        <v>0.14414414414414414</v>
      </c>
      <c r="C109" s="45">
        <f>B109</f>
        <v>0.14414414414414414</v>
      </c>
      <c r="D109" s="207">
        <v>4.1700000000000001E-2</v>
      </c>
      <c r="E109" s="43"/>
      <c r="F109" s="47">
        <v>4.1700000000000001E-2</v>
      </c>
      <c r="G109" s="44"/>
      <c r="H109" s="47"/>
      <c r="I109" s="44"/>
    </row>
    <row r="110" spans="1:9" ht="80.25" customHeight="1" x14ac:dyDescent="0.25">
      <c r="A110" s="41" t="s">
        <v>197</v>
      </c>
      <c r="B110" s="540" t="s">
        <v>713</v>
      </c>
      <c r="C110" s="541"/>
      <c r="D110" s="540" t="s">
        <v>711</v>
      </c>
      <c r="E110" s="541"/>
      <c r="F110" s="540" t="s">
        <v>712</v>
      </c>
      <c r="G110" s="541"/>
      <c r="H110" s="413"/>
      <c r="I110" s="413"/>
    </row>
    <row r="111" spans="1:9" ht="80.25" customHeight="1" x14ac:dyDescent="0.25">
      <c r="A111" s="41" t="s">
        <v>198</v>
      </c>
      <c r="B111" s="401" t="s">
        <v>730</v>
      </c>
      <c r="C111" s="402"/>
      <c r="D111" s="401" t="s">
        <v>730</v>
      </c>
      <c r="E111" s="402"/>
      <c r="F111" s="401" t="s">
        <v>730</v>
      </c>
      <c r="G111" s="402"/>
      <c r="H111" s="405"/>
      <c r="I111" s="406"/>
    </row>
    <row r="112" spans="1:9" ht="25.15" customHeight="1" x14ac:dyDescent="0.25">
      <c r="A112" s="397" t="s">
        <v>169</v>
      </c>
      <c r="B112" s="70" t="s">
        <v>84</v>
      </c>
      <c r="C112" s="70" t="s">
        <v>86</v>
      </c>
      <c r="D112" s="70" t="s">
        <v>84</v>
      </c>
      <c r="E112" s="70" t="s">
        <v>86</v>
      </c>
      <c r="F112" s="70" t="s">
        <v>84</v>
      </c>
      <c r="G112" s="70" t="s">
        <v>86</v>
      </c>
      <c r="H112" s="70" t="s">
        <v>84</v>
      </c>
      <c r="I112" s="70" t="s">
        <v>86</v>
      </c>
    </row>
    <row r="113" spans="1:9" ht="25.15" customHeight="1" x14ac:dyDescent="0.25">
      <c r="A113" s="398"/>
      <c r="B113" s="214">
        <f>+B61/C36</f>
        <v>0.13591591591591592</v>
      </c>
      <c r="C113" s="137"/>
      <c r="D113" s="214">
        <v>3.3399999999999999E-2</v>
      </c>
      <c r="E113" s="137"/>
      <c r="F113" s="214">
        <v>3.3399999999999999E-2</v>
      </c>
      <c r="G113" s="138"/>
      <c r="H113" s="137"/>
      <c r="I113" s="138"/>
    </row>
    <row r="114" spans="1:9" ht="80.25" customHeight="1" x14ac:dyDescent="0.25">
      <c r="A114" s="41" t="s">
        <v>197</v>
      </c>
      <c r="B114" s="508"/>
      <c r="C114" s="508"/>
      <c r="D114" s="508"/>
      <c r="E114" s="508"/>
      <c r="F114" s="508"/>
      <c r="G114" s="508"/>
      <c r="H114" s="508"/>
      <c r="I114" s="508"/>
    </row>
    <row r="115" spans="1:9" ht="80.25" customHeight="1" x14ac:dyDescent="0.25">
      <c r="A115" s="41" t="s">
        <v>198</v>
      </c>
      <c r="B115" s="405"/>
      <c r="C115" s="406"/>
      <c r="D115" s="405"/>
      <c r="E115" s="406"/>
      <c r="F115" s="405"/>
      <c r="G115" s="406"/>
      <c r="H115" s="405"/>
      <c r="I115" s="406"/>
    </row>
    <row r="116" spans="1:9" ht="16.5" x14ac:dyDescent="0.25">
      <c r="A116" s="42" t="s">
        <v>199</v>
      </c>
      <c r="B116" s="46">
        <f t="shared" ref="B116:G116" si="2">(B69+B73+B77+B81+B85+B89+B93+B97+B101+B105+B109+B113)</f>
        <v>1</v>
      </c>
      <c r="C116" s="46">
        <f t="shared" si="2"/>
        <v>0.8640840840840841</v>
      </c>
      <c r="D116" s="46">
        <f>(D69+D73+D77+D81+D85+D89+D93+D97+D101+D105+D109+D113)</f>
        <v>0.98716876876876858</v>
      </c>
      <c r="E116" s="46">
        <f t="shared" si="2"/>
        <v>0.91206876876876863</v>
      </c>
      <c r="F116" s="46">
        <f t="shared" si="2"/>
        <v>0.98716876876876858</v>
      </c>
      <c r="G116" s="46">
        <f t="shared" si="2"/>
        <v>0.91206876876876863</v>
      </c>
      <c r="H116" s="46">
        <f t="shared" ref="H116:I116" si="3">(H69+H73+H77+H81+H85+H89+H93+H97+H101+H105+H109+H113)</f>
        <v>0</v>
      </c>
      <c r="I116" s="46">
        <f t="shared" si="3"/>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dataValidations disablePrompts="1" count="1">
    <dataValidation type="list" allowBlank="1" showInputMessage="1" showErrorMessage="1" sqref="H35:I36" xr:uid="{DEF34B1B-93B5-4EFB-BFD8-48E55FFF97AD}">
      <formula1>"Constante,Creciente,Suma"</formula1>
    </dataValidation>
  </dataValidations>
  <hyperlinks>
    <hyperlink ref="B71" r:id="rId1" xr:uid="{01F9DF41-1E3E-4523-8574-CDE3490F9C8C}"/>
    <hyperlink ref="B75" r:id="rId2" xr:uid="{51042B0A-F44F-4B41-8F33-739438E1DFE2}"/>
    <hyperlink ref="D71" r:id="rId3" xr:uid="{685D5FCF-AFA4-450B-B11F-14EA1C6FD6A3}"/>
    <hyperlink ref="F71" r:id="rId4" xr:uid="{E69BF120-0A25-418A-8BC1-EC1CB0021224}"/>
    <hyperlink ref="D75" r:id="rId5" xr:uid="{EA8633AA-8E0B-4637-8D0C-B3813B64FBAD}"/>
    <hyperlink ref="F75" r:id="rId6" xr:uid="{9E103B4C-F11A-442A-94FB-BE740A32440D}"/>
    <hyperlink ref="B79" r:id="rId7" xr:uid="{CF28D796-B9E8-4CE4-A565-CF52DC2389AA}"/>
    <hyperlink ref="D79" r:id="rId8" xr:uid="{F171F362-4DB7-43B8-9C86-892098F6885C}"/>
    <hyperlink ref="F79" r:id="rId9" xr:uid="{219CA7AD-532D-41F1-A0BD-0610C97F368C}"/>
    <hyperlink ref="B83" r:id="rId10" xr:uid="{0383191E-EB11-43E8-BE77-353AB6E00A0D}"/>
    <hyperlink ref="D83" r:id="rId11" xr:uid="{56621B64-F6B4-4002-9725-07307C880686}"/>
    <hyperlink ref="F83" r:id="rId12" xr:uid="{416E5CA6-2366-4E3D-A361-5118C982DFAC}"/>
    <hyperlink ref="B87" r:id="rId13" xr:uid="{5A90C94D-DB71-407E-8033-17E806C7C3EC}"/>
    <hyperlink ref="D87" r:id="rId14" xr:uid="{B7DCB0D7-ED45-4AA2-B773-D55365617687}"/>
    <hyperlink ref="F87" r:id="rId15" xr:uid="{B1FBE6BA-2097-4BEE-9F82-938FA7D0DA93}"/>
    <hyperlink ref="B91" r:id="rId16" xr:uid="{D55C19EA-4737-4147-AECB-757B5457CC7E}"/>
    <hyperlink ref="D91" r:id="rId17" xr:uid="{4E70B624-7179-41D2-A90D-A3D2A9C0AD5F}"/>
    <hyperlink ref="F91" r:id="rId18" xr:uid="{1CF21910-F3AB-4803-A11D-49D9A45E6009}"/>
    <hyperlink ref="B95" r:id="rId19" xr:uid="{A4670921-C441-4103-BCA4-25D496ACC74E}"/>
    <hyperlink ref="D95" r:id="rId20" xr:uid="{C773D497-11E0-4B30-B90F-4EA7C06A3B1E}"/>
    <hyperlink ref="F95" r:id="rId21" xr:uid="{5A702A94-DB65-4111-950A-ACFA03F033AF}"/>
    <hyperlink ref="B99" r:id="rId22" xr:uid="{7D5C965E-AF18-47A6-8127-15553452BAAE}"/>
    <hyperlink ref="D99" r:id="rId23" xr:uid="{8D36071A-F2B5-4616-984A-7E1875D1E0FB}"/>
    <hyperlink ref="F99" r:id="rId24" xr:uid="{2C07EFFD-11FA-4668-BF7D-6EB3F01B8585}"/>
    <hyperlink ref="B103" r:id="rId25" xr:uid="{778F151E-ED0A-49FB-9209-2C0094D13A04}"/>
    <hyperlink ref="D103" r:id="rId26" xr:uid="{20382A7A-986A-48E7-8E81-7D8172DF9241}"/>
    <hyperlink ref="F103" r:id="rId27" xr:uid="{647B1377-566C-4BE3-9E2B-B8B862F550C7}"/>
    <hyperlink ref="B107" r:id="rId28" xr:uid="{37B5A2A0-9550-4CF5-96B0-82C726A06660}"/>
    <hyperlink ref="D107" r:id="rId29" xr:uid="{D5CCF3DE-7C53-4964-BEB2-2EBB27D441C7}"/>
    <hyperlink ref="F107" r:id="rId30" xr:uid="{8992523D-C363-4BB6-9206-6CE1B31232FD}"/>
    <hyperlink ref="B111" r:id="rId31" xr:uid="{1A099CA4-6C83-45A4-B6E8-C9B95233CEBC}"/>
    <hyperlink ref="D111" r:id="rId32" xr:uid="{7E9EEA3D-FBC2-4CE0-8264-36CAC274F87F}"/>
    <hyperlink ref="F111" r:id="rId33" xr:uid="{84051087-6717-4164-8F10-1EC0F637225D}"/>
  </hyperlinks>
  <pageMargins left="0.25" right="0.25" top="0.75" bottom="0.75" header="0.3" footer="0.3"/>
  <pageSetup scale="10" orientation="landscape" r:id="rId34"/>
  <rowBreaks count="1" manualBreakCount="1">
    <brk id="91" max="14" man="1"/>
  </rowBreaks>
  <drawing r:id="rId35"/>
  <legacyDrawing r:id="rId3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60E9F-AD83-49D0-B4C8-8EBFEF62EB36}">
  <sheetPr>
    <tabColor theme="5" tint="0.59999389629810485"/>
  </sheetPr>
  <dimension ref="A1:O126"/>
  <sheetViews>
    <sheetView showGridLines="0" view="pageBreakPreview" topLeftCell="F2" zoomScale="60" zoomScaleNormal="60" workbookViewId="0">
      <selection activeCell="N24" sqref="N24:N29"/>
    </sheetView>
  </sheetViews>
  <sheetFormatPr baseColWidth="10" defaultColWidth="10.7109375" defaultRowHeight="14.25" x14ac:dyDescent="0.25"/>
  <cols>
    <col min="1" max="1" width="49.7109375" style="1" customWidth="1"/>
    <col min="2" max="5" width="35.7109375" style="1" customWidth="1"/>
    <col min="6" max="6" width="43" style="1" customWidth="1"/>
    <col min="7" max="7" width="41.28515625" style="1" customWidth="1"/>
    <col min="8" max="8" width="35.7109375" style="1" customWidth="1"/>
    <col min="9" max="9" width="42.28515625" style="1" customWidth="1"/>
    <col min="10" max="13" width="35.7109375" style="1" customWidth="1"/>
    <col min="14" max="14" width="31" style="1" customWidth="1"/>
    <col min="15" max="15" width="18.28515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7109375" style="1"/>
    <col min="23" max="23" width="18.42578125" style="1" bestFit="1" customWidth="1"/>
    <col min="24" max="24" width="16.28515625" style="1" customWidth="1"/>
    <col min="25" max="16384" width="10.7109375" style="1"/>
  </cols>
  <sheetData>
    <row r="1" spans="1:15" s="60" customFormat="1" ht="22.35" customHeight="1" thickBot="1" x14ac:dyDescent="0.3">
      <c r="A1" s="454"/>
      <c r="B1" s="434" t="s">
        <v>150</v>
      </c>
      <c r="C1" s="435"/>
      <c r="D1" s="435"/>
      <c r="E1" s="435"/>
      <c r="F1" s="435"/>
      <c r="G1" s="435"/>
      <c r="H1" s="435"/>
      <c r="I1" s="435"/>
      <c r="J1" s="436"/>
      <c r="K1" s="344"/>
      <c r="L1" s="344"/>
      <c r="M1" s="431" t="s">
        <v>272</v>
      </c>
      <c r="N1" s="432"/>
      <c r="O1" s="433"/>
    </row>
    <row r="2" spans="1:15" s="60" customFormat="1" ht="18" customHeight="1" thickBot="1" x14ac:dyDescent="0.3">
      <c r="A2" s="455"/>
      <c r="B2" s="437" t="s">
        <v>151</v>
      </c>
      <c r="C2" s="438"/>
      <c r="D2" s="438"/>
      <c r="E2" s="438"/>
      <c r="F2" s="438"/>
      <c r="G2" s="438"/>
      <c r="H2" s="438"/>
      <c r="I2" s="438"/>
      <c r="J2" s="439"/>
      <c r="K2" s="62"/>
      <c r="L2" s="62"/>
      <c r="M2" s="431" t="s">
        <v>273</v>
      </c>
      <c r="N2" s="432"/>
      <c r="O2" s="433"/>
    </row>
    <row r="3" spans="1:15" s="60" customFormat="1" ht="20.100000000000001" customHeight="1" thickBot="1" x14ac:dyDescent="0.3">
      <c r="A3" s="455"/>
      <c r="B3" s="437" t="s">
        <v>0</v>
      </c>
      <c r="C3" s="438"/>
      <c r="D3" s="438"/>
      <c r="E3" s="438"/>
      <c r="F3" s="438"/>
      <c r="G3" s="438"/>
      <c r="H3" s="438"/>
      <c r="I3" s="438"/>
      <c r="J3" s="439"/>
      <c r="K3" s="62"/>
      <c r="L3" s="62"/>
      <c r="M3" s="431" t="s">
        <v>274</v>
      </c>
      <c r="N3" s="432"/>
      <c r="O3" s="433"/>
    </row>
    <row r="4" spans="1:15" s="60" customFormat="1" ht="21.75" customHeight="1" thickBot="1" x14ac:dyDescent="0.3">
      <c r="A4" s="456"/>
      <c r="B4" s="440" t="s">
        <v>152</v>
      </c>
      <c r="C4" s="441"/>
      <c r="D4" s="441"/>
      <c r="E4" s="441"/>
      <c r="F4" s="441"/>
      <c r="G4" s="441"/>
      <c r="H4" s="441"/>
      <c r="I4" s="441"/>
      <c r="J4" s="442"/>
      <c r="K4" s="345"/>
      <c r="L4" s="345"/>
      <c r="M4" s="431" t="s">
        <v>275</v>
      </c>
      <c r="N4" s="432"/>
      <c r="O4" s="433"/>
    </row>
    <row r="5" spans="1:15" s="60" customFormat="1" ht="16.350000000000001" customHeight="1" thickBot="1" x14ac:dyDescent="0.3">
      <c r="A5" s="61"/>
      <c r="B5" s="62"/>
      <c r="C5" s="62"/>
      <c r="D5" s="62"/>
      <c r="E5" s="62"/>
      <c r="F5" s="62"/>
      <c r="G5" s="62"/>
      <c r="H5" s="62"/>
      <c r="I5" s="62"/>
      <c r="J5" s="62"/>
      <c r="K5" s="62"/>
      <c r="L5" s="62"/>
      <c r="M5" s="63"/>
      <c r="N5" s="63"/>
      <c r="O5" s="63"/>
    </row>
    <row r="6" spans="1:15" ht="40.35" customHeight="1" thickBot="1" x14ac:dyDescent="0.3">
      <c r="A6" s="49" t="s">
        <v>154</v>
      </c>
      <c r="B6" s="465" t="s">
        <v>281</v>
      </c>
      <c r="C6" s="466"/>
      <c r="D6" s="466"/>
      <c r="E6" s="466"/>
      <c r="F6" s="466"/>
      <c r="G6" s="466"/>
      <c r="H6" s="466"/>
      <c r="I6" s="466"/>
      <c r="J6" s="126" t="s">
        <v>155</v>
      </c>
      <c r="K6" s="347"/>
      <c r="L6" s="347"/>
      <c r="M6" s="468">
        <v>2024110010300</v>
      </c>
      <c r="N6" s="469"/>
      <c r="O6" s="470"/>
    </row>
    <row r="7" spans="1:15" s="60" customFormat="1" ht="18" customHeight="1" thickBot="1" x14ac:dyDescent="0.3">
      <c r="A7" s="61"/>
      <c r="B7" s="62"/>
      <c r="C7" s="62"/>
      <c r="D7" s="62"/>
      <c r="E7" s="62"/>
      <c r="F7" s="62"/>
      <c r="G7" s="62"/>
      <c r="H7" s="62"/>
      <c r="I7" s="62"/>
      <c r="J7" s="62"/>
      <c r="K7" s="62"/>
      <c r="L7" s="62"/>
      <c r="M7" s="63"/>
      <c r="N7" s="63"/>
      <c r="O7" s="63"/>
    </row>
    <row r="8" spans="1:15" s="60" customFormat="1" ht="21.75" customHeight="1" thickBot="1" x14ac:dyDescent="0.3">
      <c r="A8" s="458" t="s">
        <v>6</v>
      </c>
      <c r="B8" s="126" t="s">
        <v>156</v>
      </c>
      <c r="C8" s="96"/>
      <c r="D8" s="126" t="s">
        <v>157</v>
      </c>
      <c r="E8" s="96"/>
      <c r="F8" s="126" t="s">
        <v>158</v>
      </c>
      <c r="G8" s="96"/>
      <c r="H8" s="126" t="s">
        <v>159</v>
      </c>
      <c r="I8" s="98"/>
      <c r="J8" s="125" t="s">
        <v>160</v>
      </c>
      <c r="K8" s="125"/>
      <c r="L8" s="125"/>
      <c r="M8" s="420"/>
      <c r="N8" s="420"/>
      <c r="O8" s="420"/>
    </row>
    <row r="9" spans="1:15" s="60" customFormat="1" ht="21.75" customHeight="1" thickBot="1" x14ac:dyDescent="0.3">
      <c r="A9" s="458"/>
      <c r="B9" s="127" t="s">
        <v>161</v>
      </c>
      <c r="C9" s="99"/>
      <c r="D9" s="126" t="s">
        <v>162</v>
      </c>
      <c r="E9" s="100"/>
      <c r="F9" s="126" t="s">
        <v>163</v>
      </c>
      <c r="G9" s="100"/>
      <c r="H9" s="126" t="s">
        <v>164</v>
      </c>
      <c r="I9" s="98"/>
      <c r="J9" s="125" t="s">
        <v>165</v>
      </c>
      <c r="K9" s="125"/>
      <c r="L9" s="125"/>
      <c r="M9" s="545" t="s">
        <v>282</v>
      </c>
      <c r="N9" s="545"/>
      <c r="O9" s="545"/>
    </row>
    <row r="10" spans="1:15" s="60" customFormat="1" ht="21.75" customHeight="1" thickBot="1" x14ac:dyDescent="0.3">
      <c r="A10" s="458"/>
      <c r="B10" s="126" t="s">
        <v>166</v>
      </c>
      <c r="C10" s="96"/>
      <c r="D10" s="126" t="s">
        <v>167</v>
      </c>
      <c r="E10" s="99" t="s">
        <v>282</v>
      </c>
      <c r="F10" s="126" t="s">
        <v>168</v>
      </c>
      <c r="G10" s="100"/>
      <c r="H10" s="126" t="s">
        <v>169</v>
      </c>
      <c r="I10" s="98"/>
      <c r="J10" s="125" t="s">
        <v>170</v>
      </c>
      <c r="K10" s="125"/>
      <c r="L10" s="125"/>
      <c r="M10" s="420" t="s">
        <v>282</v>
      </c>
      <c r="N10" s="420"/>
      <c r="O10" s="420"/>
    </row>
    <row r="11" spans="1:15" ht="15" customHeight="1" thickBot="1" x14ac:dyDescent="0.3">
      <c r="A11" s="6"/>
      <c r="B11" s="7"/>
      <c r="C11" s="7"/>
      <c r="D11" s="9"/>
      <c r="E11" s="8"/>
      <c r="F11" s="8"/>
      <c r="G11" s="168"/>
      <c r="H11" s="168"/>
      <c r="I11" s="10"/>
      <c r="J11" s="7"/>
      <c r="K11" s="7"/>
      <c r="L11" s="7"/>
      <c r="M11" s="7"/>
      <c r="N11" s="7"/>
      <c r="O11" s="7"/>
    </row>
    <row r="12" spans="1:15" ht="15" customHeight="1" x14ac:dyDescent="0.25">
      <c r="A12" s="462" t="s">
        <v>171</v>
      </c>
      <c r="B12" s="535" t="s">
        <v>646</v>
      </c>
      <c r="C12" s="444"/>
      <c r="D12" s="444"/>
      <c r="E12" s="444"/>
      <c r="F12" s="444"/>
      <c r="G12" s="444"/>
      <c r="H12" s="444"/>
      <c r="I12" s="444"/>
      <c r="J12" s="444"/>
      <c r="K12" s="444"/>
      <c r="L12" s="444"/>
      <c r="M12" s="444"/>
      <c r="N12" s="444"/>
      <c r="O12" s="445"/>
    </row>
    <row r="13" spans="1:15" ht="15" customHeight="1" x14ac:dyDescent="0.25">
      <c r="A13" s="463"/>
      <c r="B13" s="446"/>
      <c r="C13" s="447"/>
      <c r="D13" s="447"/>
      <c r="E13" s="447"/>
      <c r="F13" s="447"/>
      <c r="G13" s="447"/>
      <c r="H13" s="447"/>
      <c r="I13" s="447"/>
      <c r="J13" s="447"/>
      <c r="K13" s="447"/>
      <c r="L13" s="447"/>
      <c r="M13" s="447"/>
      <c r="N13" s="447"/>
      <c r="O13" s="448"/>
    </row>
    <row r="14" spans="1:15" ht="15" customHeight="1" thickBot="1" x14ac:dyDescent="0.3">
      <c r="A14" s="464"/>
      <c r="B14" s="449"/>
      <c r="C14" s="450"/>
      <c r="D14" s="450"/>
      <c r="E14" s="450"/>
      <c r="F14" s="450"/>
      <c r="G14" s="450"/>
      <c r="H14" s="450"/>
      <c r="I14" s="450"/>
      <c r="J14" s="450"/>
      <c r="K14" s="450"/>
      <c r="L14" s="450"/>
      <c r="M14" s="450"/>
      <c r="N14" s="450"/>
      <c r="O14" s="451"/>
    </row>
    <row r="15" spans="1:15" ht="9" customHeight="1" thickBot="1" x14ac:dyDescent="0.3">
      <c r="A15" s="14"/>
      <c r="B15" s="59"/>
      <c r="C15" s="15"/>
      <c r="D15" s="15"/>
      <c r="E15" s="15"/>
      <c r="F15" s="15"/>
      <c r="G15" s="16"/>
      <c r="H15" s="16"/>
      <c r="I15" s="16"/>
      <c r="J15" s="17"/>
      <c r="K15" s="17"/>
      <c r="L15" s="17"/>
      <c r="M15" s="17"/>
      <c r="N15" s="17"/>
      <c r="O15" s="17"/>
    </row>
    <row r="16" spans="1:15" s="18" customFormat="1" ht="37.5" customHeight="1" thickBot="1" x14ac:dyDescent="0.3">
      <c r="A16" s="49" t="s">
        <v>13</v>
      </c>
      <c r="B16" s="536" t="s">
        <v>363</v>
      </c>
      <c r="C16" s="536"/>
      <c r="D16" s="536"/>
      <c r="E16" s="536"/>
      <c r="F16" s="536"/>
      <c r="G16" s="458" t="s">
        <v>15</v>
      </c>
      <c r="H16" s="458"/>
      <c r="I16" s="537" t="s">
        <v>364</v>
      </c>
      <c r="J16" s="537"/>
      <c r="K16" s="537"/>
      <c r="L16" s="537"/>
      <c r="M16" s="537"/>
      <c r="N16" s="537"/>
      <c r="O16" s="537"/>
    </row>
    <row r="17" spans="1:15" ht="9" customHeight="1" thickBot="1" x14ac:dyDescent="0.3">
      <c r="A17" s="14"/>
      <c r="B17" s="16"/>
      <c r="C17" s="15"/>
      <c r="D17" s="15"/>
      <c r="E17" s="15"/>
      <c r="F17" s="15"/>
      <c r="G17" s="16"/>
      <c r="H17" s="16"/>
      <c r="I17" s="16"/>
      <c r="J17" s="17"/>
      <c r="K17" s="17"/>
      <c r="L17" s="17"/>
      <c r="M17" s="17"/>
      <c r="N17" s="17"/>
      <c r="O17" s="17"/>
    </row>
    <row r="18" spans="1:15" ht="56.25" customHeight="1" thickBot="1" x14ac:dyDescent="0.3">
      <c r="A18" s="49" t="s">
        <v>17</v>
      </c>
      <c r="B18" s="460" t="s">
        <v>286</v>
      </c>
      <c r="C18" s="460"/>
      <c r="D18" s="460"/>
      <c r="E18" s="460"/>
      <c r="F18" s="49" t="s">
        <v>19</v>
      </c>
      <c r="G18" s="459" t="s">
        <v>287</v>
      </c>
      <c r="H18" s="459"/>
      <c r="I18" s="459"/>
      <c r="J18" s="542" t="s">
        <v>659</v>
      </c>
      <c r="K18" s="543"/>
      <c r="L18" s="543"/>
      <c r="M18" s="543"/>
      <c r="N18" s="543"/>
      <c r="O18" s="544"/>
    </row>
    <row r="19" spans="1:15" ht="9" customHeight="1" x14ac:dyDescent="0.25">
      <c r="A19" s="5"/>
      <c r="B19" s="2"/>
      <c r="C19" s="546"/>
      <c r="D19" s="546"/>
      <c r="E19" s="546"/>
      <c r="F19" s="546"/>
      <c r="G19" s="546"/>
      <c r="H19" s="546"/>
      <c r="I19" s="546"/>
      <c r="J19" s="546"/>
      <c r="K19" s="546"/>
      <c r="L19" s="546"/>
      <c r="M19" s="546"/>
      <c r="N19" s="546"/>
      <c r="O19" s="546"/>
    </row>
    <row r="20" spans="1:15" ht="16.5" customHeight="1" thickBot="1" x14ac:dyDescent="0.3">
      <c r="A20" s="57"/>
      <c r="B20" s="58"/>
      <c r="C20" s="58"/>
      <c r="D20" s="58"/>
      <c r="E20" s="58"/>
      <c r="F20" s="58"/>
      <c r="G20" s="58"/>
      <c r="H20" s="58"/>
      <c r="I20" s="58"/>
      <c r="J20" s="58"/>
      <c r="K20" s="58"/>
      <c r="L20" s="58"/>
      <c r="M20" s="58"/>
      <c r="N20" s="58"/>
      <c r="O20" s="58"/>
    </row>
    <row r="21" spans="1:15" ht="32.1" customHeight="1" thickBot="1" x14ac:dyDescent="0.3">
      <c r="A21" s="421" t="s">
        <v>23</v>
      </c>
      <c r="B21" s="422"/>
      <c r="C21" s="422"/>
      <c r="D21" s="422"/>
      <c r="E21" s="422"/>
      <c r="F21" s="422"/>
      <c r="G21" s="422"/>
      <c r="H21" s="422"/>
      <c r="I21" s="422"/>
      <c r="J21" s="422"/>
      <c r="K21" s="422"/>
      <c r="L21" s="422"/>
      <c r="M21" s="422"/>
      <c r="N21" s="422"/>
      <c r="O21" s="423"/>
    </row>
    <row r="22" spans="1:15" ht="32.1" customHeight="1" thickBot="1" x14ac:dyDescent="0.3">
      <c r="A22" s="421" t="s">
        <v>172</v>
      </c>
      <c r="B22" s="422"/>
      <c r="C22" s="422"/>
      <c r="D22" s="422"/>
      <c r="E22" s="422"/>
      <c r="F22" s="422"/>
      <c r="G22" s="422"/>
      <c r="H22" s="422"/>
      <c r="I22" s="422"/>
      <c r="J22" s="422"/>
      <c r="K22" s="422"/>
      <c r="L22" s="422"/>
      <c r="M22" s="422"/>
      <c r="N22" s="422"/>
      <c r="O22" s="423"/>
    </row>
    <row r="23" spans="1:15" ht="32.1" customHeight="1" thickBot="1" x14ac:dyDescent="0.3">
      <c r="A23" s="26"/>
      <c r="B23" s="19" t="s">
        <v>156</v>
      </c>
      <c r="C23" s="19" t="s">
        <v>157</v>
      </c>
      <c r="D23" s="19" t="s">
        <v>158</v>
      </c>
      <c r="E23" s="19" t="s">
        <v>159</v>
      </c>
      <c r="F23" s="19" t="s">
        <v>161</v>
      </c>
      <c r="G23" s="19" t="s">
        <v>162</v>
      </c>
      <c r="H23" s="19" t="s">
        <v>163</v>
      </c>
      <c r="I23" s="19" t="s">
        <v>164</v>
      </c>
      <c r="J23" s="19" t="s">
        <v>166</v>
      </c>
      <c r="K23" s="19" t="s">
        <v>167</v>
      </c>
      <c r="L23" s="19" t="s">
        <v>168</v>
      </c>
      <c r="M23" s="19" t="s">
        <v>169</v>
      </c>
      <c r="N23" s="20" t="s">
        <v>173</v>
      </c>
      <c r="O23" s="20" t="s">
        <v>174</v>
      </c>
    </row>
    <row r="24" spans="1:15" ht="32.1" customHeight="1" x14ac:dyDescent="0.25">
      <c r="A24" s="21" t="s">
        <v>24</v>
      </c>
      <c r="B24" s="199">
        <v>469910000</v>
      </c>
      <c r="C24" s="199">
        <v>826729800</v>
      </c>
      <c r="D24" s="199">
        <v>657874000</v>
      </c>
      <c r="E24" s="162"/>
      <c r="F24" s="162"/>
      <c r="G24" s="162">
        <v>-3209569</v>
      </c>
      <c r="H24" s="162"/>
      <c r="I24" s="162"/>
      <c r="J24" s="162">
        <v>-3274629</v>
      </c>
      <c r="K24" s="359"/>
      <c r="L24" s="359">
        <v>69858732</v>
      </c>
      <c r="M24" s="359"/>
      <c r="N24" s="774">
        <f t="shared" ref="N24:N29" si="0">SUM(B24:M24)</f>
        <v>2017888334</v>
      </c>
      <c r="O24" s="163">
        <v>1</v>
      </c>
    </row>
    <row r="25" spans="1:15" ht="32.1" customHeight="1" x14ac:dyDescent="0.25">
      <c r="A25" s="21" t="s">
        <v>26</v>
      </c>
      <c r="B25" s="199">
        <v>469910000</v>
      </c>
      <c r="C25" s="199">
        <v>940089125</v>
      </c>
      <c r="D25" s="199">
        <v>337938684</v>
      </c>
      <c r="E25" s="162">
        <v>126584840</v>
      </c>
      <c r="F25" s="162">
        <v>-3886202</v>
      </c>
      <c r="G25" s="162">
        <f>5968272-27970833</f>
        <v>-22002561</v>
      </c>
      <c r="H25" s="162">
        <v>5901038</v>
      </c>
      <c r="I25" s="162">
        <v>5982806</v>
      </c>
      <c r="J25" s="162">
        <v>33562526</v>
      </c>
      <c r="K25" s="359">
        <v>40406754</v>
      </c>
      <c r="L25" s="359">
        <f>22171128-2237667</f>
        <v>19933461</v>
      </c>
      <c r="M25" s="359"/>
      <c r="N25" s="774">
        <f t="shared" si="0"/>
        <v>1954420471</v>
      </c>
      <c r="O25" s="164">
        <f>N25/N24</f>
        <v>0.96854738593280354</v>
      </c>
    </row>
    <row r="26" spans="1:15" ht="32.1" customHeight="1" x14ac:dyDescent="0.25">
      <c r="A26" s="21" t="s">
        <v>28</v>
      </c>
      <c r="B26" s="199"/>
      <c r="C26" s="199">
        <v>10562391</v>
      </c>
      <c r="D26" s="199">
        <v>86424949</v>
      </c>
      <c r="E26" s="165">
        <v>156569577</v>
      </c>
      <c r="F26" s="165">
        <v>180721298</v>
      </c>
      <c r="G26" s="165">
        <v>187219272</v>
      </c>
      <c r="H26" s="165">
        <v>190284771</v>
      </c>
      <c r="I26" s="162">
        <v>193946806</v>
      </c>
      <c r="J26" s="165">
        <v>194551206</v>
      </c>
      <c r="K26" s="360">
        <v>194929074</v>
      </c>
      <c r="L26" s="360">
        <v>194023928</v>
      </c>
      <c r="M26" s="360"/>
      <c r="N26" s="774">
        <f>SUM(B26:M26)</f>
        <v>1589233272</v>
      </c>
      <c r="O26" s="164">
        <f>N26/N24</f>
        <v>0.7875724564251334</v>
      </c>
    </row>
    <row r="27" spans="1:15" ht="32.1" customHeight="1" x14ac:dyDescent="0.25">
      <c r="A27" s="21" t="s">
        <v>175</v>
      </c>
      <c r="B27" s="199">
        <v>6517999</v>
      </c>
      <c r="C27" s="199">
        <v>32590000</v>
      </c>
      <c r="D27" s="199"/>
      <c r="E27" s="162"/>
      <c r="F27" s="162"/>
      <c r="G27" s="162"/>
      <c r="H27" s="162"/>
      <c r="I27" s="162"/>
      <c r="J27" s="162"/>
      <c r="K27" s="359"/>
      <c r="L27" s="359"/>
      <c r="M27" s="359"/>
      <c r="N27" s="774">
        <f t="shared" si="0"/>
        <v>39107999</v>
      </c>
      <c r="O27" s="164">
        <v>1</v>
      </c>
    </row>
    <row r="28" spans="1:15" ht="32.1" customHeight="1" x14ac:dyDescent="0.25">
      <c r="A28" s="21" t="s">
        <v>176</v>
      </c>
      <c r="B28" s="199">
        <v>0</v>
      </c>
      <c r="C28" s="199"/>
      <c r="D28" s="199"/>
      <c r="E28" s="165"/>
      <c r="F28" s="165"/>
      <c r="G28" s="165"/>
      <c r="H28" s="165"/>
      <c r="I28" s="165"/>
      <c r="J28" s="165"/>
      <c r="K28" s="360"/>
      <c r="L28" s="360"/>
      <c r="M28" s="360"/>
      <c r="N28" s="774">
        <f t="shared" si="0"/>
        <v>0</v>
      </c>
      <c r="O28" s="164">
        <f>N28/N27</f>
        <v>0</v>
      </c>
    </row>
    <row r="29" spans="1:15" ht="32.1" customHeight="1" thickBot="1" x14ac:dyDescent="0.3">
      <c r="A29" s="23" t="s">
        <v>34</v>
      </c>
      <c r="B29" s="200">
        <v>6517999</v>
      </c>
      <c r="C29" s="200">
        <v>32590000</v>
      </c>
      <c r="D29" s="200"/>
      <c r="E29" s="166"/>
      <c r="F29" s="166"/>
      <c r="G29" s="166"/>
      <c r="H29" s="166"/>
      <c r="I29" s="166"/>
      <c r="J29" s="166"/>
      <c r="K29" s="361"/>
      <c r="L29" s="361"/>
      <c r="M29" s="361"/>
      <c r="N29" s="775">
        <f t="shared" si="0"/>
        <v>39107999</v>
      </c>
      <c r="O29" s="167">
        <f>N29/N27</f>
        <v>1</v>
      </c>
    </row>
    <row r="30" spans="1:15" s="25" customFormat="1" ht="16.5" customHeight="1" x14ac:dyDescent="0.2"/>
    <row r="31" spans="1:15" s="25" customFormat="1" ht="17.25" customHeight="1" x14ac:dyDescent="0.2"/>
    <row r="32" spans="1:15" ht="5.25" customHeight="1" thickBot="1" x14ac:dyDescent="0.3"/>
    <row r="33" spans="1:13" ht="48" customHeight="1" thickBot="1" x14ac:dyDescent="0.3">
      <c r="A33" s="481" t="s">
        <v>177</v>
      </c>
      <c r="B33" s="482"/>
      <c r="C33" s="482"/>
      <c r="D33" s="482"/>
      <c r="E33" s="482"/>
      <c r="F33" s="482"/>
      <c r="G33" s="482"/>
      <c r="H33" s="482"/>
      <c r="I33" s="483"/>
    </row>
    <row r="34" spans="1:13" ht="50.25" customHeight="1" thickBot="1" x14ac:dyDescent="0.3">
      <c r="A34" s="36" t="s">
        <v>178</v>
      </c>
      <c r="B34" s="484" t="str">
        <f>+B12</f>
        <v>Realizar a 22000 mujeres acompañamiento psicosocial en los espacios con presencia de la SDMujer</v>
      </c>
      <c r="C34" s="485"/>
      <c r="D34" s="485"/>
      <c r="E34" s="485"/>
      <c r="F34" s="485"/>
      <c r="G34" s="485"/>
      <c r="H34" s="485"/>
      <c r="I34" s="486"/>
      <c r="M34" s="150"/>
    </row>
    <row r="35" spans="1:13" ht="18.75" customHeight="1" thickBot="1" x14ac:dyDescent="0.3">
      <c r="A35" s="492" t="s">
        <v>38</v>
      </c>
      <c r="B35" s="65">
        <v>2024</v>
      </c>
      <c r="C35" s="65">
        <v>2025</v>
      </c>
      <c r="D35" s="65">
        <v>2026</v>
      </c>
      <c r="E35" s="65">
        <v>2027</v>
      </c>
      <c r="F35" s="65" t="s">
        <v>179</v>
      </c>
      <c r="G35" s="494" t="s">
        <v>40</v>
      </c>
      <c r="H35" s="495" t="s">
        <v>288</v>
      </c>
      <c r="I35" s="496"/>
      <c r="M35" s="150"/>
    </row>
    <row r="36" spans="1:13" ht="50.25" customHeight="1" thickBot="1" x14ac:dyDescent="0.3">
      <c r="A36" s="493"/>
      <c r="B36" s="201">
        <v>3603</v>
      </c>
      <c r="C36" s="348">
        <v>8800</v>
      </c>
      <c r="D36" s="348">
        <v>6400</v>
      </c>
      <c r="E36" s="348">
        <f>5597-2400</f>
        <v>3197</v>
      </c>
      <c r="F36" s="144">
        <f>B36+C36+D36+E36</f>
        <v>22000</v>
      </c>
      <c r="G36" s="494"/>
      <c r="H36" s="497"/>
      <c r="I36" s="498"/>
      <c r="M36" s="151"/>
    </row>
    <row r="37" spans="1:13" ht="52.5" customHeight="1" thickBot="1" x14ac:dyDescent="0.3">
      <c r="A37" s="37" t="s">
        <v>42</v>
      </c>
      <c r="B37" s="487">
        <v>0.2</v>
      </c>
      <c r="C37" s="488"/>
      <c r="D37" s="489" t="s">
        <v>180</v>
      </c>
      <c r="E37" s="490"/>
      <c r="F37" s="490"/>
      <c r="G37" s="490"/>
      <c r="H37" s="490"/>
      <c r="I37" s="491"/>
    </row>
    <row r="38" spans="1:13" s="28" customFormat="1" ht="48" customHeight="1" thickBot="1" x14ac:dyDescent="0.3">
      <c r="A38" s="492" t="s">
        <v>181</v>
      </c>
      <c r="B38" s="37" t="s">
        <v>182</v>
      </c>
      <c r="C38" s="36" t="s">
        <v>86</v>
      </c>
      <c r="D38" s="479" t="s">
        <v>88</v>
      </c>
      <c r="E38" s="480"/>
      <c r="F38" s="479" t="s">
        <v>90</v>
      </c>
      <c r="G38" s="480"/>
      <c r="H38" s="38" t="s">
        <v>92</v>
      </c>
      <c r="I38" s="40" t="s">
        <v>93</v>
      </c>
      <c r="M38" s="152"/>
    </row>
    <row r="39" spans="1:13" ht="206.25" customHeight="1" thickBot="1" x14ac:dyDescent="0.3">
      <c r="A39" s="493"/>
      <c r="B39" s="338">
        <v>250</v>
      </c>
      <c r="C39" s="31">
        <v>249</v>
      </c>
      <c r="D39" s="510" t="s">
        <v>365</v>
      </c>
      <c r="E39" s="511"/>
      <c r="F39" s="510" t="s">
        <v>366</v>
      </c>
      <c r="G39" s="511"/>
      <c r="H39" s="215" t="s">
        <v>367</v>
      </c>
      <c r="I39" s="216" t="s">
        <v>368</v>
      </c>
      <c r="M39" s="150"/>
    </row>
    <row r="40" spans="1:13" s="28" customFormat="1" ht="54" customHeight="1" thickBot="1" x14ac:dyDescent="0.3">
      <c r="A40" s="492" t="s">
        <v>183</v>
      </c>
      <c r="B40" s="39" t="s">
        <v>182</v>
      </c>
      <c r="C40" s="38" t="s">
        <v>86</v>
      </c>
      <c r="D40" s="479" t="s">
        <v>88</v>
      </c>
      <c r="E40" s="480"/>
      <c r="F40" s="479" t="s">
        <v>90</v>
      </c>
      <c r="G40" s="480"/>
      <c r="H40" s="38" t="s">
        <v>92</v>
      </c>
      <c r="I40" s="40" t="s">
        <v>93</v>
      </c>
    </row>
    <row r="41" spans="1:13" ht="223.5" customHeight="1" thickBot="1" x14ac:dyDescent="0.3">
      <c r="A41" s="493"/>
      <c r="B41" s="338">
        <v>450</v>
      </c>
      <c r="C41" s="31">
        <v>389</v>
      </c>
      <c r="D41" s="510" t="s">
        <v>369</v>
      </c>
      <c r="E41" s="511"/>
      <c r="F41" s="510" t="s">
        <v>370</v>
      </c>
      <c r="G41" s="511"/>
      <c r="H41" s="215" t="s">
        <v>371</v>
      </c>
      <c r="I41" s="216" t="s">
        <v>368</v>
      </c>
    </row>
    <row r="42" spans="1:13" s="28" customFormat="1" ht="45" customHeight="1" thickBot="1" x14ac:dyDescent="0.3">
      <c r="A42" s="492" t="s">
        <v>184</v>
      </c>
      <c r="B42" s="39" t="s">
        <v>182</v>
      </c>
      <c r="C42" s="38" t="s">
        <v>86</v>
      </c>
      <c r="D42" s="479" t="s">
        <v>88</v>
      </c>
      <c r="E42" s="480"/>
      <c r="F42" s="479" t="s">
        <v>90</v>
      </c>
      <c r="G42" s="480"/>
      <c r="H42" s="38" t="s">
        <v>92</v>
      </c>
      <c r="I42" s="40" t="s">
        <v>93</v>
      </c>
    </row>
    <row r="43" spans="1:13" ht="205.5" customHeight="1" thickBot="1" x14ac:dyDescent="0.3">
      <c r="A43" s="493"/>
      <c r="B43" s="338">
        <v>350</v>
      </c>
      <c r="C43" s="31">
        <v>629</v>
      </c>
      <c r="D43" s="510" t="s">
        <v>372</v>
      </c>
      <c r="E43" s="511"/>
      <c r="F43" s="510" t="s">
        <v>373</v>
      </c>
      <c r="G43" s="511"/>
      <c r="H43" s="215" t="s">
        <v>374</v>
      </c>
      <c r="I43" s="216" t="s">
        <v>368</v>
      </c>
    </row>
    <row r="44" spans="1:13" s="28" customFormat="1" ht="44.25" customHeight="1" thickBot="1" x14ac:dyDescent="0.3">
      <c r="A44" s="492" t="s">
        <v>185</v>
      </c>
      <c r="B44" s="39" t="s">
        <v>182</v>
      </c>
      <c r="C44" s="39" t="s">
        <v>86</v>
      </c>
      <c r="D44" s="479" t="s">
        <v>88</v>
      </c>
      <c r="E44" s="480"/>
      <c r="F44" s="479" t="s">
        <v>90</v>
      </c>
      <c r="G44" s="480"/>
      <c r="H44" s="38" t="s">
        <v>92</v>
      </c>
      <c r="I44" s="38" t="s">
        <v>93</v>
      </c>
    </row>
    <row r="45" spans="1:13" ht="234.75" customHeight="1" thickBot="1" x14ac:dyDescent="0.3">
      <c r="A45" s="493"/>
      <c r="B45" s="338">
        <v>350</v>
      </c>
      <c r="C45" s="31">
        <v>740</v>
      </c>
      <c r="D45" s="510" t="s">
        <v>451</v>
      </c>
      <c r="E45" s="511"/>
      <c r="F45" s="510" t="s">
        <v>452</v>
      </c>
      <c r="G45" s="511"/>
      <c r="H45" s="215" t="s">
        <v>374</v>
      </c>
      <c r="I45" s="216" t="s">
        <v>368</v>
      </c>
    </row>
    <row r="46" spans="1:13" s="28" customFormat="1" ht="47.25" customHeight="1" thickBot="1" x14ac:dyDescent="0.3">
      <c r="A46" s="492" t="s">
        <v>186</v>
      </c>
      <c r="B46" s="39" t="s">
        <v>182</v>
      </c>
      <c r="C46" s="38" t="s">
        <v>86</v>
      </c>
      <c r="D46" s="479" t="s">
        <v>88</v>
      </c>
      <c r="E46" s="480"/>
      <c r="F46" s="479" t="s">
        <v>90</v>
      </c>
      <c r="G46" s="480"/>
      <c r="H46" s="38" t="s">
        <v>92</v>
      </c>
      <c r="I46" s="40" t="s">
        <v>93</v>
      </c>
    </row>
    <row r="47" spans="1:13" ht="196.5" customHeight="1" thickBot="1" x14ac:dyDescent="0.3">
      <c r="A47" s="493"/>
      <c r="B47" s="338">
        <v>350</v>
      </c>
      <c r="C47" s="31">
        <v>809</v>
      </c>
      <c r="D47" s="510" t="s">
        <v>506</v>
      </c>
      <c r="E47" s="511"/>
      <c r="F47" s="510" t="s">
        <v>483</v>
      </c>
      <c r="G47" s="511"/>
      <c r="H47" s="215" t="s">
        <v>374</v>
      </c>
      <c r="I47" s="216" t="s">
        <v>368</v>
      </c>
    </row>
    <row r="48" spans="1:13" s="28" customFormat="1" ht="52.5" customHeight="1" thickBot="1" x14ac:dyDescent="0.3">
      <c r="A48" s="492" t="s">
        <v>187</v>
      </c>
      <c r="B48" s="39" t="s">
        <v>182</v>
      </c>
      <c r="C48" s="38" t="s">
        <v>86</v>
      </c>
      <c r="D48" s="479" t="s">
        <v>88</v>
      </c>
      <c r="E48" s="480"/>
      <c r="F48" s="479" t="s">
        <v>90</v>
      </c>
      <c r="G48" s="480"/>
      <c r="H48" s="38" t="s">
        <v>92</v>
      </c>
      <c r="I48" s="40" t="s">
        <v>93</v>
      </c>
    </row>
    <row r="49" spans="1:9" ht="253.35" customHeight="1" thickBot="1" x14ac:dyDescent="0.3">
      <c r="A49" s="499"/>
      <c r="B49" s="339">
        <v>350</v>
      </c>
      <c r="C49" s="313">
        <v>774</v>
      </c>
      <c r="D49" s="538" t="s">
        <v>521</v>
      </c>
      <c r="E49" s="539"/>
      <c r="F49" s="538" t="s">
        <v>522</v>
      </c>
      <c r="G49" s="539"/>
      <c r="H49" s="312" t="s">
        <v>374</v>
      </c>
      <c r="I49" s="314" t="s">
        <v>368</v>
      </c>
    </row>
    <row r="50" spans="1:9" ht="35.1" customHeight="1" thickBot="1" x14ac:dyDescent="0.3">
      <c r="A50" s="492" t="s">
        <v>188</v>
      </c>
      <c r="B50" s="37" t="s">
        <v>182</v>
      </c>
      <c r="C50" s="36" t="s">
        <v>86</v>
      </c>
      <c r="D50" s="479" t="s">
        <v>88</v>
      </c>
      <c r="E50" s="480"/>
      <c r="F50" s="479" t="s">
        <v>90</v>
      </c>
      <c r="G50" s="480"/>
      <c r="H50" s="38" t="s">
        <v>92</v>
      </c>
      <c r="I50" s="40" t="s">
        <v>93</v>
      </c>
    </row>
    <row r="51" spans="1:9" ht="267" customHeight="1" thickBot="1" x14ac:dyDescent="0.3">
      <c r="A51" s="493"/>
      <c r="B51" s="339">
        <v>350</v>
      </c>
      <c r="C51" s="313">
        <v>1010</v>
      </c>
      <c r="D51" s="538" t="s">
        <v>549</v>
      </c>
      <c r="E51" s="539"/>
      <c r="F51" s="538" t="s">
        <v>550</v>
      </c>
      <c r="G51" s="539"/>
      <c r="H51" s="312" t="s">
        <v>551</v>
      </c>
      <c r="I51" s="314" t="s">
        <v>368</v>
      </c>
    </row>
    <row r="52" spans="1:9" ht="35.1" customHeight="1" thickBot="1" x14ac:dyDescent="0.3">
      <c r="A52" s="492" t="s">
        <v>189</v>
      </c>
      <c r="B52" s="37" t="s">
        <v>182</v>
      </c>
      <c r="C52" s="36" t="s">
        <v>86</v>
      </c>
      <c r="D52" s="479" t="s">
        <v>88</v>
      </c>
      <c r="E52" s="480"/>
      <c r="F52" s="479" t="s">
        <v>90</v>
      </c>
      <c r="G52" s="480"/>
      <c r="H52" s="38" t="s">
        <v>92</v>
      </c>
      <c r="I52" s="40" t="s">
        <v>93</v>
      </c>
    </row>
    <row r="53" spans="1:9" ht="164.65" customHeight="1" thickBot="1" x14ac:dyDescent="0.3">
      <c r="A53" s="493"/>
      <c r="B53" s="339">
        <v>500</v>
      </c>
      <c r="C53" s="32">
        <v>754</v>
      </c>
      <c r="D53" s="538" t="s">
        <v>591</v>
      </c>
      <c r="E53" s="539"/>
      <c r="F53" s="538" t="s">
        <v>657</v>
      </c>
      <c r="G53" s="539"/>
      <c r="H53" s="312" t="s">
        <v>551</v>
      </c>
      <c r="I53" s="314" t="s">
        <v>368</v>
      </c>
    </row>
    <row r="54" spans="1:9" ht="35.1" customHeight="1" thickBot="1" x14ac:dyDescent="0.3">
      <c r="A54" s="492" t="s">
        <v>190</v>
      </c>
      <c r="B54" s="37" t="s">
        <v>182</v>
      </c>
      <c r="C54" s="36" t="s">
        <v>86</v>
      </c>
      <c r="D54" s="479" t="s">
        <v>88</v>
      </c>
      <c r="E54" s="480"/>
      <c r="F54" s="479" t="s">
        <v>90</v>
      </c>
      <c r="G54" s="480"/>
      <c r="H54" s="38" t="s">
        <v>92</v>
      </c>
      <c r="I54" s="40" t="s">
        <v>93</v>
      </c>
    </row>
    <row r="55" spans="1:9" ht="235.9" customHeight="1" thickBot="1" x14ac:dyDescent="0.3">
      <c r="A55" s="493"/>
      <c r="B55" s="339">
        <v>899</v>
      </c>
      <c r="C55" s="32">
        <v>899</v>
      </c>
      <c r="D55" s="538" t="s">
        <v>625</v>
      </c>
      <c r="E55" s="539"/>
      <c r="F55" s="510" t="s">
        <v>660</v>
      </c>
      <c r="G55" s="511"/>
      <c r="H55" s="312" t="s">
        <v>551</v>
      </c>
      <c r="I55" s="314" t="s">
        <v>368</v>
      </c>
    </row>
    <row r="56" spans="1:9" ht="35.1" customHeight="1" thickBot="1" x14ac:dyDescent="0.3">
      <c r="A56" s="492" t="s">
        <v>191</v>
      </c>
      <c r="B56" s="37" t="s">
        <v>182</v>
      </c>
      <c r="C56" s="36" t="s">
        <v>86</v>
      </c>
      <c r="D56" s="479" t="s">
        <v>88</v>
      </c>
      <c r="E56" s="480"/>
      <c r="F56" s="479" t="s">
        <v>90</v>
      </c>
      <c r="G56" s="480"/>
      <c r="H56" s="38" t="s">
        <v>92</v>
      </c>
      <c r="I56" s="40" t="s">
        <v>93</v>
      </c>
    </row>
    <row r="57" spans="1:9" ht="226.9" customHeight="1" thickBot="1" x14ac:dyDescent="0.3">
      <c r="A57" s="493"/>
      <c r="B57" s="339">
        <v>1660</v>
      </c>
      <c r="C57" s="32">
        <v>862</v>
      </c>
      <c r="D57" s="538" t="s">
        <v>674</v>
      </c>
      <c r="E57" s="539"/>
      <c r="F57" s="510" t="s">
        <v>692</v>
      </c>
      <c r="G57" s="511"/>
      <c r="H57" s="312" t="s">
        <v>551</v>
      </c>
      <c r="I57" s="314" t="s">
        <v>368</v>
      </c>
    </row>
    <row r="58" spans="1:9" ht="35.1" customHeight="1" thickBot="1" x14ac:dyDescent="0.3">
      <c r="A58" s="492" t="s">
        <v>192</v>
      </c>
      <c r="B58" s="37" t="s">
        <v>182</v>
      </c>
      <c r="C58" s="36" t="s">
        <v>86</v>
      </c>
      <c r="D58" s="479" t="s">
        <v>88</v>
      </c>
      <c r="E58" s="480"/>
      <c r="F58" s="479" t="s">
        <v>90</v>
      </c>
      <c r="G58" s="480"/>
      <c r="H58" s="38" t="s">
        <v>92</v>
      </c>
      <c r="I58" s="40" t="s">
        <v>93</v>
      </c>
    </row>
    <row r="59" spans="1:9" ht="253.9" customHeight="1" thickBot="1" x14ac:dyDescent="0.3">
      <c r="A59" s="493"/>
      <c r="B59" s="339">
        <v>1660</v>
      </c>
      <c r="C59" s="32">
        <v>681</v>
      </c>
      <c r="D59" s="538" t="s">
        <v>714</v>
      </c>
      <c r="E59" s="539"/>
      <c r="F59" s="510" t="s">
        <v>737</v>
      </c>
      <c r="G59" s="511"/>
      <c r="H59" s="312" t="s">
        <v>551</v>
      </c>
      <c r="I59" s="314" t="s">
        <v>368</v>
      </c>
    </row>
    <row r="60" spans="1:9" ht="35.1" customHeight="1" thickBot="1" x14ac:dyDescent="0.3">
      <c r="A60" s="492" t="s">
        <v>193</v>
      </c>
      <c r="B60" s="37" t="s">
        <v>182</v>
      </c>
      <c r="C60" s="327" t="s">
        <v>86</v>
      </c>
      <c r="D60" s="479" t="s">
        <v>88</v>
      </c>
      <c r="E60" s="480"/>
      <c r="F60" s="479" t="s">
        <v>90</v>
      </c>
      <c r="G60" s="480"/>
      <c r="H60" s="38" t="s">
        <v>92</v>
      </c>
      <c r="I60" s="40" t="s">
        <v>93</v>
      </c>
    </row>
    <row r="61" spans="1:9" ht="120.75" customHeight="1" thickBot="1" x14ac:dyDescent="0.3">
      <c r="A61" s="493"/>
      <c r="B61" s="339">
        <v>1631</v>
      </c>
      <c r="C61" s="32"/>
      <c r="D61" s="500"/>
      <c r="E61" s="501"/>
      <c r="F61" s="500"/>
      <c r="G61" s="501"/>
      <c r="H61" s="30"/>
      <c r="I61" s="30"/>
    </row>
    <row r="62" spans="1:9" ht="18" x14ac:dyDescent="0.25">
      <c r="B62" s="337">
        <f>B61+B59+B57+B55+B53+B51+B49+B47+B45+B43+B41+B39</f>
        <v>8800</v>
      </c>
      <c r="C62" s="337">
        <f>C61+C59+C57+C55+C53+C51+C49+C47+C45+C43+C41+C39</f>
        <v>7796</v>
      </c>
    </row>
    <row r="63" spans="1:9" x14ac:dyDescent="0.25">
      <c r="B63" s="145">
        <f>8800-B62</f>
        <v>0</v>
      </c>
    </row>
    <row r="64" spans="1:9" s="27" customFormat="1" ht="30" customHeight="1" x14ac:dyDescent="0.25">
      <c r="A64" s="1"/>
      <c r="B64" s="1"/>
      <c r="C64" s="1"/>
      <c r="D64" s="1"/>
      <c r="E64" s="1"/>
      <c r="F64" s="1"/>
      <c r="G64" s="1"/>
      <c r="H64" s="1"/>
      <c r="I64" s="1"/>
    </row>
    <row r="65" spans="1:9" ht="34.5" customHeight="1" x14ac:dyDescent="0.25">
      <c r="A65" s="424" t="s">
        <v>56</v>
      </c>
      <c r="B65" s="424"/>
      <c r="C65" s="424"/>
      <c r="D65" s="424"/>
      <c r="E65" s="424"/>
      <c r="F65" s="424"/>
      <c r="G65" s="424"/>
      <c r="H65" s="424"/>
      <c r="I65" s="424"/>
    </row>
    <row r="66" spans="1:9" ht="67.5" customHeight="1" x14ac:dyDescent="0.25">
      <c r="A66" s="41" t="s">
        <v>57</v>
      </c>
      <c r="B66" s="425" t="s">
        <v>375</v>
      </c>
      <c r="C66" s="426"/>
      <c r="D66" s="425" t="s">
        <v>376</v>
      </c>
      <c r="E66" s="426"/>
      <c r="F66" s="425" t="s">
        <v>377</v>
      </c>
      <c r="G66" s="426"/>
      <c r="H66" s="391" t="s">
        <v>195</v>
      </c>
      <c r="I66" s="392"/>
    </row>
    <row r="67" spans="1:9" ht="45.75" hidden="1" customHeight="1" x14ac:dyDescent="0.25">
      <c r="A67" s="41" t="s">
        <v>196</v>
      </c>
      <c r="B67" s="517">
        <v>0.05</v>
      </c>
      <c r="C67" s="518"/>
      <c r="D67" s="517">
        <v>0.08</v>
      </c>
      <c r="E67" s="518"/>
      <c r="F67" s="517">
        <v>7.0000000000000007E-2</v>
      </c>
      <c r="G67" s="518"/>
      <c r="H67" s="395"/>
      <c r="I67" s="396"/>
    </row>
    <row r="68" spans="1:9" ht="30" hidden="1" customHeight="1" x14ac:dyDescent="0.25">
      <c r="A68" s="397" t="s">
        <v>156</v>
      </c>
      <c r="B68" s="70" t="s">
        <v>84</v>
      </c>
      <c r="C68" s="70" t="s">
        <v>86</v>
      </c>
      <c r="D68" s="70" t="s">
        <v>84</v>
      </c>
      <c r="E68" s="70" t="s">
        <v>86</v>
      </c>
      <c r="F68" s="70" t="s">
        <v>84</v>
      </c>
      <c r="G68" s="70" t="s">
        <v>86</v>
      </c>
      <c r="H68" s="70" t="s">
        <v>84</v>
      </c>
      <c r="I68" s="70" t="s">
        <v>86</v>
      </c>
    </row>
    <row r="69" spans="1:9" ht="37.5" hidden="1" customHeight="1" x14ac:dyDescent="0.25">
      <c r="A69" s="398"/>
      <c r="B69" s="207">
        <f>+B39/C36</f>
        <v>2.8409090909090908E-2</v>
      </c>
      <c r="C69" s="207">
        <f>+B69</f>
        <v>2.8409090909090908E-2</v>
      </c>
      <c r="D69" s="207">
        <v>0.114</v>
      </c>
      <c r="E69" s="207">
        <f>+D69</f>
        <v>0.114</v>
      </c>
      <c r="F69" s="47">
        <v>0.114</v>
      </c>
      <c r="G69" s="207">
        <f>+F69</f>
        <v>0.114</v>
      </c>
      <c r="H69" s="47"/>
      <c r="I69" s="43"/>
    </row>
    <row r="70" spans="1:9" ht="123" hidden="1" customHeight="1" x14ac:dyDescent="0.25">
      <c r="A70" s="41" t="s">
        <v>197</v>
      </c>
      <c r="B70" s="547" t="s">
        <v>378</v>
      </c>
      <c r="C70" s="548"/>
      <c r="D70" s="547" t="s">
        <v>379</v>
      </c>
      <c r="E70" s="548"/>
      <c r="F70" s="547" t="s">
        <v>380</v>
      </c>
      <c r="G70" s="548"/>
      <c r="H70" s="429"/>
      <c r="I70" s="430"/>
    </row>
    <row r="71" spans="1:9" ht="122.25" hidden="1" customHeight="1" x14ac:dyDescent="0.25">
      <c r="A71" s="41" t="s">
        <v>198</v>
      </c>
      <c r="B71" s="474" t="s">
        <v>381</v>
      </c>
      <c r="C71" s="548"/>
      <c r="D71" s="474" t="s">
        <v>381</v>
      </c>
      <c r="E71" s="475"/>
      <c r="F71" s="474" t="s">
        <v>381</v>
      </c>
      <c r="G71" s="548"/>
      <c r="H71" s="416"/>
      <c r="I71" s="417"/>
    </row>
    <row r="72" spans="1:9" ht="30.75" hidden="1" customHeight="1" x14ac:dyDescent="0.25">
      <c r="A72" s="397" t="s">
        <v>157</v>
      </c>
      <c r="B72" s="70" t="s">
        <v>84</v>
      </c>
      <c r="C72" s="70" t="s">
        <v>86</v>
      </c>
      <c r="D72" s="70" t="s">
        <v>84</v>
      </c>
      <c r="E72" s="70" t="s">
        <v>86</v>
      </c>
      <c r="F72" s="70" t="s">
        <v>84</v>
      </c>
      <c r="G72" s="70" t="s">
        <v>86</v>
      </c>
      <c r="H72" s="70" t="s">
        <v>84</v>
      </c>
      <c r="I72" s="70" t="s">
        <v>86</v>
      </c>
    </row>
    <row r="73" spans="1:9" ht="30.75" hidden="1" customHeight="1" x14ac:dyDescent="0.25">
      <c r="A73" s="398"/>
      <c r="B73" s="207">
        <f>+B41/C36</f>
        <v>5.113636363636364E-2</v>
      </c>
      <c r="C73" s="207">
        <f>+B73</f>
        <v>5.113636363636364E-2</v>
      </c>
      <c r="D73" s="207">
        <v>0.2281</v>
      </c>
      <c r="E73" s="207">
        <f>+D73</f>
        <v>0.2281</v>
      </c>
      <c r="F73" s="47">
        <v>0.2281</v>
      </c>
      <c r="G73" s="219">
        <f>+F73</f>
        <v>0.2281</v>
      </c>
      <c r="H73" s="47"/>
      <c r="I73" s="44"/>
    </row>
    <row r="74" spans="1:9" ht="197.25" hidden="1" customHeight="1" x14ac:dyDescent="0.25">
      <c r="A74" s="41" t="s">
        <v>197</v>
      </c>
      <c r="B74" s="547" t="s">
        <v>382</v>
      </c>
      <c r="C74" s="548"/>
      <c r="D74" s="547" t="s">
        <v>383</v>
      </c>
      <c r="E74" s="548"/>
      <c r="F74" s="547" t="s">
        <v>384</v>
      </c>
      <c r="G74" s="548"/>
      <c r="H74" s="477"/>
      <c r="I74" s="478"/>
    </row>
    <row r="75" spans="1:9" ht="102.75" hidden="1" customHeight="1" x14ac:dyDescent="0.25">
      <c r="A75" s="41" t="s">
        <v>198</v>
      </c>
      <c r="B75" s="474" t="s">
        <v>381</v>
      </c>
      <c r="C75" s="548"/>
      <c r="D75" s="474" t="s">
        <v>381</v>
      </c>
      <c r="E75" s="548"/>
      <c r="F75" s="474" t="s">
        <v>381</v>
      </c>
      <c r="G75" s="548"/>
      <c r="H75" s="416"/>
      <c r="I75" s="417"/>
    </row>
    <row r="76" spans="1:9" ht="30.75" hidden="1" customHeight="1" x14ac:dyDescent="0.25">
      <c r="A76" s="397" t="s">
        <v>158</v>
      </c>
      <c r="B76" s="70" t="s">
        <v>84</v>
      </c>
      <c r="C76" s="70" t="s">
        <v>86</v>
      </c>
      <c r="D76" s="70" t="s">
        <v>84</v>
      </c>
      <c r="E76" s="70" t="s">
        <v>86</v>
      </c>
      <c r="F76" s="70" t="s">
        <v>84</v>
      </c>
      <c r="G76" s="70" t="s">
        <v>86</v>
      </c>
      <c r="H76" s="70" t="s">
        <v>84</v>
      </c>
      <c r="I76" s="70" t="s">
        <v>86</v>
      </c>
    </row>
    <row r="77" spans="1:9" ht="30.75" hidden="1" customHeight="1" x14ac:dyDescent="0.25">
      <c r="A77" s="398"/>
      <c r="B77" s="207">
        <f>+B43/C36</f>
        <v>3.9772727272727272E-2</v>
      </c>
      <c r="C77" s="207">
        <f>+B77</f>
        <v>3.9772727272727272E-2</v>
      </c>
      <c r="D77" s="214">
        <v>6.5799999999999997E-2</v>
      </c>
      <c r="E77" s="207">
        <f>+D77</f>
        <v>6.5799999999999997E-2</v>
      </c>
      <c r="F77" s="214">
        <v>6.5799999999999997E-2</v>
      </c>
      <c r="G77" s="44">
        <f>+F77</f>
        <v>6.5799999999999997E-2</v>
      </c>
      <c r="H77" s="47"/>
      <c r="I77" s="44"/>
    </row>
    <row r="78" spans="1:9" ht="164.25" hidden="1" customHeight="1" x14ac:dyDescent="0.25">
      <c r="A78" s="41" t="s">
        <v>197</v>
      </c>
      <c r="B78" s="547" t="s">
        <v>385</v>
      </c>
      <c r="C78" s="548"/>
      <c r="D78" s="547" t="s">
        <v>386</v>
      </c>
      <c r="E78" s="548"/>
      <c r="F78" s="547" t="s">
        <v>387</v>
      </c>
      <c r="G78" s="548"/>
      <c r="H78" s="416"/>
      <c r="I78" s="417"/>
    </row>
    <row r="79" spans="1:9" ht="122.25" hidden="1" customHeight="1" x14ac:dyDescent="0.25">
      <c r="A79" s="41" t="s">
        <v>198</v>
      </c>
      <c r="B79" s="407" t="s">
        <v>388</v>
      </c>
      <c r="C79" s="549"/>
      <c r="D79" s="407" t="s">
        <v>388</v>
      </c>
      <c r="E79" s="408"/>
      <c r="F79" s="407" t="s">
        <v>388</v>
      </c>
      <c r="G79" s="417"/>
      <c r="H79" s="416"/>
      <c r="I79" s="417"/>
    </row>
    <row r="80" spans="1:9" ht="30.75" hidden="1" customHeight="1" x14ac:dyDescent="0.25">
      <c r="A80" s="397" t="s">
        <v>159</v>
      </c>
      <c r="B80" s="70" t="s">
        <v>84</v>
      </c>
      <c r="C80" s="70" t="s">
        <v>86</v>
      </c>
      <c r="D80" s="70" t="s">
        <v>84</v>
      </c>
      <c r="E80" s="70" t="s">
        <v>86</v>
      </c>
      <c r="F80" s="70" t="s">
        <v>84</v>
      </c>
      <c r="G80" s="70" t="s">
        <v>86</v>
      </c>
      <c r="H80" s="70" t="s">
        <v>84</v>
      </c>
      <c r="I80" s="70" t="s">
        <v>86</v>
      </c>
    </row>
    <row r="81" spans="1:9" ht="30.75" hidden="1" customHeight="1" x14ac:dyDescent="0.25">
      <c r="A81" s="398"/>
      <c r="B81" s="207">
        <f>+B45/C36</f>
        <v>3.9772727272727272E-2</v>
      </c>
      <c r="C81" s="207">
        <f>B81</f>
        <v>3.9772727272727272E-2</v>
      </c>
      <c r="D81" s="308">
        <v>6.5799999999999997E-2</v>
      </c>
      <c r="E81" s="207">
        <f>D81</f>
        <v>6.5799999999999997E-2</v>
      </c>
      <c r="F81" s="214">
        <v>6.5799999999999997E-2</v>
      </c>
      <c r="G81" s="219">
        <f>F81</f>
        <v>6.5799999999999997E-2</v>
      </c>
      <c r="H81" s="47"/>
      <c r="I81" s="44"/>
    </row>
    <row r="82" spans="1:9" ht="87" hidden="1" customHeight="1" x14ac:dyDescent="0.25">
      <c r="A82" s="41" t="s">
        <v>197</v>
      </c>
      <c r="B82" s="547" t="s">
        <v>453</v>
      </c>
      <c r="C82" s="548"/>
      <c r="D82" s="547" t="s">
        <v>454</v>
      </c>
      <c r="E82" s="548"/>
      <c r="F82" s="547" t="s">
        <v>455</v>
      </c>
      <c r="G82" s="548"/>
      <c r="H82" s="416"/>
      <c r="I82" s="417"/>
    </row>
    <row r="83" spans="1:9" ht="81" hidden="1" customHeight="1" x14ac:dyDescent="0.25">
      <c r="A83" s="41" t="s">
        <v>198</v>
      </c>
      <c r="B83" s="407" t="s">
        <v>469</v>
      </c>
      <c r="C83" s="549"/>
      <c r="D83" s="407" t="s">
        <v>469</v>
      </c>
      <c r="E83" s="549"/>
      <c r="F83" s="533" t="s">
        <v>469</v>
      </c>
      <c r="G83" s="549"/>
      <c r="H83" s="416"/>
      <c r="I83" s="417"/>
    </row>
    <row r="84" spans="1:9" ht="30" hidden="1" customHeight="1" x14ac:dyDescent="0.25">
      <c r="A84" s="397" t="s">
        <v>161</v>
      </c>
      <c r="B84" s="70" t="s">
        <v>84</v>
      </c>
      <c r="C84" s="70" t="s">
        <v>86</v>
      </c>
      <c r="D84" s="70" t="s">
        <v>84</v>
      </c>
      <c r="E84" s="70" t="s">
        <v>86</v>
      </c>
      <c r="F84" s="70" t="s">
        <v>84</v>
      </c>
      <c r="G84" s="70" t="s">
        <v>86</v>
      </c>
      <c r="H84" s="70" t="s">
        <v>84</v>
      </c>
      <c r="I84" s="70" t="s">
        <v>86</v>
      </c>
    </row>
    <row r="85" spans="1:9" ht="30" hidden="1" customHeight="1" x14ac:dyDescent="0.25">
      <c r="A85" s="398"/>
      <c r="B85" s="207">
        <f>+B47/C36</f>
        <v>3.9772727272727272E-2</v>
      </c>
      <c r="C85" s="207">
        <f>B85</f>
        <v>3.9772727272727272E-2</v>
      </c>
      <c r="D85" s="308">
        <v>6.5799999999999997E-2</v>
      </c>
      <c r="E85" s="308">
        <f>D85</f>
        <v>6.5799999999999997E-2</v>
      </c>
      <c r="F85" s="308">
        <v>6.5799999999999997E-2</v>
      </c>
      <c r="G85" s="308">
        <f>F85</f>
        <v>6.5799999999999997E-2</v>
      </c>
      <c r="H85" s="47"/>
      <c r="I85" s="44"/>
    </row>
    <row r="86" spans="1:9" ht="96.75" hidden="1" customHeight="1" x14ac:dyDescent="0.25">
      <c r="A86" s="41" t="s">
        <v>197</v>
      </c>
      <c r="B86" s="547" t="s">
        <v>484</v>
      </c>
      <c r="C86" s="548"/>
      <c r="D86" s="550" t="s">
        <v>504</v>
      </c>
      <c r="E86" s="551"/>
      <c r="F86" s="547" t="s">
        <v>505</v>
      </c>
      <c r="G86" s="548"/>
      <c r="H86" s="471"/>
      <c r="I86" s="471"/>
    </row>
    <row r="87" spans="1:9" ht="80.25" hidden="1" customHeight="1" x14ac:dyDescent="0.25">
      <c r="A87" s="41" t="s">
        <v>198</v>
      </c>
      <c r="B87" s="407" t="s">
        <v>499</v>
      </c>
      <c r="C87" s="549"/>
      <c r="D87" s="407" t="s">
        <v>499</v>
      </c>
      <c r="E87" s="549"/>
      <c r="F87" s="407" t="s">
        <v>499</v>
      </c>
      <c r="G87" s="549"/>
      <c r="H87" s="405"/>
      <c r="I87" s="406"/>
    </row>
    <row r="88" spans="1:9" ht="29.25" hidden="1" customHeight="1" x14ac:dyDescent="0.25">
      <c r="A88" s="397" t="s">
        <v>162</v>
      </c>
      <c r="B88" s="70" t="s">
        <v>84</v>
      </c>
      <c r="C88" s="70" t="s">
        <v>86</v>
      </c>
      <c r="D88" s="70" t="s">
        <v>84</v>
      </c>
      <c r="E88" s="70" t="s">
        <v>86</v>
      </c>
      <c r="F88" s="70" t="s">
        <v>84</v>
      </c>
      <c r="G88" s="70" t="s">
        <v>86</v>
      </c>
      <c r="H88" s="70" t="s">
        <v>84</v>
      </c>
      <c r="I88" s="70" t="s">
        <v>86</v>
      </c>
    </row>
    <row r="89" spans="1:9" ht="29.25" hidden="1" customHeight="1" x14ac:dyDescent="0.25">
      <c r="A89" s="398"/>
      <c r="B89" s="207">
        <f>+B49/C36</f>
        <v>3.9772727272727272E-2</v>
      </c>
      <c r="C89" s="47">
        <f>B89</f>
        <v>3.9772727272727272E-2</v>
      </c>
      <c r="D89" s="308">
        <v>6.5799999999999997E-2</v>
      </c>
      <c r="E89" s="43" t="s">
        <v>520</v>
      </c>
      <c r="F89" s="308">
        <v>6.5799999999999997E-2</v>
      </c>
      <c r="G89" s="44" t="s">
        <v>520</v>
      </c>
      <c r="H89" s="47"/>
      <c r="I89" s="44"/>
    </row>
    <row r="90" spans="1:9" ht="114.6" hidden="1" customHeight="1" x14ac:dyDescent="0.25">
      <c r="A90" s="41" t="s">
        <v>197</v>
      </c>
      <c r="B90" s="547" t="s">
        <v>523</v>
      </c>
      <c r="C90" s="548"/>
      <c r="D90" s="550" t="s">
        <v>524</v>
      </c>
      <c r="E90" s="551"/>
      <c r="F90" s="547" t="s">
        <v>525</v>
      </c>
      <c r="G90" s="548"/>
      <c r="H90" s="413"/>
      <c r="I90" s="413"/>
    </row>
    <row r="91" spans="1:9" ht="80.25" hidden="1" customHeight="1" x14ac:dyDescent="0.25">
      <c r="A91" s="41" t="s">
        <v>198</v>
      </c>
      <c r="B91" s="401" t="s">
        <v>537</v>
      </c>
      <c r="C91" s="552"/>
      <c r="D91" s="401" t="s">
        <v>537</v>
      </c>
      <c r="E91" s="552"/>
      <c r="F91" s="401" t="s">
        <v>537</v>
      </c>
      <c r="G91" s="552"/>
      <c r="H91" s="405"/>
      <c r="I91" s="406"/>
    </row>
    <row r="92" spans="1:9" ht="25.15" hidden="1" customHeight="1" x14ac:dyDescent="0.25">
      <c r="A92" s="397" t="s">
        <v>163</v>
      </c>
      <c r="B92" s="70" t="s">
        <v>84</v>
      </c>
      <c r="C92" s="70" t="s">
        <v>86</v>
      </c>
      <c r="D92" s="70" t="s">
        <v>84</v>
      </c>
      <c r="E92" s="70" t="s">
        <v>86</v>
      </c>
      <c r="F92" s="70" t="s">
        <v>84</v>
      </c>
      <c r="G92" s="70" t="s">
        <v>86</v>
      </c>
      <c r="H92" s="70" t="s">
        <v>84</v>
      </c>
      <c r="I92" s="70" t="s">
        <v>86</v>
      </c>
    </row>
    <row r="93" spans="1:9" ht="25.15" hidden="1" customHeight="1" x14ac:dyDescent="0.25">
      <c r="A93" s="398"/>
      <c r="B93" s="207">
        <f>+B51/C36</f>
        <v>3.9772727272727272E-2</v>
      </c>
      <c r="C93" s="47">
        <f>B93</f>
        <v>3.9772727272727272E-2</v>
      </c>
      <c r="D93" s="308">
        <v>6.5799999999999997E-2</v>
      </c>
      <c r="E93" s="43" t="s">
        <v>520</v>
      </c>
      <c r="F93" s="308">
        <v>6.5799999999999997E-2</v>
      </c>
      <c r="G93" s="44" t="s">
        <v>520</v>
      </c>
      <c r="H93" s="47"/>
      <c r="I93" s="44"/>
    </row>
    <row r="94" spans="1:9" ht="80.25" hidden="1" customHeight="1" x14ac:dyDescent="0.25">
      <c r="A94" s="41" t="s">
        <v>197</v>
      </c>
      <c r="B94" s="550" t="s">
        <v>552</v>
      </c>
      <c r="C94" s="551"/>
      <c r="D94" s="550" t="s">
        <v>593</v>
      </c>
      <c r="E94" s="551"/>
      <c r="F94" s="550" t="s">
        <v>553</v>
      </c>
      <c r="G94" s="551"/>
      <c r="H94" s="413"/>
      <c r="I94" s="413"/>
    </row>
    <row r="95" spans="1:9" ht="80.25" hidden="1" customHeight="1" x14ac:dyDescent="0.25">
      <c r="A95" s="41" t="s">
        <v>198</v>
      </c>
      <c r="B95" s="401" t="s">
        <v>571</v>
      </c>
      <c r="C95" s="552"/>
      <c r="D95" s="401" t="s">
        <v>571</v>
      </c>
      <c r="E95" s="552"/>
      <c r="F95" s="401" t="s">
        <v>571</v>
      </c>
      <c r="G95" s="552"/>
      <c r="H95" s="405"/>
      <c r="I95" s="406"/>
    </row>
    <row r="96" spans="1:9" ht="25.15" hidden="1" customHeight="1" x14ac:dyDescent="0.25">
      <c r="A96" s="397" t="s">
        <v>164</v>
      </c>
      <c r="B96" s="70" t="s">
        <v>84</v>
      </c>
      <c r="C96" s="70" t="s">
        <v>86</v>
      </c>
      <c r="D96" s="70" t="s">
        <v>84</v>
      </c>
      <c r="E96" s="70" t="s">
        <v>86</v>
      </c>
      <c r="F96" s="70" t="s">
        <v>84</v>
      </c>
      <c r="G96" s="70" t="s">
        <v>86</v>
      </c>
      <c r="H96" s="70" t="s">
        <v>84</v>
      </c>
      <c r="I96" s="70" t="s">
        <v>86</v>
      </c>
    </row>
    <row r="97" spans="1:9" ht="25.15" hidden="1" customHeight="1" x14ac:dyDescent="0.25">
      <c r="A97" s="398"/>
      <c r="B97" s="207">
        <f>+B53/C36</f>
        <v>5.6818181818181816E-2</v>
      </c>
      <c r="C97" s="47">
        <f>B97</f>
        <v>5.6818181818181816E-2</v>
      </c>
      <c r="D97" s="308">
        <v>6.5799999999999997E-2</v>
      </c>
      <c r="E97" s="207">
        <f>D97</f>
        <v>6.5799999999999997E-2</v>
      </c>
      <c r="F97" s="308">
        <v>6.5799999999999997E-2</v>
      </c>
      <c r="G97" s="219">
        <f>F97</f>
        <v>6.5799999999999997E-2</v>
      </c>
      <c r="H97" s="47"/>
      <c r="I97" s="44"/>
    </row>
    <row r="98" spans="1:9" ht="80.25" hidden="1" customHeight="1" x14ac:dyDescent="0.25">
      <c r="A98" s="41" t="s">
        <v>197</v>
      </c>
      <c r="B98" s="550" t="s">
        <v>592</v>
      </c>
      <c r="C98" s="551"/>
      <c r="D98" s="550" t="s">
        <v>594</v>
      </c>
      <c r="E98" s="551"/>
      <c r="F98" s="550" t="s">
        <v>595</v>
      </c>
      <c r="G98" s="551"/>
      <c r="H98" s="413"/>
      <c r="I98" s="413"/>
    </row>
    <row r="99" spans="1:9" ht="80.25" hidden="1" customHeight="1" x14ac:dyDescent="0.25">
      <c r="A99" s="41" t="s">
        <v>198</v>
      </c>
      <c r="B99" s="401" t="s">
        <v>605</v>
      </c>
      <c r="C99" s="552"/>
      <c r="D99" s="401" t="s">
        <v>605</v>
      </c>
      <c r="E99" s="552"/>
      <c r="F99" s="401" t="s">
        <v>605</v>
      </c>
      <c r="G99" s="552"/>
      <c r="H99" s="405"/>
      <c r="I99" s="406"/>
    </row>
    <row r="100" spans="1:9" ht="25.15" customHeight="1" x14ac:dyDescent="0.25">
      <c r="A100" s="397" t="s">
        <v>166</v>
      </c>
      <c r="B100" s="70" t="s">
        <v>84</v>
      </c>
      <c r="C100" s="70" t="s">
        <v>86</v>
      </c>
      <c r="D100" s="70" t="s">
        <v>84</v>
      </c>
      <c r="E100" s="70" t="s">
        <v>86</v>
      </c>
      <c r="F100" s="70" t="s">
        <v>84</v>
      </c>
      <c r="G100" s="70" t="s">
        <v>86</v>
      </c>
      <c r="H100" s="70" t="s">
        <v>84</v>
      </c>
      <c r="I100" s="70" t="s">
        <v>86</v>
      </c>
    </row>
    <row r="101" spans="1:9" ht="25.15" customHeight="1" x14ac:dyDescent="0.25">
      <c r="A101" s="398"/>
      <c r="B101" s="207">
        <f>+B55/C36</f>
        <v>0.10215909090909091</v>
      </c>
      <c r="C101" s="311">
        <f>B101</f>
        <v>0.10215909090909091</v>
      </c>
      <c r="D101" s="214">
        <v>6.5799999999999997E-2</v>
      </c>
      <c r="E101" s="207">
        <f>D101</f>
        <v>6.5799999999999997E-2</v>
      </c>
      <c r="F101" s="214">
        <v>6.5799999999999997E-2</v>
      </c>
      <c r="G101" s="219">
        <f>F101</f>
        <v>6.5799999999999997E-2</v>
      </c>
      <c r="H101" s="47"/>
      <c r="I101" s="44"/>
    </row>
    <row r="102" spans="1:9" ht="80.25" customHeight="1" x14ac:dyDescent="0.25">
      <c r="A102" s="41" t="s">
        <v>197</v>
      </c>
      <c r="B102" s="550" t="s">
        <v>523</v>
      </c>
      <c r="C102" s="551"/>
      <c r="D102" s="550" t="s">
        <v>627</v>
      </c>
      <c r="E102" s="551"/>
      <c r="F102" s="550" t="s">
        <v>626</v>
      </c>
      <c r="G102" s="551"/>
      <c r="H102" s="413"/>
      <c r="I102" s="413"/>
    </row>
    <row r="103" spans="1:9" ht="80.25" customHeight="1" x14ac:dyDescent="0.25">
      <c r="A103" s="41" t="s">
        <v>198</v>
      </c>
      <c r="B103" s="401" t="s">
        <v>637</v>
      </c>
      <c r="C103" s="552"/>
      <c r="D103" s="401" t="s">
        <v>637</v>
      </c>
      <c r="E103" s="552"/>
      <c r="F103" s="401" t="s">
        <v>637</v>
      </c>
      <c r="G103" s="552"/>
      <c r="H103" s="405"/>
      <c r="I103" s="406"/>
    </row>
    <row r="104" spans="1:9" ht="25.15" customHeight="1" x14ac:dyDescent="0.25">
      <c r="A104" s="397" t="s">
        <v>167</v>
      </c>
      <c r="B104" s="70" t="s">
        <v>84</v>
      </c>
      <c r="C104" s="70" t="s">
        <v>86</v>
      </c>
      <c r="D104" s="70" t="s">
        <v>84</v>
      </c>
      <c r="E104" s="70" t="s">
        <v>86</v>
      </c>
      <c r="F104" s="70" t="s">
        <v>84</v>
      </c>
      <c r="G104" s="70" t="s">
        <v>86</v>
      </c>
      <c r="H104" s="70" t="s">
        <v>84</v>
      </c>
      <c r="I104" s="70" t="s">
        <v>86</v>
      </c>
    </row>
    <row r="105" spans="1:9" ht="25.15" customHeight="1" x14ac:dyDescent="0.25">
      <c r="A105" s="398"/>
      <c r="B105" s="207">
        <f>+B57/C36</f>
        <v>0.18863636363636363</v>
      </c>
      <c r="C105" s="311">
        <f>B105</f>
        <v>0.18863636363636363</v>
      </c>
      <c r="D105" s="214">
        <v>6.5799999999999997E-2</v>
      </c>
      <c r="E105" s="207">
        <v>6.5799999999999997E-2</v>
      </c>
      <c r="F105" s="214">
        <v>6.5799999999999997E-2</v>
      </c>
      <c r="G105" s="207">
        <v>6.5799999999999997E-2</v>
      </c>
      <c r="H105" s="47"/>
      <c r="I105" s="44"/>
    </row>
    <row r="106" spans="1:9" ht="80.25" customHeight="1" x14ac:dyDescent="0.25">
      <c r="A106" s="41" t="s">
        <v>197</v>
      </c>
      <c r="B106" s="550" t="s">
        <v>675</v>
      </c>
      <c r="C106" s="551"/>
      <c r="D106" s="550" t="s">
        <v>676</v>
      </c>
      <c r="E106" s="551"/>
      <c r="F106" s="550" t="s">
        <v>677</v>
      </c>
      <c r="G106" s="551"/>
      <c r="H106" s="413"/>
      <c r="I106" s="413"/>
    </row>
    <row r="107" spans="1:9" ht="80.25" customHeight="1" x14ac:dyDescent="0.25">
      <c r="A107" s="41" t="s">
        <v>198</v>
      </c>
      <c r="B107" s="401" t="s">
        <v>686</v>
      </c>
      <c r="C107" s="552"/>
      <c r="D107" s="401" t="s">
        <v>686</v>
      </c>
      <c r="E107" s="552"/>
      <c r="F107" s="401" t="s">
        <v>686</v>
      </c>
      <c r="G107" s="552"/>
      <c r="H107" s="405"/>
      <c r="I107" s="406"/>
    </row>
    <row r="108" spans="1:9" ht="25.15" customHeight="1" x14ac:dyDescent="0.25">
      <c r="A108" s="397" t="s">
        <v>168</v>
      </c>
      <c r="B108" s="70" t="s">
        <v>84</v>
      </c>
      <c r="C108" s="70" t="s">
        <v>86</v>
      </c>
      <c r="D108" s="70" t="s">
        <v>84</v>
      </c>
      <c r="E108" s="70" t="s">
        <v>86</v>
      </c>
      <c r="F108" s="70" t="s">
        <v>84</v>
      </c>
      <c r="G108" s="70" t="s">
        <v>86</v>
      </c>
      <c r="H108" s="70" t="s">
        <v>84</v>
      </c>
      <c r="I108" s="70" t="s">
        <v>86</v>
      </c>
    </row>
    <row r="109" spans="1:9" ht="25.15" customHeight="1" x14ac:dyDescent="0.25">
      <c r="A109" s="398"/>
      <c r="B109" s="207">
        <f>+B59/C36</f>
        <v>0.18863636363636363</v>
      </c>
      <c r="C109" s="311">
        <f>B109</f>
        <v>0.18863636363636363</v>
      </c>
      <c r="D109" s="214">
        <v>6.5799999999999997E-2</v>
      </c>
      <c r="E109" s="207">
        <f>D109</f>
        <v>6.5799999999999997E-2</v>
      </c>
      <c r="F109" s="214">
        <v>6.5799999999999997E-2</v>
      </c>
      <c r="G109" s="219">
        <f>F109</f>
        <v>6.5799999999999997E-2</v>
      </c>
      <c r="H109" s="47"/>
      <c r="I109" s="44"/>
    </row>
    <row r="110" spans="1:9" ht="80.25" customHeight="1" x14ac:dyDescent="0.25">
      <c r="A110" s="41" t="s">
        <v>197</v>
      </c>
      <c r="B110" s="550" t="s">
        <v>715</v>
      </c>
      <c r="C110" s="551"/>
      <c r="D110" s="550" t="s">
        <v>716</v>
      </c>
      <c r="E110" s="551"/>
      <c r="F110" s="550" t="s">
        <v>717</v>
      </c>
      <c r="G110" s="551"/>
      <c r="H110" s="413"/>
      <c r="I110" s="413"/>
    </row>
    <row r="111" spans="1:9" ht="80.25" customHeight="1" x14ac:dyDescent="0.25">
      <c r="A111" s="41" t="s">
        <v>198</v>
      </c>
      <c r="B111" s="401" t="s">
        <v>731</v>
      </c>
      <c r="C111" s="552"/>
      <c r="D111" s="401" t="s">
        <v>731</v>
      </c>
      <c r="E111" s="552"/>
      <c r="F111" s="401" t="s">
        <v>731</v>
      </c>
      <c r="G111" s="552"/>
      <c r="H111" s="405"/>
      <c r="I111" s="406"/>
    </row>
    <row r="112" spans="1:9" ht="25.15" customHeight="1" x14ac:dyDescent="0.25">
      <c r="A112" s="397" t="s">
        <v>169</v>
      </c>
      <c r="B112" s="70" t="s">
        <v>84</v>
      </c>
      <c r="C112" s="70" t="s">
        <v>86</v>
      </c>
      <c r="D112" s="70" t="s">
        <v>84</v>
      </c>
      <c r="E112" s="70" t="s">
        <v>86</v>
      </c>
      <c r="F112" s="70" t="s">
        <v>84</v>
      </c>
      <c r="G112" s="70" t="s">
        <v>86</v>
      </c>
      <c r="H112" s="70" t="s">
        <v>84</v>
      </c>
      <c r="I112" s="70" t="s">
        <v>86</v>
      </c>
    </row>
    <row r="113" spans="1:9" ht="25.15" customHeight="1" x14ac:dyDescent="0.25">
      <c r="A113" s="398"/>
      <c r="B113" s="207">
        <f>+B61/C36</f>
        <v>0.18534090909090908</v>
      </c>
      <c r="C113" s="137"/>
      <c r="D113" s="214">
        <v>6.5799999999999997E-2</v>
      </c>
      <c r="E113" s="137"/>
      <c r="F113" s="214">
        <v>6.5799999999999997E-2</v>
      </c>
      <c r="G113" s="138"/>
      <c r="H113" s="137"/>
      <c r="I113" s="138"/>
    </row>
    <row r="114" spans="1:9" ht="80.25" customHeight="1" x14ac:dyDescent="0.25">
      <c r="A114" s="41" t="s">
        <v>197</v>
      </c>
      <c r="B114" s="553"/>
      <c r="C114" s="553"/>
      <c r="D114" s="508"/>
      <c r="E114" s="508"/>
      <c r="F114" s="508"/>
      <c r="G114" s="508"/>
      <c r="H114" s="508"/>
      <c r="I114" s="508"/>
    </row>
    <row r="115" spans="1:9" ht="80.25" customHeight="1" x14ac:dyDescent="0.25">
      <c r="A115" s="41" t="s">
        <v>198</v>
      </c>
      <c r="B115" s="554"/>
      <c r="C115" s="555"/>
      <c r="D115" s="405"/>
      <c r="E115" s="406"/>
      <c r="F115" s="405"/>
      <c r="G115" s="406"/>
      <c r="H115" s="405"/>
      <c r="I115" s="406"/>
    </row>
    <row r="116" spans="1:9" ht="16.5" x14ac:dyDescent="0.25">
      <c r="A116" s="42" t="s">
        <v>199</v>
      </c>
      <c r="B116" s="46">
        <f t="shared" ref="B116:I116" si="1">(B69+B73+B77+B81+B85+B89+B93+B97+B101+B105+B109+B113)</f>
        <v>0.99999999999999989</v>
      </c>
      <c r="C116" s="46">
        <f t="shared" si="1"/>
        <v>0.81465909090909083</v>
      </c>
      <c r="D116" s="46">
        <f t="shared" si="1"/>
        <v>1.0000999999999998</v>
      </c>
      <c r="E116" s="46" t="e">
        <f t="shared" si="1"/>
        <v>#VALUE!</v>
      </c>
      <c r="F116" s="46">
        <f t="shared" si="1"/>
        <v>1.0000999999999998</v>
      </c>
      <c r="G116" s="46" t="e">
        <f t="shared" si="1"/>
        <v>#VALUE!</v>
      </c>
      <c r="H116" s="46">
        <f t="shared" si="1"/>
        <v>0</v>
      </c>
      <c r="I116" s="46">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0">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J18:O18"/>
    <mergeCell ref="B6:I6"/>
    <mergeCell ref="M6:O6"/>
    <mergeCell ref="A8:A10"/>
    <mergeCell ref="M8:O8"/>
    <mergeCell ref="M9:O9"/>
    <mergeCell ref="M10:O10"/>
    <mergeCell ref="A1:A4"/>
    <mergeCell ref="B1:J1"/>
    <mergeCell ref="M1:O1"/>
    <mergeCell ref="B2:J2"/>
    <mergeCell ref="M2:O2"/>
    <mergeCell ref="B3:J3"/>
    <mergeCell ref="M3:O3"/>
    <mergeCell ref="B4:J4"/>
    <mergeCell ref="M4:O4"/>
  </mergeCells>
  <dataValidations disablePrompts="1" count="1">
    <dataValidation type="list" allowBlank="1" showInputMessage="1" showErrorMessage="1" sqref="H35:I36" xr:uid="{9A2A2032-62C3-45E8-9D09-CF78ECA0B215}">
      <formula1>"Constante,Creciente,Suma"</formula1>
    </dataValidation>
  </dataValidations>
  <hyperlinks>
    <hyperlink ref="B71" r:id="rId1" xr:uid="{5DEC1DB1-A696-47F4-B6E9-687932A84128}"/>
    <hyperlink ref="D71" r:id="rId2" xr:uid="{09061821-8217-4FCB-9E84-56FB9026196C}"/>
    <hyperlink ref="B75" r:id="rId3" xr:uid="{68456B57-1573-419F-809B-FE45538DE48E}"/>
    <hyperlink ref="D75" r:id="rId4" xr:uid="{B223522B-BC82-4978-B2FC-665F4D992827}"/>
    <hyperlink ref="F71" r:id="rId5" xr:uid="{497FC910-C9E5-4DD9-8FD3-A7F3824C3691}"/>
    <hyperlink ref="F75" r:id="rId6" xr:uid="{12E87E53-EF61-4A7C-ACF9-F3E4ACE00606}"/>
    <hyperlink ref="B79" r:id="rId7" xr:uid="{31815698-6FB7-4A68-A2E2-23A7DBD08DA3}"/>
    <hyperlink ref="D79" r:id="rId8" xr:uid="{D7BE0F68-3007-4CB6-8DD8-60FE45CC4034}"/>
    <hyperlink ref="F79" r:id="rId9" xr:uid="{8E2AA171-51E1-48A3-8345-E68EBC507EF0}"/>
    <hyperlink ref="B83" r:id="rId10" xr:uid="{802164B4-5B4E-4B52-9D91-63D9BB054053}"/>
    <hyperlink ref="D83" r:id="rId11" xr:uid="{C1459174-FD4E-4BE6-9B02-F85DC5E69D02}"/>
    <hyperlink ref="F83" r:id="rId12" xr:uid="{1690453B-0E9B-40BA-B5EC-B4E0FD6F972F}"/>
    <hyperlink ref="B87" r:id="rId13" xr:uid="{CF9836AF-2CE1-4BDD-9774-9382C43B1A08}"/>
    <hyperlink ref="D87" r:id="rId14" xr:uid="{465EB18D-F8B1-4A8D-A19A-C6485E925F4D}"/>
    <hyperlink ref="F87" r:id="rId15" xr:uid="{2F41C48B-167C-451E-A555-DF5014A7A9C6}"/>
    <hyperlink ref="B91" r:id="rId16" xr:uid="{D290C8A3-E746-4DB6-B9DC-E897E018DD8C}"/>
    <hyperlink ref="D91" r:id="rId17" xr:uid="{EBE6330B-C3E4-4822-A315-048957E99E3A}"/>
    <hyperlink ref="F91" r:id="rId18" xr:uid="{1C27F31B-B4DB-4971-B817-A1CBF8A96F96}"/>
    <hyperlink ref="B95" r:id="rId19" xr:uid="{68535335-E4C1-4B70-9E84-0362B374B740}"/>
    <hyperlink ref="D95" r:id="rId20" xr:uid="{B76159CE-13C9-462C-AF7A-58BF0761A734}"/>
    <hyperlink ref="F95" r:id="rId21" xr:uid="{ECC836C8-72F2-4DF0-94CF-DC76772ABC92}"/>
    <hyperlink ref="B99" r:id="rId22" xr:uid="{DF3AA14C-964F-4D5B-9EB0-699DA73B6BCC}"/>
    <hyperlink ref="D99" r:id="rId23" xr:uid="{2219EFDA-CA93-44E3-B6BD-D0B2FC941853}"/>
    <hyperlink ref="F99" r:id="rId24" xr:uid="{E26A9D16-09EE-4F4A-AA59-542985868541}"/>
    <hyperlink ref="B103" r:id="rId25" xr:uid="{00338543-4F5A-46BF-A3B9-8A3E8B999B37}"/>
    <hyperlink ref="D103" r:id="rId26" xr:uid="{D60664DC-40AD-4B62-81DB-3314E287E433}"/>
    <hyperlink ref="F103" r:id="rId27" xr:uid="{BEC1DA68-FCEE-4C7D-BBB9-9CF8A2FCC450}"/>
    <hyperlink ref="B107" r:id="rId28" xr:uid="{29FC9D9A-F6DA-428F-B3B3-A43EF8F5858F}"/>
    <hyperlink ref="D107" r:id="rId29" xr:uid="{A408080F-30AC-47E2-99AD-94CEF0ECF1DD}"/>
    <hyperlink ref="F107" r:id="rId30" xr:uid="{5D4E1984-CE5E-4543-9EC9-D7E041DB0ED1}"/>
    <hyperlink ref="B111" r:id="rId31" xr:uid="{C8557471-3CB0-4107-A00B-2DD8854BEC3D}"/>
    <hyperlink ref="D111" r:id="rId32" xr:uid="{8616728B-5B84-4924-8CC8-FDF5CF63E5D9}"/>
    <hyperlink ref="F111" r:id="rId33" xr:uid="{3CF8D485-4C34-4BCC-A054-94539B1B53B1}"/>
  </hyperlinks>
  <pageMargins left="0.25" right="0.25" top="0.75" bottom="0.75" header="0.3" footer="0.3"/>
  <pageSetup scale="10" orientation="landscape" r:id="rId34"/>
  <rowBreaks count="1" manualBreakCount="1">
    <brk id="79" max="14" man="1"/>
  </rowBreaks>
  <drawing r:id="rId3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3CB17-1ADD-4DD0-B5FB-77AEB412E60A}">
  <sheetPr>
    <tabColor theme="5" tint="0.59999389629810485"/>
  </sheetPr>
  <dimension ref="A1:O126"/>
  <sheetViews>
    <sheetView showGridLines="0" view="pageBreakPreview" topLeftCell="F6" zoomScale="60" zoomScaleNormal="60" workbookViewId="0">
      <selection activeCell="K37" sqref="K37"/>
    </sheetView>
  </sheetViews>
  <sheetFormatPr baseColWidth="10" defaultColWidth="10.7109375" defaultRowHeight="14.25" x14ac:dyDescent="0.25"/>
  <cols>
    <col min="1" max="1" width="49.7109375" style="1" customWidth="1"/>
    <col min="2" max="5" width="35.7109375" style="1" customWidth="1"/>
    <col min="6" max="6" width="43" style="1" customWidth="1"/>
    <col min="7" max="7" width="41.28515625" style="1" customWidth="1"/>
    <col min="8" max="8" width="35.7109375" style="1" customWidth="1"/>
    <col min="9" max="9" width="42.28515625" style="1" customWidth="1"/>
    <col min="10" max="13" width="35.7109375" style="1" customWidth="1"/>
    <col min="14" max="14" width="31" style="1" customWidth="1"/>
    <col min="15" max="15" width="18.28515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7109375" style="1"/>
    <col min="23" max="23" width="18.42578125" style="1" bestFit="1" customWidth="1"/>
    <col min="24" max="24" width="16.28515625" style="1" customWidth="1"/>
    <col min="25" max="16384" width="10.7109375" style="1"/>
  </cols>
  <sheetData>
    <row r="1" spans="1:15" s="60" customFormat="1" ht="22.35" customHeight="1" thickBot="1" x14ac:dyDescent="0.3">
      <c r="A1" s="454"/>
      <c r="B1" s="434" t="s">
        <v>150</v>
      </c>
      <c r="C1" s="435"/>
      <c r="D1" s="435"/>
      <c r="E1" s="435"/>
      <c r="F1" s="435"/>
      <c r="G1" s="435"/>
      <c r="H1" s="435"/>
      <c r="I1" s="435"/>
      <c r="J1" s="435"/>
      <c r="K1" s="435"/>
      <c r="L1" s="436"/>
      <c r="M1" s="431" t="s">
        <v>272</v>
      </c>
      <c r="N1" s="432"/>
      <c r="O1" s="433"/>
    </row>
    <row r="2" spans="1:15" s="60" customFormat="1" ht="18" customHeight="1" thickBot="1" x14ac:dyDescent="0.3">
      <c r="A2" s="455"/>
      <c r="B2" s="437" t="s">
        <v>151</v>
      </c>
      <c r="C2" s="438"/>
      <c r="D2" s="438"/>
      <c r="E2" s="438"/>
      <c r="F2" s="438"/>
      <c r="G2" s="438"/>
      <c r="H2" s="438"/>
      <c r="I2" s="438"/>
      <c r="J2" s="438"/>
      <c r="K2" s="438"/>
      <c r="L2" s="439"/>
      <c r="M2" s="431" t="s">
        <v>273</v>
      </c>
      <c r="N2" s="432"/>
      <c r="O2" s="433"/>
    </row>
    <row r="3" spans="1:15" s="60" customFormat="1" ht="20.100000000000001" customHeight="1" thickBot="1" x14ac:dyDescent="0.3">
      <c r="A3" s="455"/>
      <c r="B3" s="437" t="s">
        <v>0</v>
      </c>
      <c r="C3" s="438"/>
      <c r="D3" s="438"/>
      <c r="E3" s="438"/>
      <c r="F3" s="438"/>
      <c r="G3" s="438"/>
      <c r="H3" s="438"/>
      <c r="I3" s="438"/>
      <c r="J3" s="438"/>
      <c r="K3" s="438"/>
      <c r="L3" s="439"/>
      <c r="M3" s="431" t="s">
        <v>274</v>
      </c>
      <c r="N3" s="432"/>
      <c r="O3" s="433"/>
    </row>
    <row r="4" spans="1:15" s="60" customFormat="1" ht="21.75" customHeight="1" thickBot="1" x14ac:dyDescent="0.3">
      <c r="A4" s="456"/>
      <c r="B4" s="440" t="s">
        <v>152</v>
      </c>
      <c r="C4" s="441"/>
      <c r="D4" s="441"/>
      <c r="E4" s="441"/>
      <c r="F4" s="441"/>
      <c r="G4" s="441"/>
      <c r="H4" s="441"/>
      <c r="I4" s="441"/>
      <c r="J4" s="441"/>
      <c r="K4" s="441"/>
      <c r="L4" s="442"/>
      <c r="M4" s="431" t="s">
        <v>275</v>
      </c>
      <c r="N4" s="432"/>
      <c r="O4" s="433"/>
    </row>
    <row r="5" spans="1:15" s="60" customFormat="1" ht="16.350000000000001" customHeight="1" thickBot="1" x14ac:dyDescent="0.3">
      <c r="A5" s="61"/>
      <c r="B5" s="62"/>
      <c r="C5" s="62"/>
      <c r="D5" s="62"/>
      <c r="E5" s="62"/>
      <c r="F5" s="62"/>
      <c r="G5" s="62"/>
      <c r="H5" s="62"/>
      <c r="I5" s="62"/>
      <c r="J5" s="62"/>
      <c r="K5" s="62"/>
      <c r="L5" s="62"/>
      <c r="M5" s="63"/>
      <c r="N5" s="63"/>
      <c r="O5" s="63"/>
    </row>
    <row r="6" spans="1:15" ht="40.35" customHeight="1" thickBot="1" x14ac:dyDescent="0.3">
      <c r="A6" s="49" t="s">
        <v>154</v>
      </c>
      <c r="B6" s="465" t="s">
        <v>281</v>
      </c>
      <c r="C6" s="466"/>
      <c r="D6" s="466"/>
      <c r="E6" s="466"/>
      <c r="F6" s="466"/>
      <c r="G6" s="466"/>
      <c r="H6" s="466"/>
      <c r="I6" s="466"/>
      <c r="J6" s="466"/>
      <c r="K6" s="467"/>
      <c r="L6" s="126" t="s">
        <v>155</v>
      </c>
      <c r="M6" s="468">
        <v>2024110010300</v>
      </c>
      <c r="N6" s="469"/>
      <c r="O6" s="470"/>
    </row>
    <row r="7" spans="1:15" s="60" customFormat="1" ht="18" customHeight="1" thickBot="1" x14ac:dyDescent="0.3">
      <c r="A7" s="61"/>
      <c r="B7" s="62"/>
      <c r="C7" s="62"/>
      <c r="D7" s="62"/>
      <c r="E7" s="62"/>
      <c r="F7" s="62"/>
      <c r="G7" s="62"/>
      <c r="H7" s="62"/>
      <c r="I7" s="62"/>
      <c r="J7" s="62"/>
      <c r="K7" s="62"/>
      <c r="L7" s="62"/>
      <c r="M7" s="63"/>
      <c r="N7" s="63"/>
      <c r="O7" s="63"/>
    </row>
    <row r="8" spans="1:15" s="60" customFormat="1" ht="21.75" customHeight="1" thickBot="1" x14ac:dyDescent="0.3">
      <c r="A8" s="458" t="s">
        <v>6</v>
      </c>
      <c r="B8" s="126" t="s">
        <v>156</v>
      </c>
      <c r="C8" s="96"/>
      <c r="D8" s="126" t="s">
        <v>157</v>
      </c>
      <c r="E8" s="96"/>
      <c r="F8" s="126" t="s">
        <v>158</v>
      </c>
      <c r="G8" s="96"/>
      <c r="H8" s="126" t="s">
        <v>159</v>
      </c>
      <c r="I8" s="98"/>
      <c r="J8" s="423" t="s">
        <v>8</v>
      </c>
      <c r="K8" s="457"/>
      <c r="L8" s="125" t="s">
        <v>160</v>
      </c>
      <c r="M8" s="420"/>
      <c r="N8" s="420"/>
      <c r="O8" s="420"/>
    </row>
    <row r="9" spans="1:15" s="60" customFormat="1" ht="21.75" customHeight="1" thickBot="1" x14ac:dyDescent="0.3">
      <c r="A9" s="458"/>
      <c r="B9" s="127" t="s">
        <v>161</v>
      </c>
      <c r="C9" s="99"/>
      <c r="D9" s="126" t="s">
        <v>162</v>
      </c>
      <c r="E9" s="100"/>
      <c r="F9" s="126" t="s">
        <v>163</v>
      </c>
      <c r="G9" s="100"/>
      <c r="H9" s="126" t="s">
        <v>164</v>
      </c>
      <c r="I9" s="98"/>
      <c r="J9" s="423"/>
      <c r="K9" s="457"/>
      <c r="L9" s="125" t="s">
        <v>165</v>
      </c>
      <c r="M9" s="773" t="s">
        <v>282</v>
      </c>
      <c r="N9" s="773"/>
      <c r="O9" s="773"/>
    </row>
    <row r="10" spans="1:15" s="60" customFormat="1" ht="21.75" customHeight="1" thickBot="1" x14ac:dyDescent="0.3">
      <c r="A10" s="458"/>
      <c r="B10" s="126" t="s">
        <v>166</v>
      </c>
      <c r="C10" s="96"/>
      <c r="D10" s="126" t="s">
        <v>167</v>
      </c>
      <c r="E10" s="99"/>
      <c r="F10" s="126" t="s">
        <v>168</v>
      </c>
      <c r="G10" s="100" t="s">
        <v>282</v>
      </c>
      <c r="H10" s="126" t="s">
        <v>169</v>
      </c>
      <c r="I10" s="98"/>
      <c r="J10" s="423"/>
      <c r="K10" s="457"/>
      <c r="L10" s="125" t="s">
        <v>170</v>
      </c>
      <c r="M10" s="773" t="s">
        <v>282</v>
      </c>
      <c r="N10" s="773"/>
      <c r="O10" s="773"/>
    </row>
    <row r="11" spans="1:15" ht="15" customHeight="1" thickBot="1" x14ac:dyDescent="0.3">
      <c r="A11" s="6"/>
      <c r="B11" s="7"/>
      <c r="C11" s="7"/>
      <c r="D11" s="9"/>
      <c r="E11" s="8"/>
      <c r="F11" s="8"/>
      <c r="G11" s="168"/>
      <c r="H11" s="168"/>
      <c r="I11" s="10"/>
      <c r="J11" s="10"/>
      <c r="K11" s="7"/>
      <c r="L11" s="7"/>
      <c r="M11" s="776"/>
      <c r="N11" s="776"/>
      <c r="O11" s="776"/>
    </row>
    <row r="12" spans="1:15" ht="15" customHeight="1" x14ac:dyDescent="0.25">
      <c r="A12" s="462" t="s">
        <v>171</v>
      </c>
      <c r="B12" s="535" t="s">
        <v>647</v>
      </c>
      <c r="C12" s="444"/>
      <c r="D12" s="444"/>
      <c r="E12" s="444"/>
      <c r="F12" s="444"/>
      <c r="G12" s="444"/>
      <c r="H12" s="444"/>
      <c r="I12" s="444"/>
      <c r="J12" s="444"/>
      <c r="K12" s="444"/>
      <c r="L12" s="444"/>
      <c r="M12" s="444"/>
      <c r="N12" s="444"/>
      <c r="O12" s="445"/>
    </row>
    <row r="13" spans="1:15" ht="15" customHeight="1" x14ac:dyDescent="0.25">
      <c r="A13" s="463"/>
      <c r="B13" s="446"/>
      <c r="C13" s="447"/>
      <c r="D13" s="447"/>
      <c r="E13" s="447"/>
      <c r="F13" s="447"/>
      <c r="G13" s="447"/>
      <c r="H13" s="447"/>
      <c r="I13" s="447"/>
      <c r="J13" s="447"/>
      <c r="K13" s="447"/>
      <c r="L13" s="447"/>
      <c r="M13" s="447"/>
      <c r="N13" s="447"/>
      <c r="O13" s="448"/>
    </row>
    <row r="14" spans="1:15" ht="15" customHeight="1" thickBot="1" x14ac:dyDescent="0.3">
      <c r="A14" s="464"/>
      <c r="B14" s="449"/>
      <c r="C14" s="450"/>
      <c r="D14" s="450"/>
      <c r="E14" s="450"/>
      <c r="F14" s="450"/>
      <c r="G14" s="450"/>
      <c r="H14" s="450"/>
      <c r="I14" s="450"/>
      <c r="J14" s="450"/>
      <c r="K14" s="450"/>
      <c r="L14" s="450"/>
      <c r="M14" s="450"/>
      <c r="N14" s="450"/>
      <c r="O14" s="451"/>
    </row>
    <row r="15" spans="1:15" ht="9" customHeight="1" thickBot="1" x14ac:dyDescent="0.3">
      <c r="A15" s="14"/>
      <c r="B15" s="59"/>
      <c r="C15" s="15"/>
      <c r="D15" s="15"/>
      <c r="E15" s="15"/>
      <c r="F15" s="15"/>
      <c r="G15" s="16"/>
      <c r="H15" s="16"/>
      <c r="I15" s="16"/>
      <c r="J15" s="16"/>
      <c r="K15" s="16"/>
      <c r="L15" s="17"/>
      <c r="M15" s="17"/>
      <c r="N15" s="17"/>
      <c r="O15" s="17"/>
    </row>
    <row r="16" spans="1:15" s="18" customFormat="1" ht="37.5" customHeight="1" thickBot="1" x14ac:dyDescent="0.3">
      <c r="A16" s="49" t="s">
        <v>13</v>
      </c>
      <c r="B16" s="536" t="s">
        <v>363</v>
      </c>
      <c r="C16" s="536"/>
      <c r="D16" s="536"/>
      <c r="E16" s="536"/>
      <c r="F16" s="536"/>
      <c r="G16" s="458" t="s">
        <v>15</v>
      </c>
      <c r="H16" s="458"/>
      <c r="I16" s="537" t="s">
        <v>390</v>
      </c>
      <c r="J16" s="537"/>
      <c r="K16" s="537"/>
      <c r="L16" s="537"/>
      <c r="M16" s="537"/>
      <c r="N16" s="537"/>
      <c r="O16" s="537"/>
    </row>
    <row r="17" spans="1:15" ht="9" customHeight="1" thickBot="1" x14ac:dyDescent="0.3">
      <c r="A17" s="14"/>
      <c r="B17" s="16"/>
      <c r="C17" s="15"/>
      <c r="D17" s="15"/>
      <c r="E17" s="15"/>
      <c r="F17" s="15"/>
      <c r="G17" s="16"/>
      <c r="H17" s="16"/>
      <c r="I17" s="16"/>
      <c r="J17" s="16"/>
      <c r="K17" s="16"/>
      <c r="L17" s="17"/>
      <c r="M17" s="17"/>
      <c r="N17" s="17"/>
      <c r="O17" s="17"/>
    </row>
    <row r="18" spans="1:15" ht="56.25" customHeight="1" thickBot="1" x14ac:dyDescent="0.3">
      <c r="A18" s="49" t="s">
        <v>17</v>
      </c>
      <c r="B18" s="460" t="s">
        <v>286</v>
      </c>
      <c r="C18" s="460"/>
      <c r="D18" s="460"/>
      <c r="E18" s="460"/>
      <c r="F18" s="49" t="s">
        <v>19</v>
      </c>
      <c r="G18" s="459" t="s">
        <v>287</v>
      </c>
      <c r="H18" s="459"/>
      <c r="I18" s="459"/>
      <c r="J18" s="49" t="s">
        <v>21</v>
      </c>
      <c r="K18" s="452" t="s">
        <v>659</v>
      </c>
      <c r="L18" s="452"/>
      <c r="M18" s="452"/>
      <c r="N18" s="452"/>
      <c r="O18" s="452"/>
    </row>
    <row r="19" spans="1:15" ht="9" customHeight="1" x14ac:dyDescent="0.25">
      <c r="A19" s="5"/>
      <c r="B19" s="2"/>
      <c r="C19" s="461"/>
      <c r="D19" s="461"/>
      <c r="E19" s="461"/>
      <c r="F19" s="461"/>
      <c r="G19" s="461"/>
      <c r="H19" s="461"/>
      <c r="I19" s="461"/>
      <c r="J19" s="461"/>
      <c r="K19" s="461"/>
      <c r="L19" s="461"/>
      <c r="M19" s="461"/>
      <c r="N19" s="461"/>
      <c r="O19" s="461"/>
    </row>
    <row r="20" spans="1:15" ht="16.5" customHeight="1" thickBot="1" x14ac:dyDescent="0.3">
      <c r="A20" s="57"/>
      <c r="B20" s="58"/>
      <c r="C20" s="58"/>
      <c r="D20" s="58"/>
      <c r="E20" s="58"/>
      <c r="F20" s="58"/>
      <c r="G20" s="58"/>
      <c r="H20" s="58"/>
      <c r="I20" s="58"/>
      <c r="J20" s="58"/>
      <c r="K20" s="58"/>
      <c r="L20" s="58"/>
      <c r="M20" s="58"/>
      <c r="N20" s="58"/>
      <c r="O20" s="58"/>
    </row>
    <row r="21" spans="1:15" ht="32.1" customHeight="1" thickBot="1" x14ac:dyDescent="0.3">
      <c r="A21" s="421" t="s">
        <v>23</v>
      </c>
      <c r="B21" s="422"/>
      <c r="C21" s="422"/>
      <c r="D21" s="422"/>
      <c r="E21" s="422"/>
      <c r="F21" s="422"/>
      <c r="G21" s="422"/>
      <c r="H21" s="422"/>
      <c r="I21" s="422"/>
      <c r="J21" s="422"/>
      <c r="K21" s="422"/>
      <c r="L21" s="422"/>
      <c r="M21" s="422"/>
      <c r="N21" s="422"/>
      <c r="O21" s="423"/>
    </row>
    <row r="22" spans="1:15" ht="32.1" customHeight="1" thickBot="1" x14ac:dyDescent="0.3">
      <c r="A22" s="421" t="s">
        <v>172</v>
      </c>
      <c r="B22" s="422"/>
      <c r="C22" s="422"/>
      <c r="D22" s="422"/>
      <c r="E22" s="422"/>
      <c r="F22" s="422"/>
      <c r="G22" s="422"/>
      <c r="H22" s="422"/>
      <c r="I22" s="422"/>
      <c r="J22" s="422"/>
      <c r="K22" s="422"/>
      <c r="L22" s="422"/>
      <c r="M22" s="422"/>
      <c r="N22" s="422"/>
      <c r="O22" s="423"/>
    </row>
    <row r="23" spans="1:15" ht="32.1" customHeight="1" thickBot="1" x14ac:dyDescent="0.3">
      <c r="A23" s="26"/>
      <c r="B23" s="19" t="s">
        <v>156</v>
      </c>
      <c r="C23" s="19" t="s">
        <v>157</v>
      </c>
      <c r="D23" s="19" t="s">
        <v>158</v>
      </c>
      <c r="E23" s="19" t="s">
        <v>159</v>
      </c>
      <c r="F23" s="19" t="s">
        <v>161</v>
      </c>
      <c r="G23" s="19" t="s">
        <v>162</v>
      </c>
      <c r="H23" s="19" t="s">
        <v>163</v>
      </c>
      <c r="I23" s="19" t="s">
        <v>164</v>
      </c>
      <c r="J23" s="19" t="s">
        <v>166</v>
      </c>
      <c r="K23" s="19" t="s">
        <v>167</v>
      </c>
      <c r="L23" s="19" t="s">
        <v>168</v>
      </c>
      <c r="M23" s="19" t="s">
        <v>169</v>
      </c>
      <c r="N23" s="20" t="s">
        <v>173</v>
      </c>
      <c r="O23" s="20" t="s">
        <v>174</v>
      </c>
    </row>
    <row r="24" spans="1:15" ht="32.1" customHeight="1" x14ac:dyDescent="0.25">
      <c r="A24" s="21" t="s">
        <v>24</v>
      </c>
      <c r="B24" s="199">
        <v>199800000</v>
      </c>
      <c r="C24" s="199">
        <v>349771700</v>
      </c>
      <c r="D24" s="220">
        <v>194477000</v>
      </c>
      <c r="E24" s="162"/>
      <c r="F24" s="162"/>
      <c r="G24" s="162">
        <v>-3547000</v>
      </c>
      <c r="H24" s="162"/>
      <c r="I24" s="162"/>
      <c r="J24" s="162">
        <v>11046577</v>
      </c>
      <c r="K24" s="359"/>
      <c r="L24" s="359">
        <v>15852846</v>
      </c>
      <c r="M24" s="359"/>
      <c r="N24" s="774">
        <f>SUM(B24:M24)</f>
        <v>767401123</v>
      </c>
      <c r="O24" s="163">
        <v>1</v>
      </c>
    </row>
    <row r="25" spans="1:15" ht="32.1" customHeight="1" x14ac:dyDescent="0.25">
      <c r="A25" s="21" t="s">
        <v>26</v>
      </c>
      <c r="B25" s="199">
        <v>199799500</v>
      </c>
      <c r="C25" s="199">
        <v>288765104</v>
      </c>
      <c r="D25" s="220">
        <v>251088912</v>
      </c>
      <c r="E25" s="162">
        <v>-1231089</v>
      </c>
      <c r="F25" s="162">
        <v>-9920845</v>
      </c>
      <c r="G25" s="162">
        <v>1443771</v>
      </c>
      <c r="H25" s="162">
        <v>1474648</v>
      </c>
      <c r="I25" s="162">
        <v>1492743</v>
      </c>
      <c r="J25" s="162">
        <v>1674673</v>
      </c>
      <c r="K25" s="359">
        <v>5594658</v>
      </c>
      <c r="L25" s="359">
        <v>14525335</v>
      </c>
      <c r="M25" s="359"/>
      <c r="N25" s="774">
        <f t="shared" ref="N25:N29" si="0">SUM(B25:M25)</f>
        <v>754707410</v>
      </c>
      <c r="O25" s="164">
        <f>N25/N24</f>
        <v>0.98345882926209893</v>
      </c>
    </row>
    <row r="26" spans="1:15" ht="32.1" customHeight="1" x14ac:dyDescent="0.25">
      <c r="A26" s="21" t="s">
        <v>28</v>
      </c>
      <c r="B26" s="199"/>
      <c r="C26" s="199">
        <v>1932970</v>
      </c>
      <c r="D26" s="220">
        <v>30329412</v>
      </c>
      <c r="E26" s="165">
        <v>65585411</v>
      </c>
      <c r="F26" s="165">
        <v>74719655</v>
      </c>
      <c r="G26" s="165">
        <v>74721771</v>
      </c>
      <c r="H26" s="165">
        <v>74752648</v>
      </c>
      <c r="I26" s="165">
        <v>74770743</v>
      </c>
      <c r="J26" s="165">
        <v>74921843</v>
      </c>
      <c r="K26" s="360">
        <v>74793155</v>
      </c>
      <c r="L26" s="360">
        <v>74790635</v>
      </c>
      <c r="M26" s="360"/>
      <c r="N26" s="774">
        <f t="shared" si="0"/>
        <v>621318243</v>
      </c>
      <c r="O26" s="164">
        <f>N26/N24</f>
        <v>0.80963947585987572</v>
      </c>
    </row>
    <row r="27" spans="1:15" ht="32.1" customHeight="1" x14ac:dyDescent="0.25">
      <c r="A27" s="21" t="s">
        <v>175</v>
      </c>
      <c r="B27" s="199"/>
      <c r="C27" s="199">
        <v>5432000</v>
      </c>
      <c r="D27" s="220"/>
      <c r="E27" s="162"/>
      <c r="F27" s="162"/>
      <c r="G27" s="162"/>
      <c r="H27" s="162"/>
      <c r="I27" s="162"/>
      <c r="J27" s="162"/>
      <c r="K27" s="359"/>
      <c r="L27" s="359"/>
      <c r="M27" s="359"/>
      <c r="N27" s="774">
        <f t="shared" si="0"/>
        <v>5432000</v>
      </c>
      <c r="O27" s="164">
        <v>1</v>
      </c>
    </row>
    <row r="28" spans="1:15" ht="32.1" customHeight="1" x14ac:dyDescent="0.25">
      <c r="A28" s="21" t="s">
        <v>176</v>
      </c>
      <c r="B28" s="199">
        <v>0</v>
      </c>
      <c r="C28" s="199"/>
      <c r="D28" s="220"/>
      <c r="E28" s="165"/>
      <c r="F28" s="165"/>
      <c r="G28" s="165"/>
      <c r="H28" s="165"/>
      <c r="I28" s="165"/>
      <c r="J28" s="165"/>
      <c r="K28" s="360"/>
      <c r="L28" s="360"/>
      <c r="M28" s="360"/>
      <c r="N28" s="774">
        <f t="shared" si="0"/>
        <v>0</v>
      </c>
      <c r="O28" s="164">
        <f>N28/N27</f>
        <v>0</v>
      </c>
    </row>
    <row r="29" spans="1:15" ht="32.1" customHeight="1" thickBot="1" x14ac:dyDescent="0.3">
      <c r="A29" s="23" t="s">
        <v>34</v>
      </c>
      <c r="B29" s="200">
        <v>0</v>
      </c>
      <c r="C29" s="200">
        <v>5432000</v>
      </c>
      <c r="D29" s="221"/>
      <c r="E29" s="166"/>
      <c r="F29" s="166"/>
      <c r="G29" s="166"/>
      <c r="H29" s="166"/>
      <c r="I29" s="166"/>
      <c r="J29" s="166"/>
      <c r="K29" s="361"/>
      <c r="L29" s="361"/>
      <c r="M29" s="361"/>
      <c r="N29" s="775">
        <f t="shared" si="0"/>
        <v>5432000</v>
      </c>
      <c r="O29" s="167">
        <f>N29/N27</f>
        <v>1</v>
      </c>
    </row>
    <row r="30" spans="1:15" s="25" customFormat="1" ht="16.5" customHeight="1" x14ac:dyDescent="0.2"/>
    <row r="31" spans="1:15" s="25" customFormat="1" ht="17.25" customHeight="1" x14ac:dyDescent="0.2"/>
    <row r="32" spans="1:15" ht="5.25" customHeight="1" thickBot="1" x14ac:dyDescent="0.3"/>
    <row r="33" spans="1:13" ht="48" customHeight="1" thickBot="1" x14ac:dyDescent="0.3">
      <c r="A33" s="481" t="s">
        <v>177</v>
      </c>
      <c r="B33" s="482"/>
      <c r="C33" s="482"/>
      <c r="D33" s="482"/>
      <c r="E33" s="482"/>
      <c r="F33" s="482"/>
      <c r="G33" s="482"/>
      <c r="H33" s="482"/>
      <c r="I33" s="483"/>
      <c r="J33" s="29"/>
    </row>
    <row r="34" spans="1:13" ht="50.25" customHeight="1" thickBot="1" x14ac:dyDescent="0.3">
      <c r="A34" s="36" t="s">
        <v>178</v>
      </c>
      <c r="B34" s="484" t="str">
        <f>+B12</f>
        <v>Gestionar 9500 activaciones de rutas y servicios de la oferta distrital para la atención integral a mujeres</v>
      </c>
      <c r="C34" s="485"/>
      <c r="D34" s="485"/>
      <c r="E34" s="485"/>
      <c r="F34" s="485"/>
      <c r="G34" s="485"/>
      <c r="H34" s="485"/>
      <c r="I34" s="486"/>
      <c r="J34" s="27"/>
      <c r="M34" s="150"/>
    </row>
    <row r="35" spans="1:13" ht="18.75" customHeight="1" thickBot="1" x14ac:dyDescent="0.3">
      <c r="A35" s="492" t="s">
        <v>38</v>
      </c>
      <c r="B35" s="350">
        <v>2024</v>
      </c>
      <c r="C35" s="350">
        <v>2025</v>
      </c>
      <c r="D35" s="350">
        <v>2026</v>
      </c>
      <c r="E35" s="350">
        <v>2027</v>
      </c>
      <c r="F35" s="65" t="s">
        <v>179</v>
      </c>
      <c r="G35" s="494" t="s">
        <v>40</v>
      </c>
      <c r="H35" s="495" t="s">
        <v>288</v>
      </c>
      <c r="I35" s="496"/>
      <c r="J35" s="27"/>
      <c r="M35" s="150"/>
    </row>
    <row r="36" spans="1:13" ht="50.25" customHeight="1" thickBot="1" x14ac:dyDescent="0.3">
      <c r="A36" s="493"/>
      <c r="B36" s="201">
        <v>1437</v>
      </c>
      <c r="C36" s="348">
        <v>3500</v>
      </c>
      <c r="D36" s="354">
        <v>3000</v>
      </c>
      <c r="E36" s="348">
        <v>1563</v>
      </c>
      <c r="F36" s="144">
        <f>B36+C36+D36+E36</f>
        <v>9500</v>
      </c>
      <c r="G36" s="494"/>
      <c r="H36" s="497"/>
      <c r="I36" s="498"/>
      <c r="J36" s="27"/>
      <c r="M36" s="151"/>
    </row>
    <row r="37" spans="1:13" ht="52.5" customHeight="1" thickBot="1" x14ac:dyDescent="0.3">
      <c r="A37" s="37" t="s">
        <v>42</v>
      </c>
      <c r="B37" s="487">
        <v>0.1</v>
      </c>
      <c r="C37" s="488"/>
      <c r="D37" s="489" t="s">
        <v>180</v>
      </c>
      <c r="E37" s="490"/>
      <c r="F37" s="490"/>
      <c r="G37" s="490"/>
      <c r="H37" s="490"/>
      <c r="I37" s="491"/>
    </row>
    <row r="38" spans="1:13" s="28" customFormat="1" ht="48" customHeight="1" thickBot="1" x14ac:dyDescent="0.3">
      <c r="A38" s="492" t="s">
        <v>181</v>
      </c>
      <c r="B38" s="37" t="s">
        <v>182</v>
      </c>
      <c r="C38" s="36" t="s">
        <v>86</v>
      </c>
      <c r="D38" s="479" t="s">
        <v>88</v>
      </c>
      <c r="E38" s="480"/>
      <c r="F38" s="479" t="s">
        <v>90</v>
      </c>
      <c r="G38" s="480"/>
      <c r="H38" s="38" t="s">
        <v>92</v>
      </c>
      <c r="I38" s="40" t="s">
        <v>93</v>
      </c>
      <c r="M38" s="152"/>
    </row>
    <row r="39" spans="1:13" ht="206.25" customHeight="1" thickBot="1" x14ac:dyDescent="0.3">
      <c r="A39" s="493"/>
      <c r="B39" s="217">
        <v>100</v>
      </c>
      <c r="C39" s="31">
        <v>38</v>
      </c>
      <c r="D39" s="510" t="s">
        <v>391</v>
      </c>
      <c r="E39" s="511"/>
      <c r="F39" s="510" t="s">
        <v>392</v>
      </c>
      <c r="G39" s="511"/>
      <c r="H39" s="212" t="s">
        <v>393</v>
      </c>
      <c r="I39" s="216" t="s">
        <v>394</v>
      </c>
      <c r="M39" s="150"/>
    </row>
    <row r="40" spans="1:13" s="28" customFormat="1" ht="54" customHeight="1" thickBot="1" x14ac:dyDescent="0.3">
      <c r="A40" s="492" t="s">
        <v>183</v>
      </c>
      <c r="B40" s="39" t="s">
        <v>182</v>
      </c>
      <c r="C40" s="38" t="s">
        <v>86</v>
      </c>
      <c r="D40" s="479" t="s">
        <v>88</v>
      </c>
      <c r="E40" s="480"/>
      <c r="F40" s="479" t="s">
        <v>90</v>
      </c>
      <c r="G40" s="480"/>
      <c r="H40" s="38" t="s">
        <v>92</v>
      </c>
      <c r="I40" s="40" t="s">
        <v>93</v>
      </c>
    </row>
    <row r="41" spans="1:13" ht="223.5" customHeight="1" thickBot="1" x14ac:dyDescent="0.3">
      <c r="A41" s="493"/>
      <c r="B41" s="217">
        <v>100</v>
      </c>
      <c r="C41" s="31">
        <v>166</v>
      </c>
      <c r="D41" s="510" t="s">
        <v>395</v>
      </c>
      <c r="E41" s="511"/>
      <c r="F41" s="510" t="s">
        <v>396</v>
      </c>
      <c r="G41" s="511"/>
      <c r="H41" s="215" t="s">
        <v>371</v>
      </c>
      <c r="I41" s="216" t="s">
        <v>394</v>
      </c>
    </row>
    <row r="42" spans="1:13" s="28" customFormat="1" ht="45" customHeight="1" thickBot="1" x14ac:dyDescent="0.3">
      <c r="A42" s="492" t="s">
        <v>184</v>
      </c>
      <c r="B42" s="39" t="s">
        <v>182</v>
      </c>
      <c r="C42" s="38" t="s">
        <v>86</v>
      </c>
      <c r="D42" s="479" t="s">
        <v>88</v>
      </c>
      <c r="E42" s="480"/>
      <c r="F42" s="479" t="s">
        <v>90</v>
      </c>
      <c r="G42" s="480"/>
      <c r="H42" s="38" t="s">
        <v>92</v>
      </c>
      <c r="I42" s="40" t="s">
        <v>93</v>
      </c>
    </row>
    <row r="43" spans="1:13" ht="205.5" customHeight="1" thickBot="1" x14ac:dyDescent="0.3">
      <c r="A43" s="493"/>
      <c r="B43" s="217">
        <v>130</v>
      </c>
      <c r="C43" s="31">
        <v>260</v>
      </c>
      <c r="D43" s="510" t="s">
        <v>458</v>
      </c>
      <c r="E43" s="511"/>
      <c r="F43" s="510" t="s">
        <v>459</v>
      </c>
      <c r="G43" s="511"/>
      <c r="H43" s="215" t="s">
        <v>397</v>
      </c>
      <c r="I43" s="216" t="s">
        <v>394</v>
      </c>
    </row>
    <row r="44" spans="1:13" s="28" customFormat="1" ht="44.25" customHeight="1" thickBot="1" x14ac:dyDescent="0.3">
      <c r="A44" s="492" t="s">
        <v>185</v>
      </c>
      <c r="B44" s="39" t="s">
        <v>182</v>
      </c>
      <c r="C44" s="39" t="s">
        <v>86</v>
      </c>
      <c r="D44" s="479" t="s">
        <v>88</v>
      </c>
      <c r="E44" s="480"/>
      <c r="F44" s="479" t="s">
        <v>90</v>
      </c>
      <c r="G44" s="480"/>
      <c r="H44" s="38" t="s">
        <v>92</v>
      </c>
      <c r="I44" s="38" t="s">
        <v>93</v>
      </c>
    </row>
    <row r="45" spans="1:13" ht="120.75" customHeight="1" thickBot="1" x14ac:dyDescent="0.3">
      <c r="A45" s="493"/>
      <c r="B45" s="217">
        <v>130</v>
      </c>
      <c r="C45" s="31">
        <v>350</v>
      </c>
      <c r="D45" s="510" t="s">
        <v>461</v>
      </c>
      <c r="E45" s="511"/>
      <c r="F45" s="510" t="s">
        <v>462</v>
      </c>
      <c r="G45" s="511"/>
      <c r="H45" s="215" t="s">
        <v>397</v>
      </c>
      <c r="I45" s="216" t="s">
        <v>394</v>
      </c>
    </row>
    <row r="46" spans="1:13" s="28" customFormat="1" ht="47.25" customHeight="1" thickBot="1" x14ac:dyDescent="0.3">
      <c r="A46" s="492" t="s">
        <v>186</v>
      </c>
      <c r="B46" s="39" t="s">
        <v>182</v>
      </c>
      <c r="C46" s="38" t="s">
        <v>86</v>
      </c>
      <c r="D46" s="479" t="s">
        <v>88</v>
      </c>
      <c r="E46" s="480"/>
      <c r="F46" s="479" t="s">
        <v>90</v>
      </c>
      <c r="G46" s="480"/>
      <c r="H46" s="38" t="s">
        <v>92</v>
      </c>
      <c r="I46" s="40" t="s">
        <v>93</v>
      </c>
    </row>
    <row r="47" spans="1:13" ht="120.75" customHeight="1" thickBot="1" x14ac:dyDescent="0.3">
      <c r="A47" s="493"/>
      <c r="B47" s="217">
        <v>130</v>
      </c>
      <c r="C47" s="31">
        <v>387</v>
      </c>
      <c r="D47" s="510" t="s">
        <v>487</v>
      </c>
      <c r="E47" s="511"/>
      <c r="F47" s="510" t="s">
        <v>503</v>
      </c>
      <c r="G47" s="511"/>
      <c r="H47" s="215" t="s">
        <v>397</v>
      </c>
      <c r="I47" s="216" t="s">
        <v>394</v>
      </c>
    </row>
    <row r="48" spans="1:13" s="28" customFormat="1" ht="52.5" customHeight="1" thickBot="1" x14ac:dyDescent="0.3">
      <c r="A48" s="492" t="s">
        <v>187</v>
      </c>
      <c r="B48" s="39" t="s">
        <v>182</v>
      </c>
      <c r="C48" s="38" t="s">
        <v>86</v>
      </c>
      <c r="D48" s="479" t="s">
        <v>88</v>
      </c>
      <c r="E48" s="480"/>
      <c r="F48" s="479" t="s">
        <v>90</v>
      </c>
      <c r="G48" s="480"/>
      <c r="H48" s="38" t="s">
        <v>92</v>
      </c>
      <c r="I48" s="40" t="s">
        <v>93</v>
      </c>
    </row>
    <row r="49" spans="1:9" ht="145.5" customHeight="1" thickBot="1" x14ac:dyDescent="0.3">
      <c r="A49" s="499"/>
      <c r="B49" s="218">
        <v>130</v>
      </c>
      <c r="C49" s="313">
        <v>338</v>
      </c>
      <c r="D49" s="538" t="s">
        <v>527</v>
      </c>
      <c r="E49" s="539"/>
      <c r="F49" s="538" t="s">
        <v>528</v>
      </c>
      <c r="G49" s="539"/>
      <c r="H49" s="312" t="s">
        <v>397</v>
      </c>
      <c r="I49" s="314" t="s">
        <v>394</v>
      </c>
    </row>
    <row r="50" spans="1:9" ht="35.1" customHeight="1" thickBot="1" x14ac:dyDescent="0.3">
      <c r="A50" s="492" t="s">
        <v>188</v>
      </c>
      <c r="B50" s="37" t="s">
        <v>182</v>
      </c>
      <c r="C50" s="36" t="s">
        <v>86</v>
      </c>
      <c r="D50" s="479" t="s">
        <v>88</v>
      </c>
      <c r="E50" s="480"/>
      <c r="F50" s="479" t="s">
        <v>90</v>
      </c>
      <c r="G50" s="480"/>
      <c r="H50" s="38" t="s">
        <v>92</v>
      </c>
      <c r="I50" s="40" t="s">
        <v>93</v>
      </c>
    </row>
    <row r="51" spans="1:9" ht="231.6" customHeight="1" thickBot="1" x14ac:dyDescent="0.3">
      <c r="A51" s="493"/>
      <c r="B51" s="218">
        <v>130</v>
      </c>
      <c r="C51" s="313">
        <v>396</v>
      </c>
      <c r="D51" s="510" t="s">
        <v>575</v>
      </c>
      <c r="E51" s="511"/>
      <c r="F51" s="538" t="s">
        <v>546</v>
      </c>
      <c r="G51" s="539"/>
      <c r="H51" s="312" t="s">
        <v>547</v>
      </c>
      <c r="I51" s="314" t="s">
        <v>394</v>
      </c>
    </row>
    <row r="52" spans="1:9" ht="35.1" customHeight="1" thickBot="1" x14ac:dyDescent="0.3">
      <c r="A52" s="492" t="s">
        <v>189</v>
      </c>
      <c r="B52" s="37" t="s">
        <v>182</v>
      </c>
      <c r="C52" s="36" t="s">
        <v>86</v>
      </c>
      <c r="D52" s="479" t="s">
        <v>88</v>
      </c>
      <c r="E52" s="480"/>
      <c r="F52" s="479" t="s">
        <v>90</v>
      </c>
      <c r="G52" s="480"/>
      <c r="H52" s="38" t="s">
        <v>92</v>
      </c>
      <c r="I52" s="40" t="s">
        <v>93</v>
      </c>
    </row>
    <row r="53" spans="1:9" ht="227.65" customHeight="1" thickBot="1" x14ac:dyDescent="0.3">
      <c r="A53" s="493"/>
      <c r="B53" s="328">
        <v>160</v>
      </c>
      <c r="C53" s="32">
        <v>390</v>
      </c>
      <c r="D53" s="510" t="s">
        <v>596</v>
      </c>
      <c r="E53" s="511"/>
      <c r="F53" s="538" t="s">
        <v>597</v>
      </c>
      <c r="G53" s="539"/>
      <c r="H53" s="312" t="s">
        <v>547</v>
      </c>
      <c r="I53" s="314" t="s">
        <v>394</v>
      </c>
    </row>
    <row r="54" spans="1:9" ht="35.1" customHeight="1" thickBot="1" x14ac:dyDescent="0.3">
      <c r="A54" s="492" t="s">
        <v>190</v>
      </c>
      <c r="B54" s="37" t="s">
        <v>182</v>
      </c>
      <c r="C54" s="36" t="s">
        <v>86</v>
      </c>
      <c r="D54" s="479" t="s">
        <v>88</v>
      </c>
      <c r="E54" s="480"/>
      <c r="F54" s="479" t="s">
        <v>90</v>
      </c>
      <c r="G54" s="480"/>
      <c r="H54" s="38" t="s">
        <v>92</v>
      </c>
      <c r="I54" s="40" t="s">
        <v>93</v>
      </c>
    </row>
    <row r="55" spans="1:9" ht="269.45" customHeight="1" thickBot="1" x14ac:dyDescent="0.3">
      <c r="A55" s="493"/>
      <c r="B55" s="349">
        <v>380</v>
      </c>
      <c r="C55" s="32">
        <v>380</v>
      </c>
      <c r="D55" s="510" t="s">
        <v>628</v>
      </c>
      <c r="E55" s="511"/>
      <c r="F55" s="538" t="s">
        <v>629</v>
      </c>
      <c r="G55" s="539"/>
      <c r="H55" s="312" t="s">
        <v>547</v>
      </c>
      <c r="I55" s="314" t="s">
        <v>394</v>
      </c>
    </row>
    <row r="56" spans="1:9" ht="35.1" customHeight="1" thickBot="1" x14ac:dyDescent="0.3">
      <c r="A56" s="492" t="s">
        <v>191</v>
      </c>
      <c r="B56" s="37" t="s">
        <v>182</v>
      </c>
      <c r="C56" s="36" t="s">
        <v>86</v>
      </c>
      <c r="D56" s="479" t="s">
        <v>88</v>
      </c>
      <c r="E56" s="480"/>
      <c r="F56" s="479" t="s">
        <v>90</v>
      </c>
      <c r="G56" s="480"/>
      <c r="H56" s="38" t="s">
        <v>92</v>
      </c>
      <c r="I56" s="40" t="s">
        <v>93</v>
      </c>
    </row>
    <row r="57" spans="1:9" ht="316.89999999999998" customHeight="1" thickBot="1" x14ac:dyDescent="0.3">
      <c r="A57" s="493"/>
      <c r="B57" s="349">
        <v>660</v>
      </c>
      <c r="C57" s="32">
        <v>253</v>
      </c>
      <c r="D57" s="510" t="s">
        <v>698</v>
      </c>
      <c r="E57" s="511"/>
      <c r="F57" s="538" t="s">
        <v>678</v>
      </c>
      <c r="G57" s="539"/>
      <c r="H57" s="312" t="s">
        <v>547</v>
      </c>
      <c r="I57" s="314" t="s">
        <v>394</v>
      </c>
    </row>
    <row r="58" spans="1:9" ht="35.1" customHeight="1" thickBot="1" x14ac:dyDescent="0.3">
      <c r="A58" s="492" t="s">
        <v>192</v>
      </c>
      <c r="B58" s="37" t="s">
        <v>182</v>
      </c>
      <c r="C58" s="36" t="s">
        <v>86</v>
      </c>
      <c r="D58" s="479" t="s">
        <v>88</v>
      </c>
      <c r="E58" s="480"/>
      <c r="F58" s="479" t="s">
        <v>90</v>
      </c>
      <c r="G58" s="480"/>
      <c r="H58" s="38" t="s">
        <v>92</v>
      </c>
      <c r="I58" s="40" t="s">
        <v>93</v>
      </c>
    </row>
    <row r="59" spans="1:9" ht="280.14999999999998" customHeight="1" thickBot="1" x14ac:dyDescent="0.3">
      <c r="A59" s="493"/>
      <c r="B59" s="349">
        <v>760</v>
      </c>
      <c r="C59" s="32">
        <v>215</v>
      </c>
      <c r="D59" s="510" t="s">
        <v>718</v>
      </c>
      <c r="E59" s="511"/>
      <c r="F59" s="538" t="s">
        <v>719</v>
      </c>
      <c r="G59" s="539"/>
      <c r="H59" s="312" t="s">
        <v>547</v>
      </c>
      <c r="I59" s="314" t="s">
        <v>394</v>
      </c>
    </row>
    <row r="60" spans="1:9" ht="35.1" customHeight="1" thickBot="1" x14ac:dyDescent="0.3">
      <c r="A60" s="492" t="s">
        <v>193</v>
      </c>
      <c r="B60" s="37" t="s">
        <v>182</v>
      </c>
      <c r="C60" s="36" t="s">
        <v>86</v>
      </c>
      <c r="D60" s="479" t="s">
        <v>88</v>
      </c>
      <c r="E60" s="480"/>
      <c r="F60" s="479" t="s">
        <v>90</v>
      </c>
      <c r="G60" s="480"/>
      <c r="H60" s="38" t="s">
        <v>92</v>
      </c>
      <c r="I60" s="40" t="s">
        <v>93</v>
      </c>
    </row>
    <row r="61" spans="1:9" ht="120.75" customHeight="1" thickBot="1" x14ac:dyDescent="0.3">
      <c r="A61" s="493"/>
      <c r="B61" s="349">
        <v>690</v>
      </c>
      <c r="C61" s="32"/>
      <c r="D61" s="500"/>
      <c r="E61" s="501"/>
      <c r="F61" s="500"/>
      <c r="G61" s="501"/>
      <c r="H61" s="30"/>
      <c r="I61" s="30"/>
    </row>
    <row r="62" spans="1:9" ht="18" x14ac:dyDescent="0.25">
      <c r="B62" s="337">
        <f>B61+B59+B57+B55+B53+B51+B49+B47+B45+B43+B41+B39</f>
        <v>3500</v>
      </c>
      <c r="C62" s="337">
        <f>C61+C59+C57+C55+C53+C51+C49+C47+C45+C43+C41+C39</f>
        <v>3173</v>
      </c>
    </row>
    <row r="64" spans="1:9" s="27" customFormat="1" ht="30" customHeight="1" x14ac:dyDescent="0.25">
      <c r="A64" s="1"/>
      <c r="B64" s="1"/>
      <c r="C64" s="1"/>
      <c r="D64" s="1"/>
      <c r="E64" s="1"/>
      <c r="F64" s="1"/>
      <c r="G64" s="1"/>
      <c r="H64" s="1"/>
      <c r="I64" s="1"/>
    </row>
    <row r="65" spans="1:9" ht="34.5" customHeight="1" x14ac:dyDescent="0.25">
      <c r="A65" s="424" t="s">
        <v>56</v>
      </c>
      <c r="B65" s="424"/>
      <c r="C65" s="424"/>
      <c r="D65" s="424"/>
      <c r="E65" s="424"/>
      <c r="F65" s="424"/>
      <c r="G65" s="424"/>
      <c r="H65" s="424"/>
      <c r="I65" s="424"/>
    </row>
    <row r="66" spans="1:9" ht="67.5" customHeight="1" x14ac:dyDescent="0.25">
      <c r="A66" s="41" t="s">
        <v>57</v>
      </c>
      <c r="B66" s="425" t="s">
        <v>398</v>
      </c>
      <c r="C66" s="426"/>
      <c r="D66" s="425" t="s">
        <v>399</v>
      </c>
      <c r="E66" s="426"/>
      <c r="F66" s="425" t="s">
        <v>194</v>
      </c>
      <c r="G66" s="426"/>
      <c r="H66" s="391" t="s">
        <v>195</v>
      </c>
      <c r="I66" s="392"/>
    </row>
    <row r="67" spans="1:9" ht="45.75" customHeight="1" x14ac:dyDescent="0.25">
      <c r="A67" s="41" t="s">
        <v>196</v>
      </c>
      <c r="B67" s="556">
        <v>0.05</v>
      </c>
      <c r="C67" s="557"/>
      <c r="D67" s="556">
        <v>0.05</v>
      </c>
      <c r="E67" s="557"/>
      <c r="F67" s="395"/>
      <c r="G67" s="396"/>
      <c r="H67" s="395"/>
      <c r="I67" s="396"/>
    </row>
    <row r="68" spans="1:9" ht="30" customHeight="1" x14ac:dyDescent="0.25">
      <c r="A68" s="397" t="s">
        <v>156</v>
      </c>
      <c r="B68" s="70" t="s">
        <v>84</v>
      </c>
      <c r="C68" s="70" t="s">
        <v>86</v>
      </c>
      <c r="D68" s="70" t="s">
        <v>84</v>
      </c>
      <c r="E68" s="70" t="s">
        <v>86</v>
      </c>
      <c r="F68" s="70" t="s">
        <v>84</v>
      </c>
      <c r="G68" s="70" t="s">
        <v>86</v>
      </c>
      <c r="H68" s="70" t="s">
        <v>84</v>
      </c>
      <c r="I68" s="70" t="s">
        <v>86</v>
      </c>
    </row>
    <row r="69" spans="1:9" ht="37.5" customHeight="1" x14ac:dyDescent="0.25">
      <c r="A69" s="398"/>
      <c r="B69" s="207">
        <f>+B39/C36</f>
        <v>2.8571428571428571E-2</v>
      </c>
      <c r="C69" s="207">
        <f>C39/$C$36</f>
        <v>1.0857142857142857E-2</v>
      </c>
      <c r="D69" s="207">
        <v>6.6699999999999995E-2</v>
      </c>
      <c r="E69" s="207">
        <f>+D69</f>
        <v>6.6699999999999995E-2</v>
      </c>
      <c r="F69" s="43"/>
      <c r="G69" s="43"/>
      <c r="H69" s="47"/>
      <c r="I69" s="43"/>
    </row>
    <row r="70" spans="1:9" ht="123" customHeight="1" x14ac:dyDescent="0.25">
      <c r="A70" s="41" t="s">
        <v>197</v>
      </c>
      <c r="B70" s="519" t="s">
        <v>400</v>
      </c>
      <c r="C70" s="475"/>
      <c r="D70" s="519" t="s">
        <v>401</v>
      </c>
      <c r="E70" s="475"/>
      <c r="F70" s="427"/>
      <c r="G70" s="428"/>
      <c r="H70" s="429"/>
      <c r="I70" s="430"/>
    </row>
    <row r="71" spans="1:9" ht="122.25" customHeight="1" x14ac:dyDescent="0.25">
      <c r="A71" s="41" t="s">
        <v>198</v>
      </c>
      <c r="B71" s="474" t="s">
        <v>402</v>
      </c>
      <c r="C71" s="475"/>
      <c r="D71" s="474" t="s">
        <v>402</v>
      </c>
      <c r="E71" s="475"/>
      <c r="F71" s="476"/>
      <c r="G71" s="408"/>
      <c r="H71" s="416"/>
      <c r="I71" s="417"/>
    </row>
    <row r="72" spans="1:9" ht="30.75" customHeight="1" x14ac:dyDescent="0.25">
      <c r="A72" s="397" t="s">
        <v>157</v>
      </c>
      <c r="B72" s="70" t="s">
        <v>84</v>
      </c>
      <c r="C72" s="70" t="s">
        <v>86</v>
      </c>
      <c r="D72" s="70" t="s">
        <v>84</v>
      </c>
      <c r="E72" s="70" t="s">
        <v>86</v>
      </c>
      <c r="F72" s="70" t="s">
        <v>84</v>
      </c>
      <c r="G72" s="70" t="s">
        <v>86</v>
      </c>
      <c r="H72" s="70" t="s">
        <v>84</v>
      </c>
      <c r="I72" s="70" t="s">
        <v>86</v>
      </c>
    </row>
    <row r="73" spans="1:9" ht="30.75" customHeight="1" x14ac:dyDescent="0.25">
      <c r="A73" s="398"/>
      <c r="B73" s="207">
        <f>+B41/C36</f>
        <v>2.8571428571428571E-2</v>
      </c>
      <c r="C73" s="207">
        <f>C41/$C$36</f>
        <v>4.7428571428571431E-2</v>
      </c>
      <c r="D73" s="207">
        <v>6.6699999999999995E-2</v>
      </c>
      <c r="E73" s="207">
        <f>+D73</f>
        <v>6.6699999999999995E-2</v>
      </c>
      <c r="F73" s="43"/>
      <c r="G73" s="44"/>
      <c r="H73" s="47"/>
      <c r="I73" s="44"/>
    </row>
    <row r="74" spans="1:9" ht="197.25" customHeight="1" x14ac:dyDescent="0.25">
      <c r="A74" s="41" t="s">
        <v>197</v>
      </c>
      <c r="B74" s="519" t="s">
        <v>403</v>
      </c>
      <c r="C74" s="475"/>
      <c r="D74" s="519" t="s">
        <v>404</v>
      </c>
      <c r="E74" s="475"/>
      <c r="F74" s="427"/>
      <c r="G74" s="428"/>
      <c r="H74" s="477"/>
      <c r="I74" s="478"/>
    </row>
    <row r="75" spans="1:9" ht="102.75" customHeight="1" x14ac:dyDescent="0.25">
      <c r="A75" s="41" t="s">
        <v>198</v>
      </c>
      <c r="B75" s="474" t="s">
        <v>402</v>
      </c>
      <c r="C75" s="475"/>
      <c r="D75" s="474" t="s">
        <v>402</v>
      </c>
      <c r="E75" s="475"/>
      <c r="F75" s="476"/>
      <c r="G75" s="408"/>
      <c r="H75" s="416"/>
      <c r="I75" s="417"/>
    </row>
    <row r="76" spans="1:9" ht="30.75" customHeight="1" x14ac:dyDescent="0.25">
      <c r="A76" s="397" t="s">
        <v>158</v>
      </c>
      <c r="B76" s="70" t="s">
        <v>84</v>
      </c>
      <c r="C76" s="70" t="s">
        <v>86</v>
      </c>
      <c r="D76" s="70" t="s">
        <v>84</v>
      </c>
      <c r="E76" s="70" t="s">
        <v>86</v>
      </c>
      <c r="F76" s="70" t="s">
        <v>84</v>
      </c>
      <c r="G76" s="70" t="s">
        <v>86</v>
      </c>
      <c r="H76" s="70" t="s">
        <v>84</v>
      </c>
      <c r="I76" s="70" t="s">
        <v>86</v>
      </c>
    </row>
    <row r="77" spans="1:9" ht="30.75" customHeight="1" x14ac:dyDescent="0.25">
      <c r="A77" s="398"/>
      <c r="B77" s="207">
        <f>+B43/C36</f>
        <v>3.7142857142857144E-2</v>
      </c>
      <c r="C77" s="207">
        <f>C43/$C$36</f>
        <v>7.4285714285714288E-2</v>
      </c>
      <c r="D77" s="207">
        <v>8.6699999999999999E-2</v>
      </c>
      <c r="E77" s="207">
        <f>+D77</f>
        <v>8.6699999999999999E-2</v>
      </c>
      <c r="F77" s="43"/>
      <c r="G77" s="44"/>
      <c r="H77" s="47"/>
      <c r="I77" s="44"/>
    </row>
    <row r="78" spans="1:9" ht="164.25" customHeight="1" x14ac:dyDescent="0.25">
      <c r="A78" s="41" t="s">
        <v>197</v>
      </c>
      <c r="B78" s="519" t="s">
        <v>405</v>
      </c>
      <c r="C78" s="475"/>
      <c r="D78" s="519" t="s">
        <v>406</v>
      </c>
      <c r="E78" s="475"/>
      <c r="F78" s="472"/>
      <c r="G78" s="473"/>
      <c r="H78" s="416"/>
      <c r="I78" s="417"/>
    </row>
    <row r="79" spans="1:9" ht="122.25" customHeight="1" x14ac:dyDescent="0.25">
      <c r="A79" s="41" t="s">
        <v>198</v>
      </c>
      <c r="B79" s="407" t="s">
        <v>407</v>
      </c>
      <c r="C79" s="408"/>
      <c r="D79" s="407" t="s">
        <v>407</v>
      </c>
      <c r="E79" s="408"/>
      <c r="F79" s="472"/>
      <c r="G79" s="473"/>
      <c r="H79" s="416"/>
      <c r="I79" s="417"/>
    </row>
    <row r="80" spans="1:9" ht="30.75" customHeight="1" x14ac:dyDescent="0.25">
      <c r="A80" s="397" t="s">
        <v>159</v>
      </c>
      <c r="B80" s="70" t="s">
        <v>84</v>
      </c>
      <c r="C80" s="70" t="s">
        <v>86</v>
      </c>
      <c r="D80" s="70" t="s">
        <v>84</v>
      </c>
      <c r="E80" s="70" t="s">
        <v>86</v>
      </c>
      <c r="F80" s="70" t="s">
        <v>84</v>
      </c>
      <c r="G80" s="70" t="s">
        <v>86</v>
      </c>
      <c r="H80" s="70" t="s">
        <v>84</v>
      </c>
      <c r="I80" s="70" t="s">
        <v>86</v>
      </c>
    </row>
    <row r="81" spans="1:9" ht="30.75" customHeight="1" x14ac:dyDescent="0.25">
      <c r="A81" s="398"/>
      <c r="B81" s="207">
        <f>+B47/C36</f>
        <v>3.7142857142857144E-2</v>
      </c>
      <c r="C81" s="207">
        <f>C45/$C$36</f>
        <v>0.1</v>
      </c>
      <c r="D81" s="207">
        <v>8.6699999999999999E-2</v>
      </c>
      <c r="E81" s="207">
        <f>D81</f>
        <v>8.6699999999999999E-2</v>
      </c>
      <c r="F81" s="43"/>
      <c r="G81" s="44"/>
      <c r="H81" s="47"/>
      <c r="I81" s="44"/>
    </row>
    <row r="82" spans="1:9" ht="103.5" customHeight="1" x14ac:dyDescent="0.25">
      <c r="A82" s="41" t="s">
        <v>197</v>
      </c>
      <c r="B82" s="519" t="s">
        <v>460</v>
      </c>
      <c r="C82" s="475"/>
      <c r="D82" s="519" t="s">
        <v>475</v>
      </c>
      <c r="E82" s="475"/>
      <c r="F82" s="429"/>
      <c r="G82" s="509"/>
      <c r="H82" s="416"/>
      <c r="I82" s="417"/>
    </row>
    <row r="83" spans="1:9" ht="81" customHeight="1" x14ac:dyDescent="0.25">
      <c r="A83" s="41" t="s">
        <v>198</v>
      </c>
      <c r="B83" s="407" t="s">
        <v>470</v>
      </c>
      <c r="C83" s="522"/>
      <c r="D83" s="407" t="s">
        <v>470</v>
      </c>
      <c r="E83" s="522"/>
      <c r="F83" s="416"/>
      <c r="G83" s="417"/>
      <c r="H83" s="416"/>
      <c r="I83" s="417"/>
    </row>
    <row r="84" spans="1:9" ht="30" customHeight="1" x14ac:dyDescent="0.25">
      <c r="A84" s="397" t="s">
        <v>161</v>
      </c>
      <c r="B84" s="70" t="s">
        <v>84</v>
      </c>
      <c r="C84" s="70" t="s">
        <v>86</v>
      </c>
      <c r="D84" s="70" t="s">
        <v>84</v>
      </c>
      <c r="E84" s="70" t="s">
        <v>86</v>
      </c>
      <c r="F84" s="70" t="s">
        <v>84</v>
      </c>
      <c r="G84" s="70" t="s">
        <v>86</v>
      </c>
      <c r="H84" s="70" t="s">
        <v>84</v>
      </c>
      <c r="I84" s="70" t="s">
        <v>86</v>
      </c>
    </row>
    <row r="85" spans="1:9" ht="30" customHeight="1" x14ac:dyDescent="0.25">
      <c r="A85" s="398"/>
      <c r="B85" s="207">
        <f>+B47/C36</f>
        <v>3.7142857142857144E-2</v>
      </c>
      <c r="C85" s="207">
        <f>C47/$C$36</f>
        <v>0.11057142857142857</v>
      </c>
      <c r="D85" s="207">
        <v>8.6699999999999999E-2</v>
      </c>
      <c r="E85" s="207">
        <v>8.6699999999999999E-2</v>
      </c>
      <c r="F85" s="43"/>
      <c r="G85" s="44"/>
      <c r="H85" s="47"/>
      <c r="I85" s="44"/>
    </row>
    <row r="86" spans="1:9" ht="80.25" customHeight="1" x14ac:dyDescent="0.25">
      <c r="A86" s="41" t="s">
        <v>197</v>
      </c>
      <c r="B86" s="519" t="s">
        <v>488</v>
      </c>
      <c r="C86" s="475"/>
      <c r="D86" s="519" t="s">
        <v>489</v>
      </c>
      <c r="E86" s="475"/>
      <c r="F86" s="405"/>
      <c r="G86" s="406"/>
      <c r="H86" s="471"/>
      <c r="I86" s="471"/>
    </row>
    <row r="87" spans="1:9" ht="80.25" customHeight="1" x14ac:dyDescent="0.25">
      <c r="A87" s="41" t="s">
        <v>198</v>
      </c>
      <c r="B87" s="407" t="s">
        <v>500</v>
      </c>
      <c r="C87" s="408"/>
      <c r="D87" s="407" t="s">
        <v>500</v>
      </c>
      <c r="E87" s="408"/>
      <c r="F87" s="405"/>
      <c r="G87" s="406"/>
      <c r="H87" s="405"/>
      <c r="I87" s="406"/>
    </row>
    <row r="88" spans="1:9" ht="29.25" customHeight="1" x14ac:dyDescent="0.25">
      <c r="A88" s="397" t="s">
        <v>162</v>
      </c>
      <c r="B88" s="70" t="s">
        <v>84</v>
      </c>
      <c r="C88" s="70" t="s">
        <v>86</v>
      </c>
      <c r="D88" s="70" t="s">
        <v>84</v>
      </c>
      <c r="E88" s="70" t="s">
        <v>86</v>
      </c>
      <c r="F88" s="70" t="s">
        <v>84</v>
      </c>
      <c r="G88" s="70" t="s">
        <v>86</v>
      </c>
      <c r="H88" s="70" t="s">
        <v>84</v>
      </c>
      <c r="I88" s="70" t="s">
        <v>86</v>
      </c>
    </row>
    <row r="89" spans="1:9" ht="29.25" customHeight="1" x14ac:dyDescent="0.25">
      <c r="A89" s="398"/>
      <c r="B89" s="207">
        <f>+B49/C36</f>
        <v>3.7142857142857144E-2</v>
      </c>
      <c r="C89" s="207">
        <f>C49/$C$36</f>
        <v>9.6571428571428572E-2</v>
      </c>
      <c r="D89" s="207">
        <v>8.6699999999999999E-2</v>
      </c>
      <c r="E89" s="207">
        <v>8.6699999999999999E-2</v>
      </c>
      <c r="F89" s="43"/>
      <c r="G89" s="44"/>
      <c r="H89" s="47"/>
      <c r="I89" s="44"/>
    </row>
    <row r="90" spans="1:9" ht="99.6" customHeight="1" x14ac:dyDescent="0.25">
      <c r="A90" s="41" t="s">
        <v>197</v>
      </c>
      <c r="B90" s="540" t="s">
        <v>529</v>
      </c>
      <c r="C90" s="541"/>
      <c r="D90" s="540" t="s">
        <v>539</v>
      </c>
      <c r="E90" s="541"/>
      <c r="F90" s="411"/>
      <c r="G90" s="412"/>
      <c r="H90" s="413"/>
      <c r="I90" s="413"/>
    </row>
    <row r="91" spans="1:9" ht="80.25" customHeight="1" x14ac:dyDescent="0.25">
      <c r="A91" s="41" t="s">
        <v>198</v>
      </c>
      <c r="B91" s="401" t="s">
        <v>538</v>
      </c>
      <c r="C91" s="402"/>
      <c r="D91" s="401" t="s">
        <v>538</v>
      </c>
      <c r="E91" s="402"/>
      <c r="F91" s="405"/>
      <c r="G91" s="406"/>
      <c r="H91" s="405"/>
      <c r="I91" s="406"/>
    </row>
    <row r="92" spans="1:9" ht="25.15" customHeight="1" x14ac:dyDescent="0.25">
      <c r="A92" s="397" t="s">
        <v>163</v>
      </c>
      <c r="B92" s="70" t="s">
        <v>84</v>
      </c>
      <c r="C92" s="70" t="s">
        <v>86</v>
      </c>
      <c r="D92" s="70" t="s">
        <v>84</v>
      </c>
      <c r="E92" s="70" t="s">
        <v>86</v>
      </c>
      <c r="F92" s="70" t="s">
        <v>84</v>
      </c>
      <c r="G92" s="70" t="s">
        <v>86</v>
      </c>
      <c r="H92" s="70" t="s">
        <v>84</v>
      </c>
      <c r="I92" s="70" t="s">
        <v>86</v>
      </c>
    </row>
    <row r="93" spans="1:9" ht="25.15" customHeight="1" x14ac:dyDescent="0.25">
      <c r="A93" s="398"/>
      <c r="B93" s="207">
        <f>+B51/C36</f>
        <v>3.7142857142857144E-2</v>
      </c>
      <c r="C93" s="207">
        <f>C51/$C$36</f>
        <v>0.11314285714285714</v>
      </c>
      <c r="D93" s="207">
        <v>8.6699999999999999E-2</v>
      </c>
      <c r="E93" s="207">
        <v>8.6699999999999999E-2</v>
      </c>
      <c r="F93" s="43"/>
      <c r="G93" s="44"/>
      <c r="H93" s="47"/>
      <c r="I93" s="44"/>
    </row>
    <row r="94" spans="1:9" ht="126.6" customHeight="1" x14ac:dyDescent="0.25">
      <c r="A94" s="41" t="s">
        <v>197</v>
      </c>
      <c r="B94" s="540" t="s">
        <v>548</v>
      </c>
      <c r="C94" s="541"/>
      <c r="D94" s="540" t="s">
        <v>576</v>
      </c>
      <c r="E94" s="541"/>
      <c r="F94" s="411"/>
      <c r="G94" s="412"/>
      <c r="H94" s="413"/>
      <c r="I94" s="413"/>
    </row>
    <row r="95" spans="1:9" ht="80.25" customHeight="1" x14ac:dyDescent="0.25">
      <c r="A95" s="41" t="s">
        <v>198</v>
      </c>
      <c r="B95" s="401" t="s">
        <v>572</v>
      </c>
      <c r="C95" s="402"/>
      <c r="D95" s="401" t="s">
        <v>572</v>
      </c>
      <c r="E95" s="402"/>
      <c r="F95" s="405"/>
      <c r="G95" s="406"/>
      <c r="H95" s="405"/>
      <c r="I95" s="406"/>
    </row>
    <row r="96" spans="1:9" ht="25.15" customHeight="1" x14ac:dyDescent="0.25">
      <c r="A96" s="397" t="s">
        <v>164</v>
      </c>
      <c r="B96" s="70" t="s">
        <v>84</v>
      </c>
      <c r="C96" s="70" t="s">
        <v>86</v>
      </c>
      <c r="D96" s="70" t="s">
        <v>84</v>
      </c>
      <c r="E96" s="70" t="s">
        <v>86</v>
      </c>
      <c r="F96" s="70" t="s">
        <v>84</v>
      </c>
      <c r="G96" s="70" t="s">
        <v>86</v>
      </c>
      <c r="H96" s="70" t="s">
        <v>84</v>
      </c>
      <c r="I96" s="70" t="s">
        <v>86</v>
      </c>
    </row>
    <row r="97" spans="1:9" ht="25.15" customHeight="1" x14ac:dyDescent="0.25">
      <c r="A97" s="398"/>
      <c r="B97" s="207">
        <f>+B53/C36</f>
        <v>4.5714285714285714E-2</v>
      </c>
      <c r="C97" s="207">
        <f>C53/$C$36</f>
        <v>0.11142857142857143</v>
      </c>
      <c r="D97" s="207">
        <v>8.6699999999999999E-2</v>
      </c>
      <c r="E97" s="207">
        <f>D97</f>
        <v>8.6699999999999999E-2</v>
      </c>
      <c r="F97" s="43"/>
      <c r="G97" s="44"/>
      <c r="H97" s="47"/>
      <c r="I97" s="44"/>
    </row>
    <row r="98" spans="1:9" ht="111" customHeight="1" x14ac:dyDescent="0.25">
      <c r="A98" s="41" t="s">
        <v>197</v>
      </c>
      <c r="B98" s="540" t="s">
        <v>598</v>
      </c>
      <c r="C98" s="541"/>
      <c r="D98" s="519" t="s">
        <v>612</v>
      </c>
      <c r="E98" s="475"/>
      <c r="F98" s="413"/>
      <c r="G98" s="413"/>
      <c r="H98" s="413"/>
      <c r="I98" s="413"/>
    </row>
    <row r="99" spans="1:9" ht="80.25" customHeight="1" x14ac:dyDescent="0.25">
      <c r="A99" s="41" t="s">
        <v>198</v>
      </c>
      <c r="B99" s="533" t="s">
        <v>606</v>
      </c>
      <c r="C99" s="408"/>
      <c r="D99" s="401" t="s">
        <v>606</v>
      </c>
      <c r="E99" s="402"/>
      <c r="F99" s="405"/>
      <c r="G99" s="406"/>
      <c r="H99" s="405"/>
      <c r="I99" s="406"/>
    </row>
    <row r="100" spans="1:9" ht="25.15" customHeight="1" x14ac:dyDescent="0.25">
      <c r="A100" s="397" t="s">
        <v>166</v>
      </c>
      <c r="B100" s="70" t="s">
        <v>84</v>
      </c>
      <c r="C100" s="70" t="s">
        <v>86</v>
      </c>
      <c r="D100" s="70" t="s">
        <v>84</v>
      </c>
      <c r="E100" s="70" t="s">
        <v>86</v>
      </c>
      <c r="F100" s="70" t="s">
        <v>84</v>
      </c>
      <c r="G100" s="70" t="s">
        <v>86</v>
      </c>
      <c r="H100" s="70" t="s">
        <v>84</v>
      </c>
      <c r="I100" s="70" t="s">
        <v>86</v>
      </c>
    </row>
    <row r="101" spans="1:9" ht="25.15" customHeight="1" x14ac:dyDescent="0.25">
      <c r="A101" s="398"/>
      <c r="B101" s="207">
        <f>+B55/C36</f>
        <v>0.10857142857142857</v>
      </c>
      <c r="C101" s="207">
        <f>C55/$C$36</f>
        <v>0.10857142857142857</v>
      </c>
      <c r="D101" s="207">
        <v>8.6699999999999999E-2</v>
      </c>
      <c r="E101" s="207">
        <f>D101</f>
        <v>8.6699999999999999E-2</v>
      </c>
      <c r="F101" s="43"/>
      <c r="G101" s="44"/>
      <c r="H101" s="47"/>
      <c r="I101" s="44"/>
    </row>
    <row r="102" spans="1:9" ht="100.9" customHeight="1" x14ac:dyDescent="0.25">
      <c r="A102" s="41" t="s">
        <v>197</v>
      </c>
      <c r="B102" s="540" t="s">
        <v>630</v>
      </c>
      <c r="C102" s="541"/>
      <c r="D102" s="519" t="s">
        <v>631</v>
      </c>
      <c r="E102" s="475"/>
      <c r="F102" s="413"/>
      <c r="G102" s="413"/>
      <c r="H102" s="413"/>
      <c r="I102" s="413"/>
    </row>
    <row r="103" spans="1:9" ht="80.25" customHeight="1" x14ac:dyDescent="0.25">
      <c r="A103" s="41" t="s">
        <v>198</v>
      </c>
      <c r="B103" s="533" t="s">
        <v>638</v>
      </c>
      <c r="C103" s="408"/>
      <c r="D103" s="533" t="s">
        <v>638</v>
      </c>
      <c r="E103" s="408"/>
      <c r="F103" s="405"/>
      <c r="G103" s="406"/>
      <c r="H103" s="405"/>
      <c r="I103" s="406"/>
    </row>
    <row r="104" spans="1:9" ht="25.15" customHeight="1" x14ac:dyDescent="0.25">
      <c r="A104" s="397" t="s">
        <v>167</v>
      </c>
      <c r="B104" s="70" t="s">
        <v>84</v>
      </c>
      <c r="C104" s="70" t="s">
        <v>86</v>
      </c>
      <c r="D104" s="70" t="s">
        <v>84</v>
      </c>
      <c r="E104" s="70" t="s">
        <v>86</v>
      </c>
      <c r="F104" s="70" t="s">
        <v>84</v>
      </c>
      <c r="G104" s="70" t="s">
        <v>86</v>
      </c>
      <c r="H104" s="70" t="s">
        <v>84</v>
      </c>
      <c r="I104" s="70" t="s">
        <v>86</v>
      </c>
    </row>
    <row r="105" spans="1:9" ht="25.15" customHeight="1" x14ac:dyDescent="0.25">
      <c r="A105" s="398"/>
      <c r="B105" s="207">
        <f>+B57/C36</f>
        <v>0.18857142857142858</v>
      </c>
      <c r="C105" s="353">
        <v>0.1867</v>
      </c>
      <c r="D105" s="207">
        <v>8.6699999999999999E-2</v>
      </c>
      <c r="E105" s="352">
        <v>8.6699999999999999E-2</v>
      </c>
      <c r="F105" s="43"/>
      <c r="G105" s="44"/>
      <c r="H105" s="47"/>
      <c r="I105" s="44"/>
    </row>
    <row r="106" spans="1:9" ht="111" customHeight="1" x14ac:dyDescent="0.25">
      <c r="A106" s="41" t="s">
        <v>197</v>
      </c>
      <c r="B106" s="540" t="s">
        <v>679</v>
      </c>
      <c r="C106" s="541"/>
      <c r="D106" s="519" t="s">
        <v>680</v>
      </c>
      <c r="E106" s="475"/>
      <c r="F106" s="413"/>
      <c r="G106" s="413"/>
      <c r="H106" s="413"/>
      <c r="I106" s="413"/>
    </row>
    <row r="107" spans="1:9" ht="80.25" customHeight="1" x14ac:dyDescent="0.25">
      <c r="A107" s="41" t="s">
        <v>198</v>
      </c>
      <c r="B107" s="401" t="s">
        <v>687</v>
      </c>
      <c r="C107" s="402"/>
      <c r="D107" s="401" t="s">
        <v>687</v>
      </c>
      <c r="E107" s="402"/>
      <c r="F107" s="405"/>
      <c r="G107" s="406"/>
      <c r="H107" s="405"/>
      <c r="I107" s="406"/>
    </row>
    <row r="108" spans="1:9" ht="25.15" customHeight="1" x14ac:dyDescent="0.25">
      <c r="A108" s="397" t="s">
        <v>168</v>
      </c>
      <c r="B108" s="70" t="s">
        <v>84</v>
      </c>
      <c r="C108" s="70" t="s">
        <v>86</v>
      </c>
      <c r="D108" s="70" t="s">
        <v>84</v>
      </c>
      <c r="E108" s="70" t="s">
        <v>86</v>
      </c>
      <c r="F108" s="70" t="s">
        <v>84</v>
      </c>
      <c r="G108" s="70" t="s">
        <v>86</v>
      </c>
      <c r="H108" s="70" t="s">
        <v>84</v>
      </c>
      <c r="I108" s="70" t="s">
        <v>86</v>
      </c>
    </row>
    <row r="109" spans="1:9" ht="25.15" customHeight="1" x14ac:dyDescent="0.25">
      <c r="A109" s="398"/>
      <c r="B109" s="207">
        <f>+B59/C36</f>
        <v>0.21714285714285714</v>
      </c>
      <c r="C109" s="311">
        <f>B109</f>
        <v>0.21714285714285714</v>
      </c>
      <c r="D109" s="207">
        <v>8.6699999999999999E-2</v>
      </c>
      <c r="E109" s="207">
        <f>D109</f>
        <v>8.6699999999999999E-2</v>
      </c>
      <c r="F109" s="43"/>
      <c r="G109" s="44"/>
      <c r="H109" s="47"/>
      <c r="I109" s="44"/>
    </row>
    <row r="110" spans="1:9" ht="109.9" customHeight="1" x14ac:dyDescent="0.25">
      <c r="A110" s="41" t="s">
        <v>197</v>
      </c>
      <c r="B110" s="540" t="s">
        <v>720</v>
      </c>
      <c r="C110" s="541"/>
      <c r="D110" s="519" t="s">
        <v>721</v>
      </c>
      <c r="E110" s="475"/>
      <c r="F110" s="413"/>
      <c r="G110" s="413"/>
      <c r="H110" s="413"/>
      <c r="I110" s="413"/>
    </row>
    <row r="111" spans="1:9" ht="80.25" customHeight="1" x14ac:dyDescent="0.25">
      <c r="A111" s="41" t="s">
        <v>198</v>
      </c>
      <c r="B111" s="533" t="s">
        <v>732</v>
      </c>
      <c r="C111" s="408"/>
      <c r="D111" s="401" t="s">
        <v>732</v>
      </c>
      <c r="E111" s="402"/>
      <c r="F111" s="405"/>
      <c r="G111" s="406"/>
      <c r="H111" s="405"/>
      <c r="I111" s="406"/>
    </row>
    <row r="112" spans="1:9" ht="25.15" customHeight="1" x14ac:dyDescent="0.25">
      <c r="A112" s="397" t="s">
        <v>169</v>
      </c>
      <c r="B112" s="70" t="s">
        <v>84</v>
      </c>
      <c r="C112" s="70" t="s">
        <v>86</v>
      </c>
      <c r="D112" s="70" t="s">
        <v>84</v>
      </c>
      <c r="E112" s="70" t="s">
        <v>86</v>
      </c>
      <c r="F112" s="70" t="s">
        <v>84</v>
      </c>
      <c r="G112" s="70" t="s">
        <v>86</v>
      </c>
      <c r="H112" s="70" t="s">
        <v>84</v>
      </c>
      <c r="I112" s="70" t="s">
        <v>86</v>
      </c>
    </row>
    <row r="113" spans="1:9" ht="25.15" customHeight="1" x14ac:dyDescent="0.25">
      <c r="A113" s="398"/>
      <c r="B113" s="214">
        <f>+B61/C36</f>
        <v>0.19714285714285715</v>
      </c>
      <c r="C113" s="137"/>
      <c r="D113" s="207">
        <v>8.6699999999999999E-2</v>
      </c>
      <c r="E113" s="137"/>
      <c r="F113" s="43"/>
      <c r="G113" s="138"/>
      <c r="H113" s="137"/>
      <c r="I113" s="138"/>
    </row>
    <row r="114" spans="1:9" ht="80.25" customHeight="1" x14ac:dyDescent="0.25">
      <c r="A114" s="41" t="s">
        <v>197</v>
      </c>
      <c r="B114" s="508"/>
      <c r="C114" s="508"/>
      <c r="D114" s="508"/>
      <c r="E114" s="508"/>
      <c r="F114" s="508"/>
      <c r="G114" s="508"/>
      <c r="H114" s="508"/>
      <c r="I114" s="508"/>
    </row>
    <row r="115" spans="1:9" ht="80.25" customHeight="1" x14ac:dyDescent="0.25">
      <c r="A115" s="41" t="s">
        <v>198</v>
      </c>
      <c r="B115" s="405"/>
      <c r="C115" s="406"/>
      <c r="D115" s="405"/>
      <c r="E115" s="406"/>
      <c r="F115" s="405"/>
      <c r="G115" s="406"/>
      <c r="H115" s="405"/>
      <c r="I115" s="406"/>
    </row>
    <row r="116" spans="1:9" ht="16.5" x14ac:dyDescent="0.25">
      <c r="A116" s="42" t="s">
        <v>199</v>
      </c>
      <c r="B116" s="46">
        <f t="shared" ref="B116:I116" si="1">(B69+B73+B77+B81+B85+B89+B93+B97+B101+B105+B109+B113)</f>
        <v>1</v>
      </c>
      <c r="C116" s="46">
        <f t="shared" si="1"/>
        <v>1.1766999999999999</v>
      </c>
      <c r="D116" s="46">
        <f t="shared" si="1"/>
        <v>1.0004</v>
      </c>
      <c r="E116" s="46">
        <f t="shared" si="1"/>
        <v>0.91369999999999996</v>
      </c>
      <c r="F116" s="46">
        <f t="shared" si="1"/>
        <v>0</v>
      </c>
      <c r="G116" s="46">
        <f t="shared" si="1"/>
        <v>0</v>
      </c>
      <c r="H116" s="46">
        <f t="shared" si="1"/>
        <v>0</v>
      </c>
      <c r="I116" s="46">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dataValidations count="1">
    <dataValidation type="list" allowBlank="1" showInputMessage="1" showErrorMessage="1" sqref="H35:I36" xr:uid="{9AEC74C7-2989-4E72-877B-C2D352DB1D90}">
      <formula1>"Constante,Creciente,Suma"</formula1>
    </dataValidation>
  </dataValidations>
  <hyperlinks>
    <hyperlink ref="B71" r:id="rId1" xr:uid="{F24C1D8B-0349-423A-A13E-391B65838B21}"/>
    <hyperlink ref="B75" r:id="rId2" xr:uid="{C35B7BF7-165C-4FA3-9621-AD24A9A8739A}"/>
    <hyperlink ref="D71" r:id="rId3" xr:uid="{ED3492D7-BCB3-4BD2-AF91-0453D3977F85}"/>
    <hyperlink ref="D75" r:id="rId4" xr:uid="{7150E51D-62F2-4B51-BD35-6979D52A2BDD}"/>
    <hyperlink ref="B79" r:id="rId5" xr:uid="{4192392E-1BBA-4DF5-B9C4-C0FACB6824C1}"/>
    <hyperlink ref="D79" r:id="rId6" xr:uid="{A33E451D-56C2-41BC-BD77-93A1F70AD75B}"/>
    <hyperlink ref="B83" r:id="rId7" xr:uid="{1043988F-5EB8-4654-9398-31F7EE0D0501}"/>
    <hyperlink ref="D83" r:id="rId8" xr:uid="{B8F0EF9B-AFB4-4A24-81DA-E2D48494F088}"/>
    <hyperlink ref="B87" r:id="rId9" xr:uid="{80F2A4C6-8C70-43F2-A300-B16302BB3C29}"/>
    <hyperlink ref="D87" r:id="rId10" xr:uid="{E2FA4468-B99B-4004-8B52-2DBB37B24C3F}"/>
    <hyperlink ref="B91" r:id="rId11" xr:uid="{AEA5B39E-D037-42D0-883E-16D532768A0C}"/>
    <hyperlink ref="D91" r:id="rId12" xr:uid="{DEF4A8BE-BEEE-44AB-B8DB-A7144D2BA22E}"/>
    <hyperlink ref="B95" r:id="rId13" xr:uid="{5C846346-CC17-4A68-B729-55398606ECCB}"/>
    <hyperlink ref="D95" r:id="rId14" xr:uid="{39B8A854-0161-4BE2-8023-8CDA24D546E4}"/>
    <hyperlink ref="B99" r:id="rId15" xr:uid="{1C64782F-02DE-44D4-A1F9-134347D570C1}"/>
    <hyperlink ref="D99" r:id="rId16" xr:uid="{41351585-BA9F-43F3-908E-4475BE5E6BBF}"/>
    <hyperlink ref="B103" r:id="rId17" xr:uid="{79DD0861-B172-40A8-81B8-6824E0BAA384}"/>
    <hyperlink ref="D103" r:id="rId18" xr:uid="{2B52A018-DB37-4E51-8658-CE7BE802F644}"/>
    <hyperlink ref="D107" r:id="rId19" xr:uid="{FB7F3100-2669-4771-86B1-5E2A0393DBFA}"/>
    <hyperlink ref="B107" r:id="rId20" xr:uid="{CDA2E77E-0F81-4A65-89B1-9A22BCDF57C0}"/>
    <hyperlink ref="B111" r:id="rId21" xr:uid="{1D767EC9-163B-46A7-AD02-E7681B3D2A72}"/>
    <hyperlink ref="D111" r:id="rId22" xr:uid="{975E2130-DD31-4D83-8FB0-E8ED169AC513}"/>
  </hyperlinks>
  <pageMargins left="0.25" right="0.25" top="0.75" bottom="0.75" header="0.3" footer="0.3"/>
  <pageSetup scale="10" orientation="landscape" r:id="rId23"/>
  <rowBreaks count="1" manualBreakCount="1">
    <brk id="79" max="14" man="1"/>
  </rowBreaks>
  <drawing r:id="rId24"/>
  <legacyDrawing r:id="rId25"/>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4"/>
  <sheetViews>
    <sheetView showGridLines="0" view="pageBreakPreview" topLeftCell="A50" zoomScale="70" zoomScaleNormal="60" zoomScaleSheetLayoutView="70" workbookViewId="0">
      <selection activeCell="J49" sqref="J49"/>
    </sheetView>
  </sheetViews>
  <sheetFormatPr baseColWidth="10" defaultColWidth="10.7109375" defaultRowHeight="14.25" x14ac:dyDescent="0.25"/>
  <cols>
    <col min="1" max="1" width="42.42578125" style="1" customWidth="1"/>
    <col min="2" max="5" width="35.7109375" style="1" customWidth="1"/>
    <col min="6" max="6" width="41.28515625" style="1" customWidth="1"/>
    <col min="7" max="13" width="35.7109375" style="1" customWidth="1"/>
    <col min="14" max="21" width="18.28515625" style="1" customWidth="1"/>
    <col min="22" max="22" width="22.7109375" style="1" customWidth="1"/>
    <col min="23" max="23" width="19" style="1" customWidth="1"/>
    <col min="24" max="24" width="19.42578125" style="1" customWidth="1"/>
    <col min="25" max="25" width="20.42578125" style="1" customWidth="1"/>
    <col min="26" max="26" width="22.71093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7109375" style="1"/>
    <col min="35" max="35" width="18.42578125" style="1" bestFit="1" customWidth="1"/>
    <col min="36" max="36" width="16.28515625" style="1" customWidth="1"/>
    <col min="37" max="16384" width="10.7109375" style="1"/>
  </cols>
  <sheetData>
    <row r="1" spans="1:25" ht="24" customHeight="1" thickBot="1" x14ac:dyDescent="0.3">
      <c r="A1" s="593"/>
      <c r="B1" s="434" t="s">
        <v>150</v>
      </c>
      <c r="C1" s="435"/>
      <c r="D1" s="435"/>
      <c r="E1" s="435"/>
      <c r="F1" s="435"/>
      <c r="G1" s="435"/>
      <c r="H1" s="436"/>
      <c r="I1" s="49" t="s">
        <v>200</v>
      </c>
      <c r="J1" s="431" t="s">
        <v>272</v>
      </c>
      <c r="K1" s="432"/>
      <c r="L1" s="433"/>
      <c r="M1" s="64"/>
    </row>
    <row r="2" spans="1:25" ht="24" customHeight="1" thickBot="1" x14ac:dyDescent="0.3">
      <c r="A2" s="594"/>
      <c r="B2" s="437" t="s">
        <v>151</v>
      </c>
      <c r="C2" s="438"/>
      <c r="D2" s="438"/>
      <c r="E2" s="438"/>
      <c r="F2" s="438"/>
      <c r="G2" s="438"/>
      <c r="H2" s="439"/>
      <c r="I2" s="49" t="s">
        <v>201</v>
      </c>
      <c r="J2" s="431" t="s">
        <v>273</v>
      </c>
      <c r="K2" s="432"/>
      <c r="L2" s="433"/>
      <c r="M2" s="64"/>
    </row>
    <row r="3" spans="1:25" ht="24" customHeight="1" thickBot="1" x14ac:dyDescent="0.3">
      <c r="A3" s="594"/>
      <c r="B3" s="437" t="s">
        <v>0</v>
      </c>
      <c r="C3" s="438"/>
      <c r="D3" s="438"/>
      <c r="E3" s="438"/>
      <c r="F3" s="438"/>
      <c r="G3" s="438"/>
      <c r="H3" s="439"/>
      <c r="I3" s="49" t="s">
        <v>202</v>
      </c>
      <c r="J3" s="431" t="s">
        <v>274</v>
      </c>
      <c r="K3" s="432"/>
      <c r="L3" s="433"/>
      <c r="M3" s="64"/>
    </row>
    <row r="4" spans="1:25" ht="24" customHeight="1" thickBot="1" x14ac:dyDescent="0.3">
      <c r="A4" s="595"/>
      <c r="B4" s="440" t="s">
        <v>203</v>
      </c>
      <c r="C4" s="441"/>
      <c r="D4" s="441"/>
      <c r="E4" s="441"/>
      <c r="F4" s="441"/>
      <c r="G4" s="441"/>
      <c r="H4" s="442"/>
      <c r="I4" s="49" t="s">
        <v>153</v>
      </c>
      <c r="J4" s="431" t="s">
        <v>276</v>
      </c>
      <c r="K4" s="432"/>
      <c r="L4" s="433"/>
      <c r="M4" s="64"/>
    </row>
    <row r="6" spans="1:25" ht="15" customHeight="1" thickBot="1" x14ac:dyDescent="0.3">
      <c r="A6" s="6"/>
      <c r="B6" s="7"/>
      <c r="C6" s="7"/>
      <c r="D6" s="9"/>
      <c r="E6" s="8"/>
      <c r="F6" s="8"/>
      <c r="G6" s="168"/>
      <c r="H6" s="168"/>
      <c r="I6" s="10"/>
      <c r="J6" s="10"/>
      <c r="K6" s="7"/>
      <c r="L6" s="7"/>
      <c r="M6" s="7"/>
      <c r="N6" s="7"/>
      <c r="O6" s="7"/>
      <c r="P6" s="7"/>
      <c r="Q6" s="7"/>
      <c r="R6" s="7"/>
      <c r="S6" s="7"/>
      <c r="T6" s="11"/>
      <c r="U6" s="7"/>
      <c r="V6" s="7"/>
      <c r="X6" s="12"/>
      <c r="Y6" s="13"/>
    </row>
    <row r="7" spans="1:25" ht="15" customHeight="1" x14ac:dyDescent="0.25">
      <c r="A7" s="571" t="s">
        <v>4</v>
      </c>
      <c r="B7" s="584" t="str">
        <f>ACTIVIDAD_1!B6</f>
        <v>8210 - Consolidación de la Estrategia de Justicia de Género como mecanismo para promover los derechos de las mujeres a una vida libre de violencias en Bogotá D.C.</v>
      </c>
      <c r="C7" s="585"/>
      <c r="D7" s="585"/>
      <c r="E7" s="585"/>
      <c r="F7" s="585"/>
      <c r="G7" s="585"/>
      <c r="H7" s="586"/>
      <c r="I7" s="571" t="s">
        <v>155</v>
      </c>
      <c r="J7" s="577">
        <v>2024110010300</v>
      </c>
      <c r="K7" s="7"/>
      <c r="L7" s="7"/>
      <c r="M7" s="7"/>
      <c r="N7" s="7"/>
      <c r="O7" s="7"/>
      <c r="P7" s="7"/>
      <c r="Q7" s="7"/>
      <c r="R7" s="7"/>
      <c r="S7" s="7"/>
      <c r="T7" s="7"/>
      <c r="U7" s="7"/>
      <c r="V7" s="7"/>
      <c r="W7" s="7"/>
      <c r="X7" s="7"/>
      <c r="Y7" s="7"/>
    </row>
    <row r="8" spans="1:25" ht="15" customHeight="1" x14ac:dyDescent="0.25">
      <c r="A8" s="572"/>
      <c r="B8" s="587"/>
      <c r="C8" s="588"/>
      <c r="D8" s="588"/>
      <c r="E8" s="588"/>
      <c r="F8" s="588"/>
      <c r="G8" s="588"/>
      <c r="H8" s="589"/>
      <c r="I8" s="572"/>
      <c r="J8" s="578"/>
      <c r="K8" s="7"/>
      <c r="L8" s="7"/>
      <c r="M8" s="7"/>
      <c r="N8" s="7"/>
      <c r="O8" s="7"/>
      <c r="P8" s="7"/>
      <c r="Q8" s="7"/>
      <c r="R8" s="7"/>
      <c r="S8" s="7"/>
      <c r="T8" s="7"/>
      <c r="U8" s="7"/>
      <c r="V8" s="7"/>
      <c r="W8" s="7"/>
      <c r="X8" s="7"/>
      <c r="Y8" s="7"/>
    </row>
    <row r="9" spans="1:25" ht="15" customHeight="1" x14ac:dyDescent="0.25">
      <c r="A9" s="572"/>
      <c r="B9" s="587"/>
      <c r="C9" s="588"/>
      <c r="D9" s="588"/>
      <c r="E9" s="588"/>
      <c r="F9" s="588"/>
      <c r="G9" s="588"/>
      <c r="H9" s="589"/>
      <c r="I9" s="572"/>
      <c r="J9" s="578"/>
      <c r="K9" s="7"/>
      <c r="L9" s="7"/>
      <c r="M9" s="7"/>
      <c r="N9" s="7"/>
      <c r="O9" s="7"/>
      <c r="P9" s="7"/>
      <c r="Q9" s="7"/>
      <c r="R9" s="7"/>
      <c r="S9" s="7"/>
      <c r="T9" s="7"/>
      <c r="U9" s="7"/>
      <c r="V9" s="7"/>
      <c r="W9" s="7"/>
      <c r="X9" s="7"/>
      <c r="Y9" s="7"/>
    </row>
    <row r="10" spans="1:25" ht="15" customHeight="1" thickBot="1" x14ac:dyDescent="0.3">
      <c r="A10" s="573"/>
      <c r="B10" s="590"/>
      <c r="C10" s="591"/>
      <c r="D10" s="591"/>
      <c r="E10" s="591"/>
      <c r="F10" s="591"/>
      <c r="G10" s="591"/>
      <c r="H10" s="592"/>
      <c r="I10" s="573"/>
      <c r="J10" s="579"/>
      <c r="K10" s="7"/>
      <c r="L10" s="7"/>
      <c r="M10" s="7"/>
      <c r="N10" s="7"/>
      <c r="O10" s="7"/>
      <c r="P10" s="7"/>
      <c r="Q10" s="7"/>
      <c r="R10" s="7"/>
      <c r="S10" s="7"/>
      <c r="T10" s="7"/>
      <c r="U10" s="7"/>
      <c r="V10" s="7"/>
      <c r="W10" s="7"/>
      <c r="X10" s="7"/>
      <c r="Y10" s="7"/>
    </row>
    <row r="11" spans="1:25" ht="9" customHeight="1" thickBot="1" x14ac:dyDescent="0.3">
      <c r="A11" s="14"/>
      <c r="B11" s="59"/>
      <c r="C11" s="7"/>
      <c r="D11" s="7"/>
      <c r="E11" s="7"/>
      <c r="F11" s="7"/>
      <c r="G11" s="7"/>
      <c r="H11" s="7"/>
      <c r="I11" s="7"/>
      <c r="J11" s="7"/>
      <c r="K11" s="7"/>
      <c r="L11" s="7"/>
      <c r="M11" s="7"/>
      <c r="N11" s="7"/>
      <c r="O11" s="7"/>
      <c r="P11" s="7"/>
      <c r="Q11" s="7"/>
      <c r="R11" s="7"/>
      <c r="S11" s="7"/>
      <c r="T11" s="7"/>
      <c r="U11" s="7"/>
      <c r="V11" s="7"/>
      <c r="W11" s="7"/>
      <c r="X11" s="7"/>
      <c r="Y11" s="7"/>
    </row>
    <row r="12" spans="1:25" s="60" customFormat="1" ht="21.75" customHeight="1" thickBot="1" x14ac:dyDescent="0.3">
      <c r="A12" s="458" t="s">
        <v>6</v>
      </c>
      <c r="B12" s="110" t="s">
        <v>156</v>
      </c>
      <c r="C12" s="128"/>
      <c r="D12" s="110" t="s">
        <v>157</v>
      </c>
      <c r="E12" s="128"/>
      <c r="F12" s="110" t="s">
        <v>158</v>
      </c>
      <c r="G12" s="128"/>
      <c r="H12" s="110" t="s">
        <v>159</v>
      </c>
      <c r="I12" s="129"/>
    </row>
    <row r="13" spans="1:25" s="60" customFormat="1" ht="21.75" customHeight="1" thickBot="1" x14ac:dyDescent="0.3">
      <c r="A13" s="458"/>
      <c r="B13" s="112" t="s">
        <v>161</v>
      </c>
      <c r="C13" s="66"/>
      <c r="D13" s="110" t="s">
        <v>162</v>
      </c>
      <c r="E13" s="50"/>
      <c r="F13" s="110" t="s">
        <v>163</v>
      </c>
      <c r="G13" s="50"/>
      <c r="H13" s="110" t="s">
        <v>164</v>
      </c>
      <c r="I13" s="129"/>
    </row>
    <row r="14" spans="1:25" s="60" customFormat="1" ht="21.75" customHeight="1" thickBot="1" x14ac:dyDescent="0.3">
      <c r="A14" s="458"/>
      <c r="B14" s="110" t="s">
        <v>166</v>
      </c>
      <c r="C14" s="128"/>
      <c r="D14" s="110" t="s">
        <v>167</v>
      </c>
      <c r="E14" s="66"/>
      <c r="F14" s="110" t="s">
        <v>168</v>
      </c>
      <c r="G14" s="50" t="s">
        <v>282</v>
      </c>
      <c r="H14" s="110" t="s">
        <v>169</v>
      </c>
      <c r="I14" s="129"/>
    </row>
    <row r="15" spans="1:25" s="60" customFormat="1" ht="21.75" customHeight="1" thickBot="1" x14ac:dyDescent="0.3">
      <c r="A15" s="1"/>
      <c r="B15" s="1"/>
      <c r="C15" s="1"/>
      <c r="D15" s="1"/>
      <c r="E15" s="1"/>
      <c r="F15" s="1"/>
      <c r="G15" s="1"/>
      <c r="H15" s="1"/>
      <c r="I15" s="1"/>
      <c r="J15" s="1"/>
      <c r="K15" s="1"/>
      <c r="L15" s="71"/>
      <c r="M15" s="72"/>
      <c r="N15" s="72"/>
      <c r="O15" s="72"/>
    </row>
    <row r="16" spans="1:25" s="60" customFormat="1" ht="21.75" customHeight="1" thickBot="1" x14ac:dyDescent="0.3">
      <c r="A16" s="457" t="s">
        <v>8</v>
      </c>
      <c r="B16" s="457"/>
      <c r="C16" s="125" t="s">
        <v>160</v>
      </c>
      <c r="D16" s="420"/>
      <c r="E16" s="420"/>
      <c r="F16" s="420"/>
      <c r="G16" s="1"/>
      <c r="H16" s="1"/>
      <c r="I16" s="1"/>
      <c r="J16" s="1"/>
      <c r="K16" s="1"/>
      <c r="L16" s="71"/>
      <c r="M16" s="72"/>
      <c r="N16" s="72"/>
      <c r="O16" s="72"/>
    </row>
    <row r="17" spans="1:15" s="60" customFormat="1" ht="21.75" customHeight="1" thickBot="1" x14ac:dyDescent="0.3">
      <c r="A17" s="457"/>
      <c r="B17" s="457"/>
      <c r="C17" s="125" t="s">
        <v>165</v>
      </c>
      <c r="D17" s="420"/>
      <c r="E17" s="420"/>
      <c r="F17" s="420"/>
      <c r="G17" s="1"/>
      <c r="H17" s="1"/>
      <c r="I17" s="1"/>
      <c r="J17" s="1"/>
      <c r="K17" s="1"/>
      <c r="L17" s="71"/>
      <c r="M17" s="72"/>
      <c r="N17" s="72"/>
      <c r="O17" s="72"/>
    </row>
    <row r="18" spans="1:15" s="60" customFormat="1" ht="21.75" customHeight="1" thickBot="1" x14ac:dyDescent="0.3">
      <c r="A18" s="457"/>
      <c r="B18" s="457"/>
      <c r="C18" s="125" t="s">
        <v>170</v>
      </c>
      <c r="D18" s="420" t="s">
        <v>282</v>
      </c>
      <c r="E18" s="420"/>
      <c r="F18" s="420"/>
      <c r="G18" s="1"/>
      <c r="H18" s="1"/>
      <c r="I18" s="1"/>
      <c r="J18" s="1"/>
      <c r="K18" s="1"/>
      <c r="L18" s="71"/>
      <c r="M18" s="72"/>
      <c r="N18" s="72"/>
      <c r="O18" s="72"/>
    </row>
    <row r="19" spans="1:15" s="60" customFormat="1" ht="21.75" customHeight="1" x14ac:dyDescent="0.25">
      <c r="A19" s="1"/>
      <c r="B19" s="1"/>
      <c r="C19" s="1"/>
      <c r="D19" s="1"/>
      <c r="E19" s="1"/>
      <c r="F19" s="1"/>
      <c r="G19" s="1"/>
      <c r="H19" s="1"/>
      <c r="I19" s="1"/>
      <c r="J19" s="1"/>
      <c r="K19" s="1"/>
      <c r="L19" s="71"/>
      <c r="M19" s="72"/>
      <c r="N19" s="72"/>
      <c r="O19" s="72"/>
    </row>
    <row r="20" spans="1:15" s="25" customFormat="1" ht="16.5" customHeight="1" x14ac:dyDescent="0.2"/>
    <row r="21" spans="1:15" ht="5.25" customHeight="1" thickBot="1" x14ac:dyDescent="0.3"/>
    <row r="22" spans="1:15" ht="48" customHeight="1" thickBot="1" x14ac:dyDescent="0.3">
      <c r="A22" s="583" t="s">
        <v>204</v>
      </c>
      <c r="B22" s="583"/>
      <c r="C22" s="583"/>
      <c r="D22" s="583"/>
      <c r="E22" s="583"/>
      <c r="F22" s="583"/>
      <c r="G22" s="583"/>
      <c r="H22" s="583"/>
      <c r="I22" s="583"/>
      <c r="J22" s="583"/>
    </row>
    <row r="23" spans="1:15" ht="70.150000000000006" customHeight="1" thickBot="1" x14ac:dyDescent="0.3">
      <c r="A23" s="115" t="s">
        <v>21</v>
      </c>
      <c r="B23" s="580" t="s">
        <v>652</v>
      </c>
      <c r="C23" s="581"/>
      <c r="D23" s="582"/>
      <c r="E23" s="116" t="s">
        <v>71</v>
      </c>
      <c r="F23" s="117" t="s">
        <v>408</v>
      </c>
      <c r="G23" s="116" t="s">
        <v>73</v>
      </c>
      <c r="H23" s="574" t="s">
        <v>409</v>
      </c>
      <c r="I23" s="575"/>
      <c r="J23" s="576"/>
    </row>
    <row r="24" spans="1:15" ht="50.25" customHeight="1" thickBot="1" x14ac:dyDescent="0.3">
      <c r="A24" s="91" t="s">
        <v>75</v>
      </c>
      <c r="B24" s="574" t="s">
        <v>650</v>
      </c>
      <c r="C24" s="575"/>
      <c r="D24" s="575"/>
      <c r="E24" s="575"/>
      <c r="F24" s="575"/>
      <c r="G24" s="575"/>
      <c r="H24" s="575"/>
      <c r="I24" s="575"/>
      <c r="J24" s="576"/>
    </row>
    <row r="25" spans="1:15" ht="50.25" customHeight="1" thickBot="1" x14ac:dyDescent="0.3">
      <c r="A25" s="558" t="s">
        <v>77</v>
      </c>
      <c r="B25" s="118">
        <v>2024</v>
      </c>
      <c r="C25" s="119">
        <v>2025</v>
      </c>
      <c r="D25" s="119">
        <v>2026</v>
      </c>
      <c r="E25" s="119">
        <v>2027</v>
      </c>
      <c r="F25" s="120" t="s">
        <v>205</v>
      </c>
      <c r="G25" s="121" t="s">
        <v>79</v>
      </c>
      <c r="H25" s="560" t="s">
        <v>81</v>
      </c>
      <c r="I25" s="561"/>
      <c r="J25" s="562"/>
    </row>
    <row r="26" spans="1:15" ht="50.25" customHeight="1" thickBot="1" x14ac:dyDescent="0.3">
      <c r="A26" s="559"/>
      <c r="B26" s="222">
        <v>1</v>
      </c>
      <c r="C26" s="223">
        <v>1</v>
      </c>
      <c r="D26" s="223">
        <v>1</v>
      </c>
      <c r="E26" s="223">
        <v>1</v>
      </c>
      <c r="F26" s="224">
        <f>AVERAGE(B26:E26)</f>
        <v>1</v>
      </c>
      <c r="G26" s="225">
        <v>0.91300000000000003</v>
      </c>
      <c r="H26" s="563" t="s">
        <v>313</v>
      </c>
      <c r="I26" s="564"/>
      <c r="J26" s="565"/>
    </row>
    <row r="27" spans="1:15" ht="52.5" customHeight="1" thickBot="1" x14ac:dyDescent="0.3">
      <c r="A27" s="91"/>
      <c r="B27" s="568" t="s">
        <v>83</v>
      </c>
      <c r="C27" s="569"/>
      <c r="D27" s="569"/>
      <c r="E27" s="569"/>
      <c r="F27" s="569"/>
      <c r="G27" s="569"/>
      <c r="H27" s="569"/>
      <c r="I27" s="569"/>
      <c r="J27" s="570"/>
    </row>
    <row r="28" spans="1:15" s="28" customFormat="1" ht="56.25" customHeight="1" thickBot="1" x14ac:dyDescent="0.3">
      <c r="A28" s="558" t="s">
        <v>181</v>
      </c>
      <c r="B28" s="91" t="s">
        <v>182</v>
      </c>
      <c r="C28" s="115" t="s">
        <v>86</v>
      </c>
      <c r="D28" s="566" t="s">
        <v>88</v>
      </c>
      <c r="E28" s="567"/>
      <c r="F28" s="566" t="s">
        <v>90</v>
      </c>
      <c r="G28" s="567"/>
      <c r="H28" s="92" t="s">
        <v>92</v>
      </c>
      <c r="I28" s="90" t="s">
        <v>93</v>
      </c>
      <c r="J28" s="90" t="s">
        <v>95</v>
      </c>
    </row>
    <row r="29" spans="1:15" ht="186" customHeight="1" thickBot="1" x14ac:dyDescent="0.3">
      <c r="A29" s="559"/>
      <c r="B29" s="122">
        <v>100</v>
      </c>
      <c r="C29" s="68">
        <v>100</v>
      </c>
      <c r="D29" s="414" t="s">
        <v>314</v>
      </c>
      <c r="E29" s="415"/>
      <c r="F29" s="414" t="s">
        <v>315</v>
      </c>
      <c r="G29" s="415"/>
      <c r="H29" s="204" t="s">
        <v>316</v>
      </c>
      <c r="I29" s="205" t="s">
        <v>317</v>
      </c>
      <c r="J29" s="226" t="s">
        <v>328</v>
      </c>
    </row>
    <row r="30" spans="1:15" s="28" customFormat="1" ht="45" customHeight="1" thickBot="1" x14ac:dyDescent="0.3">
      <c r="A30" s="558" t="s">
        <v>183</v>
      </c>
      <c r="B30" s="89" t="s">
        <v>182</v>
      </c>
      <c r="C30" s="92" t="s">
        <v>86</v>
      </c>
      <c r="D30" s="566" t="s">
        <v>88</v>
      </c>
      <c r="E30" s="567"/>
      <c r="F30" s="566" t="s">
        <v>90</v>
      </c>
      <c r="G30" s="567"/>
      <c r="H30" s="92" t="s">
        <v>92</v>
      </c>
      <c r="I30" s="90" t="s">
        <v>93</v>
      </c>
      <c r="J30" s="90" t="s">
        <v>95</v>
      </c>
    </row>
    <row r="31" spans="1:15" ht="186" customHeight="1" thickBot="1" x14ac:dyDescent="0.3">
      <c r="A31" s="559"/>
      <c r="B31" s="122">
        <v>100</v>
      </c>
      <c r="C31" s="68">
        <v>100</v>
      </c>
      <c r="D31" s="414" t="s">
        <v>318</v>
      </c>
      <c r="E31" s="415"/>
      <c r="F31" s="414" t="s">
        <v>319</v>
      </c>
      <c r="G31" s="415"/>
      <c r="H31" s="204" t="s">
        <v>320</v>
      </c>
      <c r="I31" s="205" t="s">
        <v>317</v>
      </c>
      <c r="J31" s="226" t="s">
        <v>328</v>
      </c>
    </row>
    <row r="32" spans="1:15" s="28" customFormat="1" ht="54" customHeight="1" thickBot="1" x14ac:dyDescent="0.3">
      <c r="A32" s="558" t="s">
        <v>184</v>
      </c>
      <c r="B32" s="89" t="s">
        <v>182</v>
      </c>
      <c r="C32" s="92" t="s">
        <v>86</v>
      </c>
      <c r="D32" s="566" t="s">
        <v>88</v>
      </c>
      <c r="E32" s="567"/>
      <c r="F32" s="566" t="s">
        <v>90</v>
      </c>
      <c r="G32" s="567"/>
      <c r="H32" s="92" t="s">
        <v>92</v>
      </c>
      <c r="I32" s="90" t="s">
        <v>93</v>
      </c>
      <c r="J32" s="90" t="s">
        <v>95</v>
      </c>
    </row>
    <row r="33" spans="1:10" ht="186.75" customHeight="1" thickBot="1" x14ac:dyDescent="0.3">
      <c r="A33" s="559"/>
      <c r="B33" s="122">
        <v>100</v>
      </c>
      <c r="C33" s="68">
        <v>100</v>
      </c>
      <c r="D33" s="510" t="s">
        <v>321</v>
      </c>
      <c r="E33" s="511"/>
      <c r="F33" s="510" t="s">
        <v>410</v>
      </c>
      <c r="G33" s="511"/>
      <c r="H33" s="212" t="s">
        <v>323</v>
      </c>
      <c r="I33" s="213" t="s">
        <v>317</v>
      </c>
      <c r="J33" s="227" t="s">
        <v>335</v>
      </c>
    </row>
    <row r="34" spans="1:10" s="28" customFormat="1" ht="47.25" customHeight="1" thickBot="1" x14ac:dyDescent="0.3">
      <c r="A34" s="558" t="s">
        <v>185</v>
      </c>
      <c r="B34" s="89" t="s">
        <v>182</v>
      </c>
      <c r="C34" s="89" t="s">
        <v>86</v>
      </c>
      <c r="D34" s="566" t="s">
        <v>88</v>
      </c>
      <c r="E34" s="567"/>
      <c r="F34" s="566" t="s">
        <v>90</v>
      </c>
      <c r="G34" s="567"/>
      <c r="H34" s="92" t="s">
        <v>92</v>
      </c>
      <c r="I34" s="92" t="s">
        <v>93</v>
      </c>
      <c r="J34" s="90" t="s">
        <v>95</v>
      </c>
    </row>
    <row r="35" spans="1:10" ht="186.75" customHeight="1" thickBot="1" x14ac:dyDescent="0.3">
      <c r="A35" s="559"/>
      <c r="B35" s="122">
        <v>100</v>
      </c>
      <c r="C35" s="68">
        <v>100</v>
      </c>
      <c r="D35" s="596" t="str">
        <f>ACTIVIDAD_2!D45</f>
        <v xml:space="preserve">Para el mes de abril se encuentra que de las 157 representaciones nuevas para litigio se inició el acompañamiento psicosocial a 52 mujeres que lo solicitaron y se encuentran en representación jurídica. Así mismo, se evidencia la realización de seguimiento psicosocial a 6 de las 52 mujeres dentro del mismo mes. Adicionalmente, se registra el seguimiento a 4 mujeres que ya venían con proceso de acompañamiento psicosocial y que ahora están siendo representadas por el equipo de litigio. Los 56 casos corresponden a mujeres que requieren el acompañamiento y han solicitado representación. </v>
      </c>
      <c r="E35" s="597"/>
      <c r="F35" s="596" t="str">
        <f>ACTIVIDAD_2!F45</f>
        <v xml:space="preserve">Para el primer cuatrimestre de 2025 se dio acompañamiento a 180 de las 459 mujeres con nuevas representaciones en 2025, es decir un 39,2%. Es importante precisar que corresponde a las mujeres que requieren el acompañamiento. </v>
      </c>
      <c r="G35" s="597"/>
      <c r="H35" s="301" t="str">
        <f>ACTIVIDAD_2!H45</f>
        <v xml:space="preserve">Se siguen presentando problemas dentro del sistema SiMisional 2 en cuanto a registro y reportes especialmente. Para ellos la SFCYO inicio mesas de trabajo con la OAP para hacer los respsctivos ajustes. </v>
      </c>
      <c r="I35" s="302" t="str">
        <f>ACTIVIDAD_2!I45</f>
        <v>Las mujeres al recibir atención con abordaje psico jurídico, asistencia técnico legal y psico jurídica, para integrar de manera efectiva los hechos jurídicamente relevantes dentro del proceso penal desde el primer momento de abordaje de los casos conocidos por el sistema judicial, para facilitar el acceso oportuno y efectivo a la justicia con enfoque de género y derechos humanos de las mujeres, especialmente a través de la dinamización de los procedimientos del sector justicia.</v>
      </c>
      <c r="J35" s="227" t="str">
        <f>ACTIVIDAD_2!B83</f>
        <v>https://secretariadistritald.sharepoint.com/:f:/s/SubsecretaradeFortalecimientodeCapacidadesyOportunidades/EjmgF_RZPVtDh8i4Oc76dXABswC3OCvO3MsaloYHjfgGmg?e=JT1mKb</v>
      </c>
    </row>
    <row r="36" spans="1:10" s="28" customFormat="1" ht="47.25" customHeight="1" thickBot="1" x14ac:dyDescent="0.3">
      <c r="A36" s="558" t="s">
        <v>186</v>
      </c>
      <c r="B36" s="89" t="s">
        <v>182</v>
      </c>
      <c r="C36" s="92" t="s">
        <v>86</v>
      </c>
      <c r="D36" s="566" t="s">
        <v>88</v>
      </c>
      <c r="E36" s="567"/>
      <c r="F36" s="566" t="s">
        <v>90</v>
      </c>
      <c r="G36" s="567"/>
      <c r="H36" s="92" t="s">
        <v>92</v>
      </c>
      <c r="I36" s="90" t="s">
        <v>93</v>
      </c>
      <c r="J36" s="90" t="s">
        <v>95</v>
      </c>
    </row>
    <row r="37" spans="1:10" ht="153" customHeight="1" thickBot="1" x14ac:dyDescent="0.3">
      <c r="A37" s="559"/>
      <c r="B37" s="122">
        <v>100</v>
      </c>
      <c r="C37" s="68">
        <v>100</v>
      </c>
      <c r="D37" s="580" t="str">
        <f>ACTIVIDAD_2!D47</f>
        <v xml:space="preserve">De las 216 representaciones nuevas para litigio abiertas en el mes de mayo, se identifica que se da inició el acompañamiento psicosocial a 77 mujeres que lo solicitaron y se encuentran en representación jurídica. Así mismo, se evidencia la realización de seguimiento psicosocial a 4 de las 77 mujeres dentro del mismo mes. Adicionalmente, se registra el seguimiento a 38 mujeres que ya venían con proceso de acompañamiento psicosocial y que ahora están siendo representadas por el equipo de litigio. Los 115 casos corresponden a mujeres que requieren el acompañamiento y han solicitado representación. </v>
      </c>
      <c r="E37" s="582"/>
      <c r="F37" s="596" t="str">
        <f>ACTIVIDAD_2!F47</f>
        <v xml:space="preserve">Para el periodo enero a mayo de 2025 se dio acompañamiento a 295 de las 635 mujeres con nuevas representaciones en 2025, es decir un 46,5%. Es importante precisar que corresponde a las mujeres que requieren el acompañamiento y hacen solcitud. </v>
      </c>
      <c r="G37" s="597"/>
      <c r="H37" s="301" t="str">
        <f>ACTIVIDAD_2!H47</f>
        <v xml:space="preserve">Se siguen presentando problemas dentro del sistema SiMisional 2 en cuanto a registro y reportes especialmente. Se espera que la OAP inicie ajustes luego de las reuniones con ingenieros de sistemas. </v>
      </c>
      <c r="I37" s="302" t="str">
        <f>ACTIVIDAD_2!I47</f>
        <v>Las mujeres al recibir atención con abordaje psico jurídico, asistencia técnico legal y psico jurídica, para integrar de manera efectiva los hechos jurídicamente relevantes dentro del proceso penal desde el primer momento de abordaje de los casos conocidos por el sistema judicial, para facilitar el acceso oportuno y efectivo a la justicia con enfoque de género y derechos humanos de las mujeres, especialmente a través de la dinamización de los procedimientos del sector justicia.</v>
      </c>
      <c r="J37" s="227" t="s">
        <v>496</v>
      </c>
    </row>
    <row r="38" spans="1:10" s="28" customFormat="1" ht="48.75" customHeight="1" thickBot="1" x14ac:dyDescent="0.3">
      <c r="A38" s="558" t="s">
        <v>187</v>
      </c>
      <c r="B38" s="89" t="s">
        <v>182</v>
      </c>
      <c r="C38" s="92" t="s">
        <v>86</v>
      </c>
      <c r="D38" s="566" t="s">
        <v>88</v>
      </c>
      <c r="E38" s="567"/>
      <c r="F38" s="566" t="s">
        <v>90</v>
      </c>
      <c r="G38" s="567"/>
      <c r="H38" s="92" t="s">
        <v>92</v>
      </c>
      <c r="I38" s="90" t="s">
        <v>93</v>
      </c>
      <c r="J38" s="90" t="s">
        <v>95</v>
      </c>
    </row>
    <row r="39" spans="1:10" ht="161.1" customHeight="1" thickBot="1" x14ac:dyDescent="0.3">
      <c r="A39" s="559"/>
      <c r="B39" s="124">
        <v>100</v>
      </c>
      <c r="C39" s="69">
        <v>100</v>
      </c>
      <c r="D39" s="580" t="str">
        <f>ACTIVIDAD_2!D49</f>
        <v xml:space="preserve">De las representaciones nuevas para litigio abiertas en el mes de junio, se identifica que se da inició el acompañamiento psicosocial a 58 mujeres que lo solicitaron y se encuentran en representación jurídica. Así mismo, se evidencia que no hay seguimiento a nuevas representaciones dentro del mismo mes. Adicionalmente, se registra el seguimiento a 42 mujeres que ya venían con proceso de acompañamiento psicosocial y que ahora están siendo representadas por el equipo de litigio. Los 100 casos corresponden a mujeres que requieren el acompañamiento y han solicitado representación. </v>
      </c>
      <c r="E39" s="582"/>
      <c r="F39" s="596" t="s">
        <v>545</v>
      </c>
      <c r="G39" s="597"/>
      <c r="H39" s="301" t="str">
        <f>ACTIVIDAD_2!H49</f>
        <v>Se siguen presentando problemas dentro del sistema SiMisional 2 en cuanto a registro y reportes especialmente, el equipo OAP viene haciendo ajustes que mejoran algunos procesos.</v>
      </c>
      <c r="I39" s="302" t="str">
        <f>ACTIVIDAD_2!I49</f>
        <v>Las mujeres al recibir atención con abordaje psico jurídico, asistencia técnico legal y psico jurídica, para integrar de manera efectiva los hechos jurídicamente relevantes dentro del proceso penal desde el primer momento de abordaje de los casos conocidos por el sistema judicial, para facilitar el acceso oportuno y efectivo a la justicia con enfoque de género y derechos humanos de las mujeres, especialmente a través de la dinamización de los procedimientos del sector justicia.</v>
      </c>
      <c r="J39" s="227" t="s">
        <v>533</v>
      </c>
    </row>
    <row r="40" spans="1:10" ht="46.5" customHeight="1" thickBot="1" x14ac:dyDescent="0.3">
      <c r="A40" s="558" t="s">
        <v>188</v>
      </c>
      <c r="B40" s="91" t="s">
        <v>182</v>
      </c>
      <c r="C40" s="115" t="s">
        <v>86</v>
      </c>
      <c r="D40" s="566" t="s">
        <v>88</v>
      </c>
      <c r="E40" s="567"/>
      <c r="F40" s="566" t="s">
        <v>90</v>
      </c>
      <c r="G40" s="567"/>
      <c r="H40" s="92" t="s">
        <v>92</v>
      </c>
      <c r="I40" s="90" t="s">
        <v>93</v>
      </c>
      <c r="J40" s="90" t="s">
        <v>95</v>
      </c>
    </row>
    <row r="41" spans="1:10" ht="222.75" customHeight="1" thickBot="1" x14ac:dyDescent="0.3">
      <c r="A41" s="559"/>
      <c r="B41" s="124">
        <v>100</v>
      </c>
      <c r="C41" s="69">
        <v>100</v>
      </c>
      <c r="D41" s="580" t="str">
        <f>ACTIVIDAD_2!D51</f>
        <v xml:space="preserve">De las 154 representaciones nuevas para litigio abiertas en el mes de julio, se identifica que se da inició el acompañamiento psicosocial a 50 mujeres que lo solicitaron y se encuentran en representación jurídica. Así mismo, se evidencia que hay 27 seguimientos a nuevas representaciones dentro del mismo mes. Adicionalmente, se registra el seguimiento a 21 mujeres que ya venían con proceso de acompañamiento psicosocial y que ahora están siendo representadas por el equipo de litigio. Los 71 casos corresponden a mujeres que requieren el acompañamiento y han solicitado representación. </v>
      </c>
      <c r="E41" s="582"/>
      <c r="F41" s="580" t="str">
        <f>ACTIVIDAD_2!F51</f>
        <v xml:space="preserve">Para el periodo enero a julio de 2025 se dio acompañamiento a 466 mujeres del total de aquellas tuvieron nueva representación durante el mismo periodo en 2025 (944). Es importante precisar que corresponde a las mujeres que requieren el acompañamiento y hacen solcitud. </v>
      </c>
      <c r="G41" s="582"/>
      <c r="H41" s="324" t="str">
        <f>ACTIVIDAD_2!H51</f>
        <v>Se siguen presentando problemas dentro del sistema SiMisional 2 en cuanto a registro y reportes especialmente, el equipo OAP viene haciendo ajustes que mejoran algunos procesos.</v>
      </c>
      <c r="I41" s="323" t="str">
        <f>ACTIVIDAD_2!I51</f>
        <v>Las mujeres al recibir atención con abordaje psico jurídico, asistencia técnico legal y psico jurídica, para integrar de manera efectiva los hechos jurídicamente relevantes dentro del proceso penal desde el primer momento de abordaje de los casos conocidos por el sistema judicial, para facilitar el acceso oportuno y efectivo a la justicia con enfoque de género y derechos humanos de las mujeres, especialmente a través de la dinamización de los procedimientos del sector justicia.</v>
      </c>
      <c r="J41" s="227" t="str">
        <f>ACTIVIDAD_2!B95</f>
        <v>https://secretariadistritald.sharepoint.com/:f:/s/SubsecretaradeFortalecimientodeCapacidadesyOportunidades/EgBSpO6HcyNAhemUJQGyM8cBlMwcUNQEvS_gVtCPlymkzA?e=nsGVG9</v>
      </c>
    </row>
    <row r="42" spans="1:10" ht="48.75" customHeight="1" thickBot="1" x14ac:dyDescent="0.3">
      <c r="A42" s="558" t="s">
        <v>189</v>
      </c>
      <c r="B42" s="91" t="s">
        <v>182</v>
      </c>
      <c r="C42" s="115" t="s">
        <v>86</v>
      </c>
      <c r="D42" s="566" t="s">
        <v>88</v>
      </c>
      <c r="E42" s="567"/>
      <c r="F42" s="566" t="s">
        <v>90</v>
      </c>
      <c r="G42" s="567"/>
      <c r="H42" s="92" t="s">
        <v>92</v>
      </c>
      <c r="I42" s="90" t="s">
        <v>93</v>
      </c>
      <c r="J42" s="90" t="s">
        <v>95</v>
      </c>
    </row>
    <row r="43" spans="1:10" ht="213.75" customHeight="1" thickBot="1" x14ac:dyDescent="0.3">
      <c r="A43" s="559"/>
      <c r="B43" s="124">
        <v>100</v>
      </c>
      <c r="C43" s="69">
        <v>100</v>
      </c>
      <c r="D43" s="580" t="str">
        <f>ACTIVIDAD_2!D53</f>
        <v xml:space="preserve">De las 130 representaciones nuevas para litigio abiertas en el mes de agosto, se identifica que se da inició el acompañamiento psicosocial a 41 mujeres que lo solicitaron y se encuentran en representación jurídica. Así mismo, se evidencia que hay 17 seguimientos a nuevas representaciones dentro del mismo mes. Adicionalmente, se registra el seguimiento a 13 mujeres que ya venían con proceso de acompañamiento psicosocial y que ahora están siendo representadas por el equipo de litigio. Los 54 casos corresponden a mujeres que requieren el acompañamiento y han solicitado representación. </v>
      </c>
      <c r="E43" s="582"/>
      <c r="F43" s="580" t="str">
        <f>ACTIVIDAD_2!F53</f>
        <v xml:space="preserve">Para el periodo enero a agosto de 2025 se dio acompañamiento a 520 mujeres del total de aquellas tuvieron nueva representación durante el mismo periodo en 2025 (1074). Es importante precisar que corresponde a las mujeres que requieren el acompañamiento y hacen solcitud. </v>
      </c>
      <c r="G43" s="582"/>
      <c r="H43" s="324" t="str">
        <f>ACTIVIDAD_2!H53</f>
        <v>Se siguen presentando problemas dentro del sistema SiMisional 2 en cuanto a registro y reportes especialmente, el equipo OAP viene haciendo ajustes que mejoran algunos procesos.</v>
      </c>
      <c r="I43" s="323" t="str">
        <f>ACTIVIDAD_2!I53</f>
        <v>Las mujeres al recibir atención con abordaje psico jurídico, asistencia técnico legal y psico jurídica, para integrar de manera efectiva los hechos jurídicamente relevantes dentro del proceso penal desde el primer momento de abordaje de los casos conocidos por el sistema judicial, para facilitar el acceso oportuno y efectivo a la justicia con enfoque de género y derechos humanos de las mujeres, especialmente a través de la dinamización de los procedimientos del sector justicia.</v>
      </c>
      <c r="J43" s="227" t="s">
        <v>602</v>
      </c>
    </row>
    <row r="44" spans="1:10" ht="42.75" customHeight="1" thickBot="1" x14ac:dyDescent="0.3">
      <c r="A44" s="558" t="s">
        <v>190</v>
      </c>
      <c r="B44" s="91" t="s">
        <v>182</v>
      </c>
      <c r="C44" s="115" t="s">
        <v>86</v>
      </c>
      <c r="D44" s="566" t="s">
        <v>88</v>
      </c>
      <c r="E44" s="567"/>
      <c r="F44" s="566" t="s">
        <v>90</v>
      </c>
      <c r="G44" s="567"/>
      <c r="H44" s="92" t="s">
        <v>92</v>
      </c>
      <c r="I44" s="90" t="s">
        <v>93</v>
      </c>
      <c r="J44" s="90" t="s">
        <v>95</v>
      </c>
    </row>
    <row r="45" spans="1:10" ht="138.6" customHeight="1" thickBot="1" x14ac:dyDescent="0.3">
      <c r="A45" s="559"/>
      <c r="B45" s="124">
        <v>100</v>
      </c>
      <c r="C45" s="69">
        <v>100</v>
      </c>
      <c r="D45" s="580" t="str">
        <f>ACTIVIDAD_2!D55</f>
        <v xml:space="preserve">De las 135 representaciones nuevas para litigio abiertas en el mes, se identifica que se da inició el acompañamiento psicosocial a 44 mujeres que lo solicitaron y se encuentran en representación jurídica. Así mismo, se evidencia que hay 31 seguimientos a nuevas representaciones dentro del mismo mes. Adicionalmente, se registra el seguimiento a 14 mujeres que ya venían con proceso de acompañamiento psicosocial y que ahora están siendo representadas por el equipo de litigio. Los 58 casos corresponden a mujeres que requieren el acompañamiento y han solicitado representación. </v>
      </c>
      <c r="E45" s="582"/>
      <c r="F45" s="580" t="str">
        <f>ACTIVIDAD_2!F55</f>
        <v xml:space="preserve">Para el periodo enero a septiembre de 2025 se dio acompañamiento a 578 mujeres del total de aquellas tuvieron nueva representación durante el mismo periodo en 2025 (1209). Es importante precisar que corresponde a las mujeres que requieren el acompañamiento y hacen solcitud. </v>
      </c>
      <c r="G45" s="582"/>
      <c r="H45" s="324" t="str">
        <f>ACTIVIDAD_2!H55</f>
        <v>Se siguen presentando problemas dentro del sistema SiMisional 2 en cuanto a registro y reportes especialmente, el equipo OAP viene haciendo ajustes que mejoran algunos procesos.</v>
      </c>
      <c r="I45" s="323" t="str">
        <f>ACTIVIDAD_2!I55</f>
        <v>Las mujeres al recibir atención con abordaje psico jurídico, asistencia técnico legal y psico jurídica, para integrar de manera efectiva los hechos jurídicamente relevantes dentro del proceso penal desde el primer momento de abordaje de los casos conocidos por el sistema judicial, para facilitar el acceso oportuno y efectivo a la justicia con enfoque de género y derechos humanos de las mujeres, especialmente a través de la dinamización de los procedimientos del sector justicia.</v>
      </c>
      <c r="J45" s="346" t="s">
        <v>653</v>
      </c>
    </row>
    <row r="46" spans="1:10" ht="45" customHeight="1" thickBot="1" x14ac:dyDescent="0.3">
      <c r="A46" s="558" t="s">
        <v>191</v>
      </c>
      <c r="B46" s="91" t="s">
        <v>182</v>
      </c>
      <c r="C46" s="115" t="s">
        <v>86</v>
      </c>
      <c r="D46" s="566" t="s">
        <v>88</v>
      </c>
      <c r="E46" s="567"/>
      <c r="F46" s="566" t="s">
        <v>90</v>
      </c>
      <c r="G46" s="567"/>
      <c r="H46" s="92" t="s">
        <v>92</v>
      </c>
      <c r="I46" s="90" t="s">
        <v>93</v>
      </c>
      <c r="J46" s="90" t="s">
        <v>95</v>
      </c>
    </row>
    <row r="47" spans="1:10" ht="157.15" customHeight="1" thickBot="1" x14ac:dyDescent="0.3">
      <c r="A47" s="559"/>
      <c r="B47" s="124">
        <v>100</v>
      </c>
      <c r="C47" s="69">
        <v>100</v>
      </c>
      <c r="D47" s="580" t="str">
        <f>ACTIVIDAD_2!D57</f>
        <v xml:space="preserve">De las 121 representaciones nuevas para litigio abiertas en el mes, se identifica que se da inició el acompañamiento psicosocial a 36 mujeres que lo solicitaron y se encuentran en representación jurídica. Así mismo, se evidencia que hay 23 seguimientos a nuevas representaciones dentro del mismo mes. Adicionalmente, se registra el seguimiento a 10 mujeres que ya venían con proceso de acompañamiento psicosocial y que ahora están siendo representadas por el equipo de litigio. Los 46 casos corresponden a mujeres que requieren el acompañamiento y han solicitado representación. </v>
      </c>
      <c r="E47" s="582"/>
      <c r="F47" s="580" t="str">
        <f>ACTIVIDAD_2!F57</f>
        <v xml:space="preserve">Para el periodo enero a octubre de 2025 se dio acompañamiento a 624 mujeres del total de aquellas tuvieron nueva representación durante el mismo periodo en 2025 (1330). Es importante precisar que corresponde a las mujeres que requieren el acompañamiento y hacen solcitud. </v>
      </c>
      <c r="G47" s="582"/>
      <c r="H47" s="324" t="str">
        <f>ACTIVIDAD_2!H57</f>
        <v>Se siguen algunos vacios dentro del sistema SiMisional 2 en cuanto a registro, el equipo OAP viene haciendo ajustes que mejoran algunos procesos.</v>
      </c>
      <c r="I47" s="323" t="str">
        <f>ACTIVIDAD_2!I57</f>
        <v>Las mujeres al recibir atención con abordaje psico jurídico, asistencia técnico legal y psico jurídica, para integrar de manera efectiva los hechos jurídicamente relevantes dentro del proceso penal desde el primer momento de abordaje de los casos conocidos por el sistema judicial, para facilitar el acceso oportuno y efectivo a la justicia con enfoque de género y derechos humanos de las mujeres, especialmente a través de la dinamización de los procedimientos del sector justicia.</v>
      </c>
      <c r="J47" s="351" t="s">
        <v>689</v>
      </c>
    </row>
    <row r="48" spans="1:10" ht="46.5" customHeight="1" thickBot="1" x14ac:dyDescent="0.3">
      <c r="A48" s="558" t="s">
        <v>192</v>
      </c>
      <c r="B48" s="91" t="s">
        <v>182</v>
      </c>
      <c r="C48" s="115" t="s">
        <v>86</v>
      </c>
      <c r="D48" s="566" t="s">
        <v>88</v>
      </c>
      <c r="E48" s="567"/>
      <c r="F48" s="566" t="s">
        <v>90</v>
      </c>
      <c r="G48" s="567"/>
      <c r="H48" s="92" t="s">
        <v>92</v>
      </c>
      <c r="I48" s="90" t="s">
        <v>93</v>
      </c>
      <c r="J48" s="90" t="s">
        <v>95</v>
      </c>
    </row>
    <row r="49" spans="1:13" ht="127.15" customHeight="1" thickBot="1" x14ac:dyDescent="0.3">
      <c r="A49" s="559"/>
      <c r="B49" s="124">
        <v>100</v>
      </c>
      <c r="C49" s="69">
        <v>100</v>
      </c>
      <c r="D49" s="580" t="str">
        <f>ACTIVIDAD_2!D59</f>
        <v xml:space="preserve">De las 151 representaciones nuevas para litigio abiertas en el mes, se identifica que se da inició el acompañamiento psicosocial a 52 mujeres que lo solicitaron y se encuentran en representación jurídica. Así mismo, se evidencia que hay 24 seguimientos a nuevas representaciones dentro del mismo mes. Adicionalmente, se registra el seguimiento a 37 mujeres que ya venían con proceso de acompañamiento psicosocial y que ahora están siendo representadas por el equipo de litigio. Los 89 casos corresponden a mujeres que requieren el acompañamiento y han solicitado representación. </v>
      </c>
      <c r="E49" s="582"/>
      <c r="F49" s="580" t="str">
        <f>ACTIVIDAD_2!F59</f>
        <v xml:space="preserve">Para el periodo enero a noviembre de 2025 se dio acompañamiento a 713 mujeres del total de aquellas tuvieron nueva representación durante el mismo periodo en 2025 (1481). Es importante precisar que corresponde a las mujeres que requieren el acompañamiento y hacen solcitud. </v>
      </c>
      <c r="G49" s="582"/>
      <c r="H49" s="324" t="str">
        <f>ACTIVIDAD_2!H59</f>
        <v xml:space="preserve">Se ajusta Simi2,aunque quedan procesos a ajustar </v>
      </c>
      <c r="I49" s="323" t="str">
        <f>ACTIVIDAD_2!I59</f>
        <v>Las mujeres al recibir atención con abordaje psico jurídico, asistencia técnico legal y psico jurídica, para integrar de manera efectiva los hechos jurídicamente relevantes dentro del proceso penal desde el primer momento de abordaje de los casos conocidos por el sistema judicial, para facilitar el acceso oportuno y efectivo a la justicia con enfoque de género y derechos humanos de las mujeres, especialmente a través de la dinamización de los procedimientos del sector justicia.</v>
      </c>
      <c r="J49" s="318" t="s">
        <v>728</v>
      </c>
    </row>
    <row r="50" spans="1:13" ht="48.75" customHeight="1" thickBot="1" x14ac:dyDescent="0.3">
      <c r="A50" s="558" t="s">
        <v>193</v>
      </c>
      <c r="B50" s="91" t="s">
        <v>182</v>
      </c>
      <c r="C50" s="115" t="s">
        <v>86</v>
      </c>
      <c r="D50" s="566" t="s">
        <v>88</v>
      </c>
      <c r="E50" s="567"/>
      <c r="F50" s="566" t="s">
        <v>90</v>
      </c>
      <c r="G50" s="567"/>
      <c r="H50" s="92" t="s">
        <v>92</v>
      </c>
      <c r="I50" s="90" t="s">
        <v>93</v>
      </c>
      <c r="J50" s="90" t="s">
        <v>95</v>
      </c>
    </row>
    <row r="51" spans="1:13" ht="72.599999999999994" customHeight="1" thickBot="1" x14ac:dyDescent="0.3">
      <c r="A51" s="559"/>
      <c r="B51" s="124">
        <v>100</v>
      </c>
      <c r="C51" s="69">
        <f>+M59</f>
        <v>0</v>
      </c>
      <c r="D51" s="599"/>
      <c r="E51" s="600"/>
      <c r="F51" s="599"/>
      <c r="G51" s="600"/>
      <c r="H51" s="67"/>
      <c r="I51" s="67"/>
      <c r="J51" s="67"/>
    </row>
    <row r="52" spans="1:13" x14ac:dyDescent="0.25">
      <c r="B52" s="1">
        <f>B29+B31+B33+B35+B37+B39+B41+B43+B45+B47+B49+B51</f>
        <v>1200</v>
      </c>
    </row>
    <row r="53" spans="1:13" ht="18" x14ac:dyDescent="0.25">
      <c r="A53" s="48" t="s">
        <v>206</v>
      </c>
      <c r="B53" s="237" t="s">
        <v>426</v>
      </c>
    </row>
    <row r="54" spans="1:13" ht="18" customHeight="1" x14ac:dyDescent="0.25">
      <c r="A54" s="33"/>
    </row>
    <row r="55" spans="1:13" ht="23.25" x14ac:dyDescent="0.25">
      <c r="A55" s="598" t="s">
        <v>207</v>
      </c>
      <c r="B55" s="34" t="s">
        <v>156</v>
      </c>
      <c r="C55" s="34" t="s">
        <v>157</v>
      </c>
      <c r="D55" s="34" t="s">
        <v>158</v>
      </c>
      <c r="E55" s="34" t="s">
        <v>159</v>
      </c>
      <c r="F55" s="34" t="s">
        <v>161</v>
      </c>
      <c r="G55" s="34" t="s">
        <v>162</v>
      </c>
      <c r="H55" s="34" t="s">
        <v>163</v>
      </c>
      <c r="I55" s="34" t="s">
        <v>164</v>
      </c>
      <c r="J55" s="34" t="s">
        <v>166</v>
      </c>
      <c r="K55" s="34" t="s">
        <v>167</v>
      </c>
      <c r="L55" s="34" t="s">
        <v>168</v>
      </c>
      <c r="M55" s="34" t="s">
        <v>169</v>
      </c>
    </row>
    <row r="56" spans="1:13" ht="24.75" customHeight="1" x14ac:dyDescent="0.25">
      <c r="A56" s="598"/>
      <c r="B56" s="35">
        <f>C29</f>
        <v>100</v>
      </c>
      <c r="C56" s="35">
        <f>C31</f>
        <v>100</v>
      </c>
      <c r="D56" s="35">
        <f>C33</f>
        <v>100</v>
      </c>
      <c r="E56" s="35">
        <f>C35</f>
        <v>100</v>
      </c>
      <c r="F56" s="35">
        <v>100</v>
      </c>
      <c r="G56" s="35">
        <v>100</v>
      </c>
      <c r="H56" s="35">
        <v>100</v>
      </c>
      <c r="I56" s="35">
        <v>100</v>
      </c>
      <c r="J56" s="35">
        <v>100</v>
      </c>
      <c r="K56" s="35">
        <v>100</v>
      </c>
      <c r="L56" s="35">
        <v>100</v>
      </c>
      <c r="M56" s="35"/>
    </row>
    <row r="57" spans="1:13" s="27" customFormat="1" ht="13.35" customHeight="1" x14ac:dyDescent="0.25">
      <c r="A57" s="1"/>
      <c r="B57" s="1"/>
      <c r="C57" s="1"/>
      <c r="D57" s="1"/>
      <c r="E57" s="1"/>
      <c r="F57" s="1"/>
      <c r="G57" s="1"/>
      <c r="H57" s="1"/>
      <c r="I57" s="1"/>
    </row>
    <row r="58" spans="1:13" ht="15" thickBot="1" x14ac:dyDescent="0.3"/>
    <row r="59" spans="1:13" ht="44.25" customHeight="1" thickBot="1" x14ac:dyDescent="0.3">
      <c r="A59" s="156" t="s">
        <v>208</v>
      </c>
      <c r="B59" s="146" t="s">
        <v>209</v>
      </c>
      <c r="C59" s="130"/>
      <c r="D59" s="157" t="s">
        <v>210</v>
      </c>
      <c r="E59" s="146" t="s">
        <v>209</v>
      </c>
      <c r="F59" s="130"/>
      <c r="G59" s="157" t="s">
        <v>211</v>
      </c>
      <c r="H59" s="146" t="s">
        <v>212</v>
      </c>
      <c r="I59" s="154"/>
      <c r="J59" s="123"/>
    </row>
    <row r="60" spans="1:13" ht="23.25" customHeight="1" thickBot="1" x14ac:dyDescent="0.3">
      <c r="A60" s="158"/>
      <c r="B60" s="146" t="s">
        <v>213</v>
      </c>
      <c r="C60" s="130" t="s">
        <v>413</v>
      </c>
      <c r="D60" s="159"/>
      <c r="E60" s="146" t="s">
        <v>213</v>
      </c>
      <c r="F60" s="130" t="s">
        <v>415</v>
      </c>
      <c r="G60" s="159"/>
      <c r="H60" s="146" t="s">
        <v>214</v>
      </c>
      <c r="I60" s="169"/>
      <c r="J60" s="123"/>
    </row>
    <row r="61" spans="1:13" ht="40.5" customHeight="1" thickBot="1" x14ac:dyDescent="0.3">
      <c r="A61" s="158"/>
      <c r="B61" s="146" t="s">
        <v>215</v>
      </c>
      <c r="C61" s="155" t="s">
        <v>411</v>
      </c>
      <c r="D61" s="159"/>
      <c r="E61" s="146" t="s">
        <v>215</v>
      </c>
      <c r="F61" s="155" t="s">
        <v>416</v>
      </c>
      <c r="G61" s="159"/>
      <c r="H61" s="146" t="s">
        <v>216</v>
      </c>
      <c r="I61" s="169"/>
      <c r="J61" s="123"/>
    </row>
    <row r="62" spans="1:13" ht="39.75" customHeight="1" thickBot="1" x14ac:dyDescent="0.3">
      <c r="A62" s="158"/>
      <c r="B62" s="146" t="s">
        <v>209</v>
      </c>
      <c r="C62" s="130"/>
      <c r="D62" s="159"/>
      <c r="E62" s="146" t="s">
        <v>209</v>
      </c>
      <c r="F62" s="130"/>
      <c r="G62" s="159"/>
      <c r="H62" s="146" t="s">
        <v>212</v>
      </c>
      <c r="I62" s="154"/>
      <c r="J62" s="123"/>
    </row>
    <row r="63" spans="1:13" ht="15.75" thickBot="1" x14ac:dyDescent="0.3">
      <c r="A63" s="158"/>
      <c r="B63" s="146" t="s">
        <v>213</v>
      </c>
      <c r="C63" s="130" t="s">
        <v>507</v>
      </c>
      <c r="D63" s="159"/>
      <c r="E63" s="146" t="s">
        <v>213</v>
      </c>
      <c r="F63" s="130" t="s">
        <v>414</v>
      </c>
      <c r="G63" s="159"/>
      <c r="H63" s="146" t="s">
        <v>214</v>
      </c>
      <c r="I63" s="154"/>
      <c r="J63" s="123"/>
    </row>
    <row r="64" spans="1:13" ht="34.5" customHeight="1" thickBot="1" x14ac:dyDescent="0.3">
      <c r="A64" s="160"/>
      <c r="B64" s="146" t="s">
        <v>215</v>
      </c>
      <c r="C64" s="130" t="s">
        <v>412</v>
      </c>
      <c r="D64" s="161"/>
      <c r="E64" s="146" t="s">
        <v>215</v>
      </c>
      <c r="F64" s="155" t="s">
        <v>508</v>
      </c>
      <c r="G64" s="161"/>
      <c r="H64" s="146" t="s">
        <v>216</v>
      </c>
      <c r="I64" s="154"/>
      <c r="J64" s="123"/>
    </row>
  </sheetData>
  <mergeCells count="87">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F31:G31"/>
    <mergeCell ref="A32:A33"/>
    <mergeCell ref="D32:E32"/>
    <mergeCell ref="F32:G32"/>
    <mergeCell ref="D33:E33"/>
    <mergeCell ref="F33:G33"/>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A25:A26"/>
    <mergeCell ref="H25:J25"/>
    <mergeCell ref="H26:J26"/>
    <mergeCell ref="D28:E28"/>
    <mergeCell ref="F28:G28"/>
    <mergeCell ref="B27:J27"/>
    <mergeCell ref="A28:A29"/>
    <mergeCell ref="J1:L1"/>
    <mergeCell ref="J2:L2"/>
    <mergeCell ref="J3:L3"/>
    <mergeCell ref="J4:L4"/>
    <mergeCell ref="D29:E29"/>
    <mergeCell ref="F29:G29"/>
  </mergeCells>
  <dataValidations disablePrompts="1" count="1">
    <dataValidation type="list" allowBlank="1" showInputMessage="1" showErrorMessage="1" sqref="H26:J26" xr:uid="{A52E3955-10F7-4770-8A91-5F4747E11A48}">
      <formula1>"Constante,Creciente,Suma"</formula1>
    </dataValidation>
  </dataValidations>
  <hyperlinks>
    <hyperlink ref="J29" r:id="rId1" xr:uid="{F1AD249F-40A3-4331-93C9-0F4483B8AC38}"/>
    <hyperlink ref="J31" r:id="rId2" xr:uid="{4F512CEA-E916-4D45-B612-45224A624896}"/>
    <hyperlink ref="J33" r:id="rId3" xr:uid="{2E56F25F-84F3-47C0-8B3A-A744B87E3904}"/>
    <hyperlink ref="J37" r:id="rId4" xr:uid="{4C74928E-90EE-4677-9CD5-BA3D5B0C85FB}"/>
    <hyperlink ref="J43" r:id="rId5" xr:uid="{4AF736FA-887B-429C-B718-EBD9DE1D751D}"/>
    <hyperlink ref="J45" r:id="rId6" xr:uid="{14549915-8965-4F7D-952E-E323993BA606}"/>
    <hyperlink ref="J47" r:id="rId7" xr:uid="{BA626457-258D-4214-B457-3FF6D7F70CCE}"/>
    <hyperlink ref="J49" r:id="rId8" xr:uid="{88303263-D5A3-49AA-ABDF-A6AFF2CC1434}"/>
  </hyperlinks>
  <pageMargins left="0.25" right="0.25" top="0.75" bottom="0.75" header="0.3" footer="0.3"/>
  <pageSetup scale="14" orientation="landscape" r:id="rId9"/>
  <drawing r:id="rId10"/>
  <legacyDrawing r:id="rId1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9EE4F-422D-4A13-9403-CDE22C6B7CF9}">
  <sheetPr>
    <tabColor theme="7" tint="0.39997558519241921"/>
    <pageSetUpPr fitToPage="1"/>
  </sheetPr>
  <dimension ref="A1:Y64"/>
  <sheetViews>
    <sheetView showGridLines="0" view="pageBreakPreview" topLeftCell="A45" zoomScale="70" zoomScaleNormal="70" zoomScaleSheetLayoutView="70" workbookViewId="0">
      <selection activeCell="F49" sqref="F49:G49"/>
    </sheetView>
  </sheetViews>
  <sheetFormatPr baseColWidth="10" defaultColWidth="10.7109375" defaultRowHeight="14.25" x14ac:dyDescent="0.25"/>
  <cols>
    <col min="1" max="1" width="42.42578125" style="1" customWidth="1"/>
    <col min="2" max="5" width="35.7109375" style="1" customWidth="1"/>
    <col min="6" max="6" width="41.28515625" style="1" customWidth="1"/>
    <col min="7" max="8" width="35.7109375" style="1" customWidth="1"/>
    <col min="9" max="9" width="38.85546875" style="1" customWidth="1"/>
    <col min="10" max="13" width="35.7109375" style="1" customWidth="1"/>
    <col min="14" max="21" width="18.28515625" style="1" customWidth="1"/>
    <col min="22" max="22" width="22.7109375" style="1" customWidth="1"/>
    <col min="23" max="23" width="19" style="1" customWidth="1"/>
    <col min="24" max="24" width="19.42578125" style="1" customWidth="1"/>
    <col min="25" max="25" width="20.42578125" style="1" customWidth="1"/>
    <col min="26" max="26" width="22.71093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7109375" style="1"/>
    <col min="35" max="35" width="18.42578125" style="1" bestFit="1" customWidth="1"/>
    <col min="36" max="36" width="16.28515625" style="1" customWidth="1"/>
    <col min="37" max="16384" width="10.7109375" style="1"/>
  </cols>
  <sheetData>
    <row r="1" spans="1:25" ht="24" customHeight="1" thickBot="1" x14ac:dyDescent="0.3">
      <c r="A1" s="593"/>
      <c r="B1" s="434" t="s">
        <v>150</v>
      </c>
      <c r="C1" s="435"/>
      <c r="D1" s="435"/>
      <c r="E1" s="435"/>
      <c r="F1" s="435"/>
      <c r="G1" s="435"/>
      <c r="H1" s="436"/>
      <c r="I1" s="49" t="s">
        <v>200</v>
      </c>
      <c r="J1" s="431" t="s">
        <v>272</v>
      </c>
      <c r="K1" s="432"/>
      <c r="L1" s="433"/>
      <c r="M1" s="64"/>
    </row>
    <row r="2" spans="1:25" ht="24" customHeight="1" thickBot="1" x14ac:dyDescent="0.3">
      <c r="A2" s="594"/>
      <c r="B2" s="437" t="s">
        <v>151</v>
      </c>
      <c r="C2" s="438"/>
      <c r="D2" s="438"/>
      <c r="E2" s="438"/>
      <c r="F2" s="438"/>
      <c r="G2" s="438"/>
      <c r="H2" s="439"/>
      <c r="I2" s="49" t="s">
        <v>201</v>
      </c>
      <c r="J2" s="431" t="s">
        <v>273</v>
      </c>
      <c r="K2" s="432"/>
      <c r="L2" s="433"/>
      <c r="M2" s="64"/>
    </row>
    <row r="3" spans="1:25" ht="24" customHeight="1" thickBot="1" x14ac:dyDescent="0.3">
      <c r="A3" s="594"/>
      <c r="B3" s="437" t="s">
        <v>0</v>
      </c>
      <c r="C3" s="438"/>
      <c r="D3" s="438"/>
      <c r="E3" s="438"/>
      <c r="F3" s="438"/>
      <c r="G3" s="438"/>
      <c r="H3" s="439"/>
      <c r="I3" s="49" t="s">
        <v>202</v>
      </c>
      <c r="J3" s="431" t="s">
        <v>274</v>
      </c>
      <c r="K3" s="432"/>
      <c r="L3" s="433"/>
      <c r="M3" s="64"/>
    </row>
    <row r="4" spans="1:25" ht="24" customHeight="1" thickBot="1" x14ac:dyDescent="0.3">
      <c r="A4" s="595"/>
      <c r="B4" s="440" t="s">
        <v>203</v>
      </c>
      <c r="C4" s="441"/>
      <c r="D4" s="441"/>
      <c r="E4" s="441"/>
      <c r="F4" s="441"/>
      <c r="G4" s="441"/>
      <c r="H4" s="442"/>
      <c r="I4" s="49" t="s">
        <v>153</v>
      </c>
      <c r="J4" s="431" t="s">
        <v>276</v>
      </c>
      <c r="K4" s="432"/>
      <c r="L4" s="433"/>
      <c r="M4" s="64"/>
    </row>
    <row r="6" spans="1:25" ht="15" customHeight="1" thickBot="1" x14ac:dyDescent="0.3">
      <c r="A6" s="6"/>
      <c r="B6" s="7"/>
      <c r="C6" s="7"/>
      <c r="D6" s="9"/>
      <c r="E6" s="8"/>
      <c r="F6" s="8"/>
      <c r="G6" s="168"/>
      <c r="H6" s="168"/>
      <c r="I6" s="10"/>
      <c r="J6" s="10"/>
      <c r="K6" s="7"/>
      <c r="L6" s="7"/>
      <c r="M6" s="7"/>
      <c r="N6" s="7"/>
      <c r="O6" s="7"/>
      <c r="P6" s="7"/>
      <c r="Q6" s="7"/>
      <c r="R6" s="7"/>
      <c r="S6" s="7"/>
      <c r="T6" s="11"/>
      <c r="U6" s="7"/>
      <c r="V6" s="7"/>
      <c r="X6" s="12"/>
      <c r="Y6" s="13"/>
    </row>
    <row r="7" spans="1:25" ht="15" customHeight="1" x14ac:dyDescent="0.25">
      <c r="A7" s="571" t="s">
        <v>4</v>
      </c>
      <c r="B7" s="584" t="str">
        <f>ACTIVIDAD_1!B6</f>
        <v>8210 - Consolidación de la Estrategia de Justicia de Género como mecanismo para promover los derechos de las mujeres a una vida libre de violencias en Bogotá D.C.</v>
      </c>
      <c r="C7" s="585"/>
      <c r="D7" s="585"/>
      <c r="E7" s="585"/>
      <c r="F7" s="585"/>
      <c r="G7" s="585"/>
      <c r="H7" s="586"/>
      <c r="I7" s="571" t="s">
        <v>155</v>
      </c>
      <c r="J7" s="577">
        <v>2024110010300</v>
      </c>
      <c r="K7" s="7"/>
      <c r="L7" s="7"/>
      <c r="M7" s="7"/>
      <c r="N7" s="7"/>
      <c r="O7" s="7"/>
      <c r="P7" s="7"/>
      <c r="Q7" s="7"/>
      <c r="R7" s="7"/>
      <c r="S7" s="7"/>
      <c r="T7" s="7"/>
      <c r="U7" s="7"/>
      <c r="V7" s="7"/>
      <c r="W7" s="7"/>
      <c r="X7" s="7"/>
      <c r="Y7" s="7"/>
    </row>
    <row r="8" spans="1:25" ht="15" customHeight="1" x14ac:dyDescent="0.25">
      <c r="A8" s="572"/>
      <c r="B8" s="587"/>
      <c r="C8" s="588"/>
      <c r="D8" s="588"/>
      <c r="E8" s="588"/>
      <c r="F8" s="588"/>
      <c r="G8" s="588"/>
      <c r="H8" s="589"/>
      <c r="I8" s="572"/>
      <c r="J8" s="578"/>
      <c r="K8" s="7"/>
      <c r="L8" s="7"/>
      <c r="M8" s="7"/>
      <c r="N8" s="7"/>
      <c r="O8" s="7"/>
      <c r="P8" s="7"/>
      <c r="Q8" s="7"/>
      <c r="R8" s="7"/>
      <c r="S8" s="7"/>
      <c r="T8" s="7"/>
      <c r="U8" s="7"/>
      <c r="V8" s="7"/>
      <c r="W8" s="7"/>
      <c r="X8" s="7"/>
      <c r="Y8" s="7"/>
    </row>
    <row r="9" spans="1:25" ht="15" customHeight="1" x14ac:dyDescent="0.25">
      <c r="A9" s="572"/>
      <c r="B9" s="587"/>
      <c r="C9" s="588"/>
      <c r="D9" s="588"/>
      <c r="E9" s="588"/>
      <c r="F9" s="588"/>
      <c r="G9" s="588"/>
      <c r="H9" s="589"/>
      <c r="I9" s="572"/>
      <c r="J9" s="578"/>
      <c r="K9" s="7"/>
      <c r="L9" s="7"/>
      <c r="M9" s="7"/>
      <c r="N9" s="7"/>
      <c r="O9" s="7"/>
      <c r="P9" s="7"/>
      <c r="Q9" s="7"/>
      <c r="R9" s="7"/>
      <c r="S9" s="7"/>
      <c r="T9" s="7"/>
      <c r="U9" s="7"/>
      <c r="V9" s="7"/>
      <c r="W9" s="7"/>
      <c r="X9" s="7"/>
      <c r="Y9" s="7"/>
    </row>
    <row r="10" spans="1:25" ht="15" customHeight="1" thickBot="1" x14ac:dyDescent="0.3">
      <c r="A10" s="573"/>
      <c r="B10" s="590"/>
      <c r="C10" s="591"/>
      <c r="D10" s="591"/>
      <c r="E10" s="591"/>
      <c r="F10" s="591"/>
      <c r="G10" s="591"/>
      <c r="H10" s="592"/>
      <c r="I10" s="573"/>
      <c r="J10" s="579"/>
      <c r="K10" s="7"/>
      <c r="L10" s="7"/>
      <c r="M10" s="7"/>
      <c r="N10" s="7"/>
      <c r="O10" s="7"/>
      <c r="P10" s="7"/>
      <c r="Q10" s="7"/>
      <c r="R10" s="7"/>
      <c r="S10" s="7"/>
      <c r="T10" s="7"/>
      <c r="U10" s="7"/>
      <c r="V10" s="7"/>
      <c r="W10" s="7"/>
      <c r="X10" s="7"/>
      <c r="Y10" s="7"/>
    </row>
    <row r="11" spans="1:25" ht="9" customHeight="1" thickBot="1" x14ac:dyDescent="0.3">
      <c r="A11" s="14"/>
      <c r="B11" s="59"/>
      <c r="C11" s="7"/>
      <c r="D11" s="7"/>
      <c r="E11" s="7"/>
      <c r="F11" s="7"/>
      <c r="G11" s="7"/>
      <c r="H11" s="7"/>
      <c r="I11" s="7"/>
      <c r="J11" s="7"/>
      <c r="K11" s="7"/>
      <c r="L11" s="7"/>
      <c r="M11" s="7"/>
      <c r="N11" s="7"/>
      <c r="O11" s="7"/>
      <c r="P11" s="7"/>
      <c r="Q11" s="7"/>
      <c r="R11" s="7"/>
      <c r="S11" s="7"/>
      <c r="T11" s="7"/>
      <c r="U11" s="7"/>
      <c r="V11" s="7"/>
      <c r="W11" s="7"/>
      <c r="X11" s="7"/>
      <c r="Y11" s="7"/>
    </row>
    <row r="12" spans="1:25" s="60" customFormat="1" ht="21.75" customHeight="1" thickBot="1" x14ac:dyDescent="0.3">
      <c r="A12" s="458" t="s">
        <v>6</v>
      </c>
      <c r="B12" s="110" t="s">
        <v>156</v>
      </c>
      <c r="C12" s="128"/>
      <c r="D12" s="110" t="s">
        <v>157</v>
      </c>
      <c r="E12" s="128"/>
      <c r="F12" s="110" t="s">
        <v>158</v>
      </c>
      <c r="G12" s="128"/>
      <c r="H12" s="110" t="s">
        <v>159</v>
      </c>
      <c r="I12" s="129"/>
    </row>
    <row r="13" spans="1:25" s="60" customFormat="1" ht="21.75" customHeight="1" thickBot="1" x14ac:dyDescent="0.3">
      <c r="A13" s="458"/>
      <c r="B13" s="112" t="s">
        <v>161</v>
      </c>
      <c r="C13" s="66"/>
      <c r="D13" s="110" t="s">
        <v>162</v>
      </c>
      <c r="E13" s="50"/>
      <c r="F13" s="110" t="s">
        <v>163</v>
      </c>
      <c r="G13" s="50"/>
      <c r="H13" s="110" t="s">
        <v>164</v>
      </c>
      <c r="I13" s="129"/>
    </row>
    <row r="14" spans="1:25" s="60" customFormat="1" ht="21.75" customHeight="1" thickBot="1" x14ac:dyDescent="0.3">
      <c r="A14" s="458"/>
      <c r="B14" s="110" t="s">
        <v>166</v>
      </c>
      <c r="C14" s="128"/>
      <c r="D14" s="110" t="s">
        <v>167</v>
      </c>
      <c r="E14" s="66"/>
      <c r="F14" s="110" t="s">
        <v>168</v>
      </c>
      <c r="G14" s="50" t="s">
        <v>282</v>
      </c>
      <c r="H14" s="110" t="s">
        <v>169</v>
      </c>
      <c r="I14" s="129"/>
    </row>
    <row r="15" spans="1:25" s="60" customFormat="1" ht="21.75" customHeight="1" thickBot="1" x14ac:dyDescent="0.3">
      <c r="A15" s="1"/>
      <c r="B15" s="1"/>
      <c r="C15" s="1"/>
      <c r="D15" s="1"/>
      <c r="E15" s="1"/>
      <c r="F15" s="1"/>
      <c r="G15" s="1"/>
      <c r="H15" s="1"/>
      <c r="I15" s="1"/>
      <c r="J15" s="1"/>
      <c r="K15" s="1"/>
      <c r="L15" s="71"/>
      <c r="M15" s="72"/>
      <c r="N15" s="72"/>
      <c r="O15" s="72"/>
    </row>
    <row r="16" spans="1:25" s="60" customFormat="1" ht="21.75" customHeight="1" thickBot="1" x14ac:dyDescent="0.3">
      <c r="A16" s="457" t="s">
        <v>8</v>
      </c>
      <c r="B16" s="457"/>
      <c r="C16" s="125" t="s">
        <v>160</v>
      </c>
      <c r="D16" s="420"/>
      <c r="E16" s="420"/>
      <c r="F16" s="420"/>
      <c r="G16" s="1"/>
      <c r="H16" s="1"/>
      <c r="I16" s="1"/>
      <c r="J16" s="1"/>
      <c r="K16" s="1"/>
      <c r="L16" s="71"/>
      <c r="M16" s="72"/>
      <c r="N16" s="72"/>
      <c r="O16" s="72"/>
    </row>
    <row r="17" spans="1:15" s="60" customFormat="1" ht="21.75" customHeight="1" thickBot="1" x14ac:dyDescent="0.3">
      <c r="A17" s="457"/>
      <c r="B17" s="457"/>
      <c r="C17" s="125" t="s">
        <v>165</v>
      </c>
      <c r="D17" s="420"/>
      <c r="E17" s="420"/>
      <c r="F17" s="420"/>
      <c r="G17" s="1"/>
      <c r="H17" s="1"/>
      <c r="I17" s="1"/>
      <c r="J17" s="1"/>
      <c r="K17" s="1"/>
      <c r="L17" s="71"/>
      <c r="M17" s="72"/>
      <c r="N17" s="72"/>
      <c r="O17" s="72"/>
    </row>
    <row r="18" spans="1:15" s="60" customFormat="1" ht="21.75" customHeight="1" thickBot="1" x14ac:dyDescent="0.3">
      <c r="A18" s="457"/>
      <c r="B18" s="457"/>
      <c r="C18" s="125" t="s">
        <v>170</v>
      </c>
      <c r="D18" s="420" t="s">
        <v>282</v>
      </c>
      <c r="E18" s="420"/>
      <c r="F18" s="420"/>
      <c r="G18" s="1"/>
      <c r="H18" s="1"/>
      <c r="I18" s="1"/>
      <c r="J18" s="1"/>
      <c r="K18" s="1"/>
      <c r="L18" s="71"/>
      <c r="M18" s="72"/>
      <c r="N18" s="72"/>
      <c r="O18" s="72"/>
    </row>
    <row r="19" spans="1:15" s="60" customFormat="1" ht="21.75" customHeight="1" x14ac:dyDescent="0.25">
      <c r="A19" s="1"/>
      <c r="B19" s="1"/>
      <c r="C19" s="1"/>
      <c r="D19" s="1"/>
      <c r="E19" s="1"/>
      <c r="F19" s="1"/>
      <c r="G19" s="1"/>
      <c r="H19" s="1"/>
      <c r="I19" s="1"/>
      <c r="J19" s="1"/>
      <c r="K19" s="1"/>
      <c r="L19" s="71"/>
      <c r="M19" s="72"/>
      <c r="N19" s="72"/>
      <c r="O19" s="72"/>
    </row>
    <row r="20" spans="1:15" s="25" customFormat="1" ht="16.5" customHeight="1" x14ac:dyDescent="0.2"/>
    <row r="21" spans="1:15" ht="5.25" customHeight="1" thickBot="1" x14ac:dyDescent="0.3"/>
    <row r="22" spans="1:15" ht="48" customHeight="1" thickBot="1" x14ac:dyDescent="0.3">
      <c r="A22" s="583" t="s">
        <v>204</v>
      </c>
      <c r="B22" s="583"/>
      <c r="C22" s="583"/>
      <c r="D22" s="583"/>
      <c r="E22" s="583"/>
      <c r="F22" s="583"/>
      <c r="G22" s="583"/>
      <c r="H22" s="583"/>
      <c r="I22" s="583"/>
      <c r="J22" s="583"/>
    </row>
    <row r="23" spans="1:15" ht="70.150000000000006" customHeight="1" thickBot="1" x14ac:dyDescent="0.3">
      <c r="A23" s="115" t="s">
        <v>21</v>
      </c>
      <c r="B23" s="580" t="s">
        <v>656</v>
      </c>
      <c r="C23" s="581"/>
      <c r="D23" s="582"/>
      <c r="E23" s="116" t="s">
        <v>71</v>
      </c>
      <c r="F23" s="117" t="s">
        <v>408</v>
      </c>
      <c r="G23" s="116" t="s">
        <v>73</v>
      </c>
      <c r="H23" s="574" t="s">
        <v>409</v>
      </c>
      <c r="I23" s="575"/>
      <c r="J23" s="576"/>
    </row>
    <row r="24" spans="1:15" ht="50.25" customHeight="1" thickBot="1" x14ac:dyDescent="0.3">
      <c r="A24" s="91" t="s">
        <v>75</v>
      </c>
      <c r="B24" s="574" t="s">
        <v>651</v>
      </c>
      <c r="C24" s="575"/>
      <c r="D24" s="575"/>
      <c r="E24" s="575"/>
      <c r="F24" s="575"/>
      <c r="G24" s="575"/>
      <c r="H24" s="575"/>
      <c r="I24" s="575"/>
      <c r="J24" s="576"/>
    </row>
    <row r="25" spans="1:15" ht="50.25" customHeight="1" thickBot="1" x14ac:dyDescent="0.3">
      <c r="A25" s="558" t="s">
        <v>77</v>
      </c>
      <c r="B25" s="118">
        <v>2024</v>
      </c>
      <c r="C25" s="119">
        <v>2025</v>
      </c>
      <c r="D25" s="119">
        <v>2026</v>
      </c>
      <c r="E25" s="119">
        <v>2027</v>
      </c>
      <c r="F25" s="120" t="s">
        <v>205</v>
      </c>
      <c r="G25" s="121" t="s">
        <v>79</v>
      </c>
      <c r="H25" s="560" t="s">
        <v>81</v>
      </c>
      <c r="I25" s="561"/>
      <c r="J25" s="562"/>
    </row>
    <row r="26" spans="1:15" ht="50.25" customHeight="1" thickBot="1" x14ac:dyDescent="0.3">
      <c r="A26" s="559"/>
      <c r="B26" s="228">
        <v>13</v>
      </c>
      <c r="C26" s="229">
        <v>20</v>
      </c>
      <c r="D26" s="229">
        <v>21</v>
      </c>
      <c r="E26" s="229">
        <v>22</v>
      </c>
      <c r="F26" s="230">
        <f>E26</f>
        <v>22</v>
      </c>
      <c r="G26" s="231">
        <v>13</v>
      </c>
      <c r="H26" s="563" t="s">
        <v>417</v>
      </c>
      <c r="I26" s="564"/>
      <c r="J26" s="565"/>
    </row>
    <row r="27" spans="1:15" ht="52.5" customHeight="1" thickBot="1" x14ac:dyDescent="0.3">
      <c r="A27" s="91"/>
      <c r="B27" s="568" t="s">
        <v>83</v>
      </c>
      <c r="C27" s="569"/>
      <c r="D27" s="569"/>
      <c r="E27" s="569"/>
      <c r="F27" s="569"/>
      <c r="G27" s="569"/>
      <c r="H27" s="569"/>
      <c r="I27" s="569"/>
      <c r="J27" s="570"/>
    </row>
    <row r="28" spans="1:15" s="28" customFormat="1" ht="56.25" customHeight="1" thickBot="1" x14ac:dyDescent="0.3">
      <c r="A28" s="558" t="s">
        <v>181</v>
      </c>
      <c r="B28" s="91" t="s">
        <v>182</v>
      </c>
      <c r="C28" s="115" t="s">
        <v>86</v>
      </c>
      <c r="D28" s="566" t="s">
        <v>88</v>
      </c>
      <c r="E28" s="567"/>
      <c r="F28" s="566" t="s">
        <v>90</v>
      </c>
      <c r="G28" s="567"/>
      <c r="H28" s="92" t="s">
        <v>92</v>
      </c>
      <c r="I28" s="90" t="s">
        <v>93</v>
      </c>
      <c r="J28" s="90" t="s">
        <v>95</v>
      </c>
    </row>
    <row r="29" spans="1:15" ht="186" customHeight="1" thickBot="1" x14ac:dyDescent="0.3">
      <c r="A29" s="559"/>
      <c r="B29" s="232">
        <v>13</v>
      </c>
      <c r="C29" s="68">
        <v>13</v>
      </c>
      <c r="D29" s="580" t="s">
        <v>418</v>
      </c>
      <c r="E29" s="582"/>
      <c r="F29" s="580" t="s">
        <v>419</v>
      </c>
      <c r="G29" s="582"/>
      <c r="H29" s="198" t="s">
        <v>420</v>
      </c>
      <c r="I29" s="236" t="s">
        <v>424</v>
      </c>
      <c r="J29" s="226" t="s">
        <v>328</v>
      </c>
    </row>
    <row r="30" spans="1:15" s="28" customFormat="1" ht="45" customHeight="1" thickBot="1" x14ac:dyDescent="0.3">
      <c r="A30" s="558" t="s">
        <v>183</v>
      </c>
      <c r="B30" s="89" t="s">
        <v>182</v>
      </c>
      <c r="C30" s="92" t="s">
        <v>86</v>
      </c>
      <c r="D30" s="566" t="s">
        <v>88</v>
      </c>
      <c r="E30" s="567"/>
      <c r="F30" s="566" t="s">
        <v>90</v>
      </c>
      <c r="G30" s="567"/>
      <c r="H30" s="92" t="s">
        <v>92</v>
      </c>
      <c r="I30" s="90" t="s">
        <v>93</v>
      </c>
      <c r="J30" s="90" t="s">
        <v>95</v>
      </c>
    </row>
    <row r="31" spans="1:15" ht="186" customHeight="1" thickBot="1" x14ac:dyDescent="0.3">
      <c r="A31" s="559"/>
      <c r="B31" s="233">
        <v>13</v>
      </c>
      <c r="C31" s="68">
        <v>13</v>
      </c>
      <c r="D31" s="580" t="s">
        <v>421</v>
      </c>
      <c r="E31" s="582"/>
      <c r="F31" s="580" t="s">
        <v>419</v>
      </c>
      <c r="G31" s="582"/>
      <c r="H31" s="198" t="s">
        <v>420</v>
      </c>
      <c r="I31" s="236" t="s">
        <v>424</v>
      </c>
      <c r="J31" s="226" t="s">
        <v>328</v>
      </c>
    </row>
    <row r="32" spans="1:15" s="28" customFormat="1" ht="54" customHeight="1" thickBot="1" x14ac:dyDescent="0.3">
      <c r="A32" s="558" t="s">
        <v>184</v>
      </c>
      <c r="B32" s="89" t="s">
        <v>182</v>
      </c>
      <c r="C32" s="92" t="s">
        <v>86</v>
      </c>
      <c r="D32" s="566" t="s">
        <v>88</v>
      </c>
      <c r="E32" s="567"/>
      <c r="F32" s="566" t="s">
        <v>90</v>
      </c>
      <c r="G32" s="567"/>
      <c r="H32" s="92" t="s">
        <v>92</v>
      </c>
      <c r="I32" s="90" t="s">
        <v>93</v>
      </c>
      <c r="J32" s="90" t="s">
        <v>95</v>
      </c>
    </row>
    <row r="33" spans="1:10" ht="186.75" customHeight="1" thickBot="1" x14ac:dyDescent="0.3">
      <c r="A33" s="559"/>
      <c r="B33" s="233">
        <v>13</v>
      </c>
      <c r="C33" s="68">
        <v>13</v>
      </c>
      <c r="D33" s="580" t="s">
        <v>422</v>
      </c>
      <c r="E33" s="582"/>
      <c r="F33" s="580" t="s">
        <v>423</v>
      </c>
      <c r="G33" s="582"/>
      <c r="H33" s="198" t="s">
        <v>420</v>
      </c>
      <c r="I33" s="236" t="s">
        <v>424</v>
      </c>
      <c r="J33" s="226" t="s">
        <v>328</v>
      </c>
    </row>
    <row r="34" spans="1:10" s="28" customFormat="1" ht="47.25" customHeight="1" thickBot="1" x14ac:dyDescent="0.3">
      <c r="A34" s="558" t="s">
        <v>185</v>
      </c>
      <c r="B34" s="89" t="s">
        <v>182</v>
      </c>
      <c r="C34" s="89" t="s">
        <v>86</v>
      </c>
      <c r="D34" s="566" t="s">
        <v>88</v>
      </c>
      <c r="E34" s="567"/>
      <c r="F34" s="566" t="s">
        <v>90</v>
      </c>
      <c r="G34" s="567"/>
      <c r="H34" s="92" t="s">
        <v>92</v>
      </c>
      <c r="I34" s="92" t="s">
        <v>93</v>
      </c>
      <c r="J34" s="90" t="s">
        <v>95</v>
      </c>
    </row>
    <row r="35" spans="1:10" ht="186.75" customHeight="1" thickBot="1" x14ac:dyDescent="0.3">
      <c r="A35" s="559"/>
      <c r="B35" s="233">
        <v>13</v>
      </c>
      <c r="C35" s="68">
        <v>13</v>
      </c>
      <c r="D35" s="580" t="s">
        <v>456</v>
      </c>
      <c r="E35" s="582"/>
      <c r="F35" s="580" t="s">
        <v>457</v>
      </c>
      <c r="G35" s="582"/>
      <c r="H35" s="198" t="s">
        <v>420</v>
      </c>
      <c r="I35" s="236" t="s">
        <v>424</v>
      </c>
      <c r="J35" s="306" t="s">
        <v>476</v>
      </c>
    </row>
    <row r="36" spans="1:10" s="28" customFormat="1" ht="47.25" customHeight="1" thickBot="1" x14ac:dyDescent="0.3">
      <c r="A36" s="558" t="s">
        <v>186</v>
      </c>
      <c r="B36" s="89" t="s">
        <v>182</v>
      </c>
      <c r="C36" s="92" t="s">
        <v>86</v>
      </c>
      <c r="D36" s="566" t="s">
        <v>88</v>
      </c>
      <c r="E36" s="567"/>
      <c r="F36" s="566" t="s">
        <v>90</v>
      </c>
      <c r="G36" s="567"/>
      <c r="H36" s="92" t="s">
        <v>92</v>
      </c>
      <c r="I36" s="90" t="s">
        <v>93</v>
      </c>
      <c r="J36" s="90" t="s">
        <v>95</v>
      </c>
    </row>
    <row r="37" spans="1:10" ht="96.75" customHeight="1" thickBot="1" x14ac:dyDescent="0.3">
      <c r="A37" s="559"/>
      <c r="B37" s="233">
        <v>13</v>
      </c>
      <c r="C37" s="68">
        <v>13</v>
      </c>
      <c r="D37" s="580" t="s">
        <v>491</v>
      </c>
      <c r="E37" s="582"/>
      <c r="F37" s="580" t="s">
        <v>492</v>
      </c>
      <c r="G37" s="582"/>
      <c r="H37" s="198" t="s">
        <v>420</v>
      </c>
      <c r="I37" s="236" t="s">
        <v>424</v>
      </c>
      <c r="J37" s="306" t="s">
        <v>501</v>
      </c>
    </row>
    <row r="38" spans="1:10" s="28" customFormat="1" ht="48.75" customHeight="1" thickBot="1" x14ac:dyDescent="0.3">
      <c r="A38" s="558" t="s">
        <v>187</v>
      </c>
      <c r="B38" s="89" t="s">
        <v>182</v>
      </c>
      <c r="C38" s="92" t="s">
        <v>86</v>
      </c>
      <c r="D38" s="566" t="s">
        <v>88</v>
      </c>
      <c r="E38" s="567"/>
      <c r="F38" s="566" t="s">
        <v>90</v>
      </c>
      <c r="G38" s="567"/>
      <c r="H38" s="92" t="s">
        <v>92</v>
      </c>
      <c r="I38" s="90" t="s">
        <v>93</v>
      </c>
      <c r="J38" s="90" t="s">
        <v>95</v>
      </c>
    </row>
    <row r="39" spans="1:10" ht="149.25" customHeight="1" thickBot="1" x14ac:dyDescent="0.3">
      <c r="A39" s="559"/>
      <c r="B39" s="234">
        <v>13</v>
      </c>
      <c r="C39" s="69">
        <v>13</v>
      </c>
      <c r="D39" s="580" t="s">
        <v>491</v>
      </c>
      <c r="E39" s="582"/>
      <c r="F39" s="580" t="s">
        <v>544</v>
      </c>
      <c r="G39" s="582"/>
      <c r="H39" s="198" t="s">
        <v>420</v>
      </c>
      <c r="I39" s="236" t="s">
        <v>424</v>
      </c>
      <c r="J39" s="318" t="s">
        <v>540</v>
      </c>
    </row>
    <row r="40" spans="1:10" ht="46.5" customHeight="1" thickBot="1" x14ac:dyDescent="0.3">
      <c r="A40" s="558" t="s">
        <v>188</v>
      </c>
      <c r="B40" s="91" t="s">
        <v>182</v>
      </c>
      <c r="C40" s="115" t="s">
        <v>86</v>
      </c>
      <c r="D40" s="566" t="s">
        <v>88</v>
      </c>
      <c r="E40" s="567"/>
      <c r="F40" s="566" t="s">
        <v>90</v>
      </c>
      <c r="G40" s="567"/>
      <c r="H40" s="92" t="s">
        <v>92</v>
      </c>
      <c r="I40" s="90" t="s">
        <v>93</v>
      </c>
      <c r="J40" s="90" t="s">
        <v>95</v>
      </c>
    </row>
    <row r="41" spans="1:10" ht="141" customHeight="1" thickBot="1" x14ac:dyDescent="0.3">
      <c r="A41" s="559"/>
      <c r="B41" s="234">
        <v>14</v>
      </c>
      <c r="C41" s="69">
        <v>13</v>
      </c>
      <c r="D41" s="580" t="s">
        <v>491</v>
      </c>
      <c r="E41" s="582"/>
      <c r="F41" s="580" t="s">
        <v>564</v>
      </c>
      <c r="G41" s="582"/>
      <c r="H41" s="329" t="s">
        <v>578</v>
      </c>
      <c r="I41" s="236" t="s">
        <v>424</v>
      </c>
      <c r="J41" s="318" t="s">
        <v>573</v>
      </c>
    </row>
    <row r="42" spans="1:10" ht="48.75" customHeight="1" thickBot="1" x14ac:dyDescent="0.3">
      <c r="A42" s="558" t="s">
        <v>189</v>
      </c>
      <c r="B42" s="91" t="s">
        <v>182</v>
      </c>
      <c r="C42" s="115" t="s">
        <v>86</v>
      </c>
      <c r="D42" s="566" t="s">
        <v>88</v>
      </c>
      <c r="E42" s="567"/>
      <c r="F42" s="566" t="s">
        <v>90</v>
      </c>
      <c r="G42" s="567"/>
      <c r="H42" s="92" t="s">
        <v>92</v>
      </c>
      <c r="I42" s="90" t="s">
        <v>93</v>
      </c>
      <c r="J42" s="333" t="s">
        <v>95</v>
      </c>
    </row>
    <row r="43" spans="1:10" ht="187.5" customHeight="1" thickBot="1" x14ac:dyDescent="0.3">
      <c r="A43" s="559"/>
      <c r="B43" s="234">
        <v>15</v>
      </c>
      <c r="C43" s="69">
        <v>15</v>
      </c>
      <c r="D43" s="601" t="s">
        <v>613</v>
      </c>
      <c r="E43" s="602"/>
      <c r="F43" s="601" t="s">
        <v>608</v>
      </c>
      <c r="G43" s="602"/>
      <c r="H43" s="198" t="s">
        <v>420</v>
      </c>
      <c r="I43" s="324" t="s">
        <v>609</v>
      </c>
      <c r="J43" s="318" t="s">
        <v>607</v>
      </c>
    </row>
    <row r="44" spans="1:10" ht="42.75" customHeight="1" thickBot="1" x14ac:dyDescent="0.3">
      <c r="A44" s="558" t="s">
        <v>190</v>
      </c>
      <c r="B44" s="91" t="s">
        <v>182</v>
      </c>
      <c r="C44" s="115" t="s">
        <v>86</v>
      </c>
      <c r="D44" s="566" t="s">
        <v>88</v>
      </c>
      <c r="E44" s="567"/>
      <c r="F44" s="566" t="s">
        <v>90</v>
      </c>
      <c r="G44" s="567"/>
      <c r="H44" s="92" t="s">
        <v>92</v>
      </c>
      <c r="I44" s="333" t="s">
        <v>93</v>
      </c>
      <c r="J44" s="332" t="s">
        <v>95</v>
      </c>
    </row>
    <row r="45" spans="1:10" ht="187.15" customHeight="1" thickBot="1" x14ac:dyDescent="0.3">
      <c r="A45" s="559"/>
      <c r="B45" s="235">
        <v>16</v>
      </c>
      <c r="C45" s="335">
        <v>16</v>
      </c>
      <c r="D45" s="601" t="s">
        <v>643</v>
      </c>
      <c r="E45" s="602"/>
      <c r="F45" s="601" t="s">
        <v>642</v>
      </c>
      <c r="G45" s="602"/>
      <c r="H45" s="336" t="s">
        <v>420</v>
      </c>
      <c r="I45" s="198" t="s">
        <v>609</v>
      </c>
      <c r="J45" s="351" t="s">
        <v>688</v>
      </c>
    </row>
    <row r="46" spans="1:10" ht="45" customHeight="1" thickBot="1" x14ac:dyDescent="0.3">
      <c r="A46" s="558" t="s">
        <v>191</v>
      </c>
      <c r="B46" s="91" t="s">
        <v>182</v>
      </c>
      <c r="C46" s="115" t="s">
        <v>86</v>
      </c>
      <c r="D46" s="566" t="s">
        <v>88</v>
      </c>
      <c r="E46" s="567"/>
      <c r="F46" s="566" t="s">
        <v>90</v>
      </c>
      <c r="G46" s="567"/>
      <c r="H46" s="92" t="s">
        <v>92</v>
      </c>
      <c r="I46" s="332" t="s">
        <v>93</v>
      </c>
      <c r="J46" s="90" t="s">
        <v>95</v>
      </c>
    </row>
    <row r="47" spans="1:10" ht="166.9" customHeight="1" thickBot="1" x14ac:dyDescent="0.3">
      <c r="A47" s="559"/>
      <c r="B47" s="235">
        <v>17</v>
      </c>
      <c r="C47" s="69">
        <v>17</v>
      </c>
      <c r="D47" s="601" t="s">
        <v>690</v>
      </c>
      <c r="E47" s="602"/>
      <c r="F47" s="601" t="s">
        <v>691</v>
      </c>
      <c r="G47" s="602"/>
      <c r="H47" s="336" t="s">
        <v>420</v>
      </c>
      <c r="I47" s="198" t="s">
        <v>609</v>
      </c>
      <c r="J47" s="318" t="s">
        <v>696</v>
      </c>
    </row>
    <row r="48" spans="1:10" ht="46.5" customHeight="1" thickBot="1" x14ac:dyDescent="0.3">
      <c r="A48" s="558" t="s">
        <v>192</v>
      </c>
      <c r="B48" s="91" t="s">
        <v>182</v>
      </c>
      <c r="C48" s="115" t="s">
        <v>86</v>
      </c>
      <c r="D48" s="566" t="s">
        <v>88</v>
      </c>
      <c r="E48" s="567"/>
      <c r="F48" s="566" t="s">
        <v>90</v>
      </c>
      <c r="G48" s="567"/>
      <c r="H48" s="92" t="s">
        <v>92</v>
      </c>
      <c r="I48" s="90" t="s">
        <v>93</v>
      </c>
      <c r="J48" s="90" t="s">
        <v>95</v>
      </c>
    </row>
    <row r="49" spans="1:13" ht="174" customHeight="1" thickBot="1" x14ac:dyDescent="0.3">
      <c r="A49" s="559"/>
      <c r="B49" s="235">
        <v>18</v>
      </c>
      <c r="C49" s="69">
        <v>18</v>
      </c>
      <c r="D49" s="601" t="s">
        <v>722</v>
      </c>
      <c r="E49" s="602"/>
      <c r="F49" s="601" t="s">
        <v>723</v>
      </c>
      <c r="G49" s="602"/>
      <c r="H49" s="364" t="s">
        <v>420</v>
      </c>
      <c r="I49" s="329" t="s">
        <v>609</v>
      </c>
      <c r="J49" s="318" t="s">
        <v>733</v>
      </c>
    </row>
    <row r="50" spans="1:13" ht="48.75" customHeight="1" thickBot="1" x14ac:dyDescent="0.3">
      <c r="A50" s="558" t="s">
        <v>193</v>
      </c>
      <c r="B50" s="91" t="s">
        <v>182</v>
      </c>
      <c r="C50" s="115" t="s">
        <v>86</v>
      </c>
      <c r="D50" s="566" t="s">
        <v>88</v>
      </c>
      <c r="E50" s="567"/>
      <c r="F50" s="566" t="s">
        <v>90</v>
      </c>
      <c r="G50" s="567"/>
      <c r="H50" s="92" t="s">
        <v>92</v>
      </c>
      <c r="I50" s="90" t="s">
        <v>93</v>
      </c>
      <c r="J50" s="90" t="s">
        <v>95</v>
      </c>
    </row>
    <row r="51" spans="1:13" ht="72.599999999999994" customHeight="1" thickBot="1" x14ac:dyDescent="0.3">
      <c r="A51" s="559"/>
      <c r="B51" s="235">
        <v>20</v>
      </c>
      <c r="C51" s="69">
        <f>+M59</f>
        <v>0</v>
      </c>
      <c r="D51" s="599"/>
      <c r="E51" s="600"/>
      <c r="F51" s="599"/>
      <c r="G51" s="600"/>
      <c r="H51" s="67"/>
      <c r="I51" s="67"/>
      <c r="J51" s="67"/>
    </row>
    <row r="52" spans="1:13" x14ac:dyDescent="0.25">
      <c r="B52" s="1">
        <f>B51</f>
        <v>20</v>
      </c>
    </row>
    <row r="53" spans="1:13" ht="18" x14ac:dyDescent="0.25">
      <c r="A53" s="48" t="s">
        <v>206</v>
      </c>
      <c r="B53" s="1" t="s">
        <v>425</v>
      </c>
    </row>
    <row r="54" spans="1:13" ht="18" customHeight="1" x14ac:dyDescent="0.25">
      <c r="A54" s="33"/>
    </row>
    <row r="55" spans="1:13" ht="23.25" x14ac:dyDescent="0.25">
      <c r="A55" s="598" t="s">
        <v>207</v>
      </c>
      <c r="B55" s="34" t="s">
        <v>156</v>
      </c>
      <c r="C55" s="34" t="s">
        <v>157</v>
      </c>
      <c r="D55" s="34" t="s">
        <v>158</v>
      </c>
      <c r="E55" s="34" t="s">
        <v>159</v>
      </c>
      <c r="F55" s="34" t="s">
        <v>161</v>
      </c>
      <c r="G55" s="34" t="s">
        <v>162</v>
      </c>
      <c r="H55" s="34" t="s">
        <v>163</v>
      </c>
      <c r="I55" s="34" t="s">
        <v>164</v>
      </c>
      <c r="J55" s="34" t="s">
        <v>166</v>
      </c>
      <c r="K55" s="34" t="s">
        <v>167</v>
      </c>
      <c r="L55" s="34" t="s">
        <v>168</v>
      </c>
      <c r="M55" s="34" t="s">
        <v>169</v>
      </c>
    </row>
    <row r="56" spans="1:13" ht="24.75" customHeight="1" x14ac:dyDescent="0.25">
      <c r="A56" s="598"/>
      <c r="B56" s="35">
        <f>C29</f>
        <v>13</v>
      </c>
      <c r="C56" s="35">
        <f>C31</f>
        <v>13</v>
      </c>
      <c r="D56" s="35">
        <f>C33</f>
        <v>13</v>
      </c>
      <c r="E56" s="35">
        <f>C35</f>
        <v>13</v>
      </c>
      <c r="F56" s="35">
        <v>13</v>
      </c>
      <c r="G56" s="35">
        <v>13</v>
      </c>
      <c r="H56" s="35">
        <v>13</v>
      </c>
      <c r="I56" s="35">
        <v>15</v>
      </c>
      <c r="J56" s="35">
        <v>16</v>
      </c>
      <c r="K56" s="35">
        <f>C47</f>
        <v>17</v>
      </c>
      <c r="L56" s="35">
        <v>18</v>
      </c>
      <c r="M56" s="35"/>
    </row>
    <row r="57" spans="1:13" s="27" customFormat="1" ht="13.35" customHeight="1" x14ac:dyDescent="0.25">
      <c r="A57" s="1"/>
      <c r="B57" s="1"/>
      <c r="C57" s="1"/>
      <c r="D57" s="1"/>
      <c r="E57" s="1"/>
      <c r="F57" s="1"/>
      <c r="G57" s="1"/>
      <c r="H57" s="1"/>
      <c r="I57" s="1"/>
    </row>
    <row r="58" spans="1:13" ht="15" thickBot="1" x14ac:dyDescent="0.3"/>
    <row r="59" spans="1:13" ht="44.25" customHeight="1" thickBot="1" x14ac:dyDescent="0.3">
      <c r="A59" s="156" t="s">
        <v>208</v>
      </c>
      <c r="B59" s="146" t="s">
        <v>209</v>
      </c>
      <c r="C59" s="130"/>
      <c r="D59" s="157" t="s">
        <v>210</v>
      </c>
      <c r="E59" s="146" t="s">
        <v>209</v>
      </c>
      <c r="F59" s="130"/>
      <c r="G59" s="157" t="s">
        <v>211</v>
      </c>
      <c r="H59" s="146" t="s">
        <v>212</v>
      </c>
      <c r="I59" s="154"/>
      <c r="J59" s="123"/>
    </row>
    <row r="60" spans="1:13" ht="15.75" thickBot="1" x14ac:dyDescent="0.3">
      <c r="A60" s="158"/>
      <c r="B60" s="146" t="s">
        <v>213</v>
      </c>
      <c r="C60" s="130" t="s">
        <v>413</v>
      </c>
      <c r="D60" s="159"/>
      <c r="E60" s="146" t="s">
        <v>213</v>
      </c>
      <c r="F60" s="130" t="s">
        <v>415</v>
      </c>
      <c r="G60" s="159"/>
      <c r="H60" s="146" t="s">
        <v>214</v>
      </c>
      <c r="I60" s="169"/>
      <c r="J60" s="123"/>
    </row>
    <row r="61" spans="1:13" ht="29.25" thickBot="1" x14ac:dyDescent="0.3">
      <c r="A61" s="158"/>
      <c r="B61" s="146" t="s">
        <v>215</v>
      </c>
      <c r="C61" s="155" t="s">
        <v>411</v>
      </c>
      <c r="D61" s="159"/>
      <c r="E61" s="146" t="s">
        <v>215</v>
      </c>
      <c r="F61" s="155" t="s">
        <v>416</v>
      </c>
      <c r="G61" s="159"/>
      <c r="H61" s="146" t="s">
        <v>216</v>
      </c>
      <c r="I61" s="169"/>
      <c r="J61" s="123"/>
    </row>
    <row r="62" spans="1:13" ht="39.75" customHeight="1" thickBot="1" x14ac:dyDescent="0.3">
      <c r="A62" s="158"/>
      <c r="B62" s="146" t="s">
        <v>209</v>
      </c>
      <c r="C62" s="130"/>
      <c r="D62" s="159"/>
      <c r="E62" s="146" t="s">
        <v>209</v>
      </c>
      <c r="F62" s="130"/>
      <c r="G62" s="159"/>
      <c r="H62" s="146" t="s">
        <v>212</v>
      </c>
      <c r="I62" s="154"/>
      <c r="J62" s="123"/>
    </row>
    <row r="63" spans="1:13" ht="15.75" thickBot="1" x14ac:dyDescent="0.3">
      <c r="A63" s="158"/>
      <c r="B63" s="146" t="s">
        <v>213</v>
      </c>
      <c r="C63" s="130" t="s">
        <v>507</v>
      </c>
      <c r="D63" s="159"/>
      <c r="E63" s="146" t="s">
        <v>213</v>
      </c>
      <c r="F63" s="130" t="s">
        <v>414</v>
      </c>
      <c r="G63" s="159"/>
      <c r="H63" s="146" t="s">
        <v>214</v>
      </c>
      <c r="I63" s="154"/>
      <c r="J63" s="123"/>
    </row>
    <row r="64" spans="1:13" ht="34.5" customHeight="1" thickBot="1" x14ac:dyDescent="0.3">
      <c r="A64" s="160"/>
      <c r="B64" s="146" t="s">
        <v>215</v>
      </c>
      <c r="C64" s="130" t="s">
        <v>412</v>
      </c>
      <c r="D64" s="161"/>
      <c r="E64" s="146" t="s">
        <v>215</v>
      </c>
      <c r="F64" s="155" t="s">
        <v>508</v>
      </c>
      <c r="G64" s="161"/>
      <c r="H64" s="146" t="s">
        <v>216</v>
      </c>
      <c r="I64" s="154"/>
      <c r="J64" s="123"/>
    </row>
  </sheetData>
  <mergeCells count="87">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34:A35"/>
    <mergeCell ref="D34:E34"/>
    <mergeCell ref="F34:G34"/>
    <mergeCell ref="D35:E35"/>
    <mergeCell ref="F35:G35"/>
    <mergeCell ref="A36:A37"/>
    <mergeCell ref="D36:E36"/>
    <mergeCell ref="F36:G36"/>
    <mergeCell ref="D37:E37"/>
    <mergeCell ref="F37:G37"/>
    <mergeCell ref="A30:A31"/>
    <mergeCell ref="D30:E30"/>
    <mergeCell ref="F30:G30"/>
    <mergeCell ref="D31:E31"/>
    <mergeCell ref="F31:G31"/>
    <mergeCell ref="A32:A33"/>
    <mergeCell ref="D32:E32"/>
    <mergeCell ref="F32:G32"/>
    <mergeCell ref="D33:E33"/>
    <mergeCell ref="F33:G33"/>
    <mergeCell ref="A28:A29"/>
    <mergeCell ref="D28:E28"/>
    <mergeCell ref="F28:G28"/>
    <mergeCell ref="D29:E29"/>
    <mergeCell ref="F29:G29"/>
    <mergeCell ref="B24:J24"/>
    <mergeCell ref="A25:A26"/>
    <mergeCell ref="H25:J25"/>
    <mergeCell ref="H26:J26"/>
    <mergeCell ref="B27:J27"/>
    <mergeCell ref="I7:I10"/>
    <mergeCell ref="J7:J10"/>
    <mergeCell ref="A12:A14"/>
    <mergeCell ref="A22:J22"/>
    <mergeCell ref="B23:D23"/>
    <mergeCell ref="H23:J23"/>
    <mergeCell ref="A16:B18"/>
    <mergeCell ref="D16:F16"/>
    <mergeCell ref="D17:F17"/>
    <mergeCell ref="D18:F18"/>
    <mergeCell ref="A1:A4"/>
    <mergeCell ref="B1:H1"/>
    <mergeCell ref="B4:H4"/>
    <mergeCell ref="A7:A10"/>
    <mergeCell ref="B7:H10"/>
    <mergeCell ref="J4:L4"/>
    <mergeCell ref="J1:L1"/>
    <mergeCell ref="B2:H2"/>
    <mergeCell ref="J2:L2"/>
    <mergeCell ref="B3:H3"/>
    <mergeCell ref="J3:L3"/>
  </mergeCells>
  <dataValidations count="1">
    <dataValidation type="list" allowBlank="1" showInputMessage="1" showErrorMessage="1" sqref="H26:J26" xr:uid="{F5547570-B700-470C-9325-05B0BE9BC479}">
      <formula1>"Constante,Creciente,Suma"</formula1>
    </dataValidation>
  </dataValidations>
  <hyperlinks>
    <hyperlink ref="J29" r:id="rId1" xr:uid="{D91E0D2F-36BB-4040-92FE-227C4EE60408}"/>
    <hyperlink ref="J31" r:id="rId2" xr:uid="{6856208B-C030-47BF-AF66-7B1CF8DB13AD}"/>
    <hyperlink ref="J33" r:id="rId3" xr:uid="{1C6ACA70-1259-4D70-9586-F3A7E55D7CD8}"/>
    <hyperlink ref="J35" r:id="rId4" xr:uid="{08415BC1-C2E3-4099-A1DF-E0CE494C3533}"/>
    <hyperlink ref="J37" r:id="rId5" xr:uid="{69697DD4-325D-4C98-911C-1F0BD5DFAE89}"/>
    <hyperlink ref="J39" r:id="rId6" xr:uid="{9BCE52BB-7C13-4551-9AE2-01D198F36A0D}"/>
    <hyperlink ref="J41" r:id="rId7" xr:uid="{712CF280-3B26-439C-84FB-855BEF6CD32F}"/>
    <hyperlink ref="J43" r:id="rId8" display="https://secretariadistritald.sharepoint.com/:w:/s/SubsecretaradeFortalecimientodeCapacidadesyOportunidades/ERcg3W6F-UZAgKVf9ZXZQd8BCeKCMEAzHwigXSIoBwexaw?e=SkIk7l" xr:uid="{1281E4D7-DCBE-4D2F-AC07-9526F1B6E532}"/>
    <hyperlink ref="J45" r:id="rId9" xr:uid="{0A16E881-C245-42E6-A1D8-C4B9892F7357}"/>
    <hyperlink ref="J47" r:id="rId10" xr:uid="{A6D81147-D445-4A2E-ABED-5D65BB758209}"/>
    <hyperlink ref="J49" r:id="rId11" xr:uid="{29E56D22-F229-4AB0-8587-CC851767FE75}"/>
  </hyperlinks>
  <pageMargins left="0.25" right="0.25" top="0.75" bottom="0.75" header="0.3" footer="0.3"/>
  <pageSetup scale="14" orientation="landscape" r:id="rId12"/>
  <drawing r:id="rId13"/>
  <legacyDrawing r:id="rId1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D4BD3-62D7-42B2-919F-E536B9A97783}">
  <sheetPr>
    <tabColor theme="4" tint="0.59999389629810485"/>
    <pageSetUpPr fitToPage="1"/>
  </sheetPr>
  <dimension ref="A1:O49"/>
  <sheetViews>
    <sheetView showGridLines="0" tabSelected="1" view="pageBreakPreview" topLeftCell="A34" zoomScale="60" zoomScaleNormal="70" workbookViewId="0">
      <selection activeCell="E51" sqref="E51"/>
    </sheetView>
  </sheetViews>
  <sheetFormatPr baseColWidth="10" defaultColWidth="10.7109375" defaultRowHeight="14.25" x14ac:dyDescent="0.25"/>
  <cols>
    <col min="1" max="1" width="49.7109375" style="247" customWidth="1"/>
    <col min="2" max="13" width="35.7109375" style="247" customWidth="1"/>
    <col min="14" max="15" width="18.28515625" style="247" customWidth="1"/>
    <col min="16" max="16" width="8.42578125" style="247" customWidth="1"/>
    <col min="17" max="17" width="18.42578125" style="247" bestFit="1" customWidth="1"/>
    <col min="18" max="18" width="5.7109375" style="247" customWidth="1"/>
    <col min="19" max="19" width="18.42578125" style="247" bestFit="1" customWidth="1"/>
    <col min="20" max="20" width="4.7109375" style="247" customWidth="1"/>
    <col min="21" max="21" width="23" style="247" bestFit="1" customWidth="1"/>
    <col min="22" max="22" width="10.7109375" style="247"/>
    <col min="23" max="23" width="18.42578125" style="247" bestFit="1" customWidth="1"/>
    <col min="24" max="24" width="16.28515625" style="247" customWidth="1"/>
    <col min="25" max="16384" width="10.7109375" style="247"/>
  </cols>
  <sheetData>
    <row r="1" spans="1:15" s="238" customFormat="1" ht="32.25" customHeight="1" thickBot="1" x14ac:dyDescent="0.3">
      <c r="A1" s="454"/>
      <c r="B1" s="434" t="s">
        <v>150</v>
      </c>
      <c r="C1" s="435"/>
      <c r="D1" s="435"/>
      <c r="E1" s="435"/>
      <c r="F1" s="435"/>
      <c r="G1" s="435"/>
      <c r="H1" s="435"/>
      <c r="I1" s="436"/>
      <c r="J1" s="431" t="s">
        <v>272</v>
      </c>
      <c r="K1" s="432"/>
      <c r="L1" s="433"/>
    </row>
    <row r="2" spans="1:15" s="238" customFormat="1" ht="30.75" customHeight="1" thickBot="1" x14ac:dyDescent="0.3">
      <c r="A2" s="455"/>
      <c r="B2" s="437" t="s">
        <v>151</v>
      </c>
      <c r="C2" s="438"/>
      <c r="D2" s="438"/>
      <c r="E2" s="438"/>
      <c r="F2" s="438"/>
      <c r="G2" s="438"/>
      <c r="H2" s="438"/>
      <c r="I2" s="439"/>
      <c r="J2" s="431" t="s">
        <v>273</v>
      </c>
      <c r="K2" s="432"/>
      <c r="L2" s="433"/>
    </row>
    <row r="3" spans="1:15" s="238" customFormat="1" ht="24" customHeight="1" thickBot="1" x14ac:dyDescent="0.3">
      <c r="A3" s="455"/>
      <c r="B3" s="437" t="s">
        <v>427</v>
      </c>
      <c r="C3" s="438"/>
      <c r="D3" s="438"/>
      <c r="E3" s="438"/>
      <c r="F3" s="438"/>
      <c r="G3" s="438"/>
      <c r="H3" s="438"/>
      <c r="I3" s="439"/>
      <c r="J3" s="431" t="s">
        <v>274</v>
      </c>
      <c r="K3" s="432"/>
      <c r="L3" s="433"/>
    </row>
    <row r="4" spans="1:15" s="238" customFormat="1" ht="21.75" customHeight="1" thickBot="1" x14ac:dyDescent="0.3">
      <c r="A4" s="456"/>
      <c r="B4" s="440" t="s">
        <v>217</v>
      </c>
      <c r="C4" s="441"/>
      <c r="D4" s="441"/>
      <c r="E4" s="441"/>
      <c r="F4" s="441"/>
      <c r="G4" s="441"/>
      <c r="H4" s="441"/>
      <c r="I4" s="442"/>
      <c r="J4" s="431" t="s">
        <v>430</v>
      </c>
      <c r="K4" s="432"/>
      <c r="L4" s="433"/>
    </row>
    <row r="5" spans="1:15" s="238" customFormat="1" ht="21.75" customHeight="1" thickBot="1" x14ac:dyDescent="0.3">
      <c r="A5" s="61"/>
      <c r="B5" s="62"/>
      <c r="C5" s="62"/>
      <c r="D5" s="62"/>
      <c r="E5" s="62"/>
      <c r="F5" s="62"/>
      <c r="G5" s="62"/>
      <c r="H5" s="62"/>
      <c r="I5" s="62"/>
      <c r="J5" s="239"/>
      <c r="K5" s="239"/>
      <c r="L5" s="239"/>
    </row>
    <row r="6" spans="1:15" s="238" customFormat="1" ht="21.75" customHeight="1" thickBot="1" x14ac:dyDescent="0.3">
      <c r="A6" s="197" t="s">
        <v>4</v>
      </c>
      <c r="B6" s="608" t="s">
        <v>281</v>
      </c>
      <c r="C6" s="609"/>
      <c r="D6" s="609"/>
      <c r="E6" s="609"/>
      <c r="F6" s="609"/>
      <c r="G6" s="609"/>
      <c r="H6" s="609"/>
      <c r="I6" s="610"/>
      <c r="J6" s="240" t="s">
        <v>155</v>
      </c>
      <c r="K6" s="611">
        <v>2024110010300</v>
      </c>
      <c r="L6" s="611"/>
    </row>
    <row r="7" spans="1:15" s="238" customFormat="1" ht="21.75" customHeight="1" thickBot="1" x14ac:dyDescent="0.3">
      <c r="A7" s="61"/>
      <c r="B7" s="62"/>
      <c r="C7" s="62"/>
      <c r="D7" s="62"/>
      <c r="E7" s="62"/>
      <c r="F7" s="62"/>
      <c r="G7" s="62"/>
      <c r="H7" s="62"/>
      <c r="I7" s="62"/>
      <c r="J7" s="62"/>
      <c r="K7" s="62"/>
      <c r="L7" s="62"/>
      <c r="M7" s="239"/>
      <c r="N7" s="239"/>
      <c r="O7" s="239"/>
    </row>
    <row r="8" spans="1:15" s="238" customFormat="1" ht="21.75" customHeight="1" thickBot="1" x14ac:dyDescent="0.3">
      <c r="A8" s="612" t="s">
        <v>6</v>
      </c>
      <c r="B8" s="126" t="s">
        <v>156</v>
      </c>
      <c r="C8" s="241"/>
      <c r="D8" s="126" t="s">
        <v>157</v>
      </c>
      <c r="E8" s="242"/>
      <c r="F8" s="126" t="s">
        <v>158</v>
      </c>
      <c r="G8" s="241"/>
      <c r="H8" s="126" t="s">
        <v>159</v>
      </c>
      <c r="I8" s="98"/>
      <c r="J8" s="613" t="s">
        <v>8</v>
      </c>
      <c r="K8" s="243" t="s">
        <v>160</v>
      </c>
      <c r="L8" s="244"/>
      <c r="M8" s="615"/>
      <c r="N8" s="615"/>
      <c r="O8" s="615"/>
    </row>
    <row r="9" spans="1:15" s="238" customFormat="1" ht="21.75" customHeight="1" thickBot="1" x14ac:dyDescent="0.3">
      <c r="A9" s="612"/>
      <c r="B9" s="245" t="s">
        <v>161</v>
      </c>
      <c r="C9" s="99"/>
      <c r="D9" s="126" t="s">
        <v>162</v>
      </c>
      <c r="E9" s="100"/>
      <c r="F9" s="126" t="s">
        <v>163</v>
      </c>
      <c r="G9" s="100"/>
      <c r="H9" s="126" t="s">
        <v>164</v>
      </c>
      <c r="I9" s="98"/>
      <c r="J9" s="613"/>
      <c r="K9" s="243" t="s">
        <v>165</v>
      </c>
      <c r="L9" s="246"/>
      <c r="M9" s="615"/>
      <c r="N9" s="615"/>
      <c r="O9" s="615"/>
    </row>
    <row r="10" spans="1:15" s="238" customFormat="1" ht="21.75" customHeight="1" thickBot="1" x14ac:dyDescent="0.3">
      <c r="A10" s="612"/>
      <c r="B10" s="126" t="s">
        <v>166</v>
      </c>
      <c r="C10" s="241"/>
      <c r="D10" s="126" t="s">
        <v>167</v>
      </c>
      <c r="E10" s="99"/>
      <c r="F10" s="126" t="s">
        <v>168</v>
      </c>
      <c r="G10" s="100" t="s">
        <v>282</v>
      </c>
      <c r="H10" s="126" t="s">
        <v>169</v>
      </c>
      <c r="I10" s="98"/>
      <c r="J10" s="613"/>
      <c r="K10" s="243" t="s">
        <v>170</v>
      </c>
      <c r="L10" s="244" t="s">
        <v>282</v>
      </c>
      <c r="M10" s="615"/>
      <c r="N10" s="615"/>
      <c r="O10" s="615"/>
    </row>
    <row r="11" spans="1:15" s="238" customFormat="1" ht="21.75" customHeight="1" thickBot="1" x14ac:dyDescent="0.3">
      <c r="A11" s="61"/>
      <c r="B11" s="62"/>
      <c r="C11" s="62"/>
      <c r="D11" s="62"/>
      <c r="E11" s="62"/>
      <c r="F11" s="62"/>
      <c r="G11" s="62"/>
      <c r="H11" s="62"/>
      <c r="I11" s="62"/>
      <c r="J11" s="62"/>
      <c r="K11" s="62"/>
      <c r="L11" s="62"/>
      <c r="M11" s="239"/>
      <c r="N11" s="239"/>
      <c r="O11" s="239"/>
    </row>
    <row r="12" spans="1:15" ht="32.1" customHeight="1" thickBot="1" x14ac:dyDescent="0.3">
      <c r="A12" s="616" t="s">
        <v>218</v>
      </c>
      <c r="B12" s="617"/>
      <c r="C12" s="617"/>
      <c r="D12" s="617"/>
      <c r="E12" s="617"/>
      <c r="F12" s="617"/>
      <c r="G12" s="617"/>
      <c r="H12" s="617"/>
      <c r="I12" s="617"/>
      <c r="J12" s="617"/>
      <c r="K12" s="617"/>
      <c r="L12" s="618"/>
    </row>
    <row r="13" spans="1:15" ht="32.1" customHeight="1" thickBot="1" x14ac:dyDescent="0.3">
      <c r="A13" s="619" t="s">
        <v>219</v>
      </c>
      <c r="B13" s="621" t="s">
        <v>101</v>
      </c>
      <c r="C13" s="623" t="s">
        <v>13</v>
      </c>
      <c r="D13" s="625" t="s">
        <v>181</v>
      </c>
      <c r="E13" s="626"/>
      <c r="F13" s="627"/>
      <c r="G13" s="625" t="s">
        <v>183</v>
      </c>
      <c r="H13" s="626"/>
      <c r="I13" s="627"/>
      <c r="J13" s="421" t="s">
        <v>184</v>
      </c>
      <c r="K13" s="422"/>
      <c r="L13" s="423"/>
    </row>
    <row r="14" spans="1:15" ht="32.1" customHeight="1" thickBot="1" x14ac:dyDescent="0.3">
      <c r="A14" s="620"/>
      <c r="B14" s="622"/>
      <c r="C14" s="624"/>
      <c r="D14" s="248" t="s">
        <v>26</v>
      </c>
      <c r="E14" s="249" t="s">
        <v>28</v>
      </c>
      <c r="F14" s="250" t="s">
        <v>106</v>
      </c>
      <c r="G14" s="251" t="s">
        <v>26</v>
      </c>
      <c r="H14" s="252" t="s">
        <v>28</v>
      </c>
      <c r="I14" s="253" t="s">
        <v>106</v>
      </c>
      <c r="J14" s="251" t="s">
        <v>26</v>
      </c>
      <c r="K14" s="252" t="s">
        <v>28</v>
      </c>
      <c r="L14" s="253" t="s">
        <v>106</v>
      </c>
    </row>
    <row r="15" spans="1:15" ht="59.1" customHeight="1" x14ac:dyDescent="0.25">
      <c r="A15" s="614" t="s">
        <v>428</v>
      </c>
      <c r="B15" s="254" t="s">
        <v>283</v>
      </c>
      <c r="C15" s="614" t="s">
        <v>284</v>
      </c>
      <c r="D15" s="255">
        <f>ACTIVIDAD_1!B25</f>
        <v>1894833500</v>
      </c>
      <c r="E15" s="255">
        <f>ACTIVIDAD_1!B26</f>
        <v>0</v>
      </c>
      <c r="F15" s="637">
        <f>ACTIVIDAD_1!C39</f>
        <v>20</v>
      </c>
      <c r="G15" s="255">
        <f>ACTIVIDAD_1!C25</f>
        <v>2005965525</v>
      </c>
      <c r="H15" s="255">
        <f>ACTIVIDAD_1!C26</f>
        <v>14542124</v>
      </c>
      <c r="I15" s="639">
        <f>ACTIVIDAD_1!C41</f>
        <v>79</v>
      </c>
      <c r="J15" s="255">
        <f>ACTIVIDAD_1!D25</f>
        <v>209190054</v>
      </c>
      <c r="K15" s="255">
        <f>ACTIVIDAD_1!D26</f>
        <v>267095754</v>
      </c>
      <c r="L15" s="639">
        <f>ACTIVIDAD_1!C43</f>
        <v>163</v>
      </c>
    </row>
    <row r="16" spans="1:15" ht="59.1" customHeight="1" x14ac:dyDescent="0.25">
      <c r="A16" s="614"/>
      <c r="B16" s="254" t="s">
        <v>311</v>
      </c>
      <c r="C16" s="614"/>
      <c r="D16" s="255">
        <f>ACTIVIDAD_2!B25</f>
        <v>381412000</v>
      </c>
      <c r="E16" s="255">
        <f>ACTIVIDAD_2!B26</f>
        <v>0</v>
      </c>
      <c r="F16" s="638"/>
      <c r="G16" s="255">
        <f>ACTIVIDAD_2!C25</f>
        <v>209234214</v>
      </c>
      <c r="H16" s="255">
        <f>ACTIVIDAD_2!C26</f>
        <v>4636081</v>
      </c>
      <c r="I16" s="640"/>
      <c r="J16" s="255">
        <f>ACTIVIDAD_2!D25</f>
        <v>78429</v>
      </c>
      <c r="K16" s="255">
        <f>ACTIVIDAD_2!D26</f>
        <v>44549796</v>
      </c>
      <c r="L16" s="640"/>
    </row>
    <row r="17" spans="1:13" ht="59.1" customHeight="1" x14ac:dyDescent="0.25">
      <c r="A17" s="614" t="s">
        <v>429</v>
      </c>
      <c r="B17" s="254" t="s">
        <v>337</v>
      </c>
      <c r="C17" s="614" t="s">
        <v>363</v>
      </c>
      <c r="D17" s="255">
        <f>ACTIVIDAD_3!B25</f>
        <v>735220500</v>
      </c>
      <c r="E17" s="255">
        <f>ACTIVIDAD_3!B26</f>
        <v>0</v>
      </c>
      <c r="F17" s="628">
        <v>0.05</v>
      </c>
      <c r="G17" s="255">
        <f>ACTIVIDAD_3!C25</f>
        <v>1511456199</v>
      </c>
      <c r="H17" s="255">
        <f>ACTIVIDAD_3!C26</f>
        <v>6080832</v>
      </c>
      <c r="I17" s="631">
        <v>6.6600000000000006E-2</v>
      </c>
      <c r="J17" s="255">
        <f>ACTIVIDAD_3!D25</f>
        <v>471806488</v>
      </c>
      <c r="K17" s="255">
        <f>ACTIVIDAD_3!D26</f>
        <v>133973188</v>
      </c>
      <c r="L17" s="634">
        <v>8.3299999999999999E-2</v>
      </c>
    </row>
    <row r="18" spans="1:13" ht="59.1" customHeight="1" x14ac:dyDescent="0.25">
      <c r="A18" s="614"/>
      <c r="B18" s="254" t="s">
        <v>362</v>
      </c>
      <c r="C18" s="614"/>
      <c r="D18" s="255">
        <f>ACTIVIDAD_4!B25</f>
        <v>469910000</v>
      </c>
      <c r="E18" s="255">
        <f>ACTIVIDAD_4!B26</f>
        <v>0</v>
      </c>
      <c r="F18" s="629"/>
      <c r="G18" s="255">
        <f>ACTIVIDAD_4!C25</f>
        <v>940089125</v>
      </c>
      <c r="H18" s="255">
        <f>ACTIVIDAD_4!C26</f>
        <v>10562391</v>
      </c>
      <c r="I18" s="632"/>
      <c r="J18" s="255">
        <f>ACTIVIDAD_4!D25</f>
        <v>337938684</v>
      </c>
      <c r="K18" s="255">
        <f>ACTIVIDAD_4!D26</f>
        <v>86424949</v>
      </c>
      <c r="L18" s="635"/>
    </row>
    <row r="19" spans="1:13" ht="59.1" customHeight="1" x14ac:dyDescent="0.25">
      <c r="A19" s="614"/>
      <c r="B19" s="254" t="s">
        <v>389</v>
      </c>
      <c r="C19" s="614"/>
      <c r="D19" s="255">
        <f>ACTIVIDAD_5!B25</f>
        <v>199799500</v>
      </c>
      <c r="E19" s="255">
        <f>ACTIVIDAD_5!B26</f>
        <v>0</v>
      </c>
      <c r="F19" s="630"/>
      <c r="G19" s="255">
        <f>ACTIVIDAD_5!C25</f>
        <v>288765104</v>
      </c>
      <c r="H19" s="255">
        <f>ACTIVIDAD_5!C26</f>
        <v>1932970</v>
      </c>
      <c r="I19" s="633"/>
      <c r="J19" s="255">
        <f>ACTIVIDAD_5!D25</f>
        <v>251088912</v>
      </c>
      <c r="K19" s="255">
        <f>ACTIVIDAD_5!D26</f>
        <v>30329412</v>
      </c>
      <c r="L19" s="636"/>
      <c r="M19" s="307"/>
    </row>
    <row r="20" spans="1:13" s="256" customFormat="1" ht="16.5" customHeight="1" x14ac:dyDescent="0.2">
      <c r="M20" s="247"/>
    </row>
    <row r="21" spans="1:13" ht="15" thickBot="1" x14ac:dyDescent="0.3"/>
    <row r="22" spans="1:13" ht="35.1" customHeight="1" thickBot="1" x14ac:dyDescent="0.3">
      <c r="A22" s="616" t="s">
        <v>220</v>
      </c>
      <c r="B22" s="617"/>
      <c r="C22" s="617"/>
      <c r="D22" s="617"/>
      <c r="E22" s="617"/>
      <c r="F22" s="617"/>
      <c r="G22" s="617"/>
      <c r="H22" s="617"/>
      <c r="I22" s="617"/>
      <c r="J22" s="617"/>
      <c r="K22" s="617"/>
      <c r="L22" s="618"/>
    </row>
    <row r="23" spans="1:13" ht="35.1" customHeight="1" x14ac:dyDescent="0.25">
      <c r="A23" s="619" t="s">
        <v>219</v>
      </c>
      <c r="B23" s="621" t="s">
        <v>101</v>
      </c>
      <c r="C23" s="623" t="s">
        <v>13</v>
      </c>
      <c r="D23" s="625" t="s">
        <v>185</v>
      </c>
      <c r="E23" s="626"/>
      <c r="F23" s="627"/>
      <c r="G23" s="625" t="s">
        <v>186</v>
      </c>
      <c r="H23" s="626"/>
      <c r="I23" s="627"/>
      <c r="J23" s="625" t="s">
        <v>187</v>
      </c>
      <c r="K23" s="626"/>
      <c r="L23" s="627"/>
    </row>
    <row r="24" spans="1:13" ht="35.1" customHeight="1" thickBot="1" x14ac:dyDescent="0.3">
      <c r="A24" s="641"/>
      <c r="B24" s="642"/>
      <c r="C24" s="643"/>
      <c r="D24" s="251" t="s">
        <v>26</v>
      </c>
      <c r="E24" s="252" t="s">
        <v>28</v>
      </c>
      <c r="F24" s="253" t="s">
        <v>106</v>
      </c>
      <c r="G24" s="251" t="s">
        <v>26</v>
      </c>
      <c r="H24" s="252" t="s">
        <v>28</v>
      </c>
      <c r="I24" s="253" t="s">
        <v>106</v>
      </c>
      <c r="J24" s="251" t="s">
        <v>26</v>
      </c>
      <c r="K24" s="252" t="s">
        <v>28</v>
      </c>
      <c r="L24" s="253" t="s">
        <v>106</v>
      </c>
    </row>
    <row r="25" spans="1:13" ht="58.15" customHeight="1" x14ac:dyDescent="0.25">
      <c r="A25" s="614" t="s">
        <v>428</v>
      </c>
      <c r="B25" s="254" t="s">
        <v>283</v>
      </c>
      <c r="C25" s="614" t="s">
        <v>284</v>
      </c>
      <c r="D25" s="255">
        <f>ACTIVIDAD_1!E25</f>
        <v>117803716</v>
      </c>
      <c r="E25" s="255">
        <f>ACTIVIDAD_1!E26</f>
        <v>388915413</v>
      </c>
      <c r="F25" s="647">
        <f>ACTIVIDAD_1!C45</f>
        <v>157</v>
      </c>
      <c r="G25" s="255">
        <f>ACTIVIDAD_1!F25</f>
        <v>-14490159</v>
      </c>
      <c r="H25" s="255">
        <f>ACTIVIDAD_1!F26</f>
        <v>410860074</v>
      </c>
      <c r="I25" s="647">
        <f>ACTIVIDAD_1!C47</f>
        <v>216</v>
      </c>
      <c r="J25" s="255">
        <f>ACTIVIDAD_1!G25</f>
        <v>-10046491</v>
      </c>
      <c r="K25" s="255">
        <f>ACTIVIDAD_1!G26</f>
        <v>428790642</v>
      </c>
      <c r="L25" s="603">
        <f>ACTIVIDAD_1!C49</f>
        <v>155</v>
      </c>
    </row>
    <row r="26" spans="1:13" ht="58.15" customHeight="1" x14ac:dyDescent="0.25">
      <c r="A26" s="614"/>
      <c r="B26" s="254" t="s">
        <v>311</v>
      </c>
      <c r="C26" s="614"/>
      <c r="D26" s="255">
        <f>ACTIVIDAD_2!E25</f>
        <v>-3234357</v>
      </c>
      <c r="E26" s="255">
        <f>ACTIVIDAD_2!E26</f>
        <v>58072010</v>
      </c>
      <c r="F26" s="648"/>
      <c r="G26" s="255">
        <f>ACTIVIDAD_2!F25</f>
        <v>170819</v>
      </c>
      <c r="H26" s="255">
        <f>ACTIVIDAD_2!F26</f>
        <v>58090819</v>
      </c>
      <c r="I26" s="648"/>
      <c r="J26" s="255">
        <f>ACTIVIDAD_2!G25</f>
        <v>171070</v>
      </c>
      <c r="K26" s="255">
        <f>ACTIVIDAD_2!G26</f>
        <v>58091070</v>
      </c>
      <c r="L26" s="604"/>
    </row>
    <row r="27" spans="1:13" ht="58.15" customHeight="1" x14ac:dyDescent="0.25">
      <c r="A27" s="614" t="s">
        <v>429</v>
      </c>
      <c r="B27" s="254" t="s">
        <v>337</v>
      </c>
      <c r="C27" s="614" t="s">
        <v>363</v>
      </c>
      <c r="D27" s="255">
        <f>ACTIVIDAD_3!E25</f>
        <v>65853224</v>
      </c>
      <c r="E27" s="255">
        <f>ACTIVIDAD_3!E26</f>
        <v>247111124</v>
      </c>
      <c r="F27" s="628">
        <f>L17+1.67%</f>
        <v>0.1</v>
      </c>
      <c r="G27" s="255">
        <f>ACTIVIDAD_3!F25</f>
        <v>252077633</v>
      </c>
      <c r="H27" s="255">
        <f>ACTIVIDAD_3!F26</f>
        <v>271262621</v>
      </c>
      <c r="I27" s="649">
        <v>0.1167</v>
      </c>
      <c r="J27" s="255">
        <f>ACTIVIDAD_3!G25</f>
        <v>-4593522</v>
      </c>
      <c r="K27" s="255">
        <f>ACTIVIDAD_3!G26</f>
        <v>273495945</v>
      </c>
      <c r="L27" s="652">
        <v>0.13339999999999999</v>
      </c>
      <c r="M27" s="307"/>
    </row>
    <row r="28" spans="1:13" ht="58.15" customHeight="1" x14ac:dyDescent="0.25">
      <c r="A28" s="614"/>
      <c r="B28" s="254" t="s">
        <v>362</v>
      </c>
      <c r="C28" s="614"/>
      <c r="D28" s="255">
        <f>ACTIVIDAD_4!E25</f>
        <v>126584840</v>
      </c>
      <c r="E28" s="255">
        <f>ACTIVIDAD_4!E26</f>
        <v>156569577</v>
      </c>
      <c r="F28" s="629"/>
      <c r="G28" s="255">
        <f>ACTIVIDAD_4!F25</f>
        <v>-3886202</v>
      </c>
      <c r="H28" s="255">
        <f>ACTIVIDAD_4!F26</f>
        <v>180721298</v>
      </c>
      <c r="I28" s="650"/>
      <c r="J28" s="255">
        <f>ACTIVIDAD_4!G25</f>
        <v>-22002561</v>
      </c>
      <c r="K28" s="255">
        <f>ACTIVIDAD_4!G26</f>
        <v>187219272</v>
      </c>
      <c r="L28" s="653"/>
      <c r="M28" s="307"/>
    </row>
    <row r="29" spans="1:13" ht="58.15" customHeight="1" thickBot="1" x14ac:dyDescent="0.3">
      <c r="A29" s="614"/>
      <c r="B29" s="254" t="s">
        <v>389</v>
      </c>
      <c r="C29" s="614"/>
      <c r="D29" s="255">
        <f>ACTIVIDAD_5!E25</f>
        <v>-1231089</v>
      </c>
      <c r="E29" s="255">
        <f>ACTIVIDAD_5!E26</f>
        <v>65585411</v>
      </c>
      <c r="F29" s="630"/>
      <c r="G29" s="255">
        <f>ACTIVIDAD_5!F25</f>
        <v>-9920845</v>
      </c>
      <c r="H29" s="255">
        <f>ACTIVIDAD_5!F26</f>
        <v>74719655</v>
      </c>
      <c r="I29" s="651"/>
      <c r="J29" s="255">
        <f>ACTIVIDAD_5!G25</f>
        <v>1443771</v>
      </c>
      <c r="K29" s="255">
        <f>ACTIVIDAD_5!G26</f>
        <v>74721771</v>
      </c>
      <c r="L29" s="654"/>
      <c r="M29" s="307"/>
    </row>
    <row r="31" spans="1:13" ht="15" thickBot="1" x14ac:dyDescent="0.3"/>
    <row r="32" spans="1:13" ht="35.1" customHeight="1" thickBot="1" x14ac:dyDescent="0.3">
      <c r="A32" s="644" t="s">
        <v>221</v>
      </c>
      <c r="B32" s="645"/>
      <c r="C32" s="645"/>
      <c r="D32" s="645"/>
      <c r="E32" s="645"/>
      <c r="F32" s="645"/>
      <c r="G32" s="645"/>
      <c r="H32" s="645"/>
      <c r="I32" s="645"/>
      <c r="J32" s="645"/>
      <c r="K32" s="645"/>
      <c r="L32" s="646"/>
    </row>
    <row r="33" spans="1:13" ht="35.1" customHeight="1" x14ac:dyDescent="0.25">
      <c r="A33" s="619" t="s">
        <v>219</v>
      </c>
      <c r="B33" s="621" t="s">
        <v>101</v>
      </c>
      <c r="C33" s="623" t="s">
        <v>13</v>
      </c>
      <c r="D33" s="625" t="s">
        <v>188</v>
      </c>
      <c r="E33" s="626"/>
      <c r="F33" s="627"/>
      <c r="G33" s="625" t="s">
        <v>189</v>
      </c>
      <c r="H33" s="626"/>
      <c r="I33" s="627"/>
      <c r="J33" s="625" t="s">
        <v>190</v>
      </c>
      <c r="K33" s="626"/>
      <c r="L33" s="627"/>
    </row>
    <row r="34" spans="1:13" ht="35.1" customHeight="1" thickBot="1" x14ac:dyDescent="0.3">
      <c r="A34" s="641"/>
      <c r="B34" s="642"/>
      <c r="C34" s="643"/>
      <c r="D34" s="251" t="s">
        <v>26</v>
      </c>
      <c r="E34" s="252" t="s">
        <v>28</v>
      </c>
      <c r="F34" s="253" t="s">
        <v>106</v>
      </c>
      <c r="G34" s="251" t="s">
        <v>26</v>
      </c>
      <c r="H34" s="252" t="s">
        <v>28</v>
      </c>
      <c r="I34" s="253" t="s">
        <v>106</v>
      </c>
      <c r="J34" s="251" t="s">
        <v>26</v>
      </c>
      <c r="K34" s="252" t="s">
        <v>28</v>
      </c>
      <c r="L34" s="253" t="s">
        <v>106</v>
      </c>
    </row>
    <row r="35" spans="1:13" ht="55.15" customHeight="1" x14ac:dyDescent="0.25">
      <c r="A35" s="655" t="s">
        <v>428</v>
      </c>
      <c r="B35" s="264" t="s">
        <v>283</v>
      </c>
      <c r="C35" s="657" t="s">
        <v>284</v>
      </c>
      <c r="D35" s="255">
        <f>ACTIVIDAD_1!H25</f>
        <v>38214806</v>
      </c>
      <c r="E35" s="255">
        <f>ACTIVIDAD_1!H26</f>
        <v>413599806</v>
      </c>
      <c r="F35" s="603">
        <f>ACTIVIDAD_1!C51</f>
        <v>154</v>
      </c>
      <c r="G35" s="255">
        <f>ACTIVIDAD_1!I25</f>
        <v>3134499</v>
      </c>
      <c r="H35" s="255">
        <f>ACTIVIDAD_1!I26</f>
        <v>423385232</v>
      </c>
      <c r="I35" s="603">
        <f>ACTIVIDAD_1!C53</f>
        <v>130</v>
      </c>
      <c r="J35" s="255">
        <f>ACTIVIDAD_1!J25</f>
        <v>3516552</v>
      </c>
      <c r="K35" s="255">
        <f>ACTIVIDAD_1!J26</f>
        <v>431154076</v>
      </c>
      <c r="L35" s="603">
        <f>ACTIVIDAD_1!C55</f>
        <v>135</v>
      </c>
    </row>
    <row r="36" spans="1:13" ht="55.15" customHeight="1" x14ac:dyDescent="0.25">
      <c r="A36" s="656"/>
      <c r="B36" s="254" t="s">
        <v>311</v>
      </c>
      <c r="C36" s="658"/>
      <c r="D36" s="255">
        <f>ACTIVIDAD_2!H25</f>
        <v>11217478</v>
      </c>
      <c r="E36" s="255">
        <f>ACTIVIDAD_2!H26</f>
        <v>58067803</v>
      </c>
      <c r="F36" s="604"/>
      <c r="G36" s="255">
        <f>ACTIVIDAD_2!I25</f>
        <v>150909</v>
      </c>
      <c r="H36" s="255">
        <f>ACTIVIDAD_2!I26</f>
        <v>58070909</v>
      </c>
      <c r="I36" s="604"/>
      <c r="J36" s="255">
        <f>ACTIVIDAD_2!J25</f>
        <v>169102</v>
      </c>
      <c r="K36" s="255">
        <f>ACTIVIDAD_2!J26</f>
        <v>58086019</v>
      </c>
      <c r="L36" s="604"/>
    </row>
    <row r="37" spans="1:13" ht="55.15" customHeight="1" x14ac:dyDescent="0.25">
      <c r="A37" s="659" t="s">
        <v>429</v>
      </c>
      <c r="B37" s="254" t="s">
        <v>337</v>
      </c>
      <c r="C37" s="662" t="s">
        <v>363</v>
      </c>
      <c r="D37" s="255">
        <f>ACTIVIDAD_3!H25</f>
        <v>4130205</v>
      </c>
      <c r="E37" s="255">
        <f>ACTIVIDAD_3!H26</f>
        <v>521072515</v>
      </c>
      <c r="F37" s="605">
        <f>+L27+1.66%</f>
        <v>0.15</v>
      </c>
      <c r="G37" s="255">
        <f>ACTIVIDAD_3!I25</f>
        <v>67893380</v>
      </c>
      <c r="H37" s="255">
        <f>ACTIVIDAD_3!I26</f>
        <v>307893239</v>
      </c>
      <c r="I37" s="605">
        <f>+F37+1.66%</f>
        <v>0.1666</v>
      </c>
      <c r="J37" s="255">
        <f>ACTIVIDAD_3!J25</f>
        <v>4694847</v>
      </c>
      <c r="K37" s="255">
        <f>ACTIVIDAD_3!J26</f>
        <v>311658025</v>
      </c>
      <c r="L37" s="605">
        <f>+I37+1.66%</f>
        <v>0.1832</v>
      </c>
      <c r="M37" s="307"/>
    </row>
    <row r="38" spans="1:13" ht="55.15" customHeight="1" x14ac:dyDescent="0.25">
      <c r="A38" s="660"/>
      <c r="B38" s="254" t="s">
        <v>362</v>
      </c>
      <c r="C38" s="663"/>
      <c r="D38" s="255">
        <f>ACTIVIDAD_4!H25</f>
        <v>5901038</v>
      </c>
      <c r="E38" s="255">
        <f>ACTIVIDAD_4!H26</f>
        <v>190284771</v>
      </c>
      <c r="F38" s="606"/>
      <c r="G38" s="255">
        <f>ACTIVIDAD_4!I25</f>
        <v>5982806</v>
      </c>
      <c r="H38" s="255">
        <f>ACTIVIDAD_4!I26</f>
        <v>193946806</v>
      </c>
      <c r="I38" s="606"/>
      <c r="J38" s="255">
        <f>ACTIVIDAD_4!J25</f>
        <v>33562526</v>
      </c>
      <c r="K38" s="255">
        <f>ACTIVIDAD_4!J26</f>
        <v>194551206</v>
      </c>
      <c r="L38" s="606"/>
      <c r="M38" s="307"/>
    </row>
    <row r="39" spans="1:13" ht="55.15" customHeight="1" thickBot="1" x14ac:dyDescent="0.3">
      <c r="A39" s="661"/>
      <c r="B39" s="265" t="s">
        <v>389</v>
      </c>
      <c r="C39" s="664"/>
      <c r="D39" s="334">
        <f>ACTIVIDAD_5!H25</f>
        <v>1474648</v>
      </c>
      <c r="E39" s="334">
        <f>ACTIVIDAD_5!H26</f>
        <v>74752648</v>
      </c>
      <c r="F39" s="607"/>
      <c r="G39" s="334">
        <f>ACTIVIDAD_5!I25</f>
        <v>1492743</v>
      </c>
      <c r="H39" s="334">
        <f>ACTIVIDAD_5!I26</f>
        <v>74770743</v>
      </c>
      <c r="I39" s="607"/>
      <c r="J39" s="334">
        <f>ACTIVIDAD_5!J25</f>
        <v>1674673</v>
      </c>
      <c r="K39" s="334">
        <f>ACTIVIDAD_5!J26</f>
        <v>74921843</v>
      </c>
      <c r="L39" s="607"/>
    </row>
    <row r="41" spans="1:13" ht="15" thickBot="1" x14ac:dyDescent="0.3"/>
    <row r="42" spans="1:13" ht="35.1" customHeight="1" thickBot="1" x14ac:dyDescent="0.3">
      <c r="A42" s="644" t="s">
        <v>222</v>
      </c>
      <c r="B42" s="645"/>
      <c r="C42" s="645"/>
      <c r="D42" s="645"/>
      <c r="E42" s="645"/>
      <c r="F42" s="645"/>
      <c r="G42" s="645"/>
      <c r="H42" s="645"/>
      <c r="I42" s="645"/>
      <c r="J42" s="645"/>
      <c r="K42" s="645"/>
      <c r="L42" s="646"/>
    </row>
    <row r="43" spans="1:13" ht="35.1" customHeight="1" x14ac:dyDescent="0.25">
      <c r="A43" s="619" t="s">
        <v>219</v>
      </c>
      <c r="B43" s="621" t="s">
        <v>101</v>
      </c>
      <c r="C43" s="623" t="s">
        <v>13</v>
      </c>
      <c r="D43" s="625" t="s">
        <v>191</v>
      </c>
      <c r="E43" s="626"/>
      <c r="F43" s="627"/>
      <c r="G43" s="625" t="s">
        <v>223</v>
      </c>
      <c r="H43" s="626"/>
      <c r="I43" s="627"/>
      <c r="J43" s="625" t="s">
        <v>193</v>
      </c>
      <c r="K43" s="626"/>
      <c r="L43" s="627"/>
    </row>
    <row r="44" spans="1:13" ht="35.1" customHeight="1" thickBot="1" x14ac:dyDescent="0.3">
      <c r="A44" s="641"/>
      <c r="B44" s="642"/>
      <c r="C44" s="643"/>
      <c r="D44" s="248" t="s">
        <v>26</v>
      </c>
      <c r="E44" s="249" t="s">
        <v>28</v>
      </c>
      <c r="F44" s="250" t="s">
        <v>106</v>
      </c>
      <c r="G44" s="251" t="s">
        <v>26</v>
      </c>
      <c r="H44" s="252" t="s">
        <v>28</v>
      </c>
      <c r="I44" s="253" t="s">
        <v>106</v>
      </c>
      <c r="J44" s="251" t="s">
        <v>26</v>
      </c>
      <c r="K44" s="252" t="s">
        <v>28</v>
      </c>
      <c r="L44" s="253" t="s">
        <v>106</v>
      </c>
    </row>
    <row r="45" spans="1:13" ht="55.15" customHeight="1" x14ac:dyDescent="0.25">
      <c r="A45" s="655" t="s">
        <v>428</v>
      </c>
      <c r="B45" s="264" t="str">
        <f>ACTIVIDAD_1!B12</f>
        <v>Iniciar 4600 casos de representación jurídica asignados por el Comité Técnico de Representación Jurídica</v>
      </c>
      <c r="C45" s="665" t="s">
        <v>284</v>
      </c>
      <c r="D45" s="355">
        <f>ACTIVIDAD_1!K25</f>
        <v>23291943</v>
      </c>
      <c r="E45" s="356">
        <f>ACTIVIDAD_1!K26</f>
        <v>434016619</v>
      </c>
      <c r="F45" s="670">
        <f>ACTIVIDAD_1!C57</f>
        <v>121</v>
      </c>
      <c r="G45" s="355">
        <f>ACTIVIDAD_1!L25</f>
        <v>109689260</v>
      </c>
      <c r="H45" s="355">
        <f>ACTIVIDAD_1!L26</f>
        <v>427298327</v>
      </c>
      <c r="I45" s="603">
        <f>ACTIVIDAD_1!C59</f>
        <v>151</v>
      </c>
      <c r="J45" s="257"/>
      <c r="K45" s="258"/>
      <c r="L45" s="259"/>
    </row>
    <row r="46" spans="1:13" ht="55.15" customHeight="1" x14ac:dyDescent="0.25">
      <c r="A46" s="656"/>
      <c r="B46" s="254" t="s">
        <v>311</v>
      </c>
      <c r="C46" s="666"/>
      <c r="D46" s="357">
        <f>ACTIVIDAD_2!K25</f>
        <v>13053763</v>
      </c>
      <c r="E46" s="358">
        <f>ACTIVIDAD_2!K26</f>
        <v>69142487</v>
      </c>
      <c r="F46" s="671"/>
      <c r="G46" s="357">
        <f>ACTIVIDAD_2!L25</f>
        <v>24325060</v>
      </c>
      <c r="H46" s="357">
        <f>ACTIVIDAD_2!L26</f>
        <v>58072560</v>
      </c>
      <c r="I46" s="604"/>
      <c r="J46" s="260"/>
      <c r="K46" s="199"/>
      <c r="L46" s="261"/>
    </row>
    <row r="47" spans="1:13" ht="55.15" customHeight="1" x14ac:dyDescent="0.25">
      <c r="A47" s="659" t="s">
        <v>429</v>
      </c>
      <c r="B47" s="254" t="str">
        <f>ACTIVIDAD_3!B12</f>
        <v>Brindar a 44500 mujeres orientación y asesoría jurídica en los espacios con presencia de la SDMujer</v>
      </c>
      <c r="C47" s="667" t="s">
        <v>363</v>
      </c>
      <c r="D47" s="357">
        <f>ACTIVIDAD_3!K25</f>
        <v>48155694</v>
      </c>
      <c r="E47" s="358">
        <f>ACTIVIDAD_3!K26</f>
        <v>288119257</v>
      </c>
      <c r="F47" s="672">
        <f>+L37+1.66%</f>
        <v>0.19980000000000001</v>
      </c>
      <c r="G47" s="357">
        <f>ACTIVIDAD_3!L25</f>
        <v>17702450</v>
      </c>
      <c r="H47" s="357">
        <f>ACTIVIDAD_3!L26</f>
        <v>268179950</v>
      </c>
      <c r="I47" s="605">
        <f>+F47+1.66%</f>
        <v>0.21640000000000001</v>
      </c>
      <c r="J47" s="260"/>
      <c r="K47" s="199"/>
      <c r="L47" s="261"/>
    </row>
    <row r="48" spans="1:13" ht="55.15" customHeight="1" x14ac:dyDescent="0.25">
      <c r="A48" s="660"/>
      <c r="B48" s="254" t="str">
        <f>ACTIVIDAD_4!B12</f>
        <v>Realizar a 22000 mujeres acompañamiento psicosocial en los espacios con presencia de la SDMujer</v>
      </c>
      <c r="C48" s="668"/>
      <c r="D48" s="357">
        <f>ACTIVIDAD_4!K25</f>
        <v>40406754</v>
      </c>
      <c r="E48" s="358">
        <f>ACTIVIDAD_4!K26</f>
        <v>194929074</v>
      </c>
      <c r="F48" s="672"/>
      <c r="G48" s="357">
        <f>ACTIVIDAD_4!L25</f>
        <v>19933461</v>
      </c>
      <c r="H48" s="357">
        <f>ACTIVIDAD_4!L26</f>
        <v>194023928</v>
      </c>
      <c r="I48" s="606"/>
      <c r="J48" s="260"/>
      <c r="K48" s="199"/>
      <c r="L48" s="261"/>
    </row>
    <row r="49" spans="1:12" ht="55.15" customHeight="1" thickBot="1" x14ac:dyDescent="0.3">
      <c r="A49" s="661"/>
      <c r="B49" s="265" t="str">
        <f>ACTIVIDAD_5!B12</f>
        <v>Gestionar 9500 activaciones de rutas y servicios de la oferta distrital para la atención integral a mujeres</v>
      </c>
      <c r="C49" s="669"/>
      <c r="D49" s="365">
        <f>ACTIVIDAD_5!K25</f>
        <v>5594658</v>
      </c>
      <c r="E49" s="366">
        <f>ACTIVIDAD_5!K26</f>
        <v>74793155</v>
      </c>
      <c r="F49" s="673"/>
      <c r="G49" s="777">
        <f>ACTIVIDAD_5!L25</f>
        <v>14525335</v>
      </c>
      <c r="H49" s="777">
        <f>ACTIVIDAD_5!L26</f>
        <v>74790635</v>
      </c>
      <c r="I49" s="607"/>
      <c r="J49" s="262"/>
      <c r="K49" s="200"/>
      <c r="L49" s="263"/>
    </row>
  </sheetData>
  <mergeCells count="82">
    <mergeCell ref="D43:F43"/>
    <mergeCell ref="G43:I43"/>
    <mergeCell ref="A45:A46"/>
    <mergeCell ref="C45:C46"/>
    <mergeCell ref="A47:A49"/>
    <mergeCell ref="C47:C49"/>
    <mergeCell ref="A43:A44"/>
    <mergeCell ref="B43:B44"/>
    <mergeCell ref="C43:C44"/>
    <mergeCell ref="F45:F46"/>
    <mergeCell ref="F47:F49"/>
    <mergeCell ref="I45:I46"/>
    <mergeCell ref="I47:I49"/>
    <mergeCell ref="J43:L43"/>
    <mergeCell ref="J33:L33"/>
    <mergeCell ref="A35:A36"/>
    <mergeCell ref="C35:C36"/>
    <mergeCell ref="A37:A39"/>
    <mergeCell ref="C37:C39"/>
    <mergeCell ref="A42:L42"/>
    <mergeCell ref="A33:A34"/>
    <mergeCell ref="B33:B34"/>
    <mergeCell ref="C33:C34"/>
    <mergeCell ref="D33:F33"/>
    <mergeCell ref="G33:I33"/>
    <mergeCell ref="F35:F36"/>
    <mergeCell ref="F37:F39"/>
    <mergeCell ref="I35:I36"/>
    <mergeCell ref="I37:I39"/>
    <mergeCell ref="A25:A26"/>
    <mergeCell ref="C25:C26"/>
    <mergeCell ref="A27:A29"/>
    <mergeCell ref="C27:C29"/>
    <mergeCell ref="A32:L32"/>
    <mergeCell ref="F25:F26"/>
    <mergeCell ref="I25:I26"/>
    <mergeCell ref="L25:L26"/>
    <mergeCell ref="F27:F29"/>
    <mergeCell ref="I27:I29"/>
    <mergeCell ref="L27:L29"/>
    <mergeCell ref="A22:L22"/>
    <mergeCell ref="A23:A24"/>
    <mergeCell ref="B23:B24"/>
    <mergeCell ref="C23:C24"/>
    <mergeCell ref="D23:F23"/>
    <mergeCell ref="G23:I23"/>
    <mergeCell ref="J23:L23"/>
    <mergeCell ref="C17:C19"/>
    <mergeCell ref="F17:F19"/>
    <mergeCell ref="I17:I19"/>
    <mergeCell ref="L17:L19"/>
    <mergeCell ref="A15:A16"/>
    <mergeCell ref="C15:C16"/>
    <mergeCell ref="F15:F16"/>
    <mergeCell ref="I15:I16"/>
    <mergeCell ref="L15:L16"/>
    <mergeCell ref="M8:O8"/>
    <mergeCell ref="M9:O9"/>
    <mergeCell ref="M10:O10"/>
    <mergeCell ref="A12:L12"/>
    <mergeCell ref="A13:A14"/>
    <mergeCell ref="B13:B14"/>
    <mergeCell ref="C13:C14"/>
    <mergeCell ref="D13:F13"/>
    <mergeCell ref="G13:I13"/>
    <mergeCell ref="J13:L13"/>
    <mergeCell ref="L35:L36"/>
    <mergeCell ref="L37:L39"/>
    <mergeCell ref="A1:A4"/>
    <mergeCell ref="B1:I1"/>
    <mergeCell ref="J1:L1"/>
    <mergeCell ref="B2:I2"/>
    <mergeCell ref="J2:L2"/>
    <mergeCell ref="B3:I3"/>
    <mergeCell ref="J3:L3"/>
    <mergeCell ref="B4:I4"/>
    <mergeCell ref="J4:L4"/>
    <mergeCell ref="B6:I6"/>
    <mergeCell ref="K6:L6"/>
    <mergeCell ref="A8:A10"/>
    <mergeCell ref="J8:J10"/>
    <mergeCell ref="A17:A19"/>
  </mergeCells>
  <pageMargins left="0.25" right="0.25" top="0.75" bottom="0.75" header="0.3" footer="0.3"/>
  <pageSetup scale="25"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835ca095044b14fc8c10d21f734a567c">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8a0cd4eca6f7b8f26792c1304a7f3c54"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0B7777E-2FAF-42A7-90BE-E732A9FFEA31}"/>
</file>

<file path=customXml/itemProps2.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3.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11</vt:i4>
      </vt:variant>
    </vt:vector>
  </HeadingPairs>
  <TitlesOfParts>
    <vt:vector size="23" baseType="lpstr">
      <vt:lpstr>Instructivo</vt:lpstr>
      <vt:lpstr>ACTIVIDAD_1</vt:lpstr>
      <vt:lpstr>ACTIVIDAD_2</vt:lpstr>
      <vt:lpstr>ACTIVIDAD_3</vt:lpstr>
      <vt:lpstr>ACTIVIDAD_4</vt:lpstr>
      <vt:lpstr>ACTIVIDAD_5</vt:lpstr>
      <vt:lpstr>META_PDD_1938</vt:lpstr>
      <vt:lpstr>META_PDD_1939</vt:lpstr>
      <vt:lpstr>PRODUCTO_MGA</vt:lpstr>
      <vt:lpstr>TERRITORIALIZACIÓN</vt:lpstr>
      <vt:lpstr>PMR</vt:lpstr>
      <vt:lpstr>CONTROL DE CAMBIOS</vt:lpstr>
      <vt:lpstr>ACTIVIDAD_1!Área_de_impresión</vt:lpstr>
      <vt:lpstr>ACTIVIDAD_2!Área_de_impresión</vt:lpstr>
      <vt:lpstr>ACTIVIDAD_3!Área_de_impresión</vt:lpstr>
      <vt:lpstr>ACTIVIDAD_4!Área_de_impresión</vt:lpstr>
      <vt:lpstr>ACTIVIDAD_5!Área_de_impresión</vt:lpstr>
      <vt:lpstr>'CONTROL DE CAMBIOS'!Área_de_impresión</vt:lpstr>
      <vt:lpstr>META_PDD_1938!Área_de_impresión</vt:lpstr>
      <vt:lpstr>META_PDD_1939!Área_de_impresión</vt:lpstr>
      <vt:lpstr>PMR!Área_de_impresión</vt:lpstr>
      <vt:lpstr>PRODUCTO_MGA!Área_de_impresión</vt:lpstr>
      <vt:lpstr>TERRITORIALIZACIÓN!Área_de_impresión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Yuly Emperatriz Sanchez Cancelado</cp:lastModifiedBy>
  <cp:revision/>
  <dcterms:created xsi:type="dcterms:W3CDTF">2016-04-29T15:11:54Z</dcterms:created>
  <dcterms:modified xsi:type="dcterms:W3CDTF">2025-12-06T00:31:50Z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