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jan_josef/Documents/"/>
    </mc:Choice>
  </mc:AlternateContent>
  <xr:revisionPtr revIDLastSave="0" documentId="8_{20D38374-5CC4-AF47-AD8F-D45A2A0035E0}" xr6:coauthVersionLast="47" xr6:coauthVersionMax="47" xr10:uidLastSave="{00000000-0000-0000-0000-000000000000}"/>
  <bookViews>
    <workbookView xWindow="0" yWindow="0" windowWidth="28800" windowHeight="18000" tabRatio="628" xr2:uid="{00000000-000D-0000-FFFF-FFFF00000000}"/>
  </bookViews>
  <sheets>
    <sheet name="ACTIVIDAD_1" sheetId="20" r:id="rId1"/>
    <sheet name="ACTIVIDAD_2" sheetId="49" r:id="rId2"/>
    <sheet name="ACTIVIDAD_3" sheetId="50" r:id="rId3"/>
    <sheet name="ACTIVIDAD_4" sheetId="51" r:id="rId4"/>
    <sheet name="META_PDD_103" sheetId="38" r:id="rId5"/>
    <sheet name="META_PDD_107" sheetId="52" r:id="rId6"/>
    <sheet name="PRODUCTO_MGA" sheetId="47" r:id="rId7"/>
    <sheet name="TERRITORIALIZACIÓN" sheetId="41" r:id="rId8"/>
    <sheet name="PMR" sheetId="46" r:id="rId9"/>
    <sheet name="CONTROL DE CAMBIOS" sheetId="40" r:id="rId10"/>
  </sheets>
  <definedNames>
    <definedName name="_xlnm._FilterDatabase" localSheetId="8" hidden="1">PMR!$A$12:$AX$14</definedName>
    <definedName name="_xlnm.Print_Area" localSheetId="0">ACTIVIDAD_1!$A$1:$O$31</definedName>
    <definedName name="_xlnm.Print_Area" localSheetId="4">META_PDD_103!$A$6:$X$20</definedName>
    <definedName name="_xlnm.Print_Area" localSheetId="6">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H26" i="51" l="1"/>
  <c r="I26" i="51"/>
  <c r="I26" i="49"/>
  <c r="I25" i="49"/>
  <c r="C43" i="52"/>
  <c r="I25" i="51" l="1"/>
  <c r="I26" i="50"/>
  <c r="I25" i="50"/>
  <c r="I26" i="20"/>
  <c r="I25" i="20" l="1"/>
  <c r="C116" i="20"/>
  <c r="E116" i="20"/>
  <c r="H26" i="50"/>
  <c r="H25" i="51"/>
  <c r="H25" i="50"/>
  <c r="H26" i="49"/>
  <c r="H25" i="49"/>
  <c r="C41" i="52" l="1"/>
  <c r="I56" i="52" l="1"/>
  <c r="C39" i="52"/>
  <c r="G26" i="51"/>
  <c r="N26" i="51" s="1"/>
  <c r="G25" i="51"/>
  <c r="G26" i="50"/>
  <c r="G25" i="50"/>
  <c r="N25" i="50" s="1"/>
  <c r="O25" i="50" s="1"/>
  <c r="G26" i="49"/>
  <c r="N26" i="49" s="1"/>
  <c r="G25" i="49"/>
  <c r="F25" i="51"/>
  <c r="E25" i="51"/>
  <c r="F26" i="51"/>
  <c r="F25" i="50"/>
  <c r="F26" i="50"/>
  <c r="F26" i="49"/>
  <c r="F25" i="49"/>
  <c r="C37" i="52"/>
  <c r="C29" i="51"/>
  <c r="D29" i="51"/>
  <c r="N28" i="51"/>
  <c r="N27" i="51"/>
  <c r="D26" i="51"/>
  <c r="E26" i="51"/>
  <c r="C25" i="51"/>
  <c r="N24" i="51"/>
  <c r="C29" i="50"/>
  <c r="E29" i="50"/>
  <c r="N29" i="50"/>
  <c r="O29" i="50" s="1"/>
  <c r="N27" i="50"/>
  <c r="N28" i="50"/>
  <c r="D26" i="50"/>
  <c r="E26" i="50"/>
  <c r="N26" i="50"/>
  <c r="C25" i="50"/>
  <c r="E25" i="50"/>
  <c r="N24" i="50"/>
  <c r="C29" i="49"/>
  <c r="D29" i="49"/>
  <c r="N28" i="49"/>
  <c r="N27" i="49"/>
  <c r="D26" i="49"/>
  <c r="E26" i="49"/>
  <c r="C25" i="49"/>
  <c r="N24" i="49"/>
  <c r="C29" i="20"/>
  <c r="D29" i="20" s="1"/>
  <c r="E29" i="20" s="1"/>
  <c r="N29" i="20" s="1"/>
  <c r="O29" i="20" s="1"/>
  <c r="N27" i="20"/>
  <c r="C26" i="20"/>
  <c r="C25" i="20"/>
  <c r="N24" i="20"/>
  <c r="E29" i="51"/>
  <c r="N29" i="51"/>
  <c r="O29" i="51"/>
  <c r="D25" i="51"/>
  <c r="E29" i="49"/>
  <c r="N29" i="49"/>
  <c r="O29" i="49" s="1"/>
  <c r="D25" i="49"/>
  <c r="N25" i="51"/>
  <c r="O25" i="51" s="1"/>
  <c r="E25" i="49"/>
  <c r="N25" i="49"/>
  <c r="O25" i="49" s="1"/>
  <c r="C51" i="52"/>
  <c r="B51" i="52"/>
  <c r="C49" i="52"/>
  <c r="B49" i="52"/>
  <c r="C47" i="52"/>
  <c r="B47" i="52"/>
  <c r="C45" i="52"/>
  <c r="B45" i="52"/>
  <c r="B43" i="52"/>
  <c r="B41" i="52"/>
  <c r="B39" i="52"/>
  <c r="B37" i="52"/>
  <c r="B35" i="52"/>
  <c r="C33" i="52"/>
  <c r="B33" i="52"/>
  <c r="C31" i="52"/>
  <c r="B31" i="52"/>
  <c r="B29" i="52"/>
  <c r="B52" i="52"/>
  <c r="C29" i="52"/>
  <c r="C51" i="38"/>
  <c r="C49" i="38"/>
  <c r="C47" i="38"/>
  <c r="C45" i="38"/>
  <c r="F26" i="38"/>
  <c r="I116" i="50"/>
  <c r="H116" i="50"/>
  <c r="G116" i="50"/>
  <c r="F116" i="50"/>
  <c r="E116" i="50"/>
  <c r="D116" i="50"/>
  <c r="C116" i="50"/>
  <c r="C116" i="49"/>
  <c r="E116" i="49"/>
  <c r="B116" i="50"/>
  <c r="B116" i="49"/>
  <c r="B34" i="50"/>
  <c r="B116" i="20"/>
  <c r="I116" i="51"/>
  <c r="H116" i="51"/>
  <c r="G116" i="51"/>
  <c r="F116" i="51"/>
  <c r="E116" i="51"/>
  <c r="D116" i="51"/>
  <c r="C116" i="51"/>
  <c r="B116" i="51"/>
  <c r="B62" i="51"/>
  <c r="B34" i="51"/>
  <c r="I116" i="49"/>
  <c r="H116" i="49"/>
  <c r="G116" i="49"/>
  <c r="F116" i="49"/>
  <c r="D116" i="49"/>
  <c r="B34" i="49"/>
  <c r="B62" i="20"/>
  <c r="B52" i="38"/>
  <c r="B34" i="20"/>
  <c r="D116" i="20"/>
  <c r="F116" i="20"/>
  <c r="G116" i="20"/>
  <c r="H116" i="20"/>
  <c r="I116" i="20"/>
  <c r="D26" i="20" l="1"/>
  <c r="E26" i="20" s="1"/>
  <c r="E25" i="20"/>
  <c r="F25" i="20" s="1"/>
  <c r="D25" i="20"/>
  <c r="F26" i="20"/>
  <c r="G26" i="20" s="1"/>
  <c r="H25" i="20" l="1"/>
  <c r="H26" i="20"/>
  <c r="G25" i="20"/>
  <c r="N26" i="20"/>
  <c r="N25" i="20" l="1"/>
  <c r="O25"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D7C33F7-3AAE-5A43-850B-15F46672758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A71E8B6E-2E92-3045-86AC-FACEA35E1D64}">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5C022924-0DCF-904E-98E6-A63A14EDDD61}">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BC901D2B-2B74-CA4A-AFD7-D220A361EE7E}">
      <text>
        <r>
          <rPr>
            <sz val="9"/>
            <color indexed="81"/>
            <rFont val="Tahoma"/>
            <family val="2"/>
          </rPr>
          <t>Fecha en la que el cambio solicitado al plan de acción es aprobado</t>
        </r>
      </text>
    </comment>
    <comment ref="B8" authorId="0" shapeId="0" xr:uid="{AB3C3FC5-9291-0D49-BDB8-093C6DFD596E}">
      <text>
        <r>
          <rPr>
            <sz val="9"/>
            <color indexed="81"/>
            <rFont val="Tahoma"/>
            <family val="2"/>
          </rPr>
          <t>Fecha en la que el cambio solicitado al plan de acción es aprobado</t>
        </r>
      </text>
    </comment>
    <comment ref="C8" authorId="0" shapeId="0" xr:uid="{F0DAB87F-9CBF-AE46-813E-F14FDA17F432}">
      <text>
        <r>
          <rPr>
            <sz val="9"/>
            <color indexed="81"/>
            <rFont val="Tahoma"/>
            <family val="2"/>
          </rPr>
          <t>Descripción de los cambios realizados en la actialización que corresponda</t>
        </r>
      </text>
    </comment>
    <comment ref="D8" authorId="0" shapeId="0" xr:uid="{44280F8C-1B29-274F-B3B4-DA7A7AF3080E}">
      <text>
        <r>
          <rPr>
            <sz val="9"/>
            <color indexed="81"/>
            <rFont val="Tahoma"/>
            <family val="2"/>
          </rPr>
          <t>Justificación del motivo que genera el cambio en el plan de acción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<sst xmlns="http://schemas.openxmlformats.org/spreadsheetml/2006/main" count="2324" uniqueCount="511">
  <si>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</si>
  <si>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</si>
  <si>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</si>
  <si>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</si>
  <si>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</si>
  <si>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</si>
  <si>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</si>
  <si>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</si>
  <si>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</si>
  <si>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</si>
  <si>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</si>
  <si>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</si>
  <si>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</si>
  <si>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</si>
  <si>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</si>
  <si>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</si>
  <si>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</si>
  <si>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</si>
  <si>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</si>
  <si>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</si>
  <si>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</si>
  <si>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</si>
  <si>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</si>
  <si>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</si>
  <si>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</si>
  <si>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 xml:space="preserve">EJECUCIÓN MENSUAL INDICADOR PDD </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</si>
  <si>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</si>
  <si>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</si>
  <si>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</si>
  <si>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</si>
  <si>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</si>
  <si>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</si>
  <si>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</si>
  <si>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</si>
  <si>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</si>
  <si>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</si>
  <si>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</si>
  <si>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</si>
  <si>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</si>
  <si>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</si>
  <si>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</si>
  <si>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</si>
  <si>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Meta Anual 2025</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</si>
  <si>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</si>
  <si>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</si>
  <si>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</si>
  <si>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</si>
  <si>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</si>
  <si>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</si>
  <si>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</si>
  <si>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</si>
  <si>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</si>
  <si>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</si>
  <si>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</si>
  <si>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</si>
  <si>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</si>
  <si>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</si>
  <si>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</si>
  <si>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</si>
  <si>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</si>
  <si>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</si>
  <si>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</si>
  <si>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</si>
  <si>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</si>
  <si>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</si>
  <si>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</si>
  <si>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</si>
  <si>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</si>
  <si>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</si>
  <si>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</si>
  <si>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</si>
  <si>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</si>
  <si>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</si>
  <si>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</si>
  <si>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</si>
  <si>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</si>
  <si>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</si>
  <si>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</si>
  <si>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</si>
  <si>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</si>
  <si>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</si>
  <si>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</si>
  <si>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</si>
  <si>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</si>
  <si>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</si>
  <si>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</si>
  <si>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</si>
  <si>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</si>
  <si>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</si>
  <si>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</si>
  <si>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</si>
  <si>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</si>
  <si>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</si>
  <si>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</si>
  <si>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</si>
  <si>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</si>
  <si>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</si>
  <si>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</si>
  <si>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</si>
  <si>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</si>
  <si>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</si>
  <si>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</si>
  <si>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</si>
  <si>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</si>
  <si>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</si>
  <si>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</si>
  <si>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</si>
  <si>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</si>
  <si>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</si>
  <si>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</si>
  <si>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</si>
  <si>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</si>
  <si>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</si>
  <si>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</si>
  <si>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</si>
  <si>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</si>
  <si>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</si>
  <si>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</si>
  <si>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</si>
  <si>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</si>
  <si>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</si>
  <si>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</si>
  <si>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</si>
  <si>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</si>
  <si>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</si>
  <si>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</si>
  <si>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</si>
  <si>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</si>
  <si>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</si>
  <si>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</si>
  <si>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</si>
  <si>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</si>
  <si>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</si>
  <si>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</si>
  <si>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</si>
  <si>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</si>
  <si>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</si>
  <si>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</si>
  <si>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</si>
  <si>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</si>
  <si>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</si>
  <si>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</si>
  <si>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</si>
  <si>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</si>
  <si>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</si>
  <si>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</si>
  <si>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</si>
  <si>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</si>
  <si>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</si>
  <si>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</si>
  <si>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</si>
  <si>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</si>
  <si>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</si>
  <si>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</si>
  <si>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</si>
  <si>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</si>
  <si>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</si>
  <si>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</si>
  <si>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</si>
  <si>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</si>
  <si>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</si>
  <si>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</si>
  <si>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</si>
  <si>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</si>
  <si>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</si>
  <si>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</si>
  <si>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</si>
  <si>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</si>
  <si>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</si>
  <si>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</si>
  <si>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8222 - Fortalecimiento de los servicios y estrategias con enfoque diferencial en el sector público y privado que vinculen a la ciudadanía y a las mujeres en sus diferencias y diversidad en Bogotá D.C.</t>
  </si>
  <si>
    <t>X</t>
  </si>
  <si>
    <t>Implementar 3 estrategias que contribuyan al reconocimiento y garantía de los  derechos de las mujeres en sus diferencias y diversidad</t>
  </si>
  <si>
    <t>Servicio de promoción de la garantía de derechos</t>
  </si>
  <si>
    <t>Código: DE-FO-5</t>
  </si>
  <si>
    <t>2. Bogotá confía en su bien-estar</t>
  </si>
  <si>
    <t>Número de estrategias implementadas que contribuyan al reconocimiento y garantía de los derechos de las mujeres en sus diferencias y diversidad</t>
  </si>
  <si>
    <t>2.12. Bogotá cuida a su gente</t>
  </si>
  <si>
    <t>107. Desarrollar 4 estrategias de empoderamiento para promover capacidades, liderazgos, participación, incidencia política y transformación de imaginarios culturales, que reproducen los estereotipos de género, en los territorios urbanos y rurales.</t>
  </si>
  <si>
    <t>Se adelanta el proceso contractual para el equipo técnico que acompañará los procesos de formación virtual, y se realiza la proyección de cronogramas, metas y tareas para la divulgación de los cursos. Durante este mes, se avanza en la identificación de dificultades presentadas en la plataforma de formación virtual de la SdMujer para la realización de los cursos.
Asimismo, se adelanta el proceso contractual para el equipo técnico que liderará la ejecución de las acciones afirmativas, focalizando la población a trabajar durante el 2025. También se lleva a cabo el proceso contractual para el equipo técnico encargado de gestionar y tramitar la realización de convenios, acuerdos, planes de trabajo conjunto y/o compromisos con entidades educativas públicas o privadas. Además, se proyectan cronogramas, indicadores y objetivos para el 2025.</t>
  </si>
  <si>
    <t>Se adelanta el proceso contractual para el equipo técnico que acompañará los procesos de formación virtual y se realiza la proyección de cronogramas, metas y tareas para la divulgación de los cursos. Durante este mes, se avanza en la identificación de dificultades presentadas en la plataforma de formación virtual de la SdMujer para la realización de los cursos.
Asimismo, se adelanta el proceso contractual para el equipo técnico que lidera la ejecución de las acciones afirmativas, focalizando la población a trabajar durante el 2025. También se adelanta el proceso contractual para el equipo técnico que gestionará y tramitará la realización de convenios, acuerdos, planes de trabajo conjunto y/o compromisos con entidades educativas públicas o privadas, y se realiza la proyección de cronogramas, indicadores y objetivos para el 2025.</t>
  </si>
  <si>
    <t>No se presentan retrasos de acuerdo con la programación, pero se precisa que el curso Escuela AMARTE presenta dificultades técnicas, dado que la plataforma no habilita la visualización de los videos del material necesario para el desarrollo de los contenidos de los módulos. En la vigencia anterior, se acordó dar solución a esta dificultad al iniciar el 2025.
En atención a la solución de este problema, se evidencia la necesidad de migrar el contenido de la Escuela directamente a la plataforma Moodle de la Secretaría de la Mujer, puesto que anteriormente funcionaba con un enlace de usuario de otra plataforma creado por el cooperante aliado. Dicha dificultad ha generado una alta deserción de las participantes en la vigencia anterior.</t>
  </si>
  <si>
    <t xml:space="preserve">El desarrollo de 3 estrategias para que contribuyan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t>
  </si>
  <si>
    <t xml:space="preserve">En Febrero, frente a los espacios de transferencia metodológica, se inician reuniones de socialización del objetivo de la actividad con instituciones para concertación de cronogramas para el año 2025. * 25/02/2025 Concertación fechas IED Santa Lucia CAFAM    * 27/02/2025  Concertación fechas Fundación regalando sueños  COLVEN. Adicionalmente, 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y además 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t>
  </si>
  <si>
    <t xml:space="preserve">En Enero a Febrero, frente a los espacios de transferencia metodológica, se inician reuniones de socialización del objetivo de la actividad con instituciones para concertación de cronogramas para el año 2025. Concertando fechas con: IED Santa Lucia CAFAM y Fundación regalando sueños  COLVEN. Adicionalmente, 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y además 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t>
  </si>
  <si>
    <t>No se presentan retrasos</t>
  </si>
  <si>
    <t>Desarrollo de semilleros de empoderamiento, Jornadas Significativas y encuentros intergeneracionales, como espacios para abordar los derechos a una vida libre de violencias, educación, participación, adicionalmente,  se realizan Espacios de Conexión Emocional, Escuelas de Educación Emocional AMARTE presenciales y virtuales y Acciones Pedagógicas Para la Eliminación de Barreras y Estigmas en Salud Mental, entre las que se encuentran las Transferencias de Conocimientos y el curso Tejiendo Redes : Derechos Humanos, migración y bienestar emocional en sus dos versiones  para comunidad  y  para servidores y servidoras públicos; todas estas acciones se han realizado  con el objetivo de generar capacidades psicoemocionales para el cuidado y bienestar emocional de las mujeres que en sus diferencias y diversidad que  han visto vulnerada su salud mental producto del estigma, la discriminación y las desigualdades, buscando que  las mujeres se reconozcan y se apropien de  prácticas orientadas al  autocuidado y manejo de las emociones como un factor protector, así como al desarrollo de habilidades de afrontamiento y resiliencia, a partir de la generación de espacios de consciencia, cuidado y fortalecimiento  de redes de apoyo.</t>
  </si>
  <si>
    <t xml:space="preserve">Para el mes de marzo, se implementó la estrategia de formación en herramientas de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Frente a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con su ciclo vital aportan a la eliminación de estereotipos y roles basados en el género. 
(ii)	Se inician 3 Escuelas de Educación AMAR-TE de la siguiente manera:                                                          
•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	1 escuela AMAR-TE con Mujeres en ASP Fundación Miquelina Grupo 2. 27 mujeres certificadas            
•	1 escuela AMAR-TE con Mujeres en ASP y habitabilidad en calle Fundación Nuevo porvenir Grupo 3: Se ha desarrollado 1 sesión trabajando temática de reconocimiento y gestión emocional  
(iii)	Se realizaron siete (7) Espacios de Conexión Emocional
•	ECE Migrantes: Metodología Raíces y actividad a través del dibujo para el afianzamiento de la historia de vida y el reconocimiento de factores resilientes.  21 mujeres participantes.                   
•	ECE Migrantes: Metodología raíces y actividad a través del dibujo para el afianzamiento de la historia de vida y el reconocimiento de factores resilientes. 16 mujeres participantes                    
•	ECE ASP: Metodología Aromaterapia y masaje relajante como herramientas para la regulación emocional. 21 mujeres participantes                                          
•	ECE ASP: Metodología Aromaterapia y masaje relajante como herramientas para la regulación emocional. 22 mujeres participantes                                                
•	ECE Campesinas y Rurales: Metodología Aromaterapia, masaje relajante y movimiento como herramientas para la regulación emocional.18 mujeres participantes
•	ECE Campesinas y Rurales: Metodología Aromaterapia, masaje relajante y movimiento como herramientas para la regulación emocional. 9 mujeres participantes                                                         
•	ECE LBT: Metodología composición musical como herramienta para la regulación emocional y la resignificación de la historia de vida. 9 mujeres participantes. </t>
  </si>
  <si>
    <t>En el periodo acumulado de Enero a marzo se implementó la estrategia de formación en herramientas de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Frente a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con su ciclo vital aportan a la eliminación de estereotipos y roles basados en el género. 
(ii)	Se inician 3 Escuelas de Educación AMAR-TE de la siguiente manera: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1 escuela AMAR-TE con Mujeres en ASP Fundación Miquelina Grupo 2. 27 mujeres certificadas. 1 escuela AMAR-TE con Mujeres en ASP y habitabilidad en calle Fundación Nuevo porvenir Grupo 3: Se ha desarrollado 1 sesión trabajando temática de reconocimiento y gestión emocional  
(iii)	Se realizaron ocho (8) Espacios de Conexión Emociona.: ECE Migrantes: 21 mujeres participantes. ECE Migrantes: 16 mujeres participantes                    
•	ECE ASP: Metodología Aromaterapia y masaje relajante como herramientas para la regulación emocional. 21 mujeres participantes. ECE ASP:. 22 mujeres participantes. ECE Campesinas y Rurales:.18 mujeres participanteS. ECE con 15 mujeres jóvenes  de la Universidad Colegio Mayor de Cundinamarca, abordando la temática de Navegando por la vida para reconocer recursos  propios de afrontamiento a situaciones de salud mental como la ansiedad y la depresión. ECE Campesinas y Rurales:. 9 mujeres participantes. ECE LBT: Metodología composición musical como herramienta para la regulación emocional y la resignificación de la historia de vida. 9 mujeres participantes. 
Frente a la estrategia de Educación flexible avanza a través de las gestiones necesarias para la firma de convenios y acuerdos de trabajo con entidades públicas y privadas así: Se realizó reunión inicial con ICFES para establecer la ruta para la elaboración del contrato interadministrativo. Se solicitó que fuera enviada desde la Secretaría Distrital de la Mujer invitación a presentar la preoferta.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vía correo electrónico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t>
  </si>
  <si>
    <t xml:space="preserve">No se presentan retrasos </t>
  </si>
  <si>
    <t xml:space="preserve">2025-1.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t>
  </si>
  <si>
    <t xml:space="preserve">2025-2. Implementar la ESTRATEGIA  de ACCIONES AFIRMATIVAS PARA EL FORTALECIMIENTO DE CAPACIDADES EMOCIONALES Y EMPODERAMIENTO DE LAS MUJERES a través de la realización de de encuentros con las mujeres en Jornadas Significativas,  Semilleros, Espacios de Conexión Emocional  y  Escuelas de Educación Emocional AMAR-TE, como acciones orientadas a  la visibilización y transformación de las prácticas de discriminación que afectan a las mujeres en sus diferencias y diversidades. </t>
  </si>
  <si>
    <t xml:space="preserve">2025-3.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t>
  </si>
  <si>
    <t xml:space="preserve">Se adelanta el proceso contractual para el equipo técnico que  acompañara los procesos de formación virtual y se realiza proyección de cronogramas, metas y tareas para la divulgación de los cursos. Durante este mes, se avanza en la identificación de dificultades presentadas en la plataforma  de formación virtual de la SdMujer para la realización de los cursos. </t>
  </si>
  <si>
    <t xml:space="preserve">Se adelanta el proceso contractual para el equipo técnico que lidera la realización de las acciones afirmativas  y se realiza proyección de cronogramas, metas y objetivos para el trabajo a adelantar durante el 2025, focalizando la población a trabajar durante el 2025. </t>
  </si>
  <si>
    <t xml:space="preserve">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t>
  </si>
  <si>
    <t>https://secretariadistritald-my.sharepoint.com/:f:/g/personal/kforero_sdmujer_gov_co/ErUAQKH2tTlKjMvsW3tVJQUBvPKHugXd6KwEn--Z88jSXQ?e=cpDkOV</t>
  </si>
  <si>
    <t>https://secretariadistritald-my.sharepoint.com/:f:/g/personal/kforero_sdmujer_gov_co/Ej7pAUHgvcVEo-KktJ3ekAsBMn3dXaCugBxtD9_1BQqcKA?e=CTUi7V</t>
  </si>
  <si>
    <t>https://secretariadistritald-my.sharepoint.com/:f:/g/personal/kforero_sdmujer_gov_co/Eq5dEZN84WpGgWlQAX7pE_kBtktDW8cluN6-Y6kBANfzTw?e=k4fHB8</t>
  </si>
  <si>
    <t>En Febrero, frente a los espacios de transferencia metodológica, se inician reuniones de socialización del objetivo de la actividad con instituciones para concertación de cronogramas para el año 2025. * 25/02/2025 Concertación fechas IED Santa Lucia CAFAM    * 27/02/2025  Concertación fechas Fundación regalando sueños  COLVEN,  adicionalmente, una vez identificadas las dificultades técnicas presentes en la plataforma de formación virtual de la SdMujer,  se gestionó se realizaron las gestiones con la Directora de enfoque Diferencial para tramitar la solución y ajustes necesarios con  el equipo de la Dirección de Gestión del conocimiento, lo anterior teniendo en cuenta que El curso Tejiendo Redes, presenta dificultades técnicas dado que la plataforma  no registra de manera automática el avance en cada uno de los módulos desarrollados, es importante aclarar que está dificultad viene desde la creación del curso por parte del  cooperante aliado; dicha dificultad generó alta deserción de las participantes en vigencias anteriores.</t>
  </si>
  <si>
    <t>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así: * 17/02/2025 Concertación fechas Referente mujeres campesinas y rurales                                                                         * 18/02/2025 Concertación fechas Referentes mujeres raizales                                                                                            * 18/02/2025 Concertación fechas UNAD                             
* 19/02/2025 Concertación fechas Casa de Todas                                                                                                                              * 20/02/2025 Concertación fechas Referentes mujeres Afro                                                                                                * 20/02/2025 Concertación fechas Referentes mujeres Palenqueras                                                                                                                                                                                                                                                      * 25/02/2025 Concertación fechas IED Santa Lucia CAFAM                                
 * 26/02/2025 Concertación fechas fundación Venezolanos perseverantes                                                                              * 27/02/2025  Concertación fechas Fundación regalando sueños  COLVEN</t>
  </si>
  <si>
    <t>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Se avanzó en identificar con las ciudadanas los temas de interés y en el envío de la solicitud de los cursos al SENA para validación</t>
  </si>
  <si>
    <t xml:space="preserve">Para el mes de marzo, se implementó la estrategia de formación en herramientas de empoderamiento a través de las siguientes acciones: 
(i)	Se adelanto de forma exitosa el curso Observo, Identifico y Protejo, identificando que a la fecha se han certificado 26 personas, fortaleciendo sus conocimientos y competencias en el abordaje de temas relacionados con la prevención y atención de violencias contra la niñez y la adolescencia.
(ii)	Se realiza Una (1)  Formación a 10 profesionales de planta y 25 contratista de IDIPRON en el marco de la conmemoración del 8M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Se realizó concertación con el enlace de educación de la Secretaría Distrital de la Mujer en dónde se definió el primer espacio de transferencia metodológica del componente de empoderamiento dirigido a profesionales de la secretaria de Educación proyectada para la segunda semana de abril de 2025.    </t>
  </si>
  <si>
    <t xml:space="preserve">Para el mes de marzo como parte de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a su ciclo vital aportan a la eliminación de estereotipos y roles basados en el género. 
(ii)	Se inician 3 Escuelas de Educación AMAR-TE de la siguiente manera:                                                          
•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	1 escuela AMAR-TE con Mujeres en ASP Fundación Miquelina Grupo 2 se desarrollaron 4 sesiones trabajando temáticas de Gestión y reconocimiento emocional, violencias basadas en género y derechos sexuales y reproductivos, liderazgo inspirador, comunicación efectiva y resolución de conflictos. 27 mujeres certificadas            
•	1 escuela AMAR-TE con Mujeres en ASP y habitabilidad en calle Fundación Nuevo porvenir Grupo 3: Se ha desarrollado 1 sesión trabajando temática de reconocimiento y gestión emocional  
(iii)	Se realizaron siete (7) Espacios de Conexión Emocional
•	ECE Migrantes: Metodología Raíces y actividad a través del dibujo para el afianzamiento de la historia de vida y el reconocimiento de factores resilientes.  21 mujeres participantes.                   
•	ECE Migrantes: Metodología raíces y actividad a través del dibujo para el afianzamiento de la historia de vida y el reconocimiento de factores resilientes. 16 mujeres participantes                    
•	ECE ASP: Metodología Aromaterapia y masaje relajante como herramientas para la regulación emocional. 21 mujeres participantes                                          
•	ECE ASP: Metodología Aromaterapia y masaje relajante como herramientas para la regulación emocional. 22 mujeres participantes                                                
•	ECE Campesinas y Rurales: Metodología Aromaterapia, masaje relajante y movimiento como herramientas para la regulación emocional.18 mujeres participantes
•	ECE Campesinas y Rurales: Metodología Aromaterapia, masaje relajante y movimiento como herramientas para la regulación emocional. 9 mujeres participantes                                                         
•	ECE LBT: Metodología composición musical como herramienta para la regulación emocional y la resignificación de la historia de vida. 9 mujeres participantes. </t>
  </si>
  <si>
    <t>La estrategia de Educación flexible avanza para el mes de marzo a través de las gestiones necesarias para la firma de convenios y acuerdos de trabajo con entidades públicas y privadas así: 
Se realizó reunión inicial con ICFES para establecer la ruta para la elaboración del contrato interadministrativo. Se solicitó que fuera enviada desde la Secretaría Distrital de la Mujer invitación a presentar la preoferta.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vía correo electrónico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para el cumplimiento del indicador, proyectando en el plan de trabajo: (i) Curso de Elaboración de aceites esenciales 15 mujeres vereda Destino, localidad Usme (ii) Curso confección de ropa exterior 15 mujeres vereda verjón bajo, localidad de Chapinero (iii) Curso de manipulación de alimentos 15 mujeres 3 grupos uno por corregimiento. En la localidad de Sumapaz (iv) Curso de Muñecos navideños para 25 mujeres en la vereda Pasquilla localidad de Ciudad Bolívar (v) Certificación de competencias laborales en servicio al cliente 15 mujeres vereda San Juan localidad de Sumapaz.
Se realizó una reunión con la DTDP y la agrupación campesina de la Red del Destino de la localidad de Usme para socializar las acciones de la DED y definir acuerdos para la realización del curso de aceites esenciales.</t>
  </si>
  <si>
    <t>https://secretariadistritald-my.sharepoint.com/:f:/g/personal/kforero_sdmujer_gov_co/ErUAQKH2tTlKjMvsW3tVJQUBvPKHugXd6KwEn--Z88jSXQ?e=tPRXgJ</t>
  </si>
  <si>
    <t>https://secretariadistritald-my.sharepoint.com/:f:/g/personal/kforero_sdmujer_gov_co/Ej7pAUHgvcVEo-KktJ3ekAsBMn3dXaCugBxtD9_1BQqcKA?e=yVZ2Ca</t>
  </si>
  <si>
    <t>https://secretariadistritald-my.sharepoint.com/:f:/g/personal/kforero_sdmujer_gov_co/Eq5dEZN84WpGgWlQAX7pE_kBtktDW8cluN6-Y6kBANfzTw?e=jl3Skm</t>
  </si>
  <si>
    <t xml:space="preserve">En abril con el objetivo de realizar Formación en herramientas para el empoderamiento y las capacidades emocionales a funcionarias y funcionarios públicos, colaboradores, docentes y equipos técnicos, profesionales de organizaciones sociales, públicas o privadas, se avanzó en: 
(i)	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Para el mes de abril se realizó una (1) Cualificación a equipos de profesionales a 28 Profesionales Psicosociales del programa Atrapasueños de la Secretaría Distrital de Integración Social, en el tema de empoderamiento corporal y derechos de las mujeres, realizado en la Casa LGBTI Sebastián Romero. 
(iii)	Se realiza Una (1) Formación a siete (7) líderes migrantes Fundación COLVEN brindando un espacio de formación, autocuidado y fortalecimiento de herramientas psicoemocionales y favoreciendo el reconocimiento de la salud mental como un derecho y promoviendo el  intercambio de saberes desde un enfoque diferencial, de género e interseccional.                                                            
(iv)	Se realiza Una (1) Jornada de Transferencia de Conocimientos a Equipo de ocho (8) profesionales psicosociales SENA Centro de Manufactura textil y del cuero socialización conocimientos y herramientas del componente de Gestión y   Fortalecimiento de Capacidades Psicoemocionales.
(v)	Se articuló con la Universidad Nacional Abierta y a Distancia UNAD para iniciar preinscripciones a los cursos TEJIENDO REDES Y ESCUELA MARTE virtual, a mediados del mes de mayo. </t>
  </si>
  <si>
    <t xml:space="preserve">Para el mes de abril como parte de la estrategia de acciones afirmativas para el fortalecimiento de capacidades emocionales y el empoderamiento de las mujeres: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prevención, atención de violencias, amor romántico y derechos priorizados de las mujeres en la Política Pública de mujeres y equidad de género.
(ii)	Se realizó una (1) Escuela Amarte presencial, con 16 Mujeres en ASP  y habitabilidad en calle, con la Fundación Nuevo porvenir localidad de Santa Fe,  realizando 3 sesiones en las que se abordaron temáticas de : liderazgo inspirador, tipos y herramientas de comunicación asertiva e identificación de violencias basadas en género y derechos sexuales y reproductivos. 
(iii)	Se realizaron 4 espacios de conexión emocional, así: 11/04/2025 ECE con 15 mujeres Habitantes de calle: Metodología:  creación, exploración, expresión de emociones y sentimientos a través del movimiento, la corporalidad y la creación simbólica a través de la arcilla. 12/04/2025: ECE con 7 mujeres Campesinas y rurales: Metodología: A través de la aromaterapia, se estimuló la conexión con los sentidos, promoviendo la relajación y la presencia en el momento. El movimiento rítmico permitió liberar tensiones y reforzar la sensación de vitalidad, mientras que el masaje colectivo fomentó el apoyo mutuo y la conciencia corporal. 21/04/2025 ECE con 19 mujeres Jóvenes y adultas: Metodología: exploraran sus recursos internos y externos para afrontar los desafíos de la vida. A través del dibujo, pudieron reflexionar sobre sus fortalezas, emociones y experiencias, facilitando un proceso de autoconocimiento y resiliencia.  22 /04/2025: ECE con 17 mujeres Jóvenes: metodología: actividades sensoriales y corporales diseñadas para promover el bienestar, la calma y la alegría, las participantes pudieron conectar con el presente, compartir con otras mujeres y fortalecer lazos de apoyo mutuo. La combinación de creatividad, interacción con los sentidos y el intercambio de vivencias buscó generar un ambiente de contención y reconocimiento.  </t>
  </si>
  <si>
    <t>Las acciones desarrolladas en el mes de abril con el objetivo de fortalecer el desarrollo integral brindando oportunidades de educación flexible e inclusiva y con enfoque diferencial a las mujeres son: 
(i)	Durante el mes de abril se adelantó el borrador de estudios previos para el contrato con el ICFES, con los respectivos ajustes a las obligaciones contractuales. Así mismo, se adelantó reunión de seguimiento con ICFES para identificar avances en el envío de la preoferta y en los ajustes requeridos de acuerdo con los tiempos de ley de garantías. Finalmente,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La convocatoria se adelantó con el apoyo de la Secretaría de Educación, la Secretaría de Seguridad y la Secretaría de Integración Social; así mismo, con el liderazgo de las referentas poblacionales de la DED y el apoyo de las diferentes dependencias de la SDMujer. Así mismo, fue publicada en la página de Instagram de la Secretaría Distrital de la Mujer, con el apoyo de la Oficina de Comunicaciones de la entidad.
(ii)	Durante el mes de abril se adelantó reunión con la Dirección de Territorialización de Derechos y Participación para conocer la articulación que adelantan con Masglo para la formación a ciudadanas gitanas en un curso para la elaboración de manicure. A partir de la información recogida, se realizó reunión con el equipo étnico que trabaja con mujeres gitanas para presentar la propuesta, se validó y acordó construir una documento escrito para que en el mes de mayo se pueda concertar con el espacio consultivo de mujeres gitanas el proceso.  
(iii)	Durante el mes de abril se realizó la validación del plan de trabajo con CampeSENA para adelantar cursos de la oferta del programa con mujeres campesinas y rurales de Bogotá. Con este plan de trabajo se da cumplimiento a uno de los seis convenios, acuerdos o planes de trabajo conjuntos estipulados en la meta. En el marco de este plan de trabajo, se dio inicio al curso de aceites esenciales con ciudadanas de la localidad de Usme y el curso de patronaje de ropa exterior con ciudadanas de la verda Verjón Bajo de la localidad de Chapinero. Desde el componente de educación flexible también se asistió a las reuniones citadas por la Subsecretaría de Cuidado y Políticas de Igualdad con relación al convenio que está en proceso de firma con SENA.  
(iv)	Durante el mes de abril se realizó reunión con el equipo de la Agencia Atenea de la Secretaría de Educación para identificar posibles acciones a realizarse de forma articulada para fortalecer la ruta para una educación flexible e inclusiva en la línea de educación posmedia. En el espacio Atenea presentó la oferta que tiene disponible y se proyectó adelantar reuniones posteriores para consolidar acciones conjuntas.
(v)	Durante el mes de abril se realizaron dos reuniones con la Fundación Educamás donde se dio a conocer el componente de educación flexible e inclusiva de la Dirección de Enfoque Diferencial y, por parte de la Fundación Educamás, se presentaron sus líneas de trabajo. Se establecieron compromisos para trabajar de forma conjunta en las líneas de educación posmedia, de forma específica, con la vinculación de mujeres en sus diferencias y diversidades inscritas en la convocatoria para la presentación de las pruebas Saber 11 ICFES Calendario A a espacios formativos de alfabetización digital con la Fundación Educamás orientada a la vinculación posterior de las ciudadanas a carreras STEM.
(vi)	Durante el mes de abril se adelantó una reunión con la Universidad Católica donde se presentó el componente de educación flexible e inclusiva de la Dirección de Enfoque Diferencial. En este espacio se identificaron posibles acciones para fortalecer la ruta proyectada en el marco del componente, de forma específica en la línea de PreICFES, con la realización de talleres de refuerzo y orientación vocacional por parte de la Universidad Católica con las ciudadanas inscritas para la presentación de las pruebas Saber 11ICFES Calendario A 2025.</t>
  </si>
  <si>
    <t>1. En abril con el objetivo de realizar Formación en herramientas para el empoderamiento y las capacidades emocionales, se avanzó en: 
(i)	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Se realizó una (1) Cualificación a equipos de profesionales a 28 Profesionales Psicosociales del programa Atrapasueños de la Secretaría Distrital de Integración Social, en el tema de empoderamiento corporal y derechos de las mujeres (iii)	Se realiza Una (1) Formación a siete (7) líderes migrantes Fundación COLVEN brindando un espacio de formación, autocuidado y fortalecimiento de herramientas psicoemocionales y favoreciendo el reconocimiento de la salud mental como un derecho.                                                            (iv)	Se realiza Una (1) Jornada de Transferencia de Conocimientos a Equipo de ocho (8) profesionales psicosociales SENA Centro de Manufactura textil y del cuero socialización conocimientos y herramientas del componente de Gestión y   Fortalecimiento de Capacidades Psicoemocionales.
2. Para el mes de abril se realizan acciones afirmativas para el fortalecimiento de capacidades emocionales y el empoderamiento de las mujeres, así: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prevención, atención de violencias, amor romántico y derechos priorizados de las mujeres en la Política Pública de mujeres y equidad de género. (ii)	Se realizó una (1) Escuela Amarte presencial, con 16 Mujeres en ASP  y habitabilidad en calle, con la Fundación Nuevo porvenir localidad de Santa Fe,  realizando 3 sesiones en las que se abordaron temáticas de : liderazgo inspirador, tipos y herramientas de comunicación asertiva e identificación de violencias basadas en género y derechos sexuales y reproductivos. (iii)	Se realizaron 4 espacios de conexión emocional, 1. ECE con15 mujeres Habitantes de calle: Metodología:  creación, exploración, expresión de emociones y sentimientos a través del movimiento, la corporalidad y la creación simbólica a través de la arcilla. 2. ECE con 7 mujeres Campesinas y rurales: A través de la aromaterapia, se estimuló la conexión con los sentidos, promoviendo la relajación y la presencia en el momento. 3. ECE con 19 mujeres Jóvenes y adultas: exploraran sus recursos internos y externos para afrontar los desafíos de la vida. A través del dibujo, pudieron reflexionar sobre sus fortalezas, emociones y experiencias 4. ECE con 17 mujeres Jóvenes: actividades sensoriales y corporales diseñadas para promover el bienestar, la calma y la alegría, conectar con el presente, compartir con otras mujeres y fortalecer lazos de apoyo mutuo. 
3. Las acciones desarrolladas en el mes de abril con el objetivo de fortalecer el desarrollo integral brindando oportunidades de educación flexible e inclusiva para las mujeres en sus diferencias y diversidades: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Se adelantó reunión con la Dirección de Territorialización para conocer la articulación que adelantan con Masglo para la formación a ciudadanas gitanas en un curso para la elaboración de manicure. (iii) Durante el mes de abril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donde Se establecieron compromisos para trabajar de forma conjunta en las líneas de educación posmedia y alfabetización orientada a la vinculación posterior de las ciudadanas a carreras STEM. (v) Reunión con la Universidad Católica se identificaron posibles acciones para fortalecer la ruta proyectada en la línea de PreICFES, con la realización de talleres de refuerzo y orientación vocacional por parte de la Universidad Católica con las ciudadanas inscritas para la presentación de las pruebas Saber 11ICFES Calendario A 2025.</t>
  </si>
  <si>
    <t>https://secretariadistritald-my.sharepoint.com/:f:/g/personal/kforero_sdmujer_gov_co/EgL3jcun3d1Fi5lTcuxsTmkBgRfC7GC4-cIyEtFatZ4Vyw?e=1JuzQi</t>
  </si>
  <si>
    <t>https://secretariadistritald-my.sharepoint.com/:f:/g/personal/kforero_sdmujer_gov_co/EqyiSC-OnMJOlHRgZ4rX_doB5Mq_R3yBqS3NrqI1L88UAw?e=tQIzsa</t>
  </si>
  <si>
    <t>https://secretariadistritald-my.sharepoint.com/:f:/g/personal/kforero_sdmujer_gov_co/Evv51o1Tbq9NjRkdHaWjI_0BQuHWT32IwMqAgdN3Km23ZA?e=48xCh6</t>
  </si>
  <si>
    <t xml:space="preserve"> Implementar 1 Estrategia Distrital de Cuidado Menstrual, con enfoque diferencial</t>
  </si>
  <si>
    <t xml:space="preserve">Número de estrategias implementadas para la Educación Menstrual para el Autoconocimiento y Autocuidado </t>
  </si>
  <si>
    <t xml:space="preserve"> -     </t>
  </si>
  <si>
    <t xml:space="preserve">Se adelanta el proceso contractual para el equipo técnico que lidera la realización de las acciones de la estrategia de Educación Menstrual  y se realiza proyección de cronogramas, metas y objetivos para el trabajo a adelantar durante el 2025, focalizando la población a trabajar durante el 2025. </t>
  </si>
  <si>
    <t xml:space="preserve">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</si>
  <si>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Acuerdos realizados en esta primera mesa: 1) Compartir el link de la mesa donde quedara reposada toda la
información (plan de trabajo, documentos y actas de la Mesa) Líder Estrategia Cuidado Menstrual 27/02/2025
2) Identificar como se realizara la articulación con Salud para
dar cumplimiento al acuerdo 944
Salud 19/03/2025
3) Entrega del informe de Personería para el 4 de abril Entidades participantes de la Mesa 04/04/2025
4) Envío apartado PPSHC. SDIS- Carolina Galeano 19/03/2025
5) Establecer fechas de las cualificaciones con SDIS y Idipron. SDMujer 19/03/2025
6) Socializar los resultados del Censo realizado por SDIS SDIS 19/03/2025</t>
  </si>
  <si>
    <t xml:space="preserve">Una vez contratado el equipo de profesionales para la estrategia, se realizan reuniones de planeación y organización, con el equipo de la ECM y los diferentes componentes, para el desarrollo del plan de trabajo 2025.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t>
  </si>
  <si>
    <t>La estrategia Interinstitucional para el Cuidado Menstrual, realiza permanentemente jornadas de Educación Menstrual con niñas y adolescentes rurales y campesinas, negras/Afrocolombianas, migrantes, niñas y niños del sistema escolar que habitan en la diferentes localidades de Bogotá.</t>
  </si>
  <si>
    <t>En marzo,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finalizando con la creación de los lineamientos de los recorridos y jornadas Distritales de la estrategia de cuidado menstrual. Durante este mismo mes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desde una perspectiva informada y empoderada y se realizan dos espacios de transferencia metodológica de educación menstrual con 18 contratistas de IDIPRON y SDIS.</t>
  </si>
  <si>
    <t>De enero a marzo, se han realizado dos mesas MDCM del presente año, con las entidades que hacen parte del acuerdo 883, en donde se socializo el Acuerdo 944 concejo de Bogotá, se presenta la propuesta para la creación de la resolución la mesa de cuidado menstrual y SDIS y  los resultados del Censo De habitabilidad en calle 2024.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y se han realizado dos espacios de transferencia metodológica de educación menstrual con 18 contratistas de IDIPRON y SDIS.</t>
  </si>
  <si>
    <t xml:space="preserve">2025-4.Acompañar y liderar la Mesa Distrital de Cuidado Menstrual Distrital, desarrollando el plan de acción acordado y articulando las acciones programadas como Jornadas Distritales y Recorridos por la Dignidad Menstrual. </t>
  </si>
  <si>
    <t>2025-5. Realizar Espacios de Educación Menstrual para el Autocuidado y el Autoconocimiento EMAA dirigidas a las Mujeres en todo curso de vida, focalizando de manera especial las mujeres con mayor vulnerabilidad en sus diferencias y diversidades.</t>
  </si>
  <si>
    <t>2025-6. Realizar Espacios para la cualificación de equipos, transferencia metodológica y de conocimientos en educación menstrual dirigida a profesionales, técnicos, funcionarios y colaboradores de entidades públicas y privadas.</t>
  </si>
  <si>
    <t xml:space="preserve">La tarea no estaba programada para este mes </t>
  </si>
  <si>
    <t>https://secretariadistritald-my.sharepoint.com/:f:/g/personal/kforero_sdmujer_gov_co/EuGfzC3hoJhFu2ggqhGyGKcBNJns-3XhmeAC7mJ3mLNlog?e=1EOcVH</t>
  </si>
  <si>
    <t xml:space="preserve">Una vez contratado el equipo de profesionales para la estrategia, se realizan reuniones de planeación y organización, con el equipo de la ECM y los diferentes componentes, para el desarrollo del plan de trabajo 2025. </t>
  </si>
  <si>
    <t>Una vez contratado el equipo de profesionales para la estrategia, se realizan reuniones de planeación y organización, con el equipo de la ECM , para el desarrollo del plan de trabajo 2025.</t>
  </si>
  <si>
    <t>En marzo,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finalizando con la creación de los lineamientos de los recorridos y jornadas Distritales de la estrategia de cuidado menstrual. Durante este mismo mes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Se da inicio en el sector de La Salitrosa, continuando por el humedal Los Almendros, en la zona rural de Suba. Se continúa por el barrio Villa hermosa donde se encuentra con mayor frecuencia, hombres habitantes de calle. Posterior a ello se da continuidad al recorrido sobre la av. Cali. Luego el equipo se dirigió al interior del humedal El Laguito donde las condiciones de seguridad comprometían la integridad del personal, por lo que se determinó retirar al equipo de manera preventiva de este sector. Para dar cierre al recorrido el equipo se dirige hacia el cai del sector de suba rincón.</t>
  </si>
  <si>
    <t>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desde una perspectiva informada y empoderada</t>
  </si>
  <si>
    <t>En marzo se realizan dos espacios de transferencia metodológica de educación menstrual con 18 contratistas de IDIPRON y SDIS.</t>
  </si>
  <si>
    <t>https://secretariadistritald-my.sharepoint.com/:f:/g/personal/kforero_sdmujer_gov_co/EuGfzC3hoJhFu2ggqhGyGKcBNJns-3XhmeAC7mJ3mLNlog?e=2FcIw2</t>
  </si>
  <si>
    <t>https://secretariadistritald-my.sharepoint.com/:f:/g/personal/kforero_sdmujer_gov_co/Eqmn8ma_mUtBli3uoZwO8UgBubqxD8e3VNGYJsUKe7kwuw?e=OnEHME</t>
  </si>
  <si>
    <t>https://secretariadistritald-my.sharepoint.com/:f:/g/personal/kforero_sdmujer_gov_co/EvyUjMHXzxlDlomCF7nxS5ABJ2zN3CG7IVe8rc_gFSGj3w?e=gsvhre</t>
  </si>
  <si>
    <t>En el mes de abril se realizó, la tercera mesa MDCM del año con  SDIS, Salud e IDIPRON y SdMujer, para la presentación y evaluación del recorrido llevado a cabo en abril en Ciudad Bolívar, socialización del Acuerdo 994 y análisis de los insumos para el informe que se presentará al Concejo con la presentación de las rutas de atención diseñadas para mujeres habitantes de calle. Finalmente, se realizó la proyección de las actividades para la jornada y el recorrido del mes de mayo, con la colaboración de las instituciones presentes. Adicionalmente, se realizó un recorrido en la localidad de ciudad Bolívar, realizando abordaje a nueve (9) mujeres ciudadanas habitantes de calle. Se inicia el recorrido en la alcaldía local de Ciudad Bolívar, posterior se continúa en el sector de la avenida 61 sur # 28-10. Se realizaron varios intentos de acudir a varios lugares que referían de SDIS  por el humedal Lima, pero no fue posible, se encontraron varios cambuches desocupados. Luego el equipo se dirige hacia la cra 17 # 69—39 y allí en esta calle se realiza el mayor abordaje de mujeres ciudadanas habitantes de calle. Algunas con alto índice de consumo, lo que impedía realizar el acercamiento, identificando agresividad de su parte. Se aborda un hombre trans ciudadano habitante de calle, población de IDIPRON Se da continuidad sobre el barrio México, el cual se aborda a una ciudadana habitante de calle con la pareja perfil IDIPRON. Posterior a ello se hace el cierre de la jornada.</t>
  </si>
  <si>
    <t>En abril se realizaron 3 tres espacios de cualificación de equipos con la participación de 62 contratistas, desarrollados en sinergia con SDIS (1) e Idipron (2). Estos encuentros, en respuesta a los objetivos de la Mesa Distrital de Cuidado Menstrual, permitieron a los participantes profundizar en los elementos clave de la pedagogía, intercambiar ideas de manera enriquecedora y fortalecer los conocimientos necesarios para el abordaje territorial con personas habitantes de calle y fueron realizados en las instalaciones de IDIPRON en la sede de calle 15 en la subdirección local de Engativá.</t>
  </si>
  <si>
    <t>En el mes de abril,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con el objetivo de implementar la pedagogía de la educación menstrual, abarcando sus cuatro módulos. Estos encuentros buscaron fomentar el autocuidado y el autoconocimiento, proporcionando recursos prácticos y teóricos para entender y manejar el ciclo menstrual desde una perspectiva informada, en derechos  y que fortalece la autonomía.</t>
  </si>
  <si>
    <t xml:space="preserve">En el mes de abril se realizó, la tercera mesa MDCM del año con  SDIS, Salud e IDIPRON y SdMujer, para la socialización del Acuerdo 994 y análisis de los insumos para el informe que se presentará al Concejo con la presentación de las rutas de atención diseñadas para mujeres habitantes de calle. Adicionalmente, se realizó un recorrido en la localidad de ciudad Bolívar, realizando abordaje a nueve (9) mujeres ciudadanas habitantes de calle. En el mes de abril también,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con el objetivo de implementar la pedagogía de la educación menstrual, abarcando sus cuatro módulos. También para el mismo periodo, se realizaron 3 tres espacios de cualificación de equipos con la participación de 62 contratistas, desarrollados en sinergia con SDIS (1) e IDIPRON (2). Estos encuentros, permitieron a los participantes profundizar en los elementos clave de la pedagogía, intercambiar ideas de manera enriquecedora y fortalecer los conocimientos necesarios para el abordaje territorial con personas habitantes de calle. </t>
  </si>
  <si>
    <t>https://secretariadistritald-my.sharepoint.com/:f:/g/personal/kforero_sdmujer_gov_co/EpCLJ3iuEH9KpH4a3HmyK7AB_W4iNJ6e3z-GEdh2HFLpew?e=13jSau</t>
  </si>
  <si>
    <t>https://secretariadistritald-my.sharepoint.com/:f:/g/personal/kforero_sdmujer_gov_co/ErnmzyVcGDhFpNjpOOOjL5YBlh2BNVsnIhrikwu6IMEWLA?e=fhbpkO</t>
  </si>
  <si>
    <t>https://secretariadistritald-my.sharepoint.com/:f:/g/personal/kforero_sdmujer_gov_co/Eg6Y4BQjyWVItv_2veyxyZEB5CdFxFdgaKrbxAPdlMxWyg?e=e7M0p9</t>
  </si>
  <si>
    <t>Implementar 1 estrategia de  asistencia técnica dirigidas a los Sectores de la Administración Distrital y al Sector Privado, para la incorporación del enfoque diferencial en los servicios, programas y estrategias dirigidas a mujeres.</t>
  </si>
  <si>
    <t>Documento de lineamientos técnicos</t>
  </si>
  <si>
    <t xml:space="preserve">Número de estrategias para la  Asistencia Técnica implementadas  </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</si>
  <si>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</si>
  <si>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 xml:space="preserve">Constante </t>
  </si>
  <si>
    <t>Se adelanta el proceso contractual para el equipo técnico que realizará los documentos técnicos y guías para la Caja de Herramientas de la DED y actividades para la transversalización del enfoque diferencial  y se realiza proyección de cronogramas, metas y objetivos para el trabajo a adelantar durante el 2025 y 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adicionalmente, se realizó una primera reunión para contextualizar las necesidades urgentes de la estrategia.</t>
  </si>
  <si>
    <t>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</si>
  <si>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adicionalmente en febrero se han  desarrollado  reuniones con las referentes de mujeres palenqueras y mujeres negras/afrocolombianas de la DED, para construir colectivamente la propuesta preliminar del Lineamiento para la atención diferencial con enfoque étnico palenquero, dirigido a los sectores de la Administración Distrital y sistematización y preparación de una caja de herramientas para visibilizar saberes y prácticas culturales de las mujeres palenqueras, esta propuesta contiene: justificación, objetivo, el paso a paso y el cronograma. Esta propuesta será revisada y avalada por la comunidad palenquera  el próximo 12 de marzo; de acuerdo con eso, se está a la espera de la aprobación para dar cumplimiento al cronograma propuesto.</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</si>
  <si>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adicionalmente en febrero se han  desarrollado  reuniones con las referentes de mujeres palenqueras y mujeres negras/afrocolombianas de la DED, para construir colectivamente la propuesta preliminar del Lineamiento para la atención diferencial con enfoque étnico palenquero, dirigido a los sectores de la Administración Distrital y sistematización y preparación de una caja de herramientas para visibilizar saberes y prácticas culturales de las mujeres palenqueras, esta propuesta contiene: justificación, objetivo, el paso a paso y el cronograma. Esta propuesta será revisada y avalada por la comunidad palenquera  el próximo 12 de marzo; de acuerdo con eso, se está a la espera de la aprobación para dar cumplimiento al cronograma propuesto, adicionalmente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</si>
  <si>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 xml:space="preserve">Para el mes de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En el mismo mes, se llevaron a cabo tres espacios en los que se evidenció la transversalización del enfoque diferencial. Primero, se socializó la estrategia de cuidado menstrual, se realizó un conversatorio sobre este tema, en el mismo espacio se firmó el Sello en Igualdad, con el cual la Personería de Bogotá se sumó a esta apuesta por las mujeres.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
  </si>
  <si>
    <t xml:space="preserve">Para el el periodo acumulado de enero a marzo,En total, se prestaron once (11) servicios  de interpretación en lengua de señas,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En el mismo periodo  se llevaron a cabo un espacio en el  que se evidenció la transversalización del enfoque diferencial. Primero, se socializó la estrategia de cuidado menstrual, se realizó un conversatorio sobre este tema, en el mismo espacio se firmó el Sello en Igualdad, con el cual la Personería de Bogotá se sumó a esta apuesta por las mujeres.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
  </si>
  <si>
    <t xml:space="preserve">, </t>
  </si>
  <si>
    <t xml:space="preserve">2025-7. Realizar Asistencia Técnica para la incorporación del enfoque diferencial a los sectores de la Administración Distrital. </t>
  </si>
  <si>
    <t xml:space="preserve">2025-8. Sistematizar y organizar una caja de herramientas de las estrategias de la Dirección de Enfoque Diferencial, que aporten a la incorporación del enfoque diferencial en los sectores de la Administración Distrital y el sector privado. </t>
  </si>
  <si>
    <t xml:space="preserve">2025-9. Acompañar espacios y actividades para la transversalización del enfoque diferencial  a demanda de entidades del  sector público y privado. </t>
  </si>
  <si>
    <t xml:space="preserve">2025-10.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t>
  </si>
  <si>
    <t xml:space="preserve">Esta tarea no esta programada para este mes </t>
  </si>
  <si>
    <t>Se adelanta el proceso contractual para el equipo técnico que realizará los documentos técnicos y guías para la Caja de Herramientas de la DED  y se realiza proyección de cronogramas, metas y objetivos para el trabajo a adelantar durante el 2025.</t>
  </si>
  <si>
    <t>Se adelanta el proceso contractual para el equipo de profesionales  que realizará las actividades para la transversalización del enfoque diferencial  y se realiza proyección de cronogramas, metas y objetivos para el trabajo a adelantar durante el 2025.</t>
  </si>
  <si>
    <t>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El 31 de enero se realizó una primera reunión para contextualizar las necesidades urgentes de la estrategia. Durante el encuentro, se identificó la necesidad de programar una reunión adicional para la próxima semana, con el fin de abordar temas relacionados con las políticas públicas, el reporte y el plan de acción para el año 2025.</t>
  </si>
  <si>
    <t>https://secretariadistritald-my.sharepoint.com/:f:/g/personal/kforero_sdmujer_gov_co/EnTuEg0Ug3pFl1WzrEPa2J0Bk2YmT4mHhUAllNBXv2ROUQ?e=fFKszV</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</si>
  <si>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así: (i) Se realizaron dos reuniones con las profesionales de la DED para definir coordinación y equipos de trabajo de las tareas de transversalización y se realizó reunión con el equipo de la Dirección de Derechos y Diseño de Política para identificar los sectores de la Administración Distrital a los que se les brindará la asistencia técnica para la transversalización del enfoque diferencial, en el 2025. (ii) se ha desarrollado una reunión con profesionales de la DED para construir colectivamente la propuesta preliminar de asistencia técnica - AT que se realizará a 2 sectores de la Administración Distrital para la incorporación del enfoque diferencial en atención a mujeres indígenas víctimas del conflicto armado. La propuesta preliminar contiene: Objetivos y justificación, posibles sectores de la Administración Distrital con los cuales se va a realizar la AT en el año, los temas que se pueden implementar en los sectores y cronograma tentativo (iii)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t>
  </si>
  <si>
    <t>1. Se llevó a cabo una reunión con el objetivo de identificar las acciones que la líder del componente implementará para cumplir con las actividades programadas. En esta reunión se socializaron dichas acciones, haciendo énfasis en la meta de realizar 24 actividades de transversalización alineadas con los indicadores poblacionales.
2.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3. Se realizó una reunión con el equipo de la estrategia "Casa de Todas" con el propósito de acordar una ruta de trabajo que facilite la transversalización del enfoque diferencial (ASP) en los diferentes sectores del Distrito.
4. Se sostuvo una conversación con el equipo de Territorialización de la Secretaría de Integración Social, Subdirección LGBTI, con el fin de concretar la transferencia de conocimiento para el equipo.
5. Se llevó a cabo una reunión para dar cumplimiento a la ejecución y seguimiento de los procesos del componente, en la cual se identificaron posibles acciones que permitan la realización de las actividades de transversalización.
6. En la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t>
  </si>
  <si>
    <t>Se continuo con el proceso contractual de dos interpretes de legua de señas colombiana quienes tienen a su cargo el cumplimiento de las obligaciones relacionadas con la interpretación y el apoyo a las mujeres con discapacidad auditiva.</t>
  </si>
  <si>
    <t>En marzo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t>
  </si>
  <si>
    <t>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la primera reunión se efectuó el 19 de marzo con el propósito de socializar la propuesta preliminar para la sistematización y organización de la caja de herramientas de las estrategias de la DED con el equipo que lidera la actividad y la segunda reunión se ejecutó el 27 de marzo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t>
  </si>
  <si>
    <t>Se llevaron a cabo tres espacios en los que se evidenció la transversalización del enfoque diferencial. Primero, se socializó la estrategia de cuidado menstrual, se realizó un conversatorio sobre este tema,  en el mismo espacio se se firmó el Sello en Igualdad, con el cual la Personería de Bogotá se sumó a esta apuesta por las mujeres.
Desde la estrategia Casa de Todas, se llevó a cabo una transferencia de conocimiento con enfoque en la atención a mujeres que realizan actividades sexuales pagadas (ASP), dirigida uno, al equipo de la DED y dos, a la Secretaría de Integración Social. El objetivo fue realizar un taller de transferencia y sensibilización sobre la estrategia Casa de Todas, las actividades sexuales pagadas y las mujeres que las ejercen, con el fin de comprender las dinámicas de esta población y ofrecer lineamientos adecuados para su atención.</t>
  </si>
  <si>
    <t xml:space="preserve">Para el mes de marzo, se prestaron servicios de interpretación en lengua de señas, tanto virtuales como presenciales, en atención psicosocial y sociojurídica a mujeres sordas de las localidades de Los Mártires y Kennedy, así como en la elección del representante de discapacidad auditiva en Fontibón.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De estos once, 8 servicios fueron virtuales y 3 presenciales.  Frente a los cursos de introducción a la lengua de señas, se avanzó en la estructura metodológica de los talleres propuestos. En este proceso, se definieron los sectores del distrito a los que estarán dirigidos los cuatro cursos de lenguaje de señas, así como sus objetivos. Estos cursos estarán orientados al servicio y la atención de personas sordas, brindando a los y las  funcionarias del distrito herramientas básicas para comunicarse en el ámbito de atención al cliente. El propósito es que las personas sordas, especialmente las mujeres, que acudan a la entidad puedan conocer las rutas de atención y los servicios disponibles. </t>
  </si>
  <si>
    <t>https://secretariadistritald-my.sharepoint.com/:f:/g/personal/kforero_sdmujer_gov_co/EokKVjH_DuNOsSUYg9GGhwwBxKxjKoTHZB2lR84R6l8vww?e=5WDGbI</t>
  </si>
  <si>
    <t>https://secretariadistritald-my.sharepoint.com/:f:/g/personal/kforero_sdmujer_gov_co/Eo5d0eURIO5Blp6q3Sk94FMBJhVkXkLAhkVX7ATqNyDZaA?e=6nb5PI</t>
  </si>
  <si>
    <t>https://secretariadistritald-my.sharepoint.com/:f:/g/personal/kforero_sdmujer_gov_co/Epsd821vrOpBhA4-yV1va8gBX_JmiB11OCk6CgZ-UN41bQ?e=05XHSN</t>
  </si>
  <si>
    <t>https://secretariadistritald-my.sharepoint.com/:f:/g/personal/kforero_sdmujer_gov_co/EqXWgInmmspMsT5MFRfV9WYBfQM62VxxnHrTdG7m3PmKnQ?e=FlRuNv</t>
  </si>
  <si>
    <t>Frente a la Sistematización  y organización  de una caja de herramientas de las estrategias de la Dirección de Enfoque Diferencial, que aporten a la incorporación del enfoque diferencial en los sectores de la Administración Distrital y el sector privado, para el mes de abril se avanzó en lo siguiente: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los cuales son: Mujer palenquera; Qué es palenque; Palenquero/palenquera; Palenque de San Basilio; Colombia como estado pluricultural; Identidad cultural; Discriminación; Diáspora africana; Interseccionalidad; Enfoque de Género; Enfoque de Derechos. Por su parte, la definición de "Enfoque diferencial palenquero" se construirá en mayo con la comunidad. 3. Reunión en la que se organizó la metodología y los contenidos para el encuentro con la comunidad palenquera del 8 de mayo, en el que se busca definir las herramientas que se incluirán en la caja de herramientas, así como el nombre de esta; 4. Reunión en la que se elaboraron las diapositivas de las metodologías previamente recogidas que se han trabajado en la DED con mujeres palenqueras con el fin de ser presentadas en el encuentro con la comunidad. De igual manera, en solicitud a la líder del componente de Empoderamiento a niñas, adolescentes y jóvenes la revisión de las metodología de semilleros de empoderamiento ya recogidas, ella envío la sistematización de 4 semilleros de empoderamiento dirigidos a mujeres palenqueras, siendo estas las metodologías que serán presentadas en el encuentro. 5. Se avanzó en la organización del encuentro con la comunidad palenquera que se llevará a cabo el 8 de mayo, en el que se busca definir las herramientas que se incluirán en la caja de herramientas para visibilizar saberes y prácticas culturales de las mujeres palenqueras, así como el nombre que la comunidad le otorgue a la caja. Se tiene la sistematización de 4 metodologías de semilleros de empoderamiento dirigidas a mujeres palenqueras que fueron enviadas por la líder del componente de Empoderamiento a niñas, adolescentes y jóvenes, las cuales van a ser presentadas en el encuentro con esta comunidad. 6. Una reunión se efectuó el 19 de marzo con el propósito de socializar la propuesta preliminar para la sistematización y organización de la caja de herramientas de las estrategias de la DED con el equipo que lidera la actividad 7. Reunión para realizar los ajustes técnicos pertinentes a la propuesta preliminar por parte de las líderes de las estrategias.
En la reunión realizada con las líderes de los componentes el 4 de abril de 2025 con el fin identificar las metodologías existentes y las metodologías nuevas que se incluirán en la caja de herramientas de los componentes de la Dirección de Enfoque Diferencial. Se concluyó lo siguiente:  Se identificó que existe una caja de herramientas versión No 1 trabajada en los años 2021-2022-2023 y 2024 con 14 metodologías, liderada por Catherine Niño y Ángela Ruiz, y la cual se encuentra diagramada y finalizada. Se reconoció también una caja de herramientas en construcción por el equipo de asistencia técnica en el año 2024. Esta está en poder de Lina Lozano, quien está revisando el documento preliminar entregado por Mireya Leuro y Ángela Ruiz el día 11 de diciembre de 2024, y la cual consta de las siguientes guías metodológicas. En el componente de Reconocimiento de la Diversidad Personal se incluirán las metodologías validadas 2024 y las nuevas de otros componentes de las poblaciones étnicos, discapacidad, LBT, ruralidad y ASP. El esquema propuesto para la caja de herramienta, queda sujeto a modificaciones que se puedan presentar en la medida que avance su diseño. 	 El componente de educación flexible e inclusiva no entraría con herramientas metodológicas dado que su propósito se enfoca en la articulación con otras entidades y busca la consolidación de convenios estratégicos. El componente de educación flexible e inclusiva propone utilizar el informe que emite el ICFES de resultados de las pruebas Saber-11 que presentan las mujeres en sus diferencias y diversidad en cada vigencia desde el 2021 para realizar análisis y evaluación de impacto. El componente de empoderamiento a niñas, adolescentes y mujeres jóvenes se compromete a entregar 5 metodologías en el tiempo estipulado del cronograma 2025, pero si se pueden elaborar más metodologías se incluirían. El componente de Gestión y Fortalecimiento de Capacidades Psicoemocionales se compromete a entregar 10 metodologías nuevas en el tiempo estipulado del cronograma 2025, las cuales ya están construidas, sin embargo, faltaría ajustarlas al nuevo formato. En la guía metodológica de actividades de formación en el marco de la asistencia técnica en este momento hay 7 metodologías las cuales van dirigidas a servidoras y servidores de los diferentes sectores del distrito y al sector privado.</t>
  </si>
  <si>
    <t xml:space="preserve">Los espacios y actividades para la transversalización del enfoque diferencial  que se realizaron en el mes de abril son: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t>
  </si>
  <si>
    <t>En el mes de abril se avanza en con acciones de  transversalización del enfoque diferencial a través de la lengua de señas con la realización de un total de 14 servicios, destinados a garantizar la inclusión y el acceso de las mujeres sordas a una variedad de servicios esenciales. (i) 5 cinco fueron proporcionados a la Dirección de Territorialización de la Subsecretaría de Fortalecimiento, enfocados en acompañar atenciones y seguimientos psicosociales y sociojurídicos a mujeres sordas en las CIOM, asegurando su acceso a servicios vitales que favorecen su bienestar emocional y legal. Estos servicios fueron en 1. atención psicosocial individual a mujeres sordas de las localidades de Los Mártires y Kennedy (24, 28 y 29/04) y respondieron a necesidades de apoyo emocional y jurídico, mostrando un compromiso con la atención directa y diferenciada. 2. Formación y sensibilización sobre el servicio a la ciudadanía con enfoque diferencial (30/04) permitió fortalecer la comprensión de los equipos sobre los derechos y necesidades de las mujeres con discapacidad, promoviendo un trato más inclusivo y accesible. 3. Coordinación de acciones específicas La reunión de coordinación de la charla sobre atención a mujeres con discapacidad (25/04) fue clave para preparar acciones formativas o de sensibilización orientadas a públicos internos o externos. (ii) 8 servicios solicitados por la referenta sorda para la Dirección de Enfoque, (iii)  1 servicio solicitado por los diferentes equipos de la Dirección de Enfoque donde tienen participación las mujeres sordas.
Durante abril se establecieron las inscripciones a la entidad y el sector a las que se ofreció el curso de lengua de señas. Se definieron las sesiones y horarios, se elaboró el formulario de inscripción y se envió el reporte e información correspondiente a las personas participantes,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t>
  </si>
  <si>
    <t xml:space="preserve">En el mes de abril se avanzó en la realización de Asistencia Técnica para la incorporación del enfoque diferencial a los sectores de la Administración Distrital así: •	Se realizaron 3 tres jornadas A.T.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AT1. Participaron 6 contratistas, enfoques de la Política Publica de Mujeres y Equidad de Género, derecho a una cultura libre de sexismo, reconocimiento de las mujeres en sus diferencias y diversidad, recomendaciones a tener en cuenta para la incorporación de los enfoques de derechos de las mujeres, género y diferencial en la comunicación interna y externa de la Lotería de Bogotá. AT2. Participaron 4 contratistas Panel con referentes de mujeres lesbianas y bisexuales  y mujeres víctimas del conflicto armado: ¿Quiénes son las mujeres del grupo poblacional?, recomendaciones para visibilizar a las mujeres de este grupo poblacional en la comunicación y socialización de cómo quieren ser representadas y ejercicio práctico. AT3. Participaron 5 contratistas Panel con referentes de mujeres campesinas y rurales, mujeres indígenas y mujeres con discapacidad: ¿Quiénes son las mujeres del grupo poblacional?, recomendaciones para visibilizar a las mujeres de este grupo poblacional en la comunicación y socialización de cómo quieren ser representadas y ejercicio práctico.
•	En el mes de abril se realizaron tres (3) reuniones acerca de: (i) Una reunión para revisar el avance en la construcción de las metodologías para la asistencia técnica para la incorporación del enfoque diferencial a 2 sectores de la Administración Distrital; (ii) una reunión para definir la versión final de las cuatro (4) metodologías que serán implementadas en el marco de la asistencia técnica (metodologías elaboradas con los siguientes temas: Identificación de prácticas revictimizantes e imaginarios estigmatizantes para la atención plena que garantice los derechos de las mujeres; Dinámicas del conflicto armado y afectaciones en mujeres indígenas; Barreras comunicativas y; Normatividad sobre Víctimas del conflicto armado) así como revisión de la presentación para la reunión que se tuvo con el sector de Gestión Pública y (iii) una reunión  con el sector de Gestión Pública para socializar la propuesta de asistencia técnica  para la incorporación del enfoque diferencial y llegar a acuerdos que permitan iniciar la asistencia en el mes de mayo. 
•	Reunión con el referente del sector educación de la DDYDP, un profesional de la Oficina de Convivencia Escolar de la SED y la docente que lidera el Semillero Muntú del Colegio Van Uden para revisar estrategia de articulación y proponer la creación de una metodología que integre el enfoque antirracista y de género en este semillero, incorporando perspectivas interseccionales, en la que se concretó encuentro el 7 de mayo en este colegio para articular la propuesta.
•	 Se asistió a la reunión de la Mesa Acuerdo 909 de la SED en la que se abordó el aporte del enfoque antiracista en el Semillero Muntú y a otros semilleros del distrito.  </t>
  </si>
  <si>
    <t xml:space="preserve">En el mes de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Frente a la Sistematización  y organización  de una caja de herramientas de las estrategias de la Dirección de Enfoque Diferencial, que aporten a la incorporación del enfoque diferencial en los sectores de la Administración Distrital y el sector privado,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los cuales son: Mujer palenquera; Qué es palenque; Palenquero/palenquera; Palenque de San Basilio; Colombia como estado pluricultural; Identidad cultural; Discriminación; Diáspora africana; Interseccionalidad; Enfoque de Género; Enfoque de Derechos. Por su parte, la definición de "Enfoque diferencial palenquero" se construirá en mayo con la comunidad. 
3.	Se realizaron 3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4.	Realización de un total de 14 servicios, destinados a garantizar la inclusión y el acceso de las mujeres sordas a una variedad de servicios esenciales. (i) 5 cinco servicios fueron proporcionados a la Dirección de Territorialización de la Subsecretaría de Fortalecimiento. Estos servicios fueron en 1. atención psicosocial individual a mujeres sordas de las localidades de Los Mártires y Kennedy (24, 28 y 29/04) 2. Formación y sensibilización sobre el servicio a la ciudadanía con enfoque diferencial (30/04) 3. Coordinación de acciones específicas La reunión de coordinación de la charla sobre atención a mujeres con discapacidad (25/04) (ii) 8 servicios solicitados por la referenta sorda para la Dirección de Enfoque, (iii)  1 servicio solicitado por los diferentes equipos de la Dirección de Enfoque donde tienen participación las mujeres sordas.
5.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t>
  </si>
  <si>
    <t>https://secretariadistritald-my.sharepoint.com/:f:/g/personal/kforero_sdmujer_gov_co/EqdbDTEL5WZAk1-Jo8Lg8poBofPruCeBIamn9vljPdBaSA?e=8nGQY0</t>
  </si>
  <si>
    <t>https://secretariadistritald-my.sharepoint.com/:f:/g/personal/kforero_sdmujer_gov_co/EokKVjH_DuNOsSUYg9GGhwwBxKxjKoTHZB2lR84R6l8vww?e=ID192L</t>
  </si>
  <si>
    <t>https://secretariadistritald-my.sharepoint.com/:f:/g/personal/kforero_sdmujer_gov_co/Elt9-3efoF1AsSM9_WTw-O4BNo3WPeSKpevGCuHy1sPUBw?e=08uVjs</t>
  </si>
  <si>
    <t>https://secretariadistritald-my.sharepoint.com/:f:/g/personal/kforero_sdmujer_gov_co/Ej1hA_8PSS9HpF7rr5CGNOEB3GvKZoDi_h9RC0rPT3lV4w?e=h2Xu5l</t>
  </si>
  <si>
    <t>Implementar 1 estrategia de reconocimiento de la diversidad de las mujeres del Distrito Capital.</t>
  </si>
  <si>
    <t xml:space="preserve">Número de  estrategias de reconocimiento de la diversidad de las mujeres del Distrito Capital, implementadas. </t>
  </si>
  <si>
    <t>Se adelanta el proceso contractual para el equipo técnico que realizará los documentos para las guías metodológicas para el abordaje a los diferentes pueblos y comunidades con los que trabaja la DED  y se realiza proyección de cronogramas, metas y objetivos para el trabajo a adelantar durante el 2025.</t>
  </si>
  <si>
    <t xml:space="preserve">no se presentan retrasos </t>
  </si>
  <si>
    <t xml:space="preserve">Posicionar e institucionalizar, la realización de conmemoraciones como  acción afirmativa para visibilizar y exaltar el aporte de los grupos poblacionales excluidos e invisibilizados del tejido social y cultural de la ciudad, convirtiéndolos en espacios para destacar el rol de las mujeres en sus diferencias y diversidades en la construcción de ciudad y fortalecer sus etnias, tradiciones y costumbres, reconociendo su papel central en prácticas culturales y familiares, promoviendo su inclusión activa en los procesos organizativos y decisiones que impactan su comunidad. </t>
  </si>
  <si>
    <t>1. Se llevó a cabo una reunión en el Nivel Central para actualizar las estrategias del Proyecto 8222 ""Reconocimiento a la Diversidad"", con el objetivo de garantizar la asignación de responsabilidades, la sistematización de acciones y el cumplimiento de los indicadores.
2. Se realizó una reunión con el equipo del componente de capacidades psicoemocionales para conocer el trabajo desarrollado y organizar un plan de acción que permita sistematizar la metodología aplicada en el trabajo con mujeres negras, afrocolombianas, raizales, indígenas, Rrom y con discapacidad.
4. Se llevó a cabo una reunión para identificar los elementos clave en la realización de talleres. Como resultado, se inició la construcción de un taller que facilite la transversalización y sistematización, proporcionando herramientas para abordar estos temas con sensibilidad y empatía, documento que se propone para la sistematización.</t>
  </si>
  <si>
    <t>Se llevó a cabo la planeación de una actividad destinada a evaluar las conmemoraciones, eventos y actividades realizadas para la transformación de imaginarios, estereotipos racistas y de discriminación, dirigidos a la ciudadanía y a las mujeres en sus diferencias y diversidades, en la vigencia anterior. y adicionalmente 1. Se llevó a cabo una reunión en el Nivel Central para actualizar las estrategias del Proyecto 8222 ""Reconocimiento a la Diversidad"", con el objetivo de garantizar la asignación de responsabilidades, la sistematización de acciones y el cumplimiento de los indicadores.
2. Se realizó una reunión con el equipo del componente de capacidades psicoemocionales para conocer el trabajo desarrollado y organizar un plan de acción que permita sistematizar la metodología aplicada en el trabajo con mujeres negras, afrocolombianas, raizales, indígenas, Rrom y con discapacidad.
4. Se llevó a cabo una reunión para identificar los elementos clave en la realización de talleres. Como resultado, se inició la construcción de un taller que facilite la transversalización y sistematización, proporcionando herramientas para abordar estos temas con sensibilidad y empatía, documento que se propone para la sistematización.</t>
  </si>
  <si>
    <t>Estos espacios, no solo fortalecen la incidencia de las mujeres en sus diferencias y diversidades, sino que también impulsan la creación de estrategias colectivas para transformar las estructuras que perpetúan la exclusión y desigualdad, logrando la incorporación del enfoque diferencial en los planes, programas y proyectos que propenden por la garantía de los derechos de las mujeres en sus diferencias y diversidades, para ello se realizaran, actividades culturales, recreativas, deportivas, conmemoraciones y encuentros diferenciales de visibilización y reconocimiento de las diferencias, diversidades, luchas, aportes, derechos y biografías de las mujeres en sus diferencias y diversidades en Bogotá, para promover la transformación cultural, combatir estereotipos y reducir imaginarios y factores de discriminación que históricamente han afectado a las mujeres</t>
  </si>
  <si>
    <t xml:space="preserve">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Posterior al proceso de contratación, durante el mes de marzo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Finalmente, se realizó una reunión enfocada en la organización del reporte de políticas públicas étnicas, en la que se revisaron los compromisos y se definió la información clave para su socialización en los próximos encuentros. y adicionalmente, en  marzo se llevó a cabo la revisión y aclaración de las actividades y compromisos del equipo Meta 3,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Asimismo, se realizó una reunión para la sistematización y diseño de la caja de herramientas de las estrategias de la Dirección de Enfoque Diferencial. Finalmente, el equipo de Cuidado Menstrual sostuvo una reunión para analizar la sistematización de sus actividades y su contribución a la caja de herramientas. </t>
  </si>
  <si>
    <t xml:space="preserve">De enero a marzo,  se trabajó en la evaluación de las conmemoraciones mediante el diseño y aplicación de herramientas específicas. Como parte de este proceso, se elaboró un formato de evaluación en Excel, el cual fue revisado por el equipo para asegurar su pertinencia y posteriormente enviado a las referentes para su diligenciamiento. También,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y adicionalmente,  se llevó a cabo la revisión y aclaración de las actividades y compromisos del equipo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t>
  </si>
  <si>
    <t>2025-11. 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t>
  </si>
  <si>
    <t>2025-12. Sistematizar guías metodológicas para el abordaje a los diferentes pueblos y comunidades con los que trabaja la DED</t>
  </si>
  <si>
    <t>https://secretariadistritald-my.sharepoint.com/:f:/g/personal/kforero_sdmujer_gov_co/Eu8MU_5Qi_pGrDFbxqh3K2gBHZ6T7NpRSQWN8dGOFWjtNQ?e=PUYS4K</t>
  </si>
  <si>
    <t xml:space="preserve">Se llevó a cabo la planeación de una actividad destinada a evaluar las conmemoraciones, eventos y actividades realizadas para la transformación de imaginarios, estereotipos racistas y de discriminación, dirigidos a la ciudadanía y a las mujeres en sus diferencias y diversidades, en la vigencia anterior. </t>
  </si>
  <si>
    <t>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Posterior al proceso de contratación, durante el mes de marzo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Finalmente, se realizó una reunión enfocada en la organización del reporte de políticas públicas étnicas, en la que se revisaron los compromisos y se definió la información clave para su socialización en los próximos encuentros.</t>
  </si>
  <si>
    <t xml:space="preserve">En el mes de marzo se llevó a cabo la revisión y aclaración de las actividades y compromisos del equipo Meta 3,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Asimismo, se realizó una reunión para la sistematización y diseño de la caja de herramientas de las estrategias de la Dirección de Enfoque Diferencial. Finalmente, el equipo de Cuidado Menstrual sostuvo una reunión para analizar la sistematización de sus actividades y su contribución a la caja de herramientas. </t>
  </si>
  <si>
    <t>https://secretariadistritald-my.sharepoint.com/:f:/g/personal/kforero_sdmujer_gov_co/EkJJH2JvQa9MniA3SOzacqsBs0qx7xadOpJuL3D7Yt04jw?e=2JOKW4</t>
  </si>
  <si>
    <t>https://secretariadistritald-my.sharepoint.com/:f:/g/personal/kforero_sdmujer_gov_co/EtSsQdPGH6tPvoXHqS91s-8BjIJUZs-fWGKZ5hL8mzuHOA?e=27dwuD</t>
  </si>
  <si>
    <t>Durante el mes de abril, se realizaron dos reuniones relacionadas con la caja de herramientas de la Dirección de Enfoque Diferencial. (i) 1.1.02.04.2025 Reunión caja de herramientas Inquietudes: Nos reunimos con el objetivo de identificar el estado actual de la caja de herramientas y su sistematización, en la que se ha venido trabajando, así como revisar las actividades registradas en ella, con el fin de evitar la duplicación de funciones. Este ejercicio se realizó de manera conjunta y detallada, tomando como base los componentes de esta, y permitiendo distribuir y organizar las acciones necesarias para avanzar en el proceso de sistematización. (ii) 1.2.04.04.2025 Reunión componente caja de herramientas: Se realiza reunión para identificar las metodologías existentes y las metodologías que se incluirán en la caja de herramientas de los componentes de la Dirección de Enfoque Diferencial en el proceso de sistematización.</t>
  </si>
  <si>
    <t>Durante el mes de abril se realizaron diversas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Los resultados de estas evaluaciones fueron consolidados en bases de datos que servirán como insumo para mejorar la organización y calidad de futuras conmemoraciones. Además, se realizó una revisión de los productos de política pública relacionados con adultez, particularmente aquellos vinculados a conmemoraciones y encuentros diferenciales. Asimismo, se avanzó en la planificación de nuevas acciones, destacándose la reunión con la referente de mujeres raizales para construir de manera conjunta un plan de trabajo que responda a las necesidades específicas de esta población.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</si>
  <si>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https://secretariadistritald-my.sharepoint.com/:f:/g/personal/kforero_sdmujer_gov_co/Egfdn3R_FKNJhZmMDfsK_jUBOeGSim9gBdu9OsVapxYlPg?e=WekgQ5</t>
  </si>
  <si>
    <t>https://secretariadistritald-my.sharepoint.com/:f:/g/personal/kforero_sdmujer_gov_co/ErjRfjtyZD9It_WxcMsT9mEB4s18ssvAtzQcH7cfSvQYZg?e=jagxRC</t>
  </si>
  <si>
    <t>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Los resultados de estas evaluaciones fueron consolidados en bases de datos que servirán como insumo para mejorar la organización y calidad de futuras conmemoraciones. Asimismo, se avanzó en la planificación de nuevas acciones, destacándose la reunión con la referente de mujeres raizales para construir de manera conjunta un plan de trabajo que responda a las necesidades específicas de esta población.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
Durante el mes de abril, se realizaron dos reuniones relacionadas con la caja de herramientas de la Dirección de Enfoque Diferencial. (i) 1.1.02.04.2025 Reunión caja de herramientas Inquietudes: Nos reunimos con el objetivo de identificar el estado actual de la caja de herramientas y su sistematización, en la que se ha venido trabajando, así como revisar las actividades registradas en ella, con el fin de evitar la duplicación de funciones. Este ejercicio se realizó de manera conjunta y detallada, tomando como base los componentes de esta, y permitiendo distribuir y organizar las acciones necesarias para avanzar en el proceso de sistematización. (ii) 1.2.04.04.2025 Reunión componente caja de herramientas: Se realiza reunión para identificar las metodologías existentes y las metodologías que se incluirán en la caja de herramientas de los componentes de la Dirección de Enfoque Diferencial en el proceso de sistematización.</t>
  </si>
  <si>
    <t>Igualdad de género</t>
  </si>
  <si>
    <t>Aprobar y fortalecer políticas acertadas y leyes aplicables para promover la igualdad de género y el empoderamiento de todas las mujeres y niñas a todos los niveles</t>
  </si>
  <si>
    <t>Porcentaje de implementación de la estrategia de transformación cultural</t>
  </si>
  <si>
    <t>Para el mes de Enero con el objetivo de dar cumplimiento a la meta PlanDD, se adelanta el proceso contractual para el equipo técnico que realizará los documentos técnicos y guias para la Caja de Herramientas de la DED y actividades para la transversalización del enfoque diferencial  y se realiza proyección de cronogramas, metas y objetivos para el trabajo a adelantar durante el 2025 y 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adicionalmente, se realizó una primera reunión para contextualizar las necesidades urgentes de la estrategia. Se adelanta el proceso contractual para el equipo técnico que realizará los documentos para las guias metodológicas para el abordaje a los diferentes pueblos y comunidades con los que trabaja la DED  y se realiza proyección de cronogramas, metas y objetivos para el trabajo a adelantar durante el 2025.</t>
  </si>
  <si>
    <t xml:space="preserve"> 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</si>
  <si>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https://secretariadistritald-my.sharepoint.com/:f:/g/personal/kforero_sdmujer_gov_co/EttKawPFTW5IuAvQqzmEXGUB1Jvqyond9OxpZcI-TVU5_Q?e=x1e4JC</t>
  </si>
  <si>
    <t>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Febrero, 1.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
2.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3.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4.	En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
5.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</si>
  <si>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el periodo de enero a febrero.  1.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
2.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3.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4.	En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
5.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</si>
  <si>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Posicionar e institucionalizar, la realización de conmemoraciones como  acción afirmativa para visibilizar y exaltar el aporte de los grupos poblacionales excluidos e invisibilizados del tejido social y cultural de la ciudad, convirtiéndolos en espacios para destacar el rol de las mujeres en sus diferencias y diversidades en la construcción de ciudad y fortalecer sus etnias, tradiciones y costumbres, reconociendo su papel central en prácticas culturales y familiares, promoviendo su inclusión activa en los procesos organizativos y decisiones que impactan su comunidad.</t>
  </si>
  <si>
    <t xml:space="preserve"> https://secretariadistritald-my.sharepoint.com/:f:/g/personal/kforero_sdmujer_gov_co/EttKawPFTW5IuAvQqzmEXGUB1Jvqyond9OxpZcI-TVU5_Q?e=x1e4JC</t>
  </si>
  <si>
    <t xml:space="preserve">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Marzo,
Para el mes de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También 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t>
  </si>
  <si>
    <t xml:space="preserve">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el periodo de enero a marzo	Para el periodo acumulado de enero a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También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t>
  </si>
  <si>
    <t>https://secretariadistritald-my.sharepoint.com/:f:/g/personal/kforero_sdmujer_gov_co/EnTuEg0Ug3pFl1WzrEPa2J0Bk2YmT4mHhUAllNBXv2ROUQ?e=VSWMKs</t>
  </si>
  <si>
    <t xml:space="preserve">KARIN LILIANA FORERO </t>
  </si>
  <si>
    <t xml:space="preserve">PROFESIONAL UNIVERSITARIA DED </t>
  </si>
  <si>
    <t xml:space="preserve">LINA TATIANA LOZANO RUIZ </t>
  </si>
  <si>
    <t xml:space="preserve">DIRECTORA ENFOQUE DIFERENCIAL </t>
  </si>
  <si>
    <t xml:space="preserve">JULIANA MARTINEZ LONDOÑO </t>
  </si>
  <si>
    <t>Subsecretaría del Cuidado y Políticas de Igualdad</t>
  </si>
  <si>
    <t>para el periodo de enero a abril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4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3.	Para el  periodo acumulado de enero a abril en total, se prestaron once (25) servicios  de interpretación en lengua de señas, destinados a garantizar la inclusión y el acceso de las mujeres sordas a una variedad de servicios esenciales, así:  9 servicios para la Dirección de Territorialización de la Subsecretaría de Fortalecimiento en las CIOM durante atenciones/seguimientos psicosociales y socio jurídicos a mujeres sordas. 14 servicios solicitados por la referente sorda para la Dirección de Enfoque.1 servicio solicitado por la Dirección del Sistema de Cuidado para el Consejo Local de Discapacidad Fontibón. 1 servicio solicitado por los diferentes equipos de la Dirección de Enfoque donde tienen participación las mujeres sordas.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6. 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</si>
  <si>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https://secretariadistritald-my.sharepoint.com/:f:/g/personal/kforero_sdmujer_gov_co/EnTuEg0Ug3pFl1WzrEPa2J0Bk2YmT4mHhUAllNBXv2ROUQ?e=QYGpRm</t>
  </si>
  <si>
    <t>para el mes de abril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3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3.	Para abril  en total, se prestaron once (14) servicios  de interpretación en lengua de señas, destinados a garantizar la inclusión y el acceso de las mujeres sordas a una variedad de servicios esenciales.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6. 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</si>
  <si>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Estrategia de empoderamiento para promover capacidades, liderazgos, participación, incidencia política y transformación de imaginarios culturales</t>
  </si>
  <si>
    <t xml:space="preserve">Para el mes de Enero con el objetivo de dar cumplimiento a la meta PlanDD, se desarrollaron las siguientes acciones: (i) Se adelanta el proceso contractual para los equipos técnicos y profesionales que  acompañaran las diferentes acciones afirmativas de la estrategia y se focaliza la población a cubrir  durante el 2025 (ii) se realiza proyección de cronogramas, metas y tareas para la divulgación de cursos virtuales, formaciones y transferencias. (iii) Durante este mes, se avanza en la identificación de dificultades presentadas en la plataforma  de formación virtual de la SdMujer para la realización de los cursos.  (iv)También 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y el equipo técnico que acompañará la MDCM. </t>
  </si>
  <si>
    <t xml:space="preserve">Para el mes de Enero con el objetivo de dar cumplimiento a la meta PlanDD, se desarrollaron las siguientes acciones de la estrategia DED: (i) Se adelanta el proceso contractual para los equipos técnicos y profesionales que  acompañaran las diferentes acciones afirmativas de la estrategia y se focaliza la población a cubrir  durante el 2025 (ii) se realiza proyección de cronogramas, metas y tareas para la divulgación de cursos virtuales, formaciones y transferencias. (iii) Durante este mes, se avanza en la identificación de dificultades presentadas en la plataforma  de formación virtual de la SdMujer para la realización de los cursos.  (iv)También 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y el equipo técnico que acompañará la MDCM. </t>
  </si>
  <si>
    <t xml:space="preserve">El desarrollo de 1 estrategia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</si>
  <si>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 xml:space="preserve">Para el mes de Febrero con el objetivo de dar cumplimiento a la meta PlanDD, se desarrollaron las siguientes acciones: (i) Frente a los espacios de transferencia metodológica, se inician reuniones de socialización del objetivo de la actividad con instituciones para concertación de cronogramas para el año 2025, concertando fechas con: IED Santa Lucia CAFAM y Fundación regalando sueños  COLVEN. (ii) Se realizó un espacio de conexión emocional con 15 mujeres jóvenes  de la Universidad Colegio Mayor de Cundinamarca, abordando la temática de Navegando por la vida para reconocer recursos  propios de afrontamiento a situaciones de salud mental como la ansiedad y la depresión. (iii) Se inician reuniones de socialización y concertación de cronogramas para el año 2025 y además durante el mes de febrero se realizaron reuniones de  conversación con el programa CampeSENA para la realización de cursos con mujeres campesinas y rurales. (iv) Adicionalmente,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t>
  </si>
  <si>
    <t xml:space="preserve">Para el periodo acumulado con el objetivo de dar cumplimiento a la meta PlanDD, se desarrollaron las siguientes acciones de la estrategia DED: (i) Frente a los espacios de transferencia metodológica, se inician reuniones de socialización del objetivo de la actividad con instituciones para concertación de cronogramas para el año 2025, concertando fechas con: IED Santa Lucia CAFAM y Fundación regalando sueños  COLVEN. (ii) Se realizó un espacio de conexión emocional con 15 mujeres jóvenes  de la Universidad Colegio Mayor de Cundinamarca, abordando la temática de Navegando por la vida para reconocer recursos  propios de afrontamiento a situaciones de salud mental como la ansiedad y la depresión. (iii) Se inician reuniones de socialización y concertación de cronogramas para el año 2025 y además durante el mes de febrero se realizaron reuniones de  conversación con el programa CampeSENA para la realización de cursos con mujeres campesinas y rurales. (iv) Adicionalmente,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(v) se avanza en la identificación de dificultades presentadas en la plataforma  de formación virtual de la SdMujer para la realización de los cursos virtuales.  </t>
  </si>
  <si>
    <t xml:space="preserve">El desarrollo de una estrategia DED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</si>
  <si>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clave, para el mes de marzo: 
1.	HERRAMIENTAS PARA EL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2.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(ii)	Se inician 3 Escuelas de Educación AMAR-TE 1 Escuela Amarte con Mujeres en ASP Fundación Miquelina Grupo, se desarrollaron 4 sesiones trabajando temáticas de reconocimiento y gestión emocional, violencias basadas en género y derechos sexuales y reproductivos, liderazgo inspirador, comunicación efectiva y resolución de conflictos. 20 mujeres certificadas.  Grupo 2. Una 1 escuela AMAR-TE con Mujeres en ASP Fundación Miquelina 27 mujeres certificadas. Grupo 3.  Una  1 escuela AMAR-TE con Mujeres en ASP y habitabilidad en calle Fundación Nuevo porvenir, Se ha desarrollado 1 sesión trabajando temática de reconocimiento y gestión emocional . (iii)	Se realizaron siete (7) Espacios de Conexión Emocional. 1 migrantes: Metodología Raíces y actividad a través del dibujo para el afianzamiento de la historia de vida y el reconocimiento de factores resilientes.  21 mujeres participantes.   2. Migrantes: 16 mujeres participantes. 3. ECE ASP: Metodología Aromaterapia y masaje relajante como herramientas para la regulación emocional. 21 mujeres participantes                                          4. ECE ASP: 22 mujeres participantes   5.ECE Campesinas y Rurales: Metodología Aromaterapia, masaje relajante y movimiento como herramientas para la regulación emocional.18 mujeres participantes. 6. Campesinas y Rurales. 9 mujeres participantes 7. ECE LBT: Metodología composición musical como herramienta para la regulación emocional y la resignificación de la historia de vida. 9 mujeres participantes.
3.	EDUCACIÓN FLEXIBLE: avanza a través de las gestiones necesarias para la firma de convenios y acuerdos de trabajo con entidades públicas y privadas así: realizando reunión inicial con ICFES para establecer la ruta para la elaboración del contrato interadministrativo,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4.	ESTRATEGIA DE CUIDADO MENSTRUAL: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Durante este mismo mes se realizó una jornada por la dignidad menstrual en la que participaron las entidades IDIPRON, SDIS, SDMUJER, SDS.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t>
  </si>
  <si>
    <t>https://secretariadistritald-my.sharepoint.com/:f:/g/personal/kforero_sdmujer_gov_co/Es5ByeyytqVFqv5bdobYcEMBTPIAKiJXl_hMIqvKrnVFZQ?e=sZZlvL</t>
  </si>
  <si>
    <t>https://secretariadistritald-my.sharepoint.com/:f:/g/personal/kforero_sdmujer_gov_co/Es5ByeyytqVFqv5bdobYcEMBTPIAKiJXl_hMIqvKrnVFZQ?e=y67jdK</t>
  </si>
  <si>
    <t xml:space="preserve">En abril,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estrategicos, para el mes de abril: 
1.	HERRAMIENTAS PARA EL EMPODERAMIENTO: ((i)Se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Se realizó una (1) Cualificación a equipos de profesionales a 28 Profesionales Psicosociales del programa Atrapasueños de la Secretaría Distrital de Integración Social (iii)	Se realiza Una (1) Formación a siete (7) líderes migrantes Fundación COLVEN  (iv)	Se realiza Una (1) Jornada de Transferencia de Conocimientos a Equipo de ocho (8) profesionales psicosociales SENA Centro de Manufactura textil y del cuero
2.	ACCIONES AFIRMATIVAS: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(ii)Se realizó una (1) Escuela Amarte presencial, con 16 Mujeres en ASP  y habitabilidad en calle, con la Fundación Nuevo porvenir localidad de Santa Fe (iii)Se realizaron 4 espacios de conexión emocional, 1. ECE con15 mujeres Habitantes de calle. 2. ECE con 7 mujeres Campesinas y rurales 3. ECE con 19 mujeres Jóvenes y adultas. 4. ECE con 17 mujeres Jóvenes. 
3.	EDUCACIÓN FLEXIBLE: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Reunión con la Dirección de Territorialización para articulación con Masglo para la formación a ciudadanas gitanas en un curso para la elaboración de manicure. (iii)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compromisos líneas de educación posmedia y alfabetización orientada a la vinculación posterior de las ciudadanas a carreras STEM. (v) Reunión con la Universidad Católica fortalecer la ruta proyectada en la línea de PreICFES, con la realización de talleres de refuerzo y orientación vocacional por parte de la Universidad Católica con las ciudadanas inscritas para la presentación de las pruebas Saber 11ICFES Calendario A 2025.
4.	ESTRATEGIA DE CUIDADO MENSTRUAL: En el mes de abril se realizó, la tercera mesa MDCM del año con  SDIS, Salud e IDIPRON y SdMujer, para la socialización del Acuerdo 994 y análisis de los insumos para el informe que se presentará al Concejo con la presentación de las rutas de atención diseñadas para mujeres habitantes de calle. Se realizó un recorrido en la localidad de ciudad Bolívar, realizando abordaje a nueve (9) mujeres ciudadanas habitantes de calle.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También para el mismo periodo, se realizaron 3 tres espacios de cualificación de equipos con la participación de 62 contratistas, desarrollados en sinergia con SDIS (1) e IDIPRON (2). </t>
  </si>
  <si>
    <t>x</t>
  </si>
  <si>
    <t>Incrementar la atención de mujeres en sus diferencias y diversidad en Bogotá.</t>
  </si>
  <si>
    <t xml:space="preserve">1- Implementar 3 estrategias que contribuyan al reconocimiento y garantía de los derechos de las mujeres en sus diferencias y diversidad. </t>
  </si>
  <si>
    <t>PRODUCTO 1</t>
  </si>
  <si>
    <t xml:space="preserve">2- Implementar 1 Estrategia Distrital de Cuidado Menstrual, con enfoque diferencial </t>
  </si>
  <si>
    <t>Mejorar los servicios, programas y estrategias para la atención de las mujeres que incorporen el enfoque diferencial y contribuyan a la transformación de imaginarios. </t>
  </si>
  <si>
    <t xml:space="preserve">3- Implementar 1 estrategia de  asistencia técnica dirigidas a los Sectores de la Administración Distrital y al Sector Privado, para la incorporación del enfoque diferencial en los servicios, programas y estrategias dirigidas a mujeres. </t>
  </si>
  <si>
    <t>PRODUCTO 2</t>
  </si>
  <si>
    <t xml:space="preserve">4-Implementar 1 estrategia de reconocimiento de la diversidad de las mujeres del Distrito Capital.  </t>
  </si>
  <si>
    <t>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clave, para el periodo de enero a marzo. 
Componente estratégico Herramientas para el empoderamiento: (i) Se realizo el curso ¨Observo, Identifico y Protejo¨, con la certificación de 26 personas. (ii) Se realiza Una (1) Formación a 10 profesionales de planta y 25 contratista de IDIPRON, abordando temáticas relacionadas con el enfoque Diferencial. 
Componente estratégico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(ii)	Se inician 3 Escuelas de Educación AMAR-TE 1 Escuela Amarte con Mujeres en ASP Fundación Miquelina Grupo, se desarrollaron 4 sesiones trabajando temáticas de reconocimiento y gestión emocional, violencias basadas en género y derechos sexuales y reproductivos, liderazgo inspirador, comunicación efectiva y resolución de conflictos. 20 mujeres certificadas.  Grupo 2. Una 1 escuela AMAR-TE con Mujeres en ASP Fundación Miquelina 27 mujeres certificadas. Grupo 3.  Una  1 escuela AMAR-TE con Mujeres en ASP y habitabilidad en calle Fundación Nuevo porvenir, Se ha desarrollado 1 sesión trabajando temática de reconocimiento y gestión emocional . (iii)	Se realizaron OCHO (8) Espacios de Conexión Emocional. 1 ECE migrantes: Metodología Raíces y actividad a través del dibujo para el afianzamiento de la historia de vida y el reconocimiento de factores resilientes.  21 mujeres participantes.   2. ECE Migrantes: 16 mujeres participantes. 3. ECE ASP: Metodología Aromaterapia y masaje relajante como herramientas para la regulación emocional. 21 mujeres participantes                                   4. ECE ASP: 22 mujeres participantes 5.ECE Campesinas y Rurales: Metodología Aromaterapia, masaje relajante y movimiento como herramientas para la regulación emocional.18 mujeres participantes.  6. Campesinas y Rurales. 9 mujeres participantes 7. ECE LBT: Metodología composición musical como herramienta para la regulación emocional y la resignificación de la historia de vida. 9 mujeres participantes. 8. ECE con 15 mujeres jóvenes de la Universidad Colegio Mayor de Cundinamarca, abordando la temática de Navegando por la vida para reconocer recursos propios de afrontamiento a situaciones de salud mental como la ansiedad y la depresión.
Componente estratégico de Educación flexible: avanza a través de las gestiones para la firma de convenios y acuerdos de trabajo con entidades públicas y privadas así: realizando reunión inicial con ICFES para establecer la ruta para la elaboración del contrato interadministrativo,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Estrategia de Educación Mensutrual: se han realizado dos mesas MDCM con las entidades que hacen parte del acuerdo 883. Donde se socializo el Acuerdo 944 concejo de Bogotá, Se presenta la propuesta para la creación de la resolución la mesa de cuidado menstrual y SDIS, presenta los resultados del Censo De habitabilidad en calle 2024, Durante este mismo periodo se realizó una jornada por la dignidad menstrual en la que participaron las entidades IDIPRON, SDIS, SDMUJER, SDS.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t>
  </si>
  <si>
    <t>Se realiza actualización de la progrmación presupuestal de las actividades</t>
  </si>
  <si>
    <t>Se requiere ajustar el presupuesto de las actividadades del proyecto de inversión de acuerdo con los movimientos realizados a corte de 28 de febrero de 2025</t>
  </si>
  <si>
    <t xml:space="preserve">En el periodo de enero a abril,  para dar cumplimiento a la meta plan de Desarrollar 4 estrategias de empoderamiento para promover capacidades, liderazgos, participación, incidencia política y transformación de imaginarios culturales, que reproducen los estereotipos de En el periodo de enero a abril,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abril:  
1.	HERRAMIENTAS PARA EL EMPODERAMIENTO: (i)Se certificaron treinta y cinco (35) personas del curso Observo, Identifico y Protejo (ii)Se realizó una (1) Cualificación a equipos de profesionales a 28 Profesionales Psicosociales del programa Atrapasueños de la Secretaría Distrital de Integración Social, en empoderamiento (iii)Se realiza Una (1) Formación a siete (7) líderes migrantes Fundación COLVEN de fortalecimiento de herramientas psicoemocionales (iv)Se realiza Una (1) Jornada de Transferencia de Conocimientos a Equipo de ocho (8) profesionales psicosociales SENA Centro de Manufactura textil y del cuero en  Capacidades Psicoemocionales. (v) Formación a 10 profesionales de planta y 25 contratista de IDIPRON, abordando el Derecho a la salud plena como uno de los 8 derechos priorizados en la PPMyEG (vi) Se realiza Una (1)  Formación a 10 profesionales de planta y 25 contratista de IDIPRON, en enfoque Diferencial. 
2.	ACCIONES AFIRMATIVAS: (i)Se llevaron a cabo 7 Jornadas Significativas, donde se abordaron temas relacionados con el empoderamiento de las mujeres, prevención, atención de violencias, formas en que las muges de acuerdo con su ciclo vital aportan a la eliminación de estereotipos y roles basados en el género: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ocho (12)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3.	EDUCACIÓN FLEXIBLE: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reunión con la Dirección de Territorialización para articulación con Masglo para la formación a ciudadanas gitanas en un curso para la elaboración de manicure. (iii)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1. el equipo de la Agencia Atenea de la Secretaría de Educación presentación oferta de educación posmedia. 2. Fundación Educamás en las líneas de educación posmedia y alfabetización orientada a la vinculación posterior de las ciudadanas a carreras STEM. (v) Reunión con la Universidad Católica PreICFES, con la realización de talleres de refuerzo y orientación vocacional por parte de la Universidad Católica con las ciudadanas inscritas para la presentación de las pruebas Saber 11ICFES Calendario A 2025.
4.	ESTRATEGIA DE CUIDADO MENSTRUAL: se han realizado tres mesas MDCM del presente año, con las entidades que hacen parte del acuerdo 883.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han realizado dos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Adicionalmente, se han realizado 10 espacios EMAA, en los que han participado 254 mujeres en total, 1. estudio Web Cam Alba urbana, 2. IED Santa lucía urbana, 3. casa de cultura de la Perseverancia urbana, 4. en la ruralidad Sumapaz en el centro de salud de la vereda de San Juan y 5. en el parque de Santafé urbano 6. en el polideportivo jazmín; 7.  plazoleta Gran Estación; 8 y 9.  instalaciones del Sena y 10. el parque el Tunal, los cuales estaban basados en la pedagogía de la educación menstrual. Finalmente de enero a abril,  se han realizado cinco  espacios de transferencia metodológica de educación menstrual con 80  contratistas de IDIPRON y SDIS. </t>
  </si>
  <si>
    <t>De enero a abril, para dar cumplimiento a la actividad de 1 estrategia de cuidado menstrual con enfoque diferencial, se han realizado tres mesas MDCM del presente año, con las entidades que hacen parte del acuerdo 883.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han realizado dos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Adicionalmente, se han realizado 10 espacios EMAA, en los que han participado 254 mujeres en total, 1. estudio Web Cam Alba urbana, 2. IED Santa lucía urbana, 3. casa de cultura de la Perseverancia urbana, 4. en la ruralidad Sumapaz en el centro de salud de la vereda de San Juan y 5. en el parque de Santafé urbano 6. en el polideportivo jazmín; 7.  plazoleta Gran Estación; 8 y 9.  instalaciones del Sena y 10. el parque el Tunal, los cuales estaban basados en la pedagogía de la educación menstrual, promoviendo el autocuidado y el autoconocimiento, facilitando herramientas prácticas y teóricas para comprender y gestionar el ciclo menstrual.  Finalmente de enero a abril,  se han realizado cinco  espacios de transferencia metodológica de educación menstrual con 80  contratistas de IDIPRON y SDIS. Estos encuentros, permitieron a los participantes profundizar en los elementos clave de la pedagogía, intercambiar ideas de manera enriquecedora y fortalecer los conocimientos necesarios para el abordaje territorial con personas habitantes de calle.</t>
  </si>
  <si>
    <t xml:space="preserve">En el periodo acumulado de enero a abril, se avanzó en la ejecución de actividades para dar cumplimiento a la meta de 1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4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3.	Para el  periodo acumulado de enero a abril en total, se prestaron once (25) servicios  de interpretación en lengua de señas, destinados a garantizar la inclusión y el acceso de las mujeres sordas a una variedad de servicios esenciales, así:  9 servicios para la Dirección de Territorialización de la Subsecretaría de Fortalecimiento en las CIOM durante atenciones/seguimientos psicosociales y socio jurídicos a mujeres sordas. 14 servicios solicitados por la referente sorda para la Dirección de Enfoque.1 servicio solicitado por la Dirección del Sistema de Cuidado para el Consejo Local de Discapacidad Fontibón. 1 servicio solicitado por los diferentes equipos de la Dirección de Enfoque donde tienen participación las mujeres sordas.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t>
  </si>
  <si>
    <t>En el periodo de enero - abril 2025 con el objetivo de dar cumplimiento a la actividad, a continuación se presenta el avance para cada una de las 3 estrategias desarrollas:
1. E1: Formación en Herramientas para el Empoderamiento y las Capacidades PsicoEmocionales, se avanzó en (i)Se certificaron treinta y cinco (35) personas del curso Observo, Identifico y Protejo, fortaleciendo sus conocimientos y competencias en el abordaje de temas relacionados con la prevención y atención de violencias contra la niñez y la adolescencia. (ii)Se realizó una (1) Cualificación a equipos de profesionales a 28 Profesionales Psicosociales del programa Atrapasueños de la Secretaría Distrital de Integración Social, en empoderamiento corporal y derechos de las mujeres (iii)Se realiza Una (1) Formación a siete (7) líderes migrantes Fundación COLVEN de fortalecimiento de herramientas psicoemocionales y reconocimiento de la salud mental como un derecho. (iv)Se realiza Una (1) Jornada de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Se realiza Una (1)  Formación a 10 profesionales de planta y 25 contratista de IDIPRON, en enfoque Diferencial, Derecho a la salud plena como uno de los 8 derechos priorizados en la PPMyEG. 
2. E2: De enero a abril se realizan acciones afirmativas para el fortalecimiento de capacidades emocionales y el empoderamiento de las mujeres, así: (i)Se llevaron a cabo 7 Jornadas Significativas, donde se abordaron temas relacionados con el empoderamiento de las mujeres, prevención, atención de violencias, formas en que las muges de acuerdo con su ciclo vital aportan a la eliminación de estereotipos y roles basados en el género: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ocho (12)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3. E3: Las acciones desarrolladas de enero a abril, con el objetivo de fortalecer el desarrollo integral brindando oportunidades de educación flexible e inclusiva para las mujeres en sus diferencias y diversidades: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Se adelantó reunión con la Dirección de Territorialización para conocer la articulación que adelantan con Masglo para la formación a ciudadanas gitanas en un curso para la elaboración de manicure. (iii) Durante el mes de abril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donde Se establecieron compromisos para trabajar de forma conjunta en las líneas de educación posmedia y alfabetización orientada a la vinculación posterior de las ciudadanas a carreras STEM. (v) Reunión con la Universidad Católica se identificaron posibles acciones para fortalecer la ruta proyectada en la línea de PreICFES, con la realización de talleres de refuerzo y orientación vocacional por parte de la Universidad Católica con las ciudadanas inscritas para la presentación de las pruebas Saber 11ICFES Calendario A 2025.</t>
  </si>
  <si>
    <t>En el periodo acumulado de enero a abril, para dar cumplimiento a la meta de 1 estrategia de reconocimiento de la diversidad de las mujeres de distrito capital,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</si>
  <si>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 xml:space="preserve">2025-1. Con el objetivo de Implementar la ESTRATEGIA de FORMACIÓN EN HERRAMIENTAS PARA EL EMPODERAMIENTO Y CAPACIDADES EMOCIONALES durante el mes de MAYO se realizaron las siguientes acciones: 
1.	En MAYO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2.	Se realizó un (1) espacio de formación a 17 profesionales interdisciplinarios de la Universidad UNINPAHU, con el tema empoderamiento corporal y prevención de violencias.
3.	Se realiza Una (1) Jornada de Transferencia de Conocimientos a Equipo de 30 profesionales de Cárcel Distrital de Varones y anexo de mujeres de Bogotá socialización conocimientos y herramientas del componente de Gestión y   Fortalecimiento de Capacidades Psicoemocionales.    </t>
  </si>
  <si>
    <t>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desarrolladp las siguientes acciones: 
1.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2.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3.	Adicionalmente se adelantó gestión para adelantar la  firma de convenios, acuerdos, planes de trabajo conjunto y/o compromisos con entidades educativas públicas o privadas con los siguientes logros: (i) se adelantaron reuniones con Agencia Atenea con el objetivo de avanzar en la firma de un memorando de entendimiento entre la Agencia Atenea y la Secretaría Distrital de la Mujer. Academia Atenea se proyecta como una plataforma que articule la oferta formativa del sector público y privado para que la ciudadanía pueda acceder a ella. Desde la Dirección de Enfoque Diferencial. (ii) Se adelantó una reunión con la Universidad Distrital Francisco José de Caldas, donde se presentaron las acciones del componente de educación flexible e inclusiva y la ruta propuesta. En el espacio se identificaron posibles escenarios de articulación y se acordó adelantar un convenio marco con la entidad donde se fortalecería la ruta y el componente en: 1. Vinculación de personas practicantes y voluntarias que puedan apoyar las actividades del componente; 2. Descuentos para las ciudadanas que se vinculen a los programas de la UD; 3. Descuentos para la contratación de un proceso de refuerzo para las pruebas Saber 11 ICFES; 4. Acompañamiento vocacional a las ciudadanas interesadas en avanzar sus trayectorias educativas en la UD y 5. Préstamo de espacios de la Universidad para las actividades de la SDMujer (iii) se adelantaron acciones con la Fundación Educamás para la firma de un memorando de entendimiento con la Secretaría Distrital de la Mujer para la vinculación a mujeres en sus diferencias y diversidades a procesos formativos adelantados por la Fundación con énfasis en carreras STEM. Se realizó la gestión para la definición del tipo de acuerdo a firmarse, la solicitud de documentos y la definición interna de acuerdos para vincular a la Dirección de Gestión del Conocimiento y la Estrategia de Autonomía Económica de la Subsecretaría de Cuidado y Políticas de Igualdad (iv) Se adelantó reunión de acercamiento con la Fundación CIRCOAP para adelantar un plan de trabajo conjunto que permita realizar un proceso de fortalecimiento para la presentación de las pruebas Saber 11 a las ciudadanas beneficiarias de la convocatoria 2025. En el espacio se identificaron posibles puntos de articulación. (v) Se adelantó una reunión de acercamiento con la Universidad Nacional Abierta y a Distancia-UNAD para adelantar un plan de trabajo conjunto que permita la vinculación de mujeres en sus diferencias y diversidades a educación postmedia en el marco de la ruta para una educación flexible e inclusiva. En el espacio se identificaron posibles puntos de articulación</t>
  </si>
  <si>
    <t>2025-2. Con el fin de implementar la ESTRATEGIA de ACCIONES AFIRMATIVAS PARA EL FORTALECIMIENTO DE CAPACIDADES EMOCIONALES Y EMPODERAMIENTO DE LAS MUJERES se realizaron en el mes de MAYO los siguientes espacios con mujeres en sus diferencias y diversidades: 
1.	Se realizaron 9 Espacios de Conexión Emocional: (i) ECE con 17 mujeres Indígenas Emberá: Metodología espacio de reflexión a través del tejido que permita identificar sentires y conexión con el autocuidado para la prevención de VBG realizado en Parque la Florida Localidad de Engativá. (ii) ECE 15 mujeres Adultas y mayores: Espacio de experiencia vivencial con cuidadoras de personas con discapacidad, a través de la música la danza y el arte, para permitir el desarrollo de estrategias que fortalezcan el compromiso, el perdón y la gratitud como herramientas de empoderamiento, equilibrio y armonía para el autocuidado de la salud mental y emocional. RECA Localidad de Chapinero. (iii) ECE 32 mujeres Afro, espacio para el reconocimiento, la expresión y el cuidado de las emociones desde una perspectiva colectiva, corporal y cultural; a través del movimiento, la música y el diálogo, integrando los saberes ancestrales en los procesos de cuidado y sanación, Homocentro SDS Puente Aranda (iv) ECE 10 mujeres Jóvenes: creación de un espacio vivencial en que los jóvenes pueden generar alternativas para el autocuidado y el bienestar "Tierra de jóvenes”. Universidad Distrital Sede Macarena La Candelaria. (v) ECE 22 mujeres MIGRANTES: Experiencia vivencial a través de la aromaterapia y la pintura para el manejo de las emociones y la promoción de la salud mental. SUPERCADE Engativa. (vi) ECE 15 mujeres privadas de la libertad-LB: auto reconocimiento desde la creación artística de antifaces en el marco de la conmemoración del día contra la HomoLesboBiTransfobia. Cárcel Distrital Antonio Nariño. (vii) ECE 11 mujeres jóvenes creación de un espacio vivencial en que los jóvenes pueden generar alternativas para el autocuidado y el bienestar "Tierra de jóvenes. Universidad Distrital Sede Macarena La Candelaria. (viii) ECE 43 mujeres   migrantes: Espacio de sensibilización y conciencia para el autocuidado integral de las mujeres migrantes, refugiadas, retornadas y de acogida asistentes a la feria de servicios convocada por la Fundación Canitas de Amor con el apoyo de OIM e Intégrate; en torno de las estrategias de cuidado menstrual, capacidades psicoemocionales de la secretaria Distrital de la Mujer. (ix) ECE16 mujeres con discapacidad: espacio para la identificación y expresión de emociones en mujeres con discapacidad intelectual; a través de propuestas accesibles y multisensoriales como la música, el movimiento y el dibujo con colores, se buscó generar un ambiente cuidado donde cada  participante pudiera conectar con sus emociones, expresarlas a su ritmo y sentirse escuchada y acompañada. CENTRO INTEGRARTE FONTIBON. 
2.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en donde se abordaron temas relacionados con el empoderamiento de las mujeres, prevención, atención de violencias, amor romántico y derechos priorizados de las mujeres en la Política Pública de mujeres y equidad de género. En estas tres jornadas participaron un total de 74 personas.</t>
  </si>
  <si>
    <t>https://secretariadistritald-my.sharepoint.com/:f:/g/personal/kforero_sdmujer_gov_co/EgL3jcun3d1Fi5lTcuxsTmkBgRfC7GC4-cIyEtFatZ4Vyw?e=3ew0vK</t>
  </si>
  <si>
    <t>https://secretariadistritald-my.sharepoint.com/:f:/g/personal/kforero_sdmujer_gov_co/EqyiSC-OnMJOlHRgZ4rX_doB5Mq_R3yBqS3NrqI1L88UAw?e=KPV5zC</t>
  </si>
  <si>
    <t>https://secretariadistritald-my.sharepoint.com/:f:/g/personal/kforero_sdmujer_gov_co/Evv51o1Tbq9NjRkdHaWjI_0BQuHWT32IwMqAgdN3Km23ZA?e=sA3OMd</t>
  </si>
  <si>
    <t xml:space="preserve">Con el fin de implementar 3 estrategias que contribuyan al reconocimiento y garantía de los derechos de las mujeres en sus diferencias y diversidades durante Mayo se avanza en: 
2025-1. Con el objetivo de Implementar la ESTRATEGIA de FORMACIÓN EN HERRAMIENTAS PARA EL EMPODERAMIENTO Y CAPACIDADES EMOCIONALES durante el mes de MAYO se realizaron las siguientes acciones: 
-	En MAYO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	Se realizó un (1) espacio de formación a 17 profesionales interdisciplinarios de la Universidad UNINPAHU, con el tema empoderamiento corporal y prevención de violencias.
-	Se realiza Una (1) Jornada de Transferencia de Conocimientos a Equipo de 30 profesionales de Cárcel Distrital de Varones y anexo de mujeres de Bogotá socialización conocimientos y herramientas del componente de Gestión y   Fortalecimiento de Capacidades Psicoemocionales.    
2025-2. Con el fin de implementar la ESTRATEGIA de ACCIONES AFIRMATIVAS PARA EL FORTALECIMIENTO DE CAPACIDADES EMOCIONALES Y EMPODERAMIENTO DE LAS MUJERES se realizaron en el mes de MAYO los siguientes espacios con mujeres en sus diferencias y diversidades: Se realizaron 9 Espacios de Conexión Emocional: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Adicionalmente,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t>
  </si>
  <si>
    <t xml:space="preserve">En el periodo comprendido entre enero – mayo de 2025, con el fin de implementar 3 estrategias que contribuyan al reconocimiento y garantía de los derechos de las mujeres en sus diferencias y diversidades, se avanza en: 
1.	2025-1.Formación en Herramientas para el Empoderamiento y las Capacidades PsicoEmocionales, se avanzó en (i)Se certificaron cuarenta y ocho (48) personas del curso Observo, Identifico y Protejo, fortaleciendo sus conocimientos y competencias en el abordaje de temas relacionados con la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2.	2025-2. De enero a mayo se realizan acciones afirmativas para el fortalecimiento de capacidades emocionales y el empoderamiento de las mujeres, así: (i) Se llevaron a cabo 10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veintiun (21)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3.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t>
  </si>
  <si>
    <t xml:space="preserve">2025-4. Con el objetivo de acompañar y liderar la Mesa Distrital de Cuidado Menstrual Distrital, durante el mes de MAYO se desarrolla el plan de acción acordado, articulando las acciones programadas como Jornadas Distritales y Recorridos por la Dignidad Menstrual así: 
1.	MDCM: Se adelanto la cuarta mesa MDCM del año congregó a equipos de SDIS, Salud e IDIPRON para la presentación del recorrido realizado y la jornada distrital del cuidado menstrual, realizados en las localidades de Usaquén y Kennedy. Se socializa el informe que se entregó el 28 de mayo al concejo de Bogotá acuerdo 883, se socializa el acuerdo 944 por parte de salud quienes están en la construcción de un plan de trabajo para el acuerdo 944. se hace planeación de las próximas actividades y compromisos de la mesa.
2.	JORNADAS: Se llevó a cabo la jornada de cuidado menstrual en Kennedy en el CDC de Britalia y se realizó una búsqueda activa y articulada por parte de los equipos de campo de la SDIS, SDMujer, UAESP e IDIPRON, quienes recorrieron los puntos previamente identificados para facilitar el transporte de estas mujeres hacia la jornada. SDMUJER: Desarrollo de la pedagogía EMAA, se logró sensibilizar a 39 mujeres en riesgo social de las cuales: 2 mujeres en habitabilidad de calle en el punto de la jornada, 2 durante la búsqueda activa que se realizó. Se conto con la participación de dos academias de bellezas Academia fundación educación social para el cuidado de las manos y corte de cabello, quienes prestaron sus servicios durante el desarrollo de la jornada.
3.	RECORRIDOS: Se realizó un recorrido en la localidad de Usaquen, donde se realiza el abordaje de 6 mujeres ciudadanas habitantes de calle. Inicio de recorrido en el barrio San Cristóbal norte. </t>
  </si>
  <si>
    <t>2025-5. Durante el mes de Mayo se realizan cuatro 4 Espacios de Educación Menstrual para el Autocuidado y el Autoconocimiento EMAA dirigidas a las Mujeres en todo curso de vida, focalizando de manera especial las mujeres con mayor vulnerabilidad en sus diferencias y diversidades,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t>
  </si>
  <si>
    <t>2025-6. En el mes de mayo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Estos encuentros, en respuesta a los objetivos de la Mesa Distrital de Cuidado Menstrual, permitieron a los participantes profundizar en los elementos clave de la pedagogía, intercambiar ideas de manera enriquecedora y fortalecer los conocimientos necesarios para el abordaje territorial con personas habitantes de calle. IDIPRON: del esquipo de territorio ESCNAA participaron 9 profesionales de territorio. SDIS 20 profesionales del equipo de territorio contratistas</t>
  </si>
  <si>
    <t>https://secretariadistritald-my.sharepoint.com/:f:/g/personal/kforero_sdmujer_gov_co/EiIk-B2k5qxAms0hgYhbByMBCe5OFoPdPZlpgYXKfRZNVA?e=xYRikS</t>
  </si>
  <si>
    <t>https://secretariadistritald-my.sharepoint.com/:f:/g/personal/kforero_sdmujer_gov_co/Eg6Y4BQjyWVItv_2veyxyZEB5CdFxFdgaKrbxAPdlMxWyg?e=fGXCJf</t>
  </si>
  <si>
    <t>https://secretariadistritald-my.sharepoint.com/:f:/g/personal/kforero_sdmujer_gov_co/EqFJp8eM_H9HlTCqHB_VtF8BS5Kpfi9nt68-TfcKLS8k9A?e=TlejuB</t>
  </si>
  <si>
    <t>En el mes de mayo con el objetivo de Implementar 1 Estrategia Distrital de Cuidado Menstrual, con enfoque diferencial, se avanzó en: 
1.	acompañar y liderar la Mesa Distrital de Cuidado Menstrual Distrital, durante el mes de MAYO se desarrolla el plan de acción acordado, articulando las acciones programadas como Jornadas Distritales y Recorridos por la Dignidad Menstrual así: (i) MDCM: Se adelanto la cuarta mesa MDCM del año congregó a equipos de SDIS, Salud e IDIPRON (ii) Se llevó a cabo la jornada de cuidado menstrual en Kennedy en el CDC de Britalia y se realizó una búsqueda activa y articulada por parte de los equipos de campo de la SDIS, SDMujer, UAESP e IDIPRON, SDMUJER: Desarrollo de la pedagogía EMAA, se logró sensibilizar a 39 mujeres en riesgo social de las cuales: 2 mujeres en habitabilidad de calle en el punto de la jornada, 2 durante la búsqueda activa que se realizó. (iii) Se realizó un recorrido en la localidad de Usaquen, donde se realiza el abordaje de 6 mujeres ciudadanas habitantes de calle. Inicio de recorrido en el barrio San Cristóbal norte. 
2.	Durante el mes de Mayo se realizan cuatro 4 Espacios de Educación Menstrual para el Autocuidado y el Autoconocimiento EMAA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
3.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IDIPRON: del esquipo de territorio ESCNAA participaron 9 profesionales de territorio. SDIS 20 profesionales del equipo de territorio contratistas</t>
  </si>
  <si>
    <t>De enero a mayo, para dar cumplimiento a la actividad de 1 estrategia de cuidado menstrual con enfoque diferencial:  
•	Se han realizado cuatro mesas MDCM con las entidades que hacen parte del acuerdo 883. 
•	Se realizaron dos jornadas por la dignidad menstrual en la que participaron las entidades IDIPRON, SDIS, SDMUJER, SDS en el cumplimiento del acuerdo 883 y la Sentencia 398 de la corte constitucional. 
•	Se han realizado tres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y un recorrido en la localidad de Usaquen, se realiza el abordaje de 6 mujeres ciudadanas habitantes de calle. 
•	Se han realizado 14 espacios EMAA, en los que han participado 254 mujeres en total.</t>
  </si>
  <si>
    <t>2025-7. Con el objetivo de avanzar en Realizar Asistencia Técnica para la incorporación del enfoque diferencial a los sectores de la Administración Distrital, en el mes de mayo: 
1.	Una (1) asistencia técnica mediante fortalecimiento técnico dirigido a equipos de albergues de la Consejería Distrital de Paz, Víctimas y Reconciliación con el objetivo de generar una reflexión sobre las dinámicas del conflicto armado en Colombia y su impacto específico en mujeres indígenas, a través de los enfoques de derechos, género, diferencial e interseccional. Participaron 20 profesionales contratistas de los equipos psicosociales de albergues que atienden población víctima del conflicto armado; puntualmente, de la Oficina Consejería Distrital de Paz, Víctimas y Reconciliación.
2.	2 jornadas de sensibilización con 5 contratistas del equipo de comunicaciones de la Lotería de Bogotá en: 1. Panel con referentes de mujeres palenqueras, raizales y jóvenes: ¿Quiénes son las mujeres del grupo poblacional?, recomendaciones para visibilizar a las mujeres de este grupo poblacional en la comunicación y socialización de cómo quieren ser representadas y ejercicio práctico. 2. Panel con referentes de mujeres migrantes y refugiadas, mujeres que realizan ASP y mujeres gitanas: ¿Quiénes son las mujeres del grupo poblacional?, recomendaciones para visibilizar a las mujeres de este grupo poblacional en la comunicación y socialización de cómo quieren ser representadas y ejercicio práctico.</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</si>
  <si>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MAYO: 
1.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2.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denominadas tentativamente, así: 1. ¿Quiénes son las mujeres palenqueras? 2. Roles y liderazgos de las mujeres palenqueras en Bogotá. 3.Prácticas y saberes de las mujeres palenqueras, a incluir en la caja de herramientas para visibilizar saberes y prácticas culturales de las mujeres palenqueras.
3.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así: COMPONENTE DE EMPODERAMIENTO A NIÑAS, ADOLESCENTES Y MUJERES JÓVENES se retroalimentaron 2 metodologías:1 jornada significativa de mujeres en Actividades Sexuales Pagadas - ASP tema de empoderamiento y cartografía.1 jornada significativa de mujeres jóvenes, tema de empoderamiento y violencias, esta va acompañada de la presentación en power point. COMPONENTE DE GESTIÓN Y FORTALECIMIENTO DE CAPACIDADES PSICOEMOCIONALES Se retroalimentó 1 metodología, así: Metodología espacio de conexión emocional mujeres jóvenes</t>
  </si>
  <si>
    <t>2025-9.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 23 personas del Sector de Gestión Pública (incluidos profesionales de la DED) (iii) Fundación Educamás. revisión detallada de un documento técnico con énfasis en la incorporación de los enfoques mencionados, entregando observaciones y recomendaciones a manera de concepto dirigido a la Fundación Educamás</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</si>
  <si>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MAYO: 
1.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2.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Estos talleres, los lunes y martes, están proyectados a finalizar en elmes de junio.
</t>
  </si>
  <si>
    <t>https://secretariadistritald-my.sharepoint.com/:f:/g/personal/kforero_sdmujer_gov_co/Elt9-3efoF1AsSM9_WTw-O4BNo3WPeSKpevGCuHy1sPUBw?e=u84sra</t>
  </si>
  <si>
    <t>https://secretariadistritald-my.sharepoint.com/:f:/g/personal/kforero_sdmujer_gov_co/EoYx9_DFlDtCpVuHJRVDk3IBr3sX6RaiDEuOSNHMdyPwlg?e=K3v5kf</t>
  </si>
  <si>
    <t>https://secretariadistritald-my.sharepoint.com/:f:/g/personal/kforero_sdmujer_gov_co/EokKVjH_DuNOsSUYg9GGhwwBxKxjKoTHZB2lR84R6l8vww?e=TNlAVH</t>
  </si>
  <si>
    <t>https://secretariadistritald-my.sharepoint.com/:f:/g/personal/kforero_sdmujer_gov_co/Ehgnz0OLSphLkhb-XH_cS28BnP103oddoSyfj1SKij7rWw?e=DM1SEw</t>
  </si>
  <si>
    <t>En el periodo acumulado de enero a mayo se avanzó en la ejecución de actividades para dar cumplimiento a la meta de 1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Se realizaron 6 espacios para la transversalización del enfoque diferencial (i) Sensibilización Colsubsidio, en la cual se realizó sensibilización en enfoques de género y diferencial con funcionarias de Colsubsidio, área de salud con 9 participantes. (ii) Encuentro Mensual Mujeres Sordas. Actividades de capacitación transversales ofertadas por la DED. Presentación del tema de interés: “Mitos sobre el acoso sexual callejero.” Con la participación de 15 mujeres sordas ciudadanas. (iii)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Se prestaron 41 servicios de interpretación en lengua de señas, destinados a garantizar la inclusión y el acceso de las mujeres sordas a una variedad de servicios esenciales así: 
-	9 servicios para la Dirección de Territorialización de la Subsecretaría de Fortalecimiento en las CIOM durante atenciones/seguimientos psicosociales y socio jurídicos a mujeres sordas, 
-	16 servicios solicitados por la referenta sorda para la Dirección de Enfoque, Equipo de intérpretes de la SDM
-	1 servicio solicitado por la Dirección del Sistema de Cuidado para el Consejo Local de Discapacidad Fontibón
-	4 servicio solicitado por los diferentes equipos de la Dirección de Enfoque donde tienen participación las mujeres sordas.
-	5 Servicio solicitado por la CIOM de la localidad de Los Mártires
-	4 Servicio solicitado por Área de comunicaciones SDM
-	1 servicio solicitado por La CIOM de la localidad de Kennedy
-	1 servicio solicitado por la Dirección del Sistema del Cuidado
•	Se establecieron las inscripciones a la entidad y el sector a las que se ofreció el curso de introducción a la lengua de señas, de tal manera que se estableció la apertura de 2 cursos divididos en dos grupos, así: 
a.	Curso para la Dirección de Enfoque Diferencial de la Secretaría de la Mujer: dos grupos uno de 24 y un segundo grupo de 19 personas, el curso para este primer grupo iniciará el lunes 5 de mayo, al 17 de junio 
b.	2. Curso A los Equipos Psicosociales de la SFCyO de la Secretaría Distrital de la Mujer dividió en dos grupos: el primero con 27 personas inscritas y el segundo con 24, este curso se realizará del 1 de julio al 12 de agosto.</t>
  </si>
  <si>
    <t>2025-11. En mayo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clave con enfoque diferencial, interseccional y poblacional.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Todo este trabajo evidencia un avance significativo en la incorporación de perspectivas diversas en las acciones institucionales, fortaleciendo el reconocimiento y la participación de mujeres históricamente marginadas.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t>
  </si>
  <si>
    <t>2025-12.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discapacidad.Estas tres metodologías se encuentran actualmente en proceso de revisión y formarán parte de la caja de herramientas, una vez se haya establecido el procedimiento completo. Paralelamente, se inició el abordaje de la ficha de caracterización, con el objetivo de avanzar en el diseño integral de dicha caja de herramientas.</t>
  </si>
  <si>
    <t>https://secretariadistritald-my.sharepoint.com/:f:/g/personal/kforero_sdmujer_gov_co/EucfiycPFJVCmHesIWPxbo0BcrwA_lflkixan8I1RLBMbw?e=F2xqoZ</t>
  </si>
  <si>
    <t>https://secretariadistritald-my.sharepoint.com/:f:/g/personal/kforero_sdmujer_gov_co/EkpTPWeoQVZIhJTs46S1iBsB4TVioAV8LAspkRZiiZWfYg?e=HqXOGk</t>
  </si>
  <si>
    <t xml:space="preserve"> En mayo con el objetivo de Implementar 1 estrategia de reconocimiento de la diversidad de las mujeres del Distrito Capital, se avanzo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
2025-12.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 Estas tres metodologías se encuentran actualmente en proceso de revisión y formarán parte de la caja de herramientas, una vez se haya establecido el procedimiento completo. Paralelamente, se inició el abordaje de la ficha de caracterización.</t>
  </si>
  <si>
    <t>Para el mes de MAYO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mayo, se realizó se avanzó en la realización de Asistencia Técnica para la incorporación del enfoque diferencial a los sectores de la Administración Distrital así: Se realiza asistencia Técnica para la incorporación del enfoque diferencial a los sectores de la Administración Distrital, en el mes de mayo: Una (1) asistencia técnica mediante fortalecimiento técnico dirigido a equipos de albergues de la Consejería Distrital de Paz, Víctimas y Reconciliación Participaron 20 profesionales contratistas de los equipos psicosociales de albergues que atienden población víctima del conflicto armado. Dos (2) jornadas de sensibilización con 5 contratistas del equipo de comunicaciones de la Lotería de Bogotá 1. Panel con referentes de mujeres palenqueras, raizales y jóvenes 2. Panel con referentes de mujeres migrantes y refugiadas, mujeres que realizan ASP y mujeres gitanas.
2.	Se realiza sistematización y organización de una caja de herramientas de las estrategias de la Dirección de Enfoque Diferencial, que aporten a la incorporación del enfoque diferencial en los sectores de la Administración Distrital y el sector privado, en el mes de MAYO: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3.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23 personas del Sector de Gestión Pública (iii) Fundación Educamás. revisión detallada de un documento técnico con énfasis en la incorporación de los enfoques mencionados, entregando observaciones y recomendaciones a manera de concepto.
4.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5.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Estos talleres, los lunes y martes, están proyectados a finalizar en elmes de junio.</t>
  </si>
  <si>
    <t>https://secretariadistritald-my.sharepoint.com/:f:/g/personal/kforero_sdmujer_gov_co/EnTuEg0Ug3pFl1WzrEPa2J0Bk2YmT4mHhUAllNBXv2ROUQ?e=vdOLm5</t>
  </si>
  <si>
    <t>Para el periodo de ENERO a MAYO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mayo, se realizó se avanzó en la realización de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Se realizaron 6 espacios para la transversalización del enfoque diferencial (i) Sensibilización Colsubsidio, en la cual se realizó sensibilización en enfoques de género y diferencial con funcionarias de Colsubsidio, área de salud con 9 participantes. (ii) Encuentro Mensual Mujeres Sordas. Actividades de capacitación transversales ofertadas por la DED. Presentación del tema de interés: “Mitos sobre el acoso sexual callejero.” Con la participación de 15 mujeres sordas ciudadanas. (iii)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Se prestaron 41 servicios de interpretación en lengua de señas, destinados a garantizar la inclusión y el acceso de las mujeres sordas a una variedad de servicios esenciales así: 
-	9 servicios para la Dirección de Territorialización de la Subsecretaría de Fortalecimiento en las CIOM durante atenciones/seguimientos psicosociales y socio jurídicos a mujeres sordas, 
-	16 servicios solicitados por la referenta sorda para la Dirección de Enfoque, Equipo de intérpretes de la SDM
-	1 servicio solicitado por la Dirección del Sistema de Cuidado para el Consejo Local de Discapacidad Fontibón
-	4 servicio solicitado por los diferentes equipos de la Dirección de Enfoque donde tienen participación las mujeres sordas.
-	5 Servicio solicitado por la CIOM de la localidad de Los Mártires
-	4 Servicio solicitado por Área de comunicaciones SDM
-	1 servicio solicitado por La CIOM de la localidad de Kennedy
-	1 servicio solicitado por la Dirección del Sistema del Cuidado
•	Se establecieron las inscripciones a la entidad y el sector a las que se ofreció el curso de introducción a la lengua de señas, de tal manera que se estableció la apertura de 2 cursos divididos en dos grupos, así: 
a.	Curso para la Dirección de Enfoque Diferencial de la Secretaría de la Mujer: dos grupos uno de 24 y un segundo grupo de 19 personas, el curso para este primer grupo iniciará el lunes 5 de mayo, al 17 de junio 
b.	2. Curso A los Equipos Psicosociales de la SFCyO de la Secretaría Distrital de la Mujer dividió en dos grupos: el primero con 27 personas inscritas y el segundo con 24, este curso se realizará del 1 de julio al 12 de agosto.</t>
  </si>
  <si>
    <t>https://secretariadistritald-my.sharepoint.com/:f:/g/personal/kforero_sdmujer_gov_co/EqyiSC-OnMJOlHRgZ4rX_doB5Mq_R3yBqS3NrqI1L88UAw?e=ea6oya</t>
  </si>
  <si>
    <t>En mayo,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2025-1. ESTRATEGIA de FORMACIÓN EN HERRAMIENTAS PARA EL EMPODERAMIENTO Y CAPACIDADES EMOCIONALES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Se realizó un (1) espacio de formación a 17 profesionales interdisciplinarios de la Universidad UNINPAHU, con el tema empoderamiento corporal y prevención de violencias. Se realiza Una (1) Jornada de Transferencia de Conocimientos a Equipo de 30 profesionales de Cárcel Distrital de Varones y anexo de mujeres de Bogotá socialización conocimientos y herramientas del componente de Gestión y   Fortalecimiento de Capacidades Psicoemocionales.    
2025-2. ESTRATEGIA de ACCIONES AFIRMATIVAS PARA EL FORTALECIMIENTO DE CAPACIDADES EMOCIONALES Y EMPODERAMIENTO DE LAS MUJERES Se realizaron 9 Espacios de Conexión Emocional: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Adicionalmente,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2025-3. ESTRATEGIA de EDUCACIÓN FLEXIBLE para fortalecer el desarrollo integral brindando oportunidades educativas inclusivas y con enfoque diferencial a las mujeres en sus diferencias y diversidades: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4- con el objetivo de Implementar 1 Estrategia Distrital de Cuidado Menstrual, con enfoque diferencial, se avanzó en Acompañar y liderar la Mesa Distrital de Cuidado Menstrual Distrital, durante el mes de MAYO se desarrolla el plan de acción acordado, articulando las acciones programadas como Jornadas Distritales y Recorridos por la Dignidad Menstrual así: (i) MDCM: Se adelanto la cuarta mesa MDCM del año congregó a equipos de SDIS, Salud e IDIPRON (ii) Se llevó a cabo la jornada de cuidado menstrual en Kennedy en el CDC de Britalia y se realizó una búsqueda activa y articulada por parte de los equipos de campo de la SDIS, SDMujer, UAESP e IDIPRON, SDMUJER: Desarrollo de la pedagogía EMAA, se logró sensibilizar a 39 mujeres en riesgo social de las cuales: 2 mujeres en habitabilidad de calle en el punto de la jornada, 2 durante la búsqueda activa que se realizó. (iii) Se realizó un recorrido en la localidad de Usaquen, donde se realiza el abordaje de 6 mujeres ciudadanas habitantes de calle. Inicio de recorrido en el barrio San Cristóbal norte. Durante el mes de Mayo se realizan cuatro 4 Espacios de Educación Menstrual para el Autocuidado y el Autoconocimiento EMAA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IDIPRON: del esquipo de territorio ESCNAA participaron 9 profesionales de territorio. SDIS 20 profesionales del equipo de territorio contratistas</t>
  </si>
  <si>
    <t>En el periodo de enero a mayo,  para dar cumplimiento a la meta plan de Desarrollar 4 estrategias de empoderamiento para promover capacidades, liderazgos, participación, incidencia política y transformación de imaginarios culturales, que reproducen los estereotipos de En el periodo de enero a mayo,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mayo: 
2025-1.Formación en Herramientas para el Empoderamiento y las Capacidades PsicoEmocionales, se avanzó en (i)Se certificaron cuarenta y ocho (48) personas del curso Observo, Identifico y Protejo, fortaleciendo sus conocimientos y competencias en el abordaje de temas relacionados con la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2025-2. De enero a mayo se realizan acciones afirmativas para el fortalecimiento de capacidades emocionales y el empoderamiento de las mujeres, así: (i) Se llevaron a cabo 10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veintiun (21)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4. Se han realizado cuatro mesas MDCM con las entidades que hacen parte del acuerdo 883. Se realizaron dos jornadas por la dignidad menstrual en la que participaron las entidades IDIPRON, SDIS, SDMUJER, SDS en el cumplimiento del acuerdo 883 y la Sentencia 398 de la corte constitucional. Se han realizado tres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y un recorrido en la localidad de Usaquen, se realiza el abordaje de 6 mujeres ciudadanas habitantes de calle. Se han realizado 14 espacios EMAA, en los que han participado 254 mujeres en total.</t>
  </si>
  <si>
    <t>En el periodo acumulado de enero a mayo, para dar cumplimiento a la meta de 1 estrategia de reconocimiento de la diversidad de las mujeres de distrito capital, en MAYO se realizaron actividades orientadas a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 Adicionalmente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 Estas tres metodologías se encuentran actualmente en proceso de revisión y formarán parte de la caja de herramientas, una vez se haya establecido el procedimiento completo. Paralelamente, se inició el abordaje de la ficha de caracterización.</t>
  </si>
  <si>
    <t>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en el mes de Junio los equipos de la Dirección de Enfoque Diferencial: 
1.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2.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3.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y  favoreciendo el  reconocimiento de la salud mental como un derecho y promoviendo el  intercambio de saberes desde un enfoque diferencial, de género e interseccional</t>
  </si>
  <si>
    <t>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Junio se avanza con:  
1.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Víctimas: 30 inscritas. 2 mujeres con discapacidad, 1 mujer indígena, 1 mujer recicladora de oficio, 13 mujeres jóvenes y 17 mujeres adultas.
•	Discapacidad: 27 inscritas. 1 mujer víctima, 1 mujer LB, 10 mujeres jóvenes y 17 mujeres adultas.
•	Lesbianas y bisexuales: 25 inscritas. 1 mujer con discapcidad, 15 mujeres jóvenes y 10 mujeres adultas.
•	Mujeres ASP: 27 inscritas. 4 mujeres trans, 4 mujeres bisexuales, 20 mujeres adultas, 7 mujeres jóvenes, 1 mujeres negra/afrocolombiana, 1 mujer con discapacidad, 1 mujer habitante de calle y 1 mujer recicladora de oficio.
•	Indígenas: 15 inscritas. 1 mujer víctima, 2 mujeres con discapacidad, 1 mujer campesina/rural, 6 mujeres jóvenes y 9 mujeres adultas. 
•	Negras/afrocolombianas: 22 inscritas. 1 mujer con discapacidad, 12 mujeres jóvenes y 10 mujeres adultas.
•	Gitanas: 1 inscrita 
•	Migrantes: 9 inscritas. 6 mujeres jóvenes y 3 mujeres adultas.
•	Campesinas y rurales: 8 inscritas
•	Mayores: 10 inscritas. 1 mujer LB. 
•	Riesgo de feminicidio:  2 inscritas. 1 mujer joven y 1 mujer adulta.
•	Habitabilidad en calle: 4 inscritas. 4 mujeres adultas.
•	Recicladoras: 1 inscritas. 1 mujer adulta. 
•	Responsabilidad penal: 8 inscritas
•	Jóvenes: 5 inscritas
•	Adultas: 6 inscritas
Esta tarea ha tenido un avance significativo y mayor a lo programado, teniendo en cuenta que se ha superado lo planeado en el plan de acción con las siguientes acciones: 
2.	Durante el mes de junio se avanzó en la priorización de cursos por parte de la SDMujer para la puesta en marcha de Academia Atenea. Así mismo, se realizaron acuerdos entre las áreas y la Agencia con relación al cumplimiento de los requisitos de implementación
3.	Se avanzó en la elaboración del memorando de entendimiento entre la SDMujer y Educamás, definiendo una ruta formativa para vincular a las ciudadanas interesadas que presentarán las pruebas Saber 11 ICFES 2025 con el apoyo de la entidad.
4.	Durante el mes de junio avanzó en la elaboración del documento del convenio marco entre la SDMujer y la Universidad Distrital Francisco José de Caldas, desde la DED se realizaron aportes para revisión de la DDDP 
5.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6.	Universidad Nacional Abierta y a Distancia-UNAD: Durante el mes de junio se avanzó en consolidar la propuesta de actividades que se podrían adelantar desde la DED ante un posible memorando de entendimiento entre las entidades.</t>
  </si>
  <si>
    <t>Con el fin de implementar 3 estrategias que contribuyan al reconocimiento y garantía de los derechos de las mujeres en sus diferencias y diversidades durante Junio se avanza en:  implementar la ESTRATEGIA de FORMACIÓN EN HERRAMIENTAS PARA EL EMPODERAMIENTO Y CAPACIDADES EMOCIONALES en el mes de Junio los equipos de la Dirección de Enfoque Diferencial avanzaron así: 
1.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2.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3.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4.	En el mes de junio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se avanza así: 
1.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I.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3.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4.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Junio se avanza con:  
1.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Esta tarea ha tenido un avance significativo y mayor a lo programado, teniendo en cuenta que se ha superado lo planeado en el plan de acción con las siguientes acciones: 
2.	Durante el mes de junio se avanzó en la priorización de cursos por parte de la SDMujer para la puesta en marcha de Academia Atenea. Así mismo, se realizaron acuerdos entre las áreas y la Agencia con relación al cumplimiento de los requisitos de implementación
3.	Se avanzó en la elaboración del memorando de entendimiento entre la SDMujer y Educamás, definiendo una ruta formativa para vincular a las ciudadanas interesadas que presentarán las pruebas Saber 11 ICFES 2025 con el apoyo de la entidad.
4.	Durante el mes de junio avanzó en la elaboración del documento del convenio marco entre la SDMujer y la Universidad Distrital Francisco José de Caldas, desde la DED se realizaron aportes para revisión de la DDDP 
5.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6.	Universidad Nacional Abierta y a Distancia-UNAD: Durante el mes de junio se avanzó en consolidar la propuesta de actividades que se podrían adelantar desde la DED ante un posible memorando de entendimiento entre las entidades.</t>
  </si>
  <si>
    <t>En el periodo acumulado de entre enero a Junio de 2025, con el fin de implementar 3 estrategias que contribuyan al reconocimiento y garantía de los derechos de las mujeres en sus diferencias y diversidades, se avanza en: 
1.	1.	2025-1.Formación en Herramientas para el Empoderamiento y las Capacidades PsicoEmocionales, se avanzó en (i)Se certificaron cincuenta  y cinco (55) personas del curso Observo, Identifico y Protejo, fortaleciendo sus conocimientos y competencias en temas de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(ix) un espacio de formación a 15 profesionales y asistentes del Comité Local de Juventud de la Localidad de Puente Aranda, con el tema empoderamiento femenino y rutas de atención para la prevención y atención de violencias basadas en género (x) Una Formación a 8 líderes profesionales y dentro de ellas, 3 docentes universitarias de la Fundación Huellas de Arte, en la Casa del espacio Público, brindando un espacio de formación autocuidado y fortalecimiento de herramientas psicoemocionales. 
2.	2025-2. De enero a mayo se realizan acciones afirmativas para el fortalecimiento de capacidades emocionales y el empoderamiento de las mujeres, así: I.	Se llevaron a cabo 11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(1JS) con niñas, adolescentes y jóvenes migrantes en el CEDID de Kennedy y participaron 50 personas de las cuáles 24 fueron jóvenes y 26 adultas. 
II.	Se realizaron CINCO (5) Escuela Escuela AMAR-TE presencial, así: 1 EA con Mujeres en ASP Fundación Miquelina 20 mujeres certificadas. 1 EA con Mujeres en ASP Fundación Miquelina 27 mujeres certificadas. 1 EA con Mujeres en ASP y habitabilidad en calle Fundación Nuevo porvenir 16 mujeres certificadas. 1EA con 38 Mujeres jóvenes SENA Salitre: (ii) Con 41 mujeres jóvenes SENA. III.	Se realizaron TREINTA Y DOS (32)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IV.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3.	3. 2025-3. Con el objetivo de avanzar en la implementación de la ESTRATEGIA de EDUCACIÓN FLEXIBLE Se avanzó con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Esta tarea ha tenido un avance significativo y mayor a lo programado, teniendo en cuenta que se ha superado lo planeado en el plan de acción con las siguientes acciones: 
•	Durante el mes de junio se avanzó en la priorización de cursos por parte de la SDMujer para la puesta en marcha de Academia Atenea. Así mismo, se realizaron acuerdos entre las áreas y la Agencia con relación al cumplimiento de los requisitos de implementación
•	Se avanzó en la elaboración del memorando de entendimiento entre la SDMujer y Educamás, definiendo una ruta formativa para vincular a las ciudadanas interesadas que presentarán las pruebas Saber 11 ICFES 2025 con el apoyo de la entidad.
•	Durante el mes de junio avanzó en la elaboración del documento del convenio marco entre la SDMujer y la Universidad Distrital Francisco José de Caldas, desde la DED se realizaron aportes para revisión de la DDDP 
•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	Universidad Nacional Abierta y a Distancia-UNAD: Durante el mes de junio se avanzó en consolidar la propuesta de actividades que se podrían adelantar desde la DED ante un posible memorando de entendimiento entre las entidades</t>
  </si>
  <si>
    <t>https://secretariadistritald-my.sharepoint.com/:f:/g/personal/kforero_sdmujer_gov_co/EgL3jcun3d1Fi5lTcuxsTmkBgRfC7GC4-cIyEtFatZ4Vyw?e=ZCuYnE</t>
  </si>
  <si>
    <t>https://secretariadistritald-my.sharepoint.com/:f:/g/personal/kforero_sdmujer_gov_co/Ej7WY-danDtMvduyzuIGLAIBvcF1RCBAnQSRe1iLBikOtg?e=tvS7wf</t>
  </si>
  <si>
    <t xml:space="preserve">2025-4. Con el objetivo de acompañar y liderar la Mesa Distrital de Cuidado Menstrual Distrital, durante el mes de JUNIO se desarrolla el plan de acción acordado, articulando las acciones programadas como Jornadas Distritales y Recorridos por la Dignidad Menstrual así: 
1.	MDCM: Se adelanto la La quinta mesa MDCM del año congregó a equipos de SDIS, SDS e IDIPRON y de invitada participa la delegada, cada entidad se presenta y comparte el rol que tiene en la presente mesa. Se inició con la presentación del recorrido distrital del cuidado menstrual, realizados en las localidades de Santafé. Las cualificaciones realizadas a SDIS Y SDS. Se acordó llevar a cabo una cualificación del equipo de SDS y SDIS en un mismo espacio, queda pendiente acordar las fechas y el lugar, se considera que será para la segunda o tercera semana de julio.
2. RECORRIDOS: Se realizó un recorrido Se da inicio en el sector de la carrera 10 hasta llegar a la calle tercera, Allí se hace la atención del mayor número de mujeres ciudadanas habitantes de calle. En el recorrido se realiza el abordaje a 33 mujeres ciudadanas habitantes de calle; 2 de ellas víctimas de conflicto armado, de las cuales 3 mujeres de pertenencia a la comunidad afrocolombiana; 4 mujeres extranjeras; 2 mujeres con orientación sexual diversa. Durante el abordaje se brinda la información con relación al autocuidado y autoconocimiento menstrual, identificar el color de los flujos y con ello signos de alarma, además de mencionar la importancia de realizar la citología y dudas e inquietudes sobre la etapa de la menopausia. Para el desarrollo de la jornada, participaron las entidades IDIPRON, SDIS, SDMUJER, SDS. </t>
  </si>
  <si>
    <t xml:space="preserve">2025-5. Durante el mes de junio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t>
  </si>
  <si>
    <t>2025-6. En el mes de junio  con el objetivo de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</si>
  <si>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https://secretariadistritald-my.sharepoint.com/:f:/g/personal/kforero_sdmujer_gov_co/Et9nLStOX6RDkpLKX-F-MboBqJDqivGLssywQsYKIRChPA?e=UaQA9b</t>
  </si>
  <si>
    <t>https://secretariadistritald-my.sharepoint.com/:f:/g/personal/kforero_sdmujer_gov_co/Eq16BZsOMMpMvfXUM0YdNIgBf0Gel8XcqH0f-9dvCn3ivg?e=haByxk</t>
  </si>
  <si>
    <t>https://secretariadistritald-my.sharepoint.com/:f:/g/personal/kforero_sdmujer_gov_co/EqDCqFeowTdJmLvREEgQSG0B4ybx935AXuK55qISEB4Q2Q?e=8JKacM</t>
  </si>
  <si>
    <t>Con el objetivo de Implementar 1 Estrategia Distrital de Cuidado Menstrual, con enfoque diferencial, en el mes de Junio con se avanzó en:
1. 2025-4. Con el objetivo de acompañar y liderar la Mesa Distrital de Cuidado Menstrual Distrital, durante el mes de JUNIO se desarrolla el plan de acción acordado, articulando las acciones programadas como Jornadas Distritales y Recorridos por la Dignidad Menstrual así: MDCM: Se adelanto la La quinta mesa MDCM del año congregó a equipos de SDIS, SDS e IDIPRON y de invitada participa la delegada, cada entidad se presenta y comparte el rol que tiene en la presente mesa. Se inició con la presentación del recorrido distrital del cuidado menstrual, realizados en las localidades de Santafé. RECORRIDOS: Se realizó un recorrido Se da inicio en el sector de la carrera 10 hasta llegar a la calle tercera, En el recorrido se realiza el abordaje a 33 mujeres ciudadanas habitantes de calle; 2 de ellas víctimas de conflicto armado, de las cuales 3 mujeres de pertenencia a la comunidad afrocolombiana; 4 mujeres extranjeras; 2 mujeres con orientación sexual diversa. Para el desarrollo de la jornada, participaron las entidades IDIPRON, SDIS, SDMUJER, SDS. 
2. 2025-5. Durante el mes de junio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3. 2025-6. En el mes de junio  con el objetivo de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</si>
  <si>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En el periodo acumulado de enero a junio, para dar cumplimiento a la actividad de 1 estrategia de cuidado menstrual con enfoque diferencial:  
•	Se han realizado cinco mesas MDCM con las entidades que hacen parte del acuerdo 883. 
•	Se realizaron dos jornadas por la dignidad menstrual en la que participaron las entidades IDIPRON, SDIS, SDMUJER, SDS en el cumplimiento del acuerdo 883 y la Sentencia 398 de la corte constitucional. 
•	Se han realizado cuatro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un recorrido en la localidad de Usaquen, se realiza el abordaje de 6 mujeres ciudadanas habitantes de calle y un recorrido en la localidad de santa fe abordando a 33 mujeres. 
•	Se han realizado 22 espacios EMAA, en los que han participado 673 mujeres en total.</t>
  </si>
  <si>
    <t>2025-7. Con el objetivo de avanzar en Realizar Asistencia Técnica para la incorporación del enfoque diferencial a los sectores de la Administración Distrital, en el mes de Junio:  Con el sector Hacienda se llevó a cabo el taller sobre antirracismo, con la participación de 5 contratistas del equipo de comunicaciones de la Lotería de Bogotá, con este taller se dio cierre al proceso de sensibilización dirigido al equipo de comunicaciones de la Lotería de Bogotá sobre recomendaciones acerca de cómo representar y visibilizar adecuadamente a las mujeres en sus diferencias y diversidad en los medios de comunicación de las entidades. De otra parte, se realizó reunión con la DDYDP para definir los 3 sectores a los que se brindará asistencia técnica en el segundo semestre del 2025, los cuales son: Salud, Movilidad y Hábitat.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17 de junio: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</si>
  <si>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JUNIO: 
1.	Se realizó reunión con el objetivo de Retomar propuesta vigencia 2024 para el diseño de las nuevas metodologías de la caja de herramientas de los componentes de la Dirección de Enfoque Diferencial, en esta se efectuó un análisis de la estructura para la construcción de metodologías y se brindaron recomendaciones. 
2.	Se concretó la propuesta de la caja de herramientas para visibilizar saberes y prácticas culturales de las mujeres palenqueras que se estructuró en 4 apartados: 1) Sistematización de las metodologías dirigidas a mujeres palenqueras trabajadas en la Dirección de Enfoque Diferencial, 2) ¿Quién es la mujer palanquera? Changaina Ri Palenge, 3) Raíces que Caminan: Arraigo, identidad, liderazgo y empoderamiento con mujeres palenqueras en Bogotá y 4) Palenque_Prácticas y saberes que se preservan, propuesta que se socializó a la comunidad palenquera el 26 de junio, que se ajustó para alcanzar su validación.
3.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t>
  </si>
  <si>
    <t>2025-9. En Junio con el fin de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definiendo los aportes específicos desde el proyecto de inversión, las acciones a socializar, y la estrategia de articulación con las mujeres mayores y las entidades, con miras a una planeación conjunta,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donde se presentó la promoción de las líneas de atención para ellas y temas de interés para la participación de mujeres sordas en espacios de empoderamiento. Con la participación de 13 mujeres sordas. Esta tarea ha superado su cumplimiento, ya que adicional a lo planeado se ha realizado, una Transferencia de conocimiento componente empoderamiento en Grupo Primario: espacio que tiene como objetivo socializar el componente de empoderamiento a través de un encuentro de reflexión colectiva, que permita conocer las acciones desarrolladas, profundizar en sus dimensiones técnicas, compartir los avances sistematizados y promover la comprensión del empoderamiento como una categoría política y social, con la participación de 41 mujeres del equipo de la dirección de enfoque diferencial (De las cuales 4 se reportaron como lesbianas, una mujer trans y una mujer pansexual) y Se realiza una actividad de transversalización del Enfoque de género en una reunión para Socializar los lineamientos que desde la Dirección de Enfoque Diferencial de la SDMujer se consideren necesario para la inclusión en el curso de gestión básica de datos</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</si>
  <si>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así: 
I.	Virtual	CIOM, los Mártires	Atención psicosocial y socio jurídica, Laura Espitia, los Mártires. II.	Virtual 	CIOM bosa	Atención socio jurídica, Karen Ríos, bosaIII.	Virtual	CIOM bosa Atención psicosocial, Karen Ríos, Bosa IV.	Virtual	CIOM, bosa	atención psicosocial, Karen Ríos, bosa. V.	Virtual 	CIOM, Fontibón	atención psicosocial, Vanesa Rodríguez, Fontibón. VI.	Virtual	CIOM, Fontibón Atención socio jurídica, Vanesa Rodríguez, Fontibón VII.	Virtual	CIOM, Fontibón	Atención socio jurídica Yeicy Pulgarín, Fontibón. VIII.	Virtual	CIOM, Fontibón	atención socio jurídica Yeicy Pulgarín, Fontibón. IX.	Virtual	Subsecretaria de cuidado y políticas de igualdad X.	Reunión consejo consultivo de mujeres 2025-2028. resolución 168 del 30 de mayo 2025. XI.	Presencial	DED	Reunión comité primario. XII.	Presencial	Referente de discapacidad-DED	Casa de todas  XIII.	Virtual	Referente de mujeres sordas DED	 XIV.	Reunión de traducción a lengua de señas colombiana tema línea purpura distrital. XV.	Presencial	Referente de mujeres sorda-DED	Cierre taller acercamiento a la LSC-grupo 1 XVI.	Presencial Referente de mujeres sorda-DED Cierre taller acercamiento a la LSC-grupo 2 XVII.	Presencial	Referente de mujeres sorda-DED Cierre taller acercamiento a la LSC-grupo 3 XVIII.	Virtual	DED	Reunión capacitación plataforma simisional2 XIX.	Presencial	Referente de mujeres sordas	Reunión semillero de empoderamiento a través de la moda con participación de mujeres con discapacidad. XX.	Virtual 	 Educación flexible e inclusiva 	Reunión proceso ICFES y acuerdo apoyos de las referentes de la DED. XXI.	Virtual	Educación flexible e inclusiva	reunión ICFES discapacidad referentes. XXII.	Virtual	Cámara de comercio de Bogotá - CCB	reunión clúster moda, organización desfile de moda para la conmemoración del día de la discapacidad y cierre del semillero
2.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</si>
  <si>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 xml:space="preserve">Con el objetivo de Implementar 1 estrategia de  asistencia técnica dirigidas a los Sectores de la Administración Distrital y al Sector Privado, para la incorporación del enfoque diferencial en los servicios, programas y estrategias dirigidas a mujeres, en el mes de mayo: 
1.	Se realiza asistencia Técnica para la incorporación del enfoque diferencial a los sectores de la Administración Distrital, en el mes de mayo: Una (1) asistencia técnica mediante fortalecimiento técnico dirigido a equipos de albergues de la Consejería Distrital de Paz, Víctimas y Reconciliación Participaron 20 profesionales contratistas de los equipos psicosociales de albergues que atienden población víctima del conflicto armado. Dos (2) jornadas de sensibilización con 5 contratistas del equipo de comunicaciones de la Lotería de Bogotá 1. Panel con referentes de mujeres palenqueras, raizales y jóvenes 2. Panel con referentes de mujeres migrantes y refugiadas, mujeres que realizan ASP y mujeres gitanas.
2.	Se realiza sistematización y organización de una caja de herramientas de las estrategias de la Dirección de Enfoque Diferencial, que aporten a la incorporación del enfoque diferencial en los sectores de la Administración Distrital y el sector privado, en el mes de MAYO: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3.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23 personas del Sector de Gestión Pública (iii) Fundación Educamás. revisión detallada de un documento técnico con énfasis en la incorporación de los enfoques mencionados, entregando observaciones y recomendaciones a manera de concepto.
4.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5.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</si>
  <si>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 xml:space="preserve">Con el objetivo de Implementar 1 estrategia de  asistencia técnica dirigidas a los Sectores de la Administración Distrital y al Sector Privado, para la incorporación del enfoque diferencial en los servicios, programas y estrategias dirigidas a mujeres, en el mes de junio: 
1.	2025-7. Con el objetivo de avanzar en Realizar Asistencia Técnica para la incorporación del enfoque diferencial a los sectores de la Administración Distrital, en el mes de Junio:  Con el sector Hacienda se llevó a cabo el taller sobre antirracismo, con la participación de 5 contratistas del equipo de comunicaciones de la Lotería de Bogotá,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
2.	2025-8. Con el objetivo de Sistematizar y organizar una caja de herramientas de las estrategias de la Dirección de Enfoque Diferencial, que aporten a la incorporación del enfoque diferencial en los sectores de la Administración Distrital y el sector privado, en el mes de JUNIO: Se concretó la propuesta de la caja de herramientas para visibilizar saberes y prácticas culturales de las mujeres palenqueras que se estructuró en 4 apartados, propuesta que se socializó a la comunidad palenquera el 26 de junio, que se ajustó para alcanzar su validación, adicionalmente,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3.	2025-9. En Junio con el fin de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Con la participación de 13 mujeres sordas. 
4.	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así: 
5.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</si>
  <si>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En el periodo acumulado de enero a Junio, se avanzó en la ejecución de actividades para dar cumplimiento a la meta de 1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Con el sector Hacienda se llevó a cabo el taller sobre antirracismo, con la participación de 5 contratistas del equipo de comunicaciones de la Lotería de Bogotá, 
•	se realizaron tres (3) asistencias técnicas dirigidas a los equipos psicosociales de los Centros de Encuentro de la Oficina Consejería Distrital de Paz, Víctimas y Reconciliación - Participaron en total 50 profesionales de la OCDPVR. La temática de la asistencia técnica fue: Huellas del Conflicto Armado: Mujeres indígenas y sus afectaciones (i) Jornada con 16 profesionales de la OCDPVR – sector de Gestión Pública; de estos 12 son contratistas y 4 profesionales universitarios de carrera. (ii) Jornada 18 de junio: Participaron en total 18 profesionales de la OCDPVR – sector de Gestión Pública; de estos 15 son contratistas y 3 profesionales universitarios de carrera. (iii) Jornada de 19 de junio: Participaron en total 16 profesionales de la OCDPVR de la Secretaría General – sector de Gestión Pública; de estos 8 son contratistas y 8 profesionales universitarios de carrera.
•	Se realizaron 11 espacios para la transversalización del enfoque diferencial. 
•	Se prestaron 64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	Con el objetivo de Sistematizar y organizar una caja de herramientas de las estrategias de la Dirección de Enfoque Diferencial, que aporten a la incorporación del enfoque diferencial en los sectores de la Administración Distrital y el sector privado, Se concretó la propuesta de la caja de herramientas para visibilizar saberes y prácticas culturales de las mujeres palenqueras que se estructuró en 4 apartados, propuesta que se socializó a la comunidad palenquera que se ajustó para alcanzar su validación, adicionalmente,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t>
  </si>
  <si>
    <t>https://secretariadistritald-my.sharepoint.com/:f:/g/personal/kforero_sdmujer_gov_co/EgYBYOnocIpFuVvy58w1smIBoE7wZtmIaBiAYOGW4CPtMg?e=1HPXOb</t>
  </si>
  <si>
    <t>https://secretariadistritald-my.sharepoint.com/:f:/g/personal/kforero_sdmujer_gov_co/EuQ9vTk0XmlPspmzUuNFoDUB345UFP0Cf0ASvIIKsDL9yA?e=DrHRLV</t>
  </si>
  <si>
    <t>https://secretariadistritald-my.sharepoint.com/:f:/g/personal/kforero_sdmujer_gov_co/Eimya5qWDwtMpPOPbm6xT6YB2_ccskFIpXid-ynHa_3zxw?e=esLbti</t>
  </si>
  <si>
    <t>https://secretariadistritald-my.sharepoint.com/:f:/g/personal/kforero_sdmujer_gov_co/Elt9-3efoF1AsSM9_WTw-O4BNo3WPeSKpevGCuHy1sPUBw?e=LJ3cQO</t>
  </si>
  <si>
    <t>2025-11. En Junio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t>
  </si>
  <si>
    <t>2025-12.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</si>
  <si>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https://secretariadistritald-my.sharepoint.com/:f:/g/personal/kforero_sdmujer_gov_co/EkpTPWeoQVZIhJTs46S1iBsB4TVioAV8LAspkRZiiZWfYg?e=bfOw01</t>
  </si>
  <si>
    <t>https://secretariadistritald-my.sharepoint.com/:f:/g/personal/kforero_sdmujer_gov_co/Egfdn3R_FKNJhZmMDfsK_jUBOeGSim9gBdu9OsVapxYlPg?e=easFo6</t>
  </si>
  <si>
    <t>En JUNIO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</si>
  <si>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En el perido acumulado de enero a junio,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</si>
  <si>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Para el mes de JUNIO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JUNIO, se avanzó en la realización de Asistencia Técnica para la incorporación del enfoque diferencial a los sectores de la Administración Distrital así: 
Con el objetivo de Implementar 1 estrategia de  asistencia técnica dirigidas a los Sectores de la Administración Distrital y al Sector Privado, para la incorporación del enfoque diferencial en los servicios, programas y estrategias dirigidas a mujeres, en el mes de junio: 
1. Asistencia Técnica para la incorporación del enfoque diferencial a los sectores de la Administración Distrital:  Con el sector Hacienda se llevó a cabo el taller sobre antirracismo, con la participación de 5 contratistas del equipo de comunicaciones de la Lotería de Bogotá,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
2. Sistematizar y organizar una caja de herramientas de las estrategias de la Dirección de Enfoque Diferencial, que aporten a la incorporación del enfoque diferencial en los sectores de la Administración Distrital y el sector privado, en el mes de JUNIO: Se concretó la propuesta de la caja de herramientas para visibilizar saberes y prácticas culturales de las mujeres palenqueras que se estructuró en 4 apartados, propuesta que se socializó a la comunidad palenquera el 26 de junio, que se ajustó para alcanzar su validación, adicionalmente, el avance en términos de gestión es que el capítulo de marco normativo se encuentra construido y está en proceso de revisión por parte de abogadas de la SDMujer.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3.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Con la participación de 13 mujeres sordas. 
4.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5.	Durante el mes de Junio finalizaron y se certificaron tres grupos de talleres de acercamiento a la Lengua de Señas Colombiana, en articulación con la Dirección de Enfoque Diferencial, 47 profesionales fueron certificados, tanto de la DED como la Subdirección de Cuidado y Políticas, Dirección de Eliminación de Violencias y Acceso a la Justicia, SOFÍA Local y el equipo psicosocial del SFCyO, se destaca la inclusión de 10 mujeres LBT, lo que representa un avance en el enfoque diferencial.
6.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t>
  </si>
  <si>
    <t>En Junio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Junio los equipos de la Dirección de Enfoque Diferencial avanzaron así:  •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2. Implementar la ESTRATEGIA  de ACCIONES AFIRMATIVAS PARA EL FORTALECIMIENTO DE CAPACIDADES EMOCIONALES Y EMPODERAMIENTO DE LAS MUJERES  •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1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
3.	Implementar la ESTRATEGIA de EDUCACIÓN FLEXIBLE, en el mes de Junio se avanza con:  •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priorización de cursos por parte de la SDMujer para la puesta en marcha de Academia Atenea. Así mismo, se realizaron acuerdos entre las áreas y la Agencia con relación al cumplimiento de los requisitos de implementación •	elaboración del memorando de entendimiento entre la SDMujer y Educamás, definiendo una ruta formativa para vincular a las ciudadanas interesadas que presentarán las pruebas Saber 11 ICFES 2025 con el apoyo de la entidad. •	elaboración del documento del convenio marco entre la SDMujer y la Universidad Distrital Francisco José de Caldas, desde la DED se realizaron aportes para revisión de la DDDP  •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	Universidad Nacional Abierta y a Distancia-UNAD: Durante el mes de junio se avanzó en consolidar la propuesta de actividades que se podrían adelantar desde la DED ante un posible memorando de entendimiento entre las entidades.
4.	Con el objetivo de Implementar 1 Estrategia Distrital de Cuidado Menstrual, con enfoque diferencial, en el mes de Junio con se avanzó en: •	RECORRIDOS: Se realizó un recorrido Se da inicio en el sector de la carrera 10 hasta llegar a la calle tercera, En el recorrido se realiza el abordaje a 33 mujeres ciudadanas habitantes de calle; 2 de ellas víctimas de conflicto armado, de las cuales 3 mujeres de pertenencia a la comunidad afrocolombiana; 4 mujeres extranjeras; 2 mujeres con orientación sexual diversa. •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</si>
  <si>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En el periodo de enero a junio,  para dar cumplimiento a la meta plan de Desarrollar 4 estrategias de empoderamiento para promover capacidades, liderazgos, participación, incidencia política y transformación de imaginarios culturales, que reproducen los estereotipos de En el periodo de enero a junio,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junio: 
1.	se avanzó en (i)Se certificaron cincuenta  y cinco (55) personas del curso Observo, Identifico y Protejo, fortaleciendo sus conocimientos y competencias en temas de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(ix) un espacio de formación a 15 profesionales y asistentes del Comité Local de Juventud de la Localidad de Puente Aranda, (x) Una Formación a 8 líderes profesionales y dentro de ellas, 3 docentes universitarias de la Fundación Huellas de Arte, en la Casa del espacio Público.  
2.	Acciones afirmativas para el fortalecimiento de capacidades emocionales y el empoderamiento de las mujeres, así: 
I.	Se llevaron a cabo 11 Jornadas Significativas 
II.	Se realizaron CINCO (5) Escuela Escuela AMAR-TE presencial 
III.Se realizaron TREINTA Y DOS (32) Espacios de Conexión Emocional 
IV.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3.	Con el objetivo de avanzar en la implementación de la ESTRATEGIA de EDUCACIÓN FLEXIBLE Se avanzó con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4. Para dar cumplimiento a la actividad de 1 estrategia de cuidado menstrual con enfoque diferencial:  
•	Se han realizado cinco mesas MDCM con las entidades que hacen parte del acuerdo 883. 
•	Se realizaron dos jornadas por la dignidad menstrual en la que participaron las entidades IDIPRON, SDIS, SDMUJER, SDS en el cumplimiento del acuerdo 883 y la Sentencia 398 de la corte constitucional. 
•	Se han realizado cuatro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un recorrido en la localidad de Usaquen, se realiza el abordaje de 6 mujeres ciudadanas habitantes de calle y un recorrido en la localidad de santa fe abordando a 33 mujeres. 
•	Se han realizado 22 espacios EMAA, en los que han participado 673 mujeres en total.</t>
  </si>
  <si>
    <t xml:space="preserve">OFICINA ASESORA DE PLANEACIÓN </t>
  </si>
  <si>
    <t>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Julio los equipos de la Dirección de Enfoque Diferencial realizaron: 
1.	Seguimiento a participantes del curso virtual disponible en la plataforma de la secretaria de la mujer TEJIENDO REDES COMUNIDAD y para el mes de julio se certificaron: 20 personas del curso, que se puso a disposición de la comunidad durante el mes de julio teniendo en cuenta que se estaban realizando ajustes técnicos al curso en la plataforma y que brinda herramientas para la gestión emocional, la identificación y prevención de riesgos como la discriminación, las VBG y otras violaciones de derechos humanos en contra de las mujeres y particularmente de las mujeres migrantes, refugiadas y retornadas.
2.	Seguimiento a las participantes del curso Observo, Identifico y Protejo, identificando que en julio se certificó 1 persona en el mes de julio, fortaleciendo sus conocimientos y competencias en el abordaje de temas relacionados con la prevención y atención de violencias contra la niñez y la adolescencia. 
3.	Se realizaron 4 cuatro espacios de formación a profesionales psicosociales, equipo administrativo y profesionales en salud de las Casas Refugio con el tema empoderamiento femenino y rutas de atención para la prevención y atención de violencias basadas en género, en este espacios participaron 37 profesionales contratistas así: (i) Casa Refugio Atenea 10 contratistas (ii) Casa Refugio Eva 11 contratistas (iii) Casa Refugio Policarpa 9 contratistas (iv) Casa Refugio FEZ 7 contratistas. 
4.	Se realiza 1  jornada de Transferencia de Conocimientos a Equipo de 12 profesionales psicosociales (contratistas) de Casa LGBTI  EDWARD HERNANDEZ en donde se hace una socialización conocimientos y herramientas del componente de Gestión y   Fortalecimiento de Capacidades Psicoemocionales.</t>
  </si>
  <si>
    <t>https://secretariadistritald-my.sharepoint.com/:f:/g/personal/kforero_sdmujer_gov_co/ErtzwyPxfxZMt2M4v_oPKnMBgo9m_5r5V5j0XGrLIQsv5w?e=cqhDCQ</t>
  </si>
  <si>
    <t>2025-2. En el mes de julio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1.	Se realizan 2 Escuelas Amarte presencial con 64 participantes, abordando temáticas de gestión emocional, liderazgo inspirador, tipos y herramientas de comunicación asertiva, resolución de conflictos e identificación de violencias basadas en género, realizadas así: (i) con 40 Mujeres con discapacidad visual, auditiva y física, Centro de Rehabilitación al Adulto Ciego CRAC, Localidad Puente Aranda: (ii) Con 24 mujeres mayores Escuela Mayores Salón comunal san pablo segundo sector en Bosa; Localidad Bosa 
2.	En el mes de julio se realizaron cuatro sesiones de UN semillero de empoderamiento dirigido a mujeres con Discapacidad visual y auditiva,  en donde a través de creación de vestuario con material reciclable y espacios de dialogo se ha fortalecido el empoderamiento femenino a través de la moda y el reconocimiento de la corporalidad, los temas abordados fueron reconocimiento del cuerpo, empoderamiento a través de la moda, comunicación no sexista y eliminación de estereotipos asociados a la discapacidad. Estos espacios tuvieron lugar en la Universidad Nacional de Colombia y contó con la participación de 45 mujeres en los cuatro espacios así: (i) 02/07/2025 (20 personas) (ii) 10/07/2025 (6 personas) (iii) 24/07/2025 (7 personas) (iv) 31/07/2025 (12 personas)
3.	Se llevaron a cabo 7 jornadas significativas, con 83 mujeres participantes, en donde se abordaron temas sobre el empoderamiento de niñas y adolescentes, prevención de violencias, rutas de atención, comunicación no sexista, roles de género,  y derechos de las mujeres acordé con la política pública de mujer y equidad de género. Estos espacios se desarrollaron así: (i) Niñas y adolescentes hijas de mujeres en Educación Flexible 4 participantes (ii) tres (3) jornadas con Jóvenes SENA Sede Salitre 36 participantes (v) 2 niñas y 2 adolescentes Casa Refugio FEZ (Vi) mujeres en ASP casa Nuevo Porvenir SDIS 39 mujeres adultas en ASP participantes. 
4.	Se realizan 12 Espacios de Conexión Emocional, con la participación de 430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así: 
(i)	Julio 4 y 21 Privadas de la libertad Trans : Cárcel la Picota, Localidad Usme 80 participantes (iii) Julio 16 Privadas de la libertad LBT Cárcel Distrital, Localidad San Cristobal, 9 participantes (iv) Julio 11 mayores   casa de la sabiduría maria goretti, Localidad barrios unidos, 48 participantes (v) Dos participantes 18 de julio mayores  los dos grupos en casa de la sabiduría monseñor , localidad  puente aranda, 47 participantes (vii) 9 de Julio ASP Trans : 9 de julio en el olimpo en localidad santa fe, 12 participantes (viii) 28 de julio campesinas y rurales:  en la vereda olarte Localidad  usme, 6 participentes. (ix) 5 julio mujeres en sus diferencias y diversidades politecnico grancolombiano , Localidad , chapinero, 45 participantes (x) 8 de julio mujeres en sus diferencias y diversidades:  casa de todas , localidad teusaquillo, 13 participantes (xi) 9 de julio mujeres en sus diferencias y diversidades  via teams de forma virtual     87 participantes (xii) 30 de Julio Migrantes: CEDID kennedy, locallidad kennedy, 83 participantes</t>
  </si>
  <si>
    <t>2025-3.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Julio se avanza con:  
1.	Durante el mes de julio se realizaron 4 talleres incluidos dentro del contrato interadministrativo con el ICFES donde se presentaron los contenidos generales por cada una de las áreas a evaluarse en el marco de la prueba, la estructura de la misma y recomendaciones logísticas para el 10 de agosto. Así mismo, se adelantó una reunión de seguimiento desde la supervisión del contrato donde se realizaron compromisos con el ICFES por relación a la disposición de los espacios físicos, la entrega de informes y productos, adicionalmente, 2. Se realizó el 22 de julio Comité entre la Sdmujer y el SENA para dar inicio formal al convenio interadministrativo de colaboración entre SENA . SdM, en el espacio se adelantó la socialización del convenio y las metas, así como unos lineamientos generales por parte del SENA para la solicitud y la gestión de los espacios formativos. 3.Se realizaron aportes a una matriz solicitada por la DDDP con relación a insumos para la elaboración del memorando de entendimiento entre la SDMujer y la Agencia Atenea. 4. se adelantó una reunión entre la SDMujer y la Fundación Educamás para avanzar en la consolidación de una ruta formativa para mujeres en sus diferencias y diversidades como parte del proceso de elaboración del memorando de entendimiento entre la SDMujer y la Fundación. 5. Se realizó el envío del documento de memorando de entendimiento para revisiones internas en la SDMujer y se adelantó una reunión para revisar acuerdos con la Fundación CIRCOAP. 6. Se realizó una reunión con el equipo del Politécnico Grancolombiano donde se presentó el componente de educación flexible e inclusiva y se adelantó la identificación de puntos en común que podrían se recogidos en el marco de un posible memorando de entendimiento de colaboración entre las partes</t>
  </si>
  <si>
    <t>https://secretariadistritald-my.sharepoint.com/:f:/g/personal/kforero_sdmujer_gov_co/EqyiSC-OnMJOlHRgZ4rX_doB5Mq_R3yBqS3NrqI1L88UAw?e=fe0yZb</t>
  </si>
  <si>
    <t>https://secretariadistritald-my.sharepoint.com/:f:/g/personal/kforero_sdmujer_gov_co/EtQiMaSa3nxMjdC9mydaS-EBX9uzT4M7twV_-wh6bqYQ6Q?e=j9la46</t>
  </si>
  <si>
    <t>Con el fin de implementar 3 estrategias que contribuyan al reconocimiento y garantía de los derechos de las mujeres en sus diferencias y diversidades durante Julio se avanza en:  
1.	Implementar la Estrategia de Formación en herramientas para el empoderamiento y capacidades emocionales en el mes de Julio los equipos de la Dirección de Enfoque Diferencial avanzaron así: 
•	Certificación de 20 personas del curso virtual TEJIENDO REDES COMUNIDAD disponible en la plataforma de la secretaria de la mujer desde el mes de julio. 
•	Certificación de 1 persona del curso virtual Observo, Identifico y Protejo, disponible en la plataforma de la secretaria de la mujer. 
•	Se realizaron cuatro espacios de formación a profesionales psicosociales, equipo administrativo y profesionales en salud de las Casas Refugio con el tema empoderamiento femenino y rutas de atención para la prevención y atención de violencias basadas en género, en este espacios participaron 37 profesionales.
•	Se realiza  1  jornada de Transferencia de Conocimientos a Equipo de 12 profesionales psicosociales (contratistas) de Casa LGBTI  EDWARD HERNANDEZ en donde se hace una socialización conocimientos y herramientas del componente de Gestión y   Fortalecimiento de Capacidades Psicoemocionales. 
2.	En el mes de julio para avanzar en implementar la Estrategia  de acciones afirmativas para el fortalecimiento de capacidades emocionales y el empoderamiento de las mujeres, se avanza así: 
•	Se realizan 2 Escuelas Amarte presencial con 64 participantes, abordando temáticas de gestión emocional, liderazgo inspirador, resolución de conflictos e identificación de violencias basadas en género, realizadas así: (i) con 40 Mujeres con discapacidad visual, auditiva y física, Centro de Rehabilitación al Adulto Ciego CRAC (ii) Con 24 mujeres mayores Escuela Mayores Salón comunal san pablo segundo sector en Bosa.
•	En el mes de julio se realizaron cuatro sesiones de UN semillero de empoderamiento dirigido a mujeres con Discapacidad visual y auditiva, con la participación de 45 mujeres, los temas abordados fueron reconocimiento del cuerpo, empoderamiento a través de la moda, comunicación no sexista y eliminación de estereotipos asociados a la discapacidad. Estos espacios tuvieron lugar en la Universidad Nacional de Colombia.
•	Se llevaron a cabo 7 jornadas significativas, con 83 mujeres participantes, en donde se abordaron temas sobre el empoderamiento de niñas y adolescentes, prevención de violencias, rutas de atención, comunicación no sexista, roles de género,  y derechos de las mujeres acordé con la política pública de mujer y equidad de género. 
•	Se realizan 12 Espacios de Conexión Emocional, con 430 mujeres,  en donde se reflexiona sobre el impacto de la discriminación en la salud mental y fortalecer estrategias de autocuidado emocional, realizados así: (i) Julio 4 y 21 Privadas de la libertad Trans : Cárcel la Picota, Localidad Usme 80 participantes (iii) Julio 16 Privadas de la libertad LBT Cárcel Distrital, Localidad San Cristobal, 9 participantes (iv) Julio 11 mayores   casa de la sabiduría maria goretti, Localidad barrios unidos, 48 participantes (v) Dos participantes 18 de julio mayores  los dos grupos en casa de la sabiduría monseñor , localidad  puente aranda, 47 participantes (vii) 9 de Julio ASP Trans 9 de julio en el olimpo en localidad santa fe, 12 participantes (viii) 28 de julio campesinas y rurales:  en la vereda olarte Localidad  usme, 6 participantes (ix) 5 julio mujeres en sus diferencias y diversidades politecnico grancolombiano , Localidad , chapinero, 45 participantes (x) 8 de julio mujeres en sus diferencias y diversidades:  casa de todas , localidad teusaquillo, 13 participantes (xi) 9 de julio mujeres en sus diferencias y diversidades  via teams de forma virtual 87 participantes (xii) 30 de Julio Migrantes: CEDID kennedy, localidad kennedy, 83 participantes.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Julio se avanza con: (i) la realización de  4 talleres incluidos dentro del contrato interadministrativo con el ICFES donde se presentaron los contenidos generales por cada una de las áreas a evaluarse en el marco de la prueba, la estructura de la misma y recomendaciones logísticas para el 10 de agosto. (ii) Se realizó el 22 de julio Comité entre la Sdmujer y el SENA para dar inicio formal al convenio interadministrativo de colaboración entre SENA, en el espacio se adelantó la socialización del convenio y las metas, así como unos lineamientos generales por parte del SENA (iii). se realizaron aportes a una matriz solicitada por la DDDP con relación a insumos para la elaboración del memorando de entendimiento entre la SDMujer y la Agencia Atenea. (iv) se adelantó una reunión entre la SDMujer y la Fundación Educamás para avanzar en la consolidación de una ruta formativa para mujeres en sus diferencias y diversidades como parte del proceso de elaboración del memorando de entendimiento entre la SDMujer y la Fundación. (v) se realizó el envío del documento de memorando de entendimiento para revisiones internas en la SDMujer y se adelantó una reunión para revisar acuerdos con la Fundación CIRCOAP. (vi) Se realizó una reunión con el equipo del Politécnico Grancolombiano donde se presentó el componente de educación flexible e inclusiva y se adelantó la identificación de puntos en común que podrían ser recogidos en el marco de un posible memorando de entendimiento de colaboración entre las partes.</t>
  </si>
  <si>
    <t>2025-4. Con el objetivo de acompañar y liderar la Mesa Distrital de Cuidado Menstrual Distrital, durante el mes de Julio se desarrolla el plan de acción acordado, articulando las acciones programadas como Jornadas Distritales y Recorridos por la Dignidad Menstrual así: 
1.	MDCM: Se adelanto la sexta mesa MDCM  en casa de todas, donde asisten las entidades de IDIPRON, SDIS,SDMUJER,SDS. En el espacio se realizó la lectura del proyecto de acuerdo de la formalización de la mesa, y los refrentes de las entidades, realizan sus observaciones. Como compromisos quedaron: Mecanismos de Seguimiento Institucional: Cada institución participante deberá presentar una propuesta estructurada para la implementación de un mecanismo de seguimiento que se alinee con los objetivos de la mesa. Visión Estratégica de la Mesa: Se solicita la elaboración de una propuesta que defina la visión a largo plazo y el alcance estratégico de la mesa de trabajo. Seguimiento a Ciudadana en Teusaquillo: El área de Salud se compromete a realizar un seguimiento específico a la ciudadana identificada en el recorrido por el sector de Teusaquillo, quien requiere una cita médica. Planificación de Jornada: Se invita a los participantes a aportar ideas y sugerencias para la organización y contenido de la próxima jornada.
2. RECORRIDOS: Se realizó un recorrido en el que se abordaron 7 mujeres, 1 mujer extranjera en riesgo y SDIS hace la entrega de 7 elementos de gestión menstrual. En el recorrido, se da inicio en sectores de Teusaquillo y Chapinero, iniciando en carrera 45 # 13-6, se continua por la calle 65 # 10-92 en la localidad de Chapinero. Luego se continúa en el parque de los hippies hasta el parque Lourdes</t>
  </si>
  <si>
    <t>2025-5. Durante el mes de julio se realizan 7 siete Espacios de Educación Menstrual para el Autocuidado y el Autoconocimiento EMAA dirigidas a 144 Mujeres en todo curso de vida, focalizando de manera especial las mujeres adolescentes, jóvenes, habitantes de calle y con mayor vulnerabilidad en sus diferencias y diversidades, así: (i) UPI Perdomo 31 mujeres jóvenes (ii) CRAC 12 mujeres con discapacidad (iii) SENA Chapinero 14 jóvenes (iv) Colegio Rural Pasquilla 13 mujeres rurales (v) Colegio Santa Lucia CAFAM 15 adolescentes (vi) CDC Kenedy 33 mujeres migrantes (vii) Hogar Nuevo porvenir 26 Habitantes de Calle.</t>
  </si>
  <si>
    <t>2025-6. En el mes de julio  con el objetivo de realizar espacios para la cualificación de equipos, transferencia metodológica y de conocimientos en educación menstrual dirigida a profesionales, técnicos, funcionarios y colaboradores de entidades públicas y privadas, se realizaron cuatro 4 espacios de cualificación a contratistas, así: (i) 17 profesionales contratistas estrategia Casa de Todas (ii) 28 contratistas SDIS y SDS territorio (iii) 23 tutores SENA (iv) 17 funcionarios IDPYBA</t>
  </si>
  <si>
    <t>https://secretariadistritald-my.sharepoint.com/:f:/g/personal/kforero_sdmujer_gov_co/EqDCqFeowTdJmLvREEgQSG0B4ybx935AXuK55qISEB4Q2Q?e=40nSmi</t>
  </si>
  <si>
    <t>https://secretariadistritald-my.sharepoint.com/:f:/g/personal/kforero_sdmujer_gov_co/EpCLJ3iuEH9KpH4a3HmyK7AB_W4iNJ6e3z-GEdh2HFLpew?e=iOkgU3</t>
  </si>
  <si>
    <t>https://secretariadistritald-my.sharepoint.com/:f:/g/personal/kforero_sdmujer_gov_co/ErnmzyVcGDhFpNjpOOOjL5YBlh2BNVsnIhrikwu6IMEWLA?e=16iFaN</t>
  </si>
  <si>
    <r>
      <rPr>
        <sz val="11"/>
        <color theme="1"/>
        <rFont val="Arial"/>
        <family val="2"/>
      </rPr>
      <t>En el periodo de febrero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(ii)	Para el periodo de febrero se han realizado 2 reuniones: una con la líder de la meta 3, y otra con la referente de mujeres palenqueras y el equipo de profesionales que apoyan esta tarea; con el fin de construir la propuesta preliminar para la sistematización y preparación de una caja de herramientas para visibilizar saberes y prácticas culturales de las mujeres palenqueras, esta propuesta contiene: justificación, objetivo, el paso a paso y el cronograma, el cual será socializado a la comunidad palenquera. Asimismo, mediante correo a las líderes de los componentes de la DED se solicitó enviaran las metodologías que han trabajado con mujeres palenqueras.
(iii)	Se realizaron reuniones con profesionales de la DED para definir los roles y coordinación de las diferentes tareas relacionadas con la transversalización del enfoque diferencial. Se elaboró propuesta preliminar para avanzar en la caja de herramientas y se elaboró propuesta preliminar que contiene las fases y cronograma para avanzar en la construcción de la caja de herramientas de las estrategias de la Dirección de Enfoque Diferencial.</t>
    </r>
    <r>
      <rPr>
        <sz val="11"/>
        <color theme="6" tint="-0.249977111117893"/>
        <rFont val="Arial"/>
        <family val="2"/>
      </rPr>
      <t xml:space="preserve"> </t>
    </r>
  </si>
  <si>
    <t xml:space="preserve">2025-7. Con el objetivo de avanzar en Realizar Asistencia Técnica para la incorporación del enfoque diferencial a los sectores de la Administración Distrital, en el mes de Julio se avanza así:  
•	Se realizan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Recomendaciones para la atención a mujeres indígenas víctimas del conflicto armado, el cual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</si>
  <si>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julio se avanza así: 
•	Lineamiento para atención diferencial con enfoque étnico palenquero, dirigido a sectores de la Administración Distrital (Kuagro Mona ri Palenge andi Bakata): Se realizó una (1) reunión de la Dirección de Enfoque Diferencial -DED con las referentas de mujeres palenqueras y negras/afrocolombianas con el objetivo de: Validar el cierre del componente normativo, acordar los pasos a seguir en la construcción de la línea de tiempo de hitos históricos y proyectar la organización metodológica para la elaboración de las orientaciones para la  atención diferencial a mujeres palenqueras en los sectores priorizados.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
•	Sistematización, caja herramientas pedagógicas y metodológicas para visibilizar saberes y prácticas culturales de mujeres palenqueras: se realizó 1 reunión en la que se definió el cronograma para la construcción participativa de las herramientas del Apartado 1 y 2 que se estableció con la comunidad palenquera avanzar en 2025, así como se acordó el liderazgo de una profesional para cada herramienta. De igual manera, se gestionó reunión con la profesional de enlace del área de comunicaciones de la SDMujer para la DED con el fin de conocer los lineamientos para las herramientas a elaborar y acordar apoyo, así como se promovió otra reunión con profesional del Politécnico Gran Colombiano para contemplar apoyo en la construcción de herramientas, las cuales quedaron agendadas para agosto. Por otro lado, se revisaron 2 metodologías de semilleros de empoderamiento a mujeres palenqueras que fueron enviadas a la referenta de este grupo poblacional de la DED para que surta una revisión.
•	Sistematización Caja de herramientas Estrategias de Dirección de Enfoque Diferencial: En el mes de julio se realizaron las siguientes acciones (i)  Aprobación de los formatos de Caracterización para la Estrategia Distrital del Cuidado Menstrual y el Instrumento de Medición -Estrategia de Cuidado Menstrual y fueron enviados a la directora de la Dirección de Enfoque Diferencial para su revisión y retroalimentación. (ii) Aprobación de la Metodología Jornada Significativa “Juego y aprendo sobre rutas y violencias” y fue enviada a la directora de la Dirección de Enfoque Diferencial para su revisión y comentarios. (iii) Revisión y retroalimentación de la Metodología de la Escuela Amarte Versión 2.0 mujeres con discapacidad visual.</t>
  </si>
  <si>
    <t>2025-9. En Julio con el fin de acompañar espacios para la transversalización del enfoque diferencial  a demanda de entidades del sector público y privado, el equipo de la DED acompañó 8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197 personas</t>
  </si>
  <si>
    <t>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Julio:
1.	TALLERES: Se iniciaron dos grupos para el taller de acercamiento a la lengua de señas y formación en conceptos básicos para la atención a mujeres con discapacidad auditiva así: (i) 24 profesionales de la subsecretaria de fortalecimiento de capacidades y oportunidades pertenecientes a: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(ii) 30 Profesionales de las manzanas de cuidado 26 Coordinadoras de Manzanas. 3 Enlaces territoriales. 1 Líder distrital. 
2.	 SERVICIOS DE INTERPRETACIÓN: En julio se realizaron 22 servicios de interpretación de lengua de señas, brindando a poyo a la SdMujer en Reunión GROW + DED- Equipo Estrategias Enfoque Diferencial - CIOM Fontibón - CIOM Engativá - CIOM los Mártires. - Casa de justicia, Ciudad Bolívar. - Área de comunicaciones SdMujer - CIOM San Cristóbal- CIOM, suba.</t>
  </si>
  <si>
    <t>https://secretariadistritald-my.sharepoint.com/:f:/g/personal/kforero_sdmujer_gov_co/EokKVjH_DuNOsSUYg9GGhwwBxKxjKoTHZB2lR84R6l8vww?e=DPf7RL</t>
  </si>
  <si>
    <t>https://secretariadistritald-my.sharepoint.com/:f:/g/personal/kforero_sdmujer_gov_co/EgdiUm48IgpKjO2_8n5z7mkBeF_CGjLPns9CIyccw6p9Sw?e=xbPrMZ</t>
  </si>
  <si>
    <t>https://secretariadistritald-my.sharepoint.com/:f:/g/personal/kforero_sdmujer_gov_co/Ema_PYxWLCRAril1dZrzR-QBsrunxN4kAu4VvVdEeRTMXg?e=tRbnX0</t>
  </si>
  <si>
    <t>https://secretariadistritald-my.sharepoint.com/:f:/g/personal/kforero_sdmujer_gov_co/Elt9-3efoF1AsSM9_WTw-O4BNo3WPeSKpevGCuHy1sPUBw?e=MWaTwv</t>
  </si>
  <si>
    <t>Con el objetivo de Implementar 1 estrategia de asistencia técnica dirigidas a los Sectores de la Administración Distrital y al Sector Privado, para la incorporación del enfoque diferencial en los servicios, programas y estrategias dirigidas a mujeres, en el mes de Julio se avanza así: 
1.	Con el objetivo de avanzar en Realizar Asistencia Técnica para la incorporación del enfoque diferencial a los sectores de la Administración Distrital, se realizan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2.	Con el objetivo de Sistematizar y organizar una caja de herramientas de las estrategias de la Dirección de Enfoque Diferencial, que aporten a la incorporación del enfoque diferencial en los sectores de la Administración Distrital y el sector privado, en el mes de julio se avanza así: (i) Lineamiento para atención diferencial con enfoque étnico palenquero, dirigido a sectores de la Administración Distrital (Kuagro Mona ri Palenge andi Bakata): con las referentas de mujeres palenqueras y negras/afrocolombianas: se validó el cierre del componente normativo, acordando los pasos a seguir en la construcción de la línea de tiempo de hitos históricos y proyectar la organización metodológica para la elaboración de las orientaciones para la  atención diferencial a mujeres palenqueras en los sectores priorizados. (ii) Sistematización, caja herramientas pedagógicas y metodológicas para visibilizar saberes y prácticas culturales de mujeres palenqueras: se definió el cronograma para la construcción participativa de las herramientas del Apartado 1 y 2 que se estableció con la comunidad palenquera avanzar en 2025, se gestionó reunión con la profesional de enlace del área de comunicaciones de la SDMujer para la DED con el fin de conocer los lineamientos para las herramientas a elaborar y acordar apoyo, así como se promovió otra reunión con profesional del Politécnico Gran Colombiano para contemplar apoyo en la construcción de herramientas, las cuales quedaron agendadas para agosto. (iii) 
Sistematización Caja de herramientas Estrategias de Dirección de Enfoque Diferencial: (i) Aprobación de los formatos de Caracterización para la Estrategia Distrital del Cuidado Menstrual y el Instrumento de Medición -Estrategia de Cuidado Menstrual (ii) Aprobación de la Metodología Jornada Significativa “Juego y aprendo sobre rutas y violencias”. (iii) Revisión y retroalimentación de la Metodología de la Escuela Amarte Versión 2.0 mujeres con discapacidad visual.
3.	Con el fin de acompañar espacios para la transversalización del enfoque diferencial  a demanda de entidades del sector público y privado, el equipo de la DED acompañó 8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197 personas.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Julio: (i) Se iniciaron dos grupos para el taller de acercamiento a la lengua de señas y formación en conceptos básicos para la atención a mujeres con discapacidad auditiva, con 54 profesionales de la SdMujer así: - 24 profesionales de la subsecretaria de fortalecimiento de capacidades y oportunidades (y 30 Profesionales de las manzanas de cuidado.  (ii) SERVICIOS DE INTERPRETACIÓN: En julio se realizaron 22 servicios de interpretación de lengua de señas, brindando a poyo a la SdMujer en Reunión GROW + DED- Equipo Estrategias Enfoque Diferencial - CIOM Fontibón - CIOM Engativá - CIOM los Mártires. - Casa de justicia, Ciudad Bolívar. - Área de comunicaciones SdMujer - CIOM San Cristóbal- CIOM, suba</t>
  </si>
  <si>
    <t>En el periodo acumulado de enero a Julio, se avanzó en la ejecución de actividades para dar cumplimiento a la meta de 1 Asistencia Técnica para la incorporación del enfoque diferencial a los sectores de la Administración Distrital así:
1.	Se realizaron 12 jornadas de Asistencia Técnica para tres sectores del Distrito, en donde participaron 127 profesionales así: (i) cinco sesiones con el Equipo de comunicaciones de la Lotería de Bogotá 10 contratistas (ii) 20 profesionales de equipos de albergues de la Consejería Distrital de Paz, Víctimas y Reconciliación (iii) Con el sector Hacienda se llevó a cabo el taller sobre antirracismo, con la participación de 5 contratistas del equipo de comunicaciones de la Lotería de Bogotá, (iv) tres (3) asistencias técnicas dirigidas a los equipos psicosociales de los Centros de Encuentro de la Oficina Consejería Distrital de Paz, Víctimas y Reconciliación - Participaron en total 50 profesionales de la OCDPVR. (iv)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2.	Se realizaron 19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86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5 grupos para el taller de acercamiento a la lengua de señas y formación en conceptos básicos para la atención a mujeres con discapacidad auditiva con la participación de 108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Lineamiento para atención diferencial con enfoque étnico palenquero, dirigido a sectores de la Administración Distrital (Kuagro Mona ri Palenge andi Bakata):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t>
  </si>
  <si>
    <t>2025-11. En Julio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1. Conmemoración de jóvenes 2. Conmemoración vejez y envejecimiento 3. Transincidencias 5. Cuatro Eventos de transformación imaginarios LBT 6. Conmemoración mujer indígena 7. Conmemoración mujer raizal 9..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
2.	Se realizó la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3.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que tendrán como eje fundamental el empoderamiento del cuerpo a través de la moda. 
4.	Para el  2025 El Fiestón Lesbiarte será un Festival compuesto por 8 actividades y para el desarrollo de las mismas durante el primer trimestre se ha avanzado en acciones preparatorias de estas actividades como la gestión con la oficina de comunicaciones para generar las piezas comunicativas, Articulación con entidades para el desarrollo de las distintas actividades, Reuniones con consejeras consultivas para revisión y aprobación de las acciones a desarrollar, Reuniones de gestión logística de las actividades, Articulación con planeación distrital y el Festival por la Igualdad, tanto en programación como gestiones de operador logístico. Se dio apertura a este evento y se realizaron las siguientes actividades: 1. Juegos tradicionales (Rana y Tejo) (IDRD) 2. Torneo Banquitas (IDRD y SDIS) 3. Construcción Mural itinerante en rechazo a las violencias hacia mujeres LBT - SDMUJER y proyecto tejidos urbanos 4. Orientación Casa de Justicia Móvil sobre como denunciar violencias (SDSCJ) 5. Toque Batucada Manada Callejera SDMUJER 6. Ambientación DJ (SDIS) 7. Punto de inscripción a juegos LGBTI (IDRD) 8. Cierre vial (SDM) 9. apoyo logístico IDPAC</t>
  </si>
  <si>
    <t>2025-12. Para avanzar en sistematizar guías metodológicas para el abordaje a los diferentes pueblos y comunidades con los que trabaja la DED, en Julio: Se llevó a cabo la revisión de cinco metodologías desarrolladas por diferentes profesionales del equipo, con el propósito de afinar sus contenidos, enfoques y estructura pedagógica. A partir de los comentarios realizados en la primera revisión, se solicitó a cada referente responsable hacer una segunda revisión detallada del documento, incorporando los ajustes necesarios.</t>
  </si>
  <si>
    <t>Para el periodo de ENERO a JUNIO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junio, se realizó se avanzó en la realización de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Con el sector Hacienda se llevó a cabo el taller sobre antirracismo, con la participación de 5 contratistas del equipo de comunicaciones de la Lotería de Bogotá, 
•	se realizaron tres (3) asistencias técnicas dirigidas a los equipos psicosociales de los Centros de Encuentro de la Oficina Consejería Distrital de Paz, Víctimas y Reconciliación - Participaron en total 50 profesionales de la OCDPVR. La temática de la asistencia técnica fue: Huellas del Conflicto Armado: Mujeres indígenas y sus afectaciones (i) Jornada con 16 profesionales de la OCDPVR – sector de Gestión Pública; de estos 12 son contratistas y 4 profesionales universitarios de carrera. (ii) Jornada 18 de junio: Participaron en total 18 profesionales de la OCDPVR – sector de Gestión Pública; de estos 15 son contratistas y 3 profesionales universitarios de carrera. (iii) Jornada de 19 de junio: Participaron en total 16 profesionales de la OCDPVR de la Secretaría General – sector de Gestión Pública; de estos 8 son contratistas y 8 profesionales universitarios de carrera.
•	Se realizaron 11 espacios para la transversalización del enfoque diferencial. 
•	Se prestaron 64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	Con el objetivo de Sistematizar y organizar una caja de herramientas de las estrategias de la Dirección de Enfoque Diferencial, que aporten a la incorporación del enfoque diferencial en los sectores de la Administración Distrital y el sector privado, Se concretó la propuesta de la caja de herramientas para visibilizar saberes y prácticas culturales de las mujeres palenqueras que se estructuró en 4 apartados, propuesta que se socializó a la comunidad palenquera que se ajustó para alcanzar su validación, adicionalmente, el avance en términos de gestión es que el capítulo de marco normativo se encuentra construido y está en proceso de revisión por parte de abogadas de la SDMujer.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t>
  </si>
  <si>
    <t>2025-11. En Julio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1. Conmemoración de jóvenes 2. Conmemoración vejez y envejecimiento 3. Transincidencias 5. Cuatro Eventos de transformación imaginarios LBT 6. Conmemoración mujer indígena 7. Conmemoración mujer raizal 9..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
2.	Se realizó la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t>
  </si>
  <si>
    <t>Para el mes de JULIO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JULIO, se avanzó en la realización de Asistencia Técnica para la incorporación del enfoque diferencial a los sectores de la Administración Distrital así: 
Con el objetivo de Implementar 1 estrategia de  asistencia técnica dirigidas a los Sectores de la Administración Distrital y al Sector Privado, para la incorporación del enfoque diferencial en los servicios, programas y estrategias dirigidas a mujeres, en el mes de julio: 
1. Asistencia Técnica para la incorporación del enfoque diferencial a los sectores de la Administración Distrital:  se realizan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2. Sistematizar y organizar una caja de herramientas de las estrategias de la Dirección de Enfoque Diferencial, que aporten a la incorporación del enfoque diferencial en los sectores de la Administración Distrital y el sector privado, en el mes de julio: e avanza así: (i) Lineamiento para atención diferencial con enfoque étnico palenquero, dirigido a sectores de la Administración Distrital (Kuagro Mona ri Palenge andi Bakata): con las referentas de mujeres palenqueras y negras/afrocolombianas: se validó el cierre del componente normativo, acordando los pasos a seguir en la construcción de la línea de tiempo de hitos históricos y proyectar la organización metodológica para la elaboración de las orientaciones para la  atención diferencial a mujeres palenqueras en los sectores priorizados. (ii) Sistematización, caja herramientas pedagógicas y metodológicas para visibilizar saberes y prácticas culturales de mujeres palenqueras: se definió el cronograma para la construcción participativa de las herramientas del Apartado 1 y 2 que se estableció con la comunidad palenquera avanzar en 2025, se gestionó reunión con la profesional de enlace del área de comunicaciones de la SDMujer para la DED con el fin de conocer los lineamientos para las herramientas a elaborar y acordar apoyo, así como se promovió otra reunión con profesional del Politécnico Gran Colombiano para contemplar apoyo en la construcción de herramientas, las cuales quedaron agendadas para agosto. (iii) 
Sistematización Caja de herramientas Estrategias de Dirección de Enfoque Diferencial: (i) Aprobación de los formatos de Caracterización para la Estrategia Distrital del Cuidado Menstrual y el Instrumento de Medición -Estrategia de Cuidado Menstrual (ii) Aprobación de la Metodología Jornada Significativa “Juego y aprendo sobre rutas y violencias”. (iii) Revisión y retroalimentación de la Metodología de la Escuela Amarte Versión 2.0 mujeres con discapacidad visual..
3. Acompañar espacios para la transversalización del enfoque diferencial a demanda de entidades del sector público y privado el equipo de la DED acompañó 8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197 personas.  
4.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Julio: (i) Se iniciaron dos grupos para el taller de acercamiento a la lengua de señas y formación en conceptos básicos para la atención a mujeres con discapacidad auditiva, con 54 profesionales de la SdMujer (ii) SERVICIOS DE INTERPRETACIÓN: En julio se realizaron 22 servicios de interpretación de lengua de señas, brindando a poyo a la SdMujer en Reunión GROW + DED- Equipo Estrategias Enfoque Diferencial - CIOM Fontibón - CIOM Engativá - CIOM los Mártires. - Casa de justicia, Ciudad Bolívar. - Área de comunicaciones SdMujer - CIOM San Cristóbal- CIOM, suba. 
5. En Julio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(i)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Esta conmemoración, es oficializada por el Decreto 295 del 22 de julio de 2022, busca visibilizar y garantizar los derechos de las mujeres negras y afrocolombianas.</t>
  </si>
  <si>
    <t>1.	En el periodo acumulado de enero a julio,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(i)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(ii) sí mismo, durante el primer semestre se da apertura al Fiestón Lesbiarte con la realización de la primera de las 8 actividades programadas para el 2025: (i)   apertura el 28 junio con la una toma cultural en articulación con SDIS y otras entidades participantes (IDPAC, SDM, SDSCJ, IDRD, SDP), así como la articulación con el proyecto tejidos urbanos para la realización de mural itinerante en rechazo a las violencias y entrega de incentivos a mujeres LB, esta primera actividad trabaja el derecho a una vida libre de violencias para las mujeres LB y tiene una participación de 67 personas de las cuales 41 son lesbianas, 5 son pansexuales y 12 bisexuales Toma cultural en rechazo a las violencias dirigidas hacia las mujeres LB.  (iii)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de 2025 que tendrán como eje fundamental el empoderamiento del cuerpo a través de la moda.</t>
  </si>
  <si>
    <t>Para el periodo de ENERO a JULIO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junio, se realizó se avanzó en la realización de Asistencia Técnica para la incorporación del enfoque diferencial a los sectores de la Administración Distrital así:  
1.	Se realizaron 12 jornadas de Asistencia Técnica para tres sectores del Distrito, en donde participaron 127 profesionales. 
2.	Se realizaron 19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86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5 grupos para el taller de acercamiento a la lengua de señas y formación en conceptos básicos para la atención a mujeres con discapacidad auditiva con la participación de 108 contratistas y funcionarios de la subsecretaria de fortalecimiento de capacidades y oportunidades, y Profesionales de las manzanas de cuidado y de la Dirección de Violencias.
5.	Lineamiento para atención diferencial con enfoque étnico palenquero, dirigido a sectores de la Administración Distrital (Kuagro Mona ri Palenge andi Bakata):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
6. con el objetivo de Implementar 1 estrategia de reconocimiento de la diversidad de las mujeres del Distrito Capital, se llevaron a cabo diversas acciones estratégicas orientadas a la planeación, articulación, gestión de apoyo, concertación con comunidades y grupos de interés y organización logística de los eventos: (i)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(ii) sí mismo, durante el primer semestre se da apertura al Fiestón Lesbiarte con la realización de la primera de las 8 actividades programadas para el 2025: (i)   apertura el 28 junio con la una toma cultural en articulación con SDIS y otras entidades participantes (IDPAC, SDM, SDSCJ, IDRD, SDP), así como la articulación con el proyecto tejidos urbanos para la realización de mural itinerante en rechazo a las violencias y entrega de incentivos a mujeres LB, esta primera actividad trabaja el derecho a una vida libre de violencias para las mujeres LB y tiene una participación de 67 personas de las cuales 41 son lesbianas, 5 son pansexuales y 12 bisexuales Toma cultural en rechazo a las violencias dirigidas hacia las mujeres LB.  (iii)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t>
  </si>
  <si>
    <t>https://secretariadistritald-my.sharepoint.com/:f:/g/personal/kforero_sdmujer_gov_co/EnTuEg0Ug3pFl1WzrEPa2J0Bk2YmT4mHhUAllNBXv2ROUQ?e=Nd5eCP</t>
  </si>
  <si>
    <t>https://secretariadistritald-my.sharepoint.com/:f:/g/personal/kforero_sdmujer_gov_co/EvfsxKth4U5MhoJF9Kq3tO4BdFuJ-QYjeNvUI77B-lekig?e=qQZocj</t>
  </si>
  <si>
    <t>https://secretariadistritald-my.sharepoint.com/:f:/g/personal/kforero_sdmujer_gov_co/EvTcAtfdlBxMsX79bk0qHFYB52qnec65m5KrkYw6e1EbDQ?e=H4yeky</t>
  </si>
  <si>
    <t>Con el objetivo de Implementar 1 Estrategia Distrital de Cuidado Menstrual, con enfoque diferencial, en el mes de Julio con se avanzó en:
1. 2025-4. Acompañar y liderar la Mesa Distrital de Cuidado Menstrual Distrital, desarrollando el plan de acción acordado, articulando las acciones programadas como Jornadas Distritales y Recorridos por la Dignidad Menstrual así: (i) MDCM: En julio, se adelantó la sexta mesa MDCM  en casa de todas, donde asisten las entidades de IDIPRON, SDIS,SDMUJER,SDS. En el espacio se realizó la lectura del proyecto de acuerdo de la formalización de la mesa, y los refrentes de las entidades, realizan sus observaciones. (ii) RECORRIDOS: Se realizó un recorrido en donde se abordaron 7 mujeres, 1 mujer extranjera en riesgo. SDIS hace la entrega de elementos de gestión menstrual. 
2. 2025-5. Durante el mes de julio se realizan cuatro siete 7 Espacios de Educación Menstrual para el Autocuidado y el Autoconocimiento EMAA dirigidas a 144  Mujeres en todo curso de vida, focalizando de manera especial las mujeres con mayor vulnerabilidad en sus diferencias y diversidades, así: (i) EMMA con 31 jóvenes UPI Perdomo (ii) EMMA 12 mujeres con discapacidad CRAC (iii) EMMA 14 Jóvenes SENA Chapinero (iv) EMMA 13 adolescentes rurales Pesquilla (v) EMMA 15 adolescentes colegio CAFAM (vi) EMMA 33 migrantes CDC Kenedy (vii) EMMA 25 habitantes de calle Hogar Porvenir.  
3. 2025-6. En el mes de julio  con el objetivo de Realizar Espacios para la cualificación de equipos, transferencia metodológica y de conocimientos en educación menstrual dirigida a profesionales, técnicos, funcionarios y colaboradores de entidades públicas y privadas, se realizaron cuatro 4 espacios con 85 contratistas así: (i) 17 profesionales Casa de Todas (ii) 28 contratsitas SDIS y SDS territorio (iii) 23 tutores SENA (iv) 17 funcionarios IDPYBA.</t>
  </si>
  <si>
    <t>En el periodo acumulado de enero a julio, para dar cumplimiento a la actividad de implementación de  estrategia de cuidado menstrual con enfoque diferencial:  
•	Se han realizado seis mesas MDCM con las entidades que hacen parte del acuerdo 883. 
•	Se realizaron dos jornadas por la dignidad menstrual atendiendo a 105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en el cumplimiento del acuerdo 883 y la Sentencia 398 de la corte constitucional. 
•	Se han realizado cinco recorridos por la dignidad menstrual, como acciones afirmativas interinstitucionales a través de las cuales se han abordado 61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	Se han realizado 29 Espacios de Educación Menstrual para el Autoconocimiento y Autocuidado – EMAA, en los que han participado 817 mujeres en total como momentos de reflexión, pedagogía y aclaración de inquietudes relacionadas con el autocuidado menstrual.
•	Se han realizado 15 espacios para la cualificación de equipos, transferencia metodológica y de conocimientos en educación menstrual dirigida a profesionales, técnicos, funcionarios y colaboradores de entidades públicas y privadas, con la participación de 272 funcionarios y contratistas.</t>
  </si>
  <si>
    <t>En Julio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Julio los equipos de la Dirección de Enfoque Diferencial avanzaron así: •	Certificación de 20 personas del curso virtual TEJIENDO REDES COMUNIDAD •	Certificación de 1 persona del curso virtual Observo, Identifico y Protejo, disponible en la plataforma de la secretaria de la mujer. •	Se realizaron cuatro espacios de formación a profesionales psicosociales, equipo administrativo y profesionales en salud de las Casas Refugio con el tema empoderamiento femenino y rutas de atención para la prevención y atención de violencias basadas en género, en este espacios participaron 37 profesionales. •	Se realiza  1  jornada de Transferencia de Conocimientos a Equipo de 12 profesionales psicosociales (contratistas) de Casa LGBTI  EDWARD HERNANDEZ en donde se hace una socialización conocimientos y herramientas del componente de Gestión y   Fortalecimiento de Capacidades Psicoemocionales. 
2.	En el mes de julio para avanzar en implementar la Estrategia  de acciones afirmativas para el fortalecimiento de capacidades emocionales y el empoderamiento de las mujeres, se avanza así: •	Se realizan 2 Escuelas Amarte presencial con 64 participantes, abordando temáticas de gestión emocional, liderazgo inspirador, resolución de conflictos e identificación de violencias basadas en género, realizadas así: (i) con 40 Mujeres con discapacidad visual, auditiva y física, Centro de Rehabilitación al Adulto Ciego CRAC (ii) Con 24 mujeres mayores Escuela Mayores Salón comunal san pablo segundo sector en Bosa. •	En el mes de julio se realizaron cuatro sesiones de UN semillero de empoderamiento dirigido a mujeres con Discapacidad visual y auditiva, con la participación de 45 mujeres, los temas abordados fueron reconocimiento del cuerpo, empoderamiento.•	Se llevaron a cabo 7 jornadas significativas, con 83 mujeres participantes, en donde se abordaron temas sobre el empoderamiento de niñas y adolescentes, prevención de violencias, rutas de atención, comunicación no sexista, roles de género •	Se realizan 12 Espacios de Conexión Emocional, con 430 mujeres,  en donde se reflexiona sobre el impacto de la discriminación en la salud mental y fortalecer estrategias de autocuidado emocional.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Julio se avanza con: (i) la realización de  4 talleres incluidos dentro del contrato interadministrativo con el ICFES donde se presentaron los contenidos generales por cada una de las áreas a evaluarse en el marco de la prueba, la estructura de la misma y recomendaciones logísticas para el 10 de agosto. (ii) Se realizó el 22 de julio Comité entre la Sdmujer y el SENA para dar inicio formal al convenio interadministrativo de colaboración entre SENA, en el espacio se adelantó la socialización del convenio y las metas, así como unos lineamientos generales por parte del SENA (iii). se realizaron aportes a una matriz solicitada por la DDDP con relación a insumos para la elaboración del memorando de entendimiento entre la SDMujer y la Agencia Atenea. (iv) se adelantó una reunión entre la SDMujer y la Fundación Educamás para avanzar en la consolidación de una ruta formativa para mujeres en sus diferencias y diversidades como parte del proceso de elaboración del memorando de entendimiento entre la SDMujer y la Fundación. (v) se realizó el envío del documento de memorando de entendimiento para revisiones internas en la SDMujer y se adelantó una reunión para revisar acuerdos con la Fundación CIRCOAP. (vi) Se realizó una reunión con el equipo del Politécnico Grancolombiano donde se presentó el componente de educación flexible e inclusiva y se adelantó la identificación de puntos en común que podrían ser recogidos en el marco de un posible memorando de entendimiento de colaboración entre las partes.
4 Con el objetivo de Implementar 1 Estrategia Distrital de Cuidado Menstrual, con enfoque diferencial, en el mes de Julio con se avanzó en: MDCM: En julio, se adelantó la sexta mesa MDCM  en casa de todas, donde asisten las entidades de IDIPRON, SDIS,SDMUJER,SDS. En el espacio se realizó la lectura del proyecto de acuerdo de la formalización de la mesa, y los refrentes de las entidades, realizan sus observaciones. (ii) RECORRIDOS: Se realizó un recorrido en donde se abordaron 7 mujeres, 1 mujer extranjera en riesgo. SDIS hace la entrega de elementos de gestión menstrual. Durante el mes de julio se realizan cuatro siete 7 Espacios de Educación Menstrual para el Autocuidado y el Autoconocimiento EMAA dirigidas a 144  Mujeres en todo curso de vida, focalizando de manera especial las mujeres con mayor vulnerabilidad en sus diferencias y diversidades, así: (i) EMMA con 31 jóvenes UPI Perdomo (ii) EMMA 12 mujeres con discapacidad CRAC (iii) EMMA 14 Jóvenes SENA Chapinero (iv) EMMA 13 adolescentes rurales Pesquilla (v) EMMA 15 adolescentes colegio CAFAM (vi) EMMA 33 migrantes CDC Kenedy (vii) EMMA 25 habitantes de calle Hogar Porvenir.</t>
  </si>
  <si>
    <t>En el periodo de enero a julio,  para dar cumplimiento a la meta plan de Desarrollar 4 estrategias de empoderamiento para promover capacidades, liderazgos, participación, incidencia política y transformación de imaginarios culturales, que reproducen los estereotipos de En el periodo de enero a julio,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julio: 
1.	Formación en Herramientas para el Empoderamiento y las Capacidades PsicoEmocionales: (i)	Se certificaron cincuenta y seis (56) personas del curso Observo, Identifico y Protejo, fortaleciendo sus conocimientos y competencias en temas de  prevención y atención de violencias contra la niñez y la adolescencia. (ii)	Se certificaron veinte 20 personas del curso virtual disponible en la plataforma de la secretaria de la mujer TEJIENDO REDES COMUNIDAD que se puso a disposición de la comunidad durante el mes de julio. (iii)	Se realizan tres (3) Formaciones (cualificaciones) a equipos técnicos y profesionales, con 50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docentes.(iv)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(v)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De enero a julio se realizan acciones afirmativas para el fortalecimiento de capacidades emocionales y el empoderamiento de las mujeres, así:  (i)	Se llevaron a cabo 18 Jornadas Significativas con 335 participantes, con la participación de 335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(ii)	Se realizaron cinco sesiones de UN (1) semillero de empoderamiento dirigido a 45 mujeres con Discapacidad visual y auditiva,  en donde se ha fortalecido el empoderamiento femenino.  (iii)	Se realizan 7 Escuelas Amarte presencial, con la participación de 206 mujeres, abordando temáticas de gestión emocional, realizadas así: 3 escuelas con 63 mujeres en ASP, 2 escuelas con 79 jóvenes SENA Salitre, 1 escuela con 40 mujeres con discapacidad y una escuela con 24 mujeres mayores.  (iv)	Se realizaron cuarenta y cuatro (44) Espacios de Conexión Emocional, con la participación de 1058 mujeres en sus diferencias y diversidades, espacios orientados a generar capacidades psicoemocionales para el cuidado y bienestar emocional de las mujeres que  han visto vulnerada su salud mental producto del estigma, la discriminación y las desigualdades. 
3.	Con el objetivo de avanzar en la implementación de la ESTRATEGIA de EDUCACIÓN FLEXIBLE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Se realizó el 22 de julio Comité entre la Sdmujer y el SENA para dar inicio formal al convenio interadministrativo de colaboración entre SENA . SdM, en el espacio se adelantó la socialización del convenio y las metas,
•	Se adelantó una reunión entre la SDMujer y la Fundación Educamás para avanzar en la consolidación de una ruta formativa para mujeres en sus diferencias y diversidades como parte del proceso de elaboración del memorando de entendimiento entre la SDMujer y la Fundación. 
•	Se realizó el envío del documento de memorando de entendimiento para revisiones internas en la SDMujer y se adelantó una reunión para revisar acuerdos con la Fundación CIRCOAP. 
•	Se realizó avance del plan de trabajo establecido con CampeSENA para adelantar cursos de la oferta del programa con mujeres campesinas y rurales dando inicio a 3 cursos: (i) Curso en Aceites esenciales-Usme 12 mujeres (ii) Curso en Manipulación de alimentos- Sumapaz: 8 mujeres víctimas del conflicto armado (iii) Curso Patronaje de ropa exterior- Chapinero: 17 mujeres. 
4.	En el periodo acumulado de enero a julio, para dar cumplimiento a la actividad de implementación de  estrategia de cuidado menstrual con enfoque diferencial: Se han realizado seis mesas MDCM con las entidades que hacen parte del acuerdo 883. •	Se realizaron dos jornadas por la dignidad menstrual atendiendo a 105 mujeres en circuitos de atención interinstitucional en los que las mujeres son recibidas por la SDIS, IDIPRON, SdMujer y SDS,  orientado de forma particular para las mujeres habitantes de calle, en el cumplimiento del acuerdo 883 y la Sentencia 398 de la corte constitucional. •	Se han realizado cinco recorridos por la dignidad menstrual, como acciones afirmativas interinstitucionales a través de las cuales se han abordado 61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Se han realizado 29 Espacios de Educación Menstrual para el Autoconocimiento y Autocuidado – EMAA, en los que han participado 817 mujeres en total  •	Se han realizado 15 espacios para la cualificación de equipos, transferencia metodológica y de conocimientos en educación menstrual dirigida a profesionales, técnicos, funcionarios y colaboradores de entidades públicas y privadas, con la participación de 272 funcionarios y contratistas.</t>
  </si>
  <si>
    <t>https://secretariadistritald-my.sharepoint.com/:f:/g/personal/kforero_sdmujer_gov_co/EqyiSC-OnMJOlHRgZ4rX_doB5Mq_R3yBqS3NrqI1L88UAw?e=gDhjfr</t>
  </si>
  <si>
    <t xml:space="preserve">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agosto los equipos de la Dirección de Enfoque Diferencial realizaron: 
1.	Seguimiento a participantes del curso virtual disponible en la plataforma de la secretaria de la mujer TEJIENDO REDES COMUNIDAD y para el mes de Agosto se certificaron: 19 personas del curso que brinda herramientas para la gestión emocional, la identificación y prevención de riesgos como la discriminación, las VBG y otras violaciones de derechos humanos en contra de las mujeres y particularmente de las mujeres migrantes, refugiadas y retornadas.
2.	Seguimiento a las participantes del curso Observo, Identifico y Protejo, identificando que en julio se certificaron 2 personas en el mes de agosto, fortaleciendo sus conocimientos y competencias en el abordaje de temas relacionados con la prevención y atención de violencias contra la niñez y la adolescencia. 
3.	Se realizó un espacio de Formación a profesionales  observatorio departamento administrativo de la Defensoría del espacio público DADEP brindando  un espacio de formación, autocuidado y fortalecimiento de herramientas psicoemocionales y  favoreciendo el  reconocimiento de la salud mental como un derecho y promoviendo el  intercambio de saberes desde un enfoque diferencial, de género e interseccional. 13 profesionales participantes. </t>
  </si>
  <si>
    <t>En el mes de junio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como acciones orientadas a  la visibilización y transformación de las prácticas de discriminación que afectan a las mujeres en sus diferencias y diversidades, se avanza así: 
1.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I.	04/06/2025: ECE Con 16 Jóvenes: Universidad Colegio Mayor de Cundinamarca, localidad la candelaria: En el Marco de una feria de servicios y en articulación con la Universidad, se realiza jornada de sensibilización orientada a resaltar la importancia de incorporar prácticas de autocuidado y bienestar emocional. A través de una metodología vivencial y participativa, se promovieron reflexiones sobre el impacto del derecho a la salud plena, el autocuidado en la salud mental y en el ejercicio de derechos de las mujeres en sus diversidades.    II. 10/06/2025 ECE con 17 mujeres con Discapacidad: CIAI barrio Valladolid, localidad Kennedy: se promovió la identificación y expresión de emociones en mujeres con discapacidad Múltiple. A través de propuestas accesibles y multisensoriales como la música, el movimiento, los aromas y el dibujo con colores, se buscó generar un ambiente de autocuidado donde cada participante pudiera conectar con sus emociones, expresarlas a su ritmo y sentirse escuchada y acompañada.    III. 11/06/2025 24 mujeres Mayores: Casa de la sabiduría en el árbol, localidad Usaquén: Espacios orientados a reconocer y resignificar sus trayectorias de vida desde el buen trato, la dignidad y el cuidado. A través de actividades como la respiración consciente, el movimiento corporal, recorridos simbólicos por el ciclo vital guiados por la música y ejercicios creativos como la huella simbólica, se propició un ambiente de escucha, respeto y expresión afectiva. Cada encuentro permitió visibilizar la sabiduría que habita en las historias de estas mujeres, desmontar estereotipos asociados a la edad y fortalecer el valor del autocuidado como una práctica cotidiana que se extiende hacia los vínculos con las demás. La participación, las emociones compartidas y las reflexiones generadas evidenciaron la necesidad y el valor de estos espacios para su bienestar emocional.       IV. 11/06/2025 20 mujeres Privadas de la libertad habitantes de calle: Cárcel Distrital, localidad san Cristóbal: metodología: espacio de experiencia vivencial que favorezca la creación, exploración, expresión de emociones y sentimientos a través del movimiento, la corporalidad y la creación simbólica que permita la evocación de momentos significativos en la vida de las mujeres privadas de la libertad que  habitaban en calle para el cuidado de la salud mental y emocional.  V.	12/06/2025 ECE con 16 mujeres Mayores: Salón Comunal Juan Pablo II sector, Localidad Bosa.  VI.	13/06/2025 ECE con 15 mujeres mayores: Ludoteca Velódromo, localidad San Cristóbal. VII.	18/06/2025 ECE con 38 mujeres Mayores: Red de cuidado comunitario chapinero-barrio san luis la calera, localidad chapinero, rural
Los espacios orientados a reconocer y resignificar sus trayectorias de vida desde el buen trato, la dignidad y el cuidado. A través de actividades como la respiración consciente, el movimiento corporal, recorridos simbólicos por el ciclo vital guiados por la música, y ejercicios creativos como la huella simbólica, se propició un ambiente de escucha, respeto y expresión afectiva. Cada encuentro permitió visibilizar la sabiduría que habita en las historias de estas mujeres, desmontar estereotipos asociados a la edad y fortalecer el valor del autocuidado como una práctica cotidiana que se extiende hacia los vínculos con las demás. La participación, las emociones compartidas y las reflexiones generadas evidenciaron la necesidad y el valor de estos espacios para su bienestar emocional                                          VIII.	17/06/2025 ECE con 15 mujeres con Discapacidad: CDC lagos de timiza localidad kennedy Estos espacios promovieron la conexión emocional, la identificación y expresión de emociones en mujeres con discapacidad Múltiple. A través de propuestas accesibles y multisensoriales como la música, el movimiento, los aromas y el dibujo con colores, se buscó generar un ambiente de autocuidado donde cada participante pudiera conectar con sus emociones, expresarlas a su ritmo y sentirse escuchada y acompañada.   IX.	18/06/2025 ECE con 9 mujeres en ASP: virtual plataforma teams  (estudio web), localidad Chapinero. Se llevó a cabo un espacio de conexión emocional virtual con mujeres que ejercen actividades sexuales pagas (ASP), orientado a generar un entorno de confianza, escucha activa y relajación. A lo largo del encuentro, se realizaron ejercicios de respiración y estiramiento corporal que facilitaron la conexión con el cuerpo, la identificación de sensaciones y el reconocimiento de emociones presentes. La actividad central giró en torno a la metáfora de tres tipos de raíces, mediante la cual las participantes exploraron las distintas versiones de sí mismas —las que han sido, las que son y las que desean ser— reconociendo cómo cada una ha contribuido a la construcción de su identidad y saberes. Además, reflexionaron sobre los elementos que les brindan energía y sentido vital, así como sobre aquellos factores que las desconectan de sí mismas y generan malestares, propiciando un espacio de validación y reconexión consigo mismas desde una mirada cuidadosa y respetuosa.       X.	25/06/2025 ECE con 37 mujeres Privadas de la libertad LBT: Cárcel el Buen Pastor, localidad barrios unidos: Metodología  En el marco del mes de conmemoración del orgullo LGBT, se llevó a cabo un espacio de conexión emocional con mujeres lesbianas, bisexuales y trans  privadas de la libertad, , con el objetivo de reflexionar sobre el impacto de la discriminación en la salud mental y fortalecer estrategias de autocuidado emocional. La actividad central fue el “karaoke de las emociones”, en el cual les participantes se dividieron en grupos, cada uno asignado a una emoción específica. En equipo, dialogaron sobre el propósito de esa emoción en la vida, las formas de gestionarla y seleccionaron una canción que la representara, la cual luego interpretaron de manera libre. La jornada también incluyó momentos de movimiento corporal, expresión lúdica y reflexión colectiva, lo cual permitió resignificar las emociones desde una mirada de validación, cuidado y resistencia en contextos de vulneración. XI.	26/06/2025 ECE con 51 mujeres Migrantes: CEDID Kennedy, localidad kennedy: metodología:  en el marco de la jornada interinstitucional organizada por Secretaria de salud y proyecto PAIIS se realiza espacio de sensibilización y conciencia para el autocuidado integral de las mujeres migrantes, refugiadas, retornadas  y de acogida asistentes ; en torno de las estrategias de cuidado menstrual, capacidades psicoemocionales , empoderamiento  y casa de todas  de la Secretaria Distrital de la Mujer.  
3.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Dicho espacio tuvo lugar en la Universidad Nacional de Colombia. 
4.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t>
  </si>
  <si>
    <t>2025-2. En el mes de Agosto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1.	Se realiza 1 Escuelas Amarte presencial con 16 mujeres rurales, abordando temáticas de gestión emocional, liderazgo inspirador, tipos y herramientas de comunicación asertiva, resolución de conflictos e identificación de violencias basadas en género. 
2.	En el mes de Agosto se realizaron dos sesiones de UN semillero de empoderamiento dirigido a 21 mujeres con Discapacidad visual y auditiva,  en donde a través de creación de vestuario con material reciclable y espacios de dialogo se ha fortalecido el empoderamiento en donde los temas abordados fueron la comunicación no sexista y eliminación de estereotipos asociados a la discapacidad. Estos espacios tuvieron lugar en la Universidad Nacional de Colombia. El día 23 de Agosto se realizó cierre del proceso con la realización de un desfile en el Politécnico Gran Colombiano en donde a través de creación de vestuario con material reciclable y espacios de dialogo se ha fortalecido el empoderamiento femenino a través de la moda y el reconocimiento de la corporalidad. A este evento de cierre  asistieron 56 personas. 
3.	Se llevaron a cabo 4 jornadas significativas, con 34 mujeres participantes, en donde se abordaron temas sobre el empoderamiento de niñas y adolescentes, prevención de violencias, rutas de atención, comunicación no sexista, roles de género,  y derechos de las mujeres acordé con la política pública de mujer y equidad de género. Estos espacios se desarrollaron así: (i) 5 Niñas hijas de Casa Refugio FEZ  (ii) 17 mujeres en ASP casa Nuevo Porvenir SDIS (iii) y (iv) adolescentes rurales de Sumapaz 12 participantes. 
4.	Se realizan 3 Espacios de Conexión Emocional, con la participación de 124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así: 
(i)	ECE 21 mujeres migrantes: donde a través de la respiración consciente, la aromaterapia, el movimiento rítmico y el masaje colectivo, se creó un ambiente de confianza, calidez y cuidado mutuo. El encuentro permitió que las participantes compartieran recuerdos, emociones y reflexiones en torno a la importancia de la salud mental en sus procesos de adaptación y elaboración del duelo migratorio.  (ii)  y (iii) ECE con 104 mujeres jóvenes y adultas : (2 espacios): en el marco de jornadas virtuales orientadas al fortalecimiento personal de la UNAD. Estos encuentros estuvieron centrados en el proyecto de vida y el liderazgo inspirador, promoviendo la reflexión, el autoconocimiento y la construcción de metas significativas. A través de  dinámicas de participación activa, las participantes tuvieron la oportunidad de explorar sus recursos internos, compartir experiencias y reconocer su potencial como líderes capaces de generar cambios positivos en sus entornos.</t>
  </si>
  <si>
    <t>2025-3.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Julio se avanza con:  
1.	ICFES: Durante el mes de Agosto se realizó  acompañamiento el día de la presentación de las pruebas Saber 11 ICFES con mujeres en sus diferencias y diversidades con el objetivo de posibilitar el adecuado ingreso y ubicación de las ciudadanas beneficiarias del proceso. 
2.	SENA: Durante el mes de agosto se avanzó en la definición de acuerdos para la solicitud de asignación de los cursos por cada dependencia ofertados por el SENA. Así mismo, se dio inicio a las conversaciones con el equipo del talento humano para la realización de procesos de fortalecimiento con los y las colaboradoras del SENA.
3.	ACADEMIA ATENEA: consolidación de acuerdos de trabajo con Academia Atenea orientados a consolidar y fortalecer la ruta para una educación flexible e inclusiva que se lidera desde el componente.
4.	Fundación EDUCAMÁS: construcción del documento de memorando de entendimiento entre la Secretaría Distrital de la Mujer y la Fundación EDUCAMAS. El documento fue remitido para revisiones de acuerdo con las indicaciones de la directora
5.	Fundación CIRCOAP: realización de ajustes del documento de memorando de entendimiento con la Fundación CIRCOAP. Así mismo, se llevó a cabo el taller de fortalecimiento de capacidades a las ciudadanas participantes del proceso ICFES 2025.</t>
  </si>
  <si>
    <t>Con el fin de implementar 3 estrategias que contribuyan al reconocimiento y garantía de los derechos de las mujeres en sus diferencias y diversidades durante AGOSTO se avanza en:  
1.	Implementar la Estrategia de Formación en herramientas para el empoderamiento y capacidades emocionales en el mes de AGOSTO los equipos de la Dirección de Enfoque Diferencial avanzaron así: 
•	Certificación de 19 personas del curso virtual TEJIENDO REDES COMUNIDAD disponible en la plataforma de la secretaria de la mujer desde el mes de julio. 
•	Certificación de 2 personas del curso virtual Observo, Identifico y Protejo, disponible en la plataforma de la secretaria de la mujer. 
•	Un espacio de Formación a profesionales  observatorio departamento administrativo de la Defensoría del espacio público DADEP brindando  un espacio de formación, autocuidado y fortalecimiento de herramientas psicoemocionales y  favoreciendo el  reconocimiento de la salud mental como un derecho y promoviendo el  intercambio de saberes desde un enfoque diferencial, de género e interseccional. 13 profesionales participantes 
2.	En el mes de Agosto para avanzar en implementar la Estrategia  de acciones afirmativas para el fortalecimiento de capacidades emocionales y el empoderamiento de las mujeres, se avanza así: 
•	Se realiza Una Escuela AMARTE presencial con 16 mujeres rurales, abordando temáticas de gestión emocional, liderazgo inspirador, resolución de conflictos e identificación de violencias basadas en género. 
•	En el mes de agosto se continua con dos sesiones adicionales del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	Se llevaron a cabo 4 jornadas significativas, con 34 mujeres participantes, en donde se abordaron temas sobre el empoderamiento de niñas y adolescentes, prevención de violencias, rutas de atención, comunicación no sexista, roles de género, y derechos de las mujeres acordé con la política pública de mujer y equidad de género. 
•	Se realizan 3 Espacios de Conexión Emocional, con la participación de 124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así: 
(i)	ECE 21 mujeres migrantes: donde a través de la respiración consciente, la aromaterapia, el movimiento rítmico y el masaje colectivo, se creó un ambiente de confianza, calidez y cuidado mutuo. El encuentro permitió que las participantes compartieran recuerdos, emociones y reflexiones en torno a la importancia de la salud mental en sus procesos de adaptación y elaboración del duelo migratorio.  (ii)  y (iii) ECE con 104 mujeres jóvenes y adultas: (2 espacios): en el marco de jornadas virtuales orientadas al fortalecimiento personal de la UNAD. Estos encuentros estuvieron centrados en el proyecto de vida y el liderazgo inspirador, promoviendo la reflexión, el autoconocimiento y la construcción de metas significativas. A través de  dinámicas de participación activa, las participantes tuvieron la oportunidad de explorar sus recursos internos, compartir experiencias y reconocer su potencial como líderes capaces de generar cambios positivos en sus entornos.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Julio se avanza con: (i) ICFES: Durante el mes de Agosto se realizó  acompañamiento el día de la presentación de las pruebas Saber 11 ICFES con mujeres en sus diferencias y diversidades con el objetivo de posibilitar el adecuado ingreso y ubicación de las ciudadanas beneficiarias del proceso. (ii) SENA: Durante el mes de agosto se avanzó en la definición de acuerdos para la solicitud de asignación de los cursos por cada dependencia ofertados por el SENA. Así mismo, se iniciaron las conversaciones con el equipo del talento humano para la realización de procesos de fortalecimiento con los y las colaboradoras del SENA. (iii) ACADEMIA ATENEA: consolidación de acuerdos de trabajo con Academia Atenea orientados a consolidar y fortalecer la ruta para una educación flexible e inclusiva que se lidera desde el componente. (iv) Fundación EDUCAMÁS: construcción del documento de memorando de entendimiento entre la Secretaría Distrital de la Mujer y la Fundación EDUCAMAS. El documento fue remitido para revisiones de acuerdo con las indicaciones de la directora (v) Fundación CIRCOAP: realización de ajustes del documento de memorando de entendimiento con la Fundación CIRCOAP. Así mismo, se llevó a cabo el taller de fortalecimiento de capacidades a las ciudadanas participantes del proceso ICFES 2025.</t>
  </si>
  <si>
    <t xml:space="preserve">En el periodo acumulado de Enero a Julio de 2025, con el fin de implementar 3 estrategias que contribuyan al reconocimiento y garantía de los derechos de las mujeres en sus diferencias y diversidades, se avanza en: 
1.	2025-1.Formación en Herramientas para el Empoderamiento y las Capacidades PsicoEmocionales: 
(i)	Se certificaron cincuenta y seis (56) personas del curso Observo, Identifico y Protejo, fortaleciendo sus conocimientos y competencias en temas de  prevención y atención de violencias contra la niñez y la adolescencia. 
(ii)	Se certificaron veinte 20 personas del curso virtual disponible en la plataforma de la secretaria de la mujer TEJIENDO REDES COMUNIDAD que se puso a disposición de la comunidad durante el mes de julio. 
(iii)	Se realizan tres (3) Formaciones (cualificaciones) a equipos técnicos y profesionales, con 50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
(iv)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(v)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2025-2. De enero a julio se realizan acciones afirmativas para el fortalecimiento de capacidades emocionales y el empoderamiento de las mujeres, así: 
(i)	Se llevaron a cabo 18 Jornadas Significativas con 335 participantes en  espacios orientados en la garantía de derechos, reconociendo factores protectores y mecanismos para la prevención de las violencias y empoderamiento femenino, teniendo como eje transversal las diferencias de las mujeres y los grupos poblacionales de los cuales hacen parte, con la participación de 335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(ii)	Se realizaron cinco sesiones de UN (1) semillero de empoderamiento dirigido a 45 mujeres con Discapacidad visual y auditiva,  en donde se ha fortalecido el empoderamiento femenino a través del reconocimiento de la corporalidad, comunicación no sexista y eliminación de estereotipos, transformación de imaginarios y prácticas sexistas que afectan a las mujeres. 
(iii)	Se realizan 7 Escuelas Amarte presencial, con la participación de 206 mujeres, abordando temáticas de gestión emocional, liderazgo inspirador, tipos y herramientas de comunicación asertiva, resolución de conflictos e identificación de violencias basadas en género, realizadas así: 3 escuelas con 63 mujeres en ASP, 2 escuelas con 79 jóvenes SENA Salitre, 1 escuela con 40 mujeres con discapacidad y una escuela con 24 mujeres mayores. 
(iv)	Se realizaron cuarenta y cuatro (44) Espacios de Conexión Emocional, con la participación de 1058 mujeres en sus diferencias y diversidades, espacios orientados a generar capacidades psicoemocionales para el cuidado y bienestar emocional de las mujeres que  han visto vulnerada su salud mental producto del estigma, la discriminación y las desigualdades, buscando que  las mujeres se reconozcan y se apropien de  prácticas orientadas al  autocuidado y manejo de las emociones como factor protector, así como al desarrollo de habilidades de afrontamiento y resiliencia
3.	2025-3. Con el objetivo de avanzar en la implementación de la ESTRATEGIA de EDUCACIÓN FLEXIBLE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(i) Se realizó el 22 de julio Comité entre la Sdmujer y el SENA para dar inicio formal al convenio interadministrativo de colaboración entre SENA . SdM, en el espacio se adelantó la socialización del convenio y las metas, (ii) Se adelantó una reunión entre la SDMujer y la Fundación Educamás para avanzar en la consolidación de una ruta formativa para mujeres en sus diferencias y diversidades como parte del proceso de elaboración del memorando de entendimiento entre la SDMujer y la Fundación. (iii) Se realizó el envío del documento de memorando de entendimiento para revisiones internas en la SDMujer y se adelantó una reunión para revisar acuerdos con la Fundación CIRCOAP. (iv) Se realizó avance del plan de trabajo establecido con CampeSENA para adelantar cursos de la oferta del programa con mujeres campesinas y rurales dando inicio a 3 cursos: (i) Curso en Aceites esenciales-Usme 12 mujeres (ii) Curso en Manipulación de alimentos- Sumapaz: 8 mujeres víctimas del conflicto armado (iii) Curso Patronaje de ropa exterior- Chapinero: 17 mujeres. </t>
  </si>
  <si>
    <t>En el periodo acumulado de Enero a Agosto de 2025, con el fin de implementar 3 estrategias que contribuyan al reconocimiento y garantía de los derechos de las mujeres en sus diferencias y diversidades, se avanza en: 
1.	2025-1. Formación en Herramientas para el Empoderamiento y las Capacidades Psico Emocionales: 
(i)	Se certificaron cincuenta y seis (58) personas del curso Observo, Identifico y Protejo, fortaleciendo sus conocimientos y competencias en temas de  prevención y atención de violencias contra la niñez y la adolescencia. (ii)	Se certificaron veinte 39 personas del curso virtual disponible en la plataforma de la secretaria de la mujer TEJIENDO REDES COMUNIDAD que se puso a disposición de la comunidad durante el mes de julio.  (iii)	Se realizan cuatro (4) Formaciones (cualificaciones) a equipos técnicos y profesionales, con 63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 (iv) DADEP Casa del espacio público 11 contratistas, 1 funcionario de planta y 1 docente.  (iv)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(v)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2025-2. De enero a agosto se realizan acciones afirmativas para el fortalecimiento de capacidades emocionales y el empoderamiento de las mujeres, así: 
(i)	Se llevaron a cabo 22 Jornadas Significativas con 369 participantes en  espacios orientados en la garantía de derechos, reconociendo factores protectores y mecanismos para la prevención de las violencias y empoderamiento femenino, teniendo como eje transversal las diferencias de las mujeres y los grupos poblacionales de los cuales hacen parte, con la participación de 369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y Sumapaz. (ii)	Se se continua con dos sesiones adicionales del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(iii)	Se realizan 8 Escuelas Amarte presencial, con la participación de 222 mujeres, abordando temáticas de gestión emocional, liderazgo inspirador, tipos y herramientas de comunicación asertiva, resolución de conflictos e identificación de violencias basadas en género, realizadas así: 3 escuelas con 63 mujeres en ASP, 2 escuelas con 79 jóvenes SENA Salitre, 1 escuela con 40 mujeres con discapacidad y una escuela con 24 mujeres mayores, 1 escuela con 16 mujeres rurales en san Luis chapinero. (iv)	Se realizaron cuarenta y cuatro (47) Espacios de Conexión Emocional, con la participación de 1182 mujeres en sus diferencias y diversidades, espacios orientados a generar capacidades psicoemocionales para el cuidado y bienestar emocional de las mujeres que  han visto vulnerada su salud mental producto del estigma, la discriminación y las desigualdades, buscando que  las mujeres se reconozcan y se apropien de  prácticas orientadas al  autocuidado y manejo de las emociones como factor protector, así como al desarrollo de habilidades de afrontamiento y resiliencia
3.	2025-3.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El día 10 de agosto Se realizó acompañamiento para la presentación de las pruebas Saber 11 ICFES a las mujeres patrocinadas, con el objetivo de posibilitar el adecuado ingreso y ubicación de las ciudadanas beneficiarias del proceso. (ii) SENA: Se han realizado 3 cursos con CAMPESENA: Curso Aceites esenciales 12 mujeres rurales USME - Curso Manipulación de alimentos CON 8 mujeres víctimas de Sumapaz y Curso Patronaje de ropa exterior con 17 mujeres rurales chapinero. (iii) ACADEMIA ATENEA: consolidación de acuerdos de trabajo con Academia Atenea orientados a consolidar y fortalecer la ruta para una educación flexible e inclusiva que se lidera desde el componente. (iv) Fundación EDUCAMÁS: construcción del documento de memorando de entendimiento entre la Secretaría Distrital de la Mujer y la Fundación EDUCAMAS. El documento fue remitido para revisiones de acuerdo con las indicaciones de la directora (v) Fundación CIRCOAP: realización de ajustes del documento de memorando de entendimiento con la Fundación CIRCOAP. Así mismo, se llevó a cabo el taller de fortalecimiento de capacidades a las ciudadanas participantes del proceso ICFES 2025.</t>
  </si>
  <si>
    <t xml:space="preserve">2025-5. Durante el mes de agosto se realizan 4 cuatro Espacios de Educación Menstrual para el Autocuidado y el Autoconocimiento EMAA dirigidas a 80 Mujeres en todo curso de vida, focalizando de manera especial las mujeres adolescentes, jóvenes, habitantes de calle y con mayor vulnerabilidad en sus diferencias y diversidades, así: (i) Fundación CENDACOL Bosa 19 adolescentes (ii) Fundación CARES 5 adolescentes (iii) Colegio Gimnasio Juan de la Cruz Varela SUMAPAZ 45 Jóvenes rurales (iv) CDC Kenedy 11 Migrantes jóvenes </t>
  </si>
  <si>
    <t>2025-4. Con el objetivo de acompañar y liderar la Mesa Distrital de Cuidado Menstrual Distrital, durante el mes de agosto se desarrolla el plan de acción acordado, articulando las acciones programadas como Jornadas Distritales y Recorridos por la Dignidad Menstrual así: 
1.	MDCM: Se adelanto la séptima mesa MDCM en casa de todas, donde asisten las entidades de IDIPRON, SDIS,SDMUJER,SDS en el marco del acuerdo 883. En el espacio se socializa el recorrido realizado en la localidad de Rafael Uribe, seguimiento a los casos reportados y quedo como compromiso elaborar un EXCEL, para los seguimientos de los casos urgentes que se encuentren en las jornadas o recorridos y tener un directorio de los enlaces SOFIA y de territorio para las diferentes acciones que se están llevando a cabo en el marco del acuerdo 883, en territorio con SDIS Y IDIPRON
2. RECORRIDOS: Se realizó un recorrido en la localidad de Rafael Uribe, en el que se abordaron 9 mujeres, 4 de ellas en habitabilidad de calle, 3 vendedoras ambulantes y 2 mujeres en riesgo de habitar calle. En el recorrido, se da inicio en sectores de la calle 31 Sur #14-05, cerca de la IPS Compensar, Barrio Gustavo Restrepo En la ribera del canal  Albina (calle 31 Sur #13H-09), (calle 31 Sur #13-23), Sector Subdirección Local y Olaya Cerca del jardín infantil Travesuras de Colores, En el barrio Olaya (calle 22 Sur #15-26), Finalmente, en el Parque Metropolitano Olaya Herrera  (calle 26 Sur #20- 54)</t>
  </si>
  <si>
    <t xml:space="preserve">2025-6. En el mes de agosto con el objetivo de realizar espacios para la cualificación de equipos, transferencia metodológica y de conocimientos en educación menstrual dirigida a profesionales, técnicos, funcionarios y colaboradores de entidades públicas y privadas, se realizaron tres 3 espacios de cualificación a contratistas, así: (i) 48 profesionales contratistas Ministerio de Salud y Protección social  (ii) 9 contratistas SdMUJER (iii) 7 contratistas SDIS </t>
  </si>
  <si>
    <t>Con el objetivo de Implementar 1 Estrategia Distrital de Cuidado Menstrual, con enfoque diferencial, en el mes de Agosto se avanzó en:
1. 2025-4. Acompañar y liderar la Mesa Distrital de Cuidado Menstrual Distrital, desarrollando el plan de acción acordado, articulando las acciones programadas como Jornadas Distritales y Recorridos por la Dignidad Menstrual así: (i) MDCM: En agosto, se adelantó la séptima mesa MDCM en el marco del acuerdo 883 y sentencia 398-2019, donde asisten las entidades de IDIPRON, SDIS, SDMUJER, SDS. En el espacio se socializa el recorrido realizado en la localidad de Rafael Uribe, seguimiento a los casos reportados y quedo como compromiso elaborar un EXCEL, para los seguimientos de los casos urgentes que se encuentren en las jornadas o recorridos y tener un directorio de los enlaces SOFIA y de territorio para las diferentes acciones que se están llevando a cabo. (ii) RECORRIDOS: Se realizó un recorrido en la localidad de Rafael Uribe, en el que se abordaron 9 mujeres, 4 de ellas en habitabilidad de calle, 3 vendedoras ambulantes y 2 mujeres en riesgo de habitar calle.
2. 2025-5. Durante el mes de agosto se realizan 4 cuatro Espacios de Educación Menstrual para el Autocuidado y el Autoconocimiento EMAA dirigidas a 80 Mujeres en todo curso de vida, focalizando de manera especial las mujeres adolescentes, jóvenes, habitantes de calle y con mayor vulnerabilidad en sus diferencias y diversidades, así: (i) Fundación CENDACOL Bosa 19 adolescentes (ii) Fundación CARES 5 adolescentes (iii) Colegio Gimnasio Juan de la Cruz Varela SUMAPAZ 45 Jóvenes rurales (iv) CDC Kenedy 11 Migrantes jóvenes 
3. 2025-6. En el mes de agosto con el objetivo de realizar espacios para la cualificación de equipos, transferencia metodológica y de conocimientos en educación menstrual dirigida a profesionales, técnicos, funcionarios y colaboradores de entidades públicas y privadas, se realizaron tres 3 espacios de cualificación a contratistas, así: (i) 48 profesionales contratistas Ministerio de Salud y Protección social  (ii) 9 contratistas SdMUJER (iii) 7 contratistas SDIS</t>
  </si>
  <si>
    <t>En el periodo acumulado de enero a agosto, para dar cumplimiento a la actividad de implementación de  estrategia de cuidado menstrual con enfoque diferencial:  
•	Se han realizado siete mesas MDCM con las entidades que hacen parte del acuerdo 883 ( SDIS, IDIPRON, SdMujer y SDS) 
•	Se realizaron dos jornadas por la dignidad menstrual atendiendo a 105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en el cumplimiento del acuerdo 883 y la Sentencia 398 de la corte constitucional. 
•	Se han realizado seis recorridos por la dignidad menstrual, como acciones afirmativas interinstitucionales a través de las cuales se han abordado 70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	Se han realizado 33 Espacios de Educación Menstrual para el Autoconocimiento y Autocuidado – EMAA, en los que han participado 897 mujeres en total como momentos de reflexión, pedagogía y aclaración de inquietudes relacionadas con el autocuidado menstrual.
•	Se han realizado 18 espacios para la cualificación de equipos, transferencia metodológica y de conocimientos en educación menstrual dirigida a profesionales, técnicos, funcionarios y colaboradores de entidades públicas y privadas, con la participación de 336 funcionarios y contratistas.</t>
  </si>
  <si>
    <t xml:space="preserve">2025-7. Con el objetivo de avanzar en Realizar Asistencia Técnica para la incorporación del enfoque diferencial a los sectores de la Administración Distrital, en el mes de Agosto se realizan dos espacios de Asistencia Técnica: 
(i) con el sector Hábitat: se coordinó y participó en el taller de arquitectura social liderado por la Caja de Vivienda Popular - CPV donde se hicieron aportes sobre señalética con enfoque poblacional – diferencial a los equipos de diseño de la señalética que se instalará en el barrio Bilbao de Suba y se hizo entrega de documentos con recomendaciones. De igual forma, se hicieron aportes para la inclusión del enfoque poblacional – diferencial en la propuesta del curso sobre transversalización de enfoques en el trabajo territorial, dirigido a equipos sociales de la CVP que desarrollan procesos comunitarios y se construyó la metodología de la primera sesión sobre Ciudades seguras. Con la participación de 20 personas: 8 profesionales de arquitectura 3 profesionales contratistas de la caja de vivienda popular y 9 personas de la comunidad de Bilbao. 
(ii) Con el Sector Gestión Pública: asistencia técnica al equipo de cuidadores de la confianza de la Secretaría General del sector de Gestión Pública que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Participaron 6 profesionales en la asistencia técnica, 2 contratistas y 4 funcionarios/as de carrera administrativa, que hacen parte del equipo de cuidadores de la confianza; este equipo tiene como prioridad dar pautas de atención a quienes están de cara a la ciudadanía. </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</si>
  <si>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agosto se avanza así: 
•	Lineamiento para atención diferencial con enfoque étnico palenquero, dirigido a sectores de la Administración Distrital (Kuagro Mona ri Palenge andi Bakata): En agosto se realiza Revisión y organización del capítulo de recomendaciones para el Lineamiento Palenquero, evaluación de avances en la parte normativa, hitos históricos y marco conceptual, y planificación la metodología para un próximo encuentro con la comunidad. Socialización con la dirección del capítulo de orientaciones del Lineamiento de Enfoque Étnico Palenquero, así como los avances y compromisos pendientes con los capítulos de conceptos e hitos históricos; también se dieron alertas de retraso enunciados por parte de la referente palenquera con la Asociación Kuagro en lo que respecta a la revisión de los capítulos avanzados
•	Sistematización, caja herramientas pedagógicas y metodológicas para visibilizar saberes y prácticas culturales de mujeres palenqueras: Se generaron 3 reuniones en las que se revisó el apoyo en la construcción de las herramientas de la Caja, una con una profesional de la oficina de comunicaciones de la SDMujer y las otras dos con una docente y la líder de Podcast del semillero Somalá del Politécnico Grancolombiano. Se avanzó en 2 herramientas, que son: Sistematización de las metodologías de semilleros y espacio respiro, y Carrete con “SABÍAS QUÉ” sobre la comunidad palenquera, respecto a las cuales se elaboraron las metodologías para su construcción, se elaboró y ajustó el brief para el Carrete y se encuentra en revisión de la profesional de comunicaciones de la SDMujer; asimismo, se dio la primera revisión de las restantes 2 metodologías de semilleros de empoderamiento dirigidas a mujeres palenqueras.
Sistematización Caja de herramientas Estrategias de Dirección de Enfoque Diferencial: En el mes de agosto se realizaron las siguientes acciones (i)  Se adelanto segunda revisión los ajustes realizados por parte de la líder del COMPONENTE DE GESTIÓN Y FORTALECIMIENTO DE CAPACIDADES PSICOEMOCIONALES a la metodología Espacio de conexión emocional para mujeres jóvenes – "Tierra de jóvenes”. (ii) Se remitió para segunda revisión los ajustes realizados a la metodología Espacio de conexión emocional para mujeres jóvenes – "Tierra de jóvenes”</t>
  </si>
  <si>
    <t xml:space="preserve">2025-9. En Agosto con el fin de acompañar espacios para la transversalización del enfoque diferencial a demanda de entidades del sector público y privado, el equipo de la DED acompañó 3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43 personas, así: (i) CIOM Usme 9 contratistas eflexionar sobre qué es el prejuicio, sus impactos en las relaciones humanas y cómo incide en la forma en que atendemos a la ciudadanía. Posteriormente, se definió el concepto de prejuicio, su origen evolutivo y sus implicaciones en el ejercicio profesional, destacando la importancia de nutrir el conocimiento en enfoque diferencial, orientaciones sexuales e identidades de género para evitar relacionamientos empobrecidos y discriminatorios. (ii) Casa LGBTI Sebastián Romero 10 participantes: fortalecer la participación social y el ejercicio de derechos de las personas LGBTI de Bogotá, mediante espacios de socialización de rutas institucionales, intercambio solidario y reconocimiento de la diversidad, promoviendo el acceso a servicios del estado y la apropiación de la ciudadanía. (iii) Plataforma Virtual Google Meet con 24 funcionarios de IDT: nfoque de género y enfoque diferencial, explicando su importancia más allá del uso del lenguaje inclusivo. </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</si>
  <si>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Agosto:
1.	TALLERES: Se realizaron 4 sesiones de taller de acercamiento a la lengua de señas y formación en conceptos básicos para la atención a mujeres con discapacidad auditiva dirigido a  30 Profesionales de las manzanas de cuidado 26 Coordinadoras de Manzanas. 3 Enlaces territoriales. 1 Líder distrital. Este taller terminará en el mes de septiembre. 
2.	 SERVICIOS DE INTERPRETACIÓN LENGUA DE SEÑAS: En agosto  se realizaron 16 servicios de interpretación de lengua de señas, brindando a poyo a la SdMujer + DED- Equipo Estrategias Enfoque Diferencial - CIOM Puente Aranda - URI ciudad Bolívar – CIOM Fontibón - CIOM Engativá - URI san Cristóbal – Oficina de Comunicaciones y CRAC. </t>
  </si>
  <si>
    <t>Con el objetivo de Implementar 1 estrategia de asistencia técnica dirigidas a los Sectores de la Administración Distrital y al Sector Privado, para la incorporación del enfoque diferencial en los servicios, programas y estrategias dirigidas a mujeres, en el mes de Agosto se avanza así: 
1.	Se realizan dos espacios de Asistencia Técnica con la participación de 26 profesionales contratistas en dos sectores del Distrito Habitad y Gestión Pública, así: (i) Sector Habitad –  20 personas: 8 profesionales de arquitectura 3 profesionales contratistas de la caja de vivienda popular y 9 personas de la comunidad de Bilbao. (ii) Sector Gestión Pública 6 profesionales (2 contratistas + 4 planta)  funcionarios que hacen parte del equipo de cuidadores de la confianza de la secretaria general; este equipo tiene como prioridad dar pautas de atención a quienes están de cara a la ciudadanía. 
2.	Con el objetivo de Sistematizar y organizar una caja de herramientas de las estrategias de la Dirección de Enfoque Diferencial, que aporten a la incorporación del enfoque diferencial en los sectores de la Administración Distrital y el sector privado, en el mes de agosto se avanza así: (i) Lineamiento para atención diferencial con enfoque étnico palenquero, dirigido a sectores de la Administración Distrital (Kuagro Mona ri Palenge andi Bakata): En agosto se realiza Revisión y organización del capítulo de recomendaciones para el Lineamiento Palenquero, evaluación de avances en la parte normativa, hitos históricos y marco conceptual, y planificación la metodología para un próximo encuentro con la comunidad. Socialización con la dirección del capítulo de orientaciones del Lineamiento de Enfoque Étnico Palenquero, así como los avances y compromisos pendientes con los capítulos de conceptos e hitos históricos; también se dieron alertas de retraso enunciados por parte de la referente palenquera con la Asociación Kuagro en lo que respecta a la revisión de los capítulos avanzados. (ii) Sistematización, caja herramientas pedagógicas y metodológicas para visibilizar saberes y prácticas culturales de mujeres palenqueras: Se generaron 3 reuniones en las que se revisó el apoyo en la construcción de las herramientas de la Caja, una con una profesional de la oficina de comunicaciones de la SDMujer y las otras dos con una docente y la líder de Podcast del semillero Somalá del Politécnico Grancolombiano. Se avanzó en 2 herramientas, que son: Sistematización de las metodologías de semilleros y espacio respiro, y Carrete con “SABÍAS QUÉ” sobre la comunidad palenquera, respecto a las cuales se elaboraron las metodologías para su construcción, se elaboró y ajustó el brief para el Carrete y se encuentra en revisión de la profesional de comunicaciones de la SDMujer; asimismo, se dio la primera revisión de las restantes 2 metodologías de semilleros de empoderamiento dirigidas a mujeres palenqueras. (iii)  Sistematización Caja de herramientas Estrategias de Dirección de Enfoque Diferencial: En el mes de agosto se realizaron las siguientes acciones (i)  Se adelanto segunda revisión los ajustes realizados por parte de la líder del COMPONENTE DE GESTIÓN Y FORTALECIMIENTO DE CAPACIDADES PSICOEMOCIONALES a la metodología Espacio de conexión emocional para mujeres jóvenes – "Tierra de jóvenes”. (ii) Se remitió para segunda revisión los ajustes realizados a la metodología Espacio de conexión emocional para mujeres jóvenes – "Tierra de jóvenes”
3.	Con el fin de acompañar espacios para la transversalización del enfoque diferencial a demanda de entidades del sector público y privado, el equipo de la DED acompañó 3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43 personas.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Agosto: (i) TALLERES: Se realizaron 4 sesiones de taller de acercamiento a la lengua de señas y formación en conceptos básicos para la atención a mujeres con discapacidad auditiva dirigido a  30 Profesionales de las manzanas de cuidado 26 Coordinadoras de Manzanas. 3 Enlaces territoriales. 1 Líder distrital. Este taller terminará en el mes de septiembre. (ii) SERVICIOS DE INTERPRETACIÓN LENGUA DE SEÑAS: En agosto  se realizaron 16 servicios de interpretación de lengua de señas, brindando a poyo a la SdMujer + DED- Equipo Estrategias Enfoque Diferencial - CIOM Puente Aranda - URI ciudad Bolívar – CIOM Fontibón - CIOM Engativá - URI san Cristóbal – Oficina de Comunicaciones y CRAC.</t>
  </si>
  <si>
    <t>En el periodo acumulado de enero a Agosto, se avanzó en la ejecución de actividades para dar cumplimiento a la meta de 1 Asistencia Técnica para la incorporación del enfoque diferencial a los sectores de la Administración Distrital así:
1.	Se realizaron 14 jornadas de Asistencia Técnica para 4 cuatro sectores del Distrito (Hacienda – Movilidad – Gestión Pública – Habitad), en donde participaron 138 profesionales así: 
(i)	HACIENDA: cinco sesiones con el Equipo de comunicaciones de la Lotería de Bogotá 10 contratistas.
(ii)	HACIENDA: Con el sector Hacienda se llevó a cabo un  taller sobre antirracismo, con la participación de 5 contratistas del equipo de comunicaciones de la Lotería de Bogotá.
(iii)	GESTIÓN PÚBLICA:. Una AT con  20 profesionales de equipos de albergues de la Consejería Distrital de Paz, Víctimas y Reconciliación.
(iv)	GESTIÓN PÚBLICA: Una AT con 8 contratistas del equipo psicosocial que atiende población víctimas en albergues de la consejería distrital para la paz, víctimas y la reconciliación.
(v)	GESTIÓN PÚBLICA: tres (3) asistencias técnicas dirigidas a los equipos psicosociales de los Centros de Encuentro de la Oficina Consejería Distrital de Paz, Víctimas y Reconciliación - Participaron en total 50 profesionales de la OCDPVR.
(vi)	GESTIÓN PÚBLICA: Una AT con 6 profesionales (2 contratistas + 4 planta)  funcionarios que hacen parte del equipo de cuidadores de la confianza de la secretaria general; este equipo tiene como prioridad dar pautas de atención a quienes están de cara a la ciudadanía
(vii)	MOVILIDAD: Una AT con 19 contratistas del equipo Territorio de Transmilenio Taller sobre Enfoque poblacional - diferencial: Marco normativo y avances en el Distrito Capital
(viii)	HABITAD: Una AT con 20 personas: 8 profesionales de arquitectura 3 profesionales contratistas de la caja de vivienda popular y 9 personas de la comunidad de Bilbao. 
2.	Se realizaron 23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102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5 grupos para el taller de acercamiento a la lengua de señas y formación en conceptos básicos para la atención a mujeres con discapacidad auditiva con la participación de 108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Lineamiento para atención diferencial con enfoque étnico palenquero, dirigido a sectores de la Administración Distrital (Kuagro Mona ri Palenge andi Bakata):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t>
  </si>
  <si>
    <t xml:space="preserve">2025-11. En Agosto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programados para el segundo semestre de 2025: Conmemoración de jóvenes, 3 encuentros con mujeres jóvenes, Conmemoración vejez y envejecimiento y un encuentro con mujeres adultas y mayores, dos eventos con mujeres con discapacidad, Lanzamiento decreto cuidado menstrual, Encuentro mujeres Migrantes, Transincidencias, Cuatro Eventos de transformación imaginarios LBT, Conmemoración mujer indígena, Conmemoración mujer raizal, conmemoración mujer palenquera, dos eventos de conmemoración mujer Rrom gitana. 
2.	Realización del evento de EMPODERAMIENTO DE LAS MUJERES CON DISCAPACIDAD A TRAVÉS DE LA MODA: El día 23 de Agosto se realizó cierre del proceso con la realización de un desfile en el Politécnico Gran Colombiano en donde a través de creación de vestuario con material reciclable y espacios de dialogo se ha fortalecido el empoderamiento femenino a través de la moda y el reconocimiento de la corporalidad. A este evento de cierre asistieron 56 personas.
3.	El 20 de agosto se realiza Mural Mujeres con Discapacidad: En el marco de los procesos conmemorativos se participó en el desarrollo del Mural como acto de reivindicación social y política de las mujeres con discapacidad.
4.	27 de agosto: Se realizó la primera sesión del encuentro diferencial con mujeres mayores programado en la Manzana del Cuidado de Manitas. En el espacio se trabajó a partir del collage en la construcción de poemas posicionando y visibilizando las voces de las mujeres mayores con relación al papel del cuidado en sus vidas. Este proceso se adelantó en articulación con la Dirección de Sistema del Cuidado y con Paola Sierra, artista independiente, quien desarrolla la metodología como parte de su investigación “Antimanual para envejecer”. En el encuentro participaron 25 mujeres mayores.  
5.	Desarrollo de la Bici Rodada lésbica y bisexual el 31 de agosto de 2025 de 8 am a 12 medio día, con recorrido desde el parque de los hippies al planetario. En el cual se tuvo la participación de 22 mujeres LBTQ. Con el apoyo de 17 profesionales del IDRD, Gobierno y SDM. Bici rodada Lésbica y bisexual, en el que se promueve la apropiación del espacio público por parte de mujeres LB, en donde se potencia la autonomía de las mujeres reforzando sus habilidades para el despinche de las bicicletas y la seguridad vial. Con esto se garantiza el derecho al goce y disfrute del espacio público y espacio de ocio y recreación, como acción de PPLGBTI. Esta se desarrolló el 31 de agosto de 8 am a 12m desde el parque de los hippies al planetario.  </t>
  </si>
  <si>
    <t xml:space="preserve">2025-12. Para avanzar en sistematizar guías metodológicas para el abordaje a los diferentes pueblos y comunidades con los que trabaja la DED, en agosto:se realiza la solicitud Diligenciamiento de metodologías: Propuesta de plan de trabajo para sistematizar las metodologías que propone la referente para mujeres trans se brinda información sobre el diligenciamiento de las fichas se conversa sobre el proceso de sistematización. </t>
  </si>
  <si>
    <t>https://secretariadistritald-my.sharepoint.com/:f:/g/personal/kforero_sdmujer_gov_co/EnuCgqZdNy9IvdxfSItiZtgBQNfy5Rv6cqwj7grwnL8snw?e=Ec3kwb</t>
  </si>
  <si>
    <t>https://secretariadistritald-my.sharepoint.com/:f:/g/personal/kforero_sdmujer_gov_co/Evcxz8JYj-lNne0gpu0VtYwBm7fHon9xGqyXeGu8SPX8jw?e=mPr67L</t>
  </si>
  <si>
    <t>https://secretariadistritald-my.sharepoint.com/:f:/g/personal/kforero_sdmujer_gov_co/EqyiSC-OnMJOlHRgZ4rX_doB5Mq_R3yBqS3NrqI1L88UAw?e=ebwUUk</t>
  </si>
  <si>
    <t>https://secretariadistritald-my.sharepoint.com/:f:/g/personal/kforero_sdmujer_gov_co/EpSFBbhEvrlKsVG5MlGdoDQBKyhypvsk9MxDvxtN5ZtiHw?e=XkcSHm</t>
  </si>
  <si>
    <t>https://secretariadistritald-my.sharepoint.com/:f:/g/personal/kforero_sdmujer_gov_co/EoxieAG0BPRMpRN4iaV0busBngHNpzVCe9D8M3ecSK6uFw?e=rMkfgu</t>
  </si>
  <si>
    <t>https://secretariadistritald-my.sharepoint.com/:f:/g/personal/kforero_sdmujer_gov_co/EpCLJ3iuEH9KpH4a3HmyK7AB_W4iNJ6e3z-GEdh2HFLpew?e=mZRTC9</t>
  </si>
  <si>
    <t>https://secretariadistritald-my.sharepoint.com/:f:/g/personal/kforero_sdmujer_gov_co/ErnmzyVcGDhFpNjpOOOjL5YBlh2BNVsnIhrikwu6IMEWLA?e=M9AZqB</t>
  </si>
  <si>
    <t>https://secretariadistritald-my.sharepoint.com/:f:/g/personal/kforero_sdmujer_gov_co/EokKVjH_DuNOsSUYg9GGhwwBxKxjKoTHZB2lR84R6l8vww?e=MNA9QT</t>
  </si>
  <si>
    <t>https://secretariadistritald-my.sharepoint.com/:f:/g/personal/kforero_sdmujer_gov_co/EnWBuEvRSwNOhqamJ-y0QMwBICtRxtCjpUhpz3uyYFEU1A?e=CszchK</t>
  </si>
  <si>
    <t>https://secretariadistritald-my.sharepoint.com/:f:/g/personal/kforero_sdmujer_gov_co/Elt9-3efoF1AsSM9_WTw-O4BNo3WPeSKpevGCuHy1sPUBw?e=G0HpO9</t>
  </si>
  <si>
    <t>https://secretariadistritald-my.sharepoint.com/:f:/g/personal/kforero_sdmujer_gov_co/Ej1hA_8PSS9HpF7rr5CGNOEB3GvKZoDi_h9RC0rPT3lV4w?e=bnUN4u</t>
  </si>
  <si>
    <t>https://secretariadistritald-my.sharepoint.com/:f:/g/personal/kforero_sdmujer_gov_co/Egfdn3R_FKNJhZmMDfsK_jUBOeGSim9gBdu9OsVapxYlPg?e=Io6Tc9</t>
  </si>
  <si>
    <t>https://secretariadistritald-my.sharepoint.com/:f:/g/personal/kforero_sdmujer_gov_co/EkpTPWeoQVZIhJTs46S1iBsB4TVioAV8LAspkRZiiZWfYg?e=CYcEQF</t>
  </si>
  <si>
    <t>Para el mes de AGOSTO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AGOSTO, se avanzó en la realización de Asistencia Técnica para la incorporación del enfoque diferencial a los sectores de la Administración Distrital así: 
Con el objetivo de Implementar 1 estrategia de asistencia técnica dirigidas a los Sectores de la Administración Distrital y al Sector Privado, para la incorporación del enfoque diferencial en los servicios, programas y estrategias dirigidas a mujeres, en el mes de AGOSTO: 
1.	Asistencia Técnica para la incorporación del enfoque diferencial a los sectores de la Administración Distrital:  Se realizan dos espacios de Asistencia Técnica con la participación de 26 profesionales contratistas en dos sectores del Distrito Habitad y Gestión Pública, así: (i) Sector Habitad –  20 personas: 8 profesionales de arquitectura 3 profesionales contratistas de la caja de vivienda popular y 9 personas de la comunidad de Bilbao. (ii) Sector Gestión Pública 6 profesionales (2 contratistas + 4 planta)  funcionarios que hacen parte del equipo de cuidadores de la confianza de la secretaria general; este equipo tiene como prioridad dar pautas de atención a quienes están de cara a la ciudadanía. 
2.	Con el objetivo de Sistematizar y organizar una caja de herramientas de las estrategias de la Dirección de Enfoque Diferencial, que aporten a la incorporación del enfoque diferencial en los sectores de la Administración Distrital y el sector privado, en el mes de agosto se avanza así: (i) Lineamiento para atención diferencial con enfoque étnico palenquero, dirigido a sectores de la Administración Distrital (Kuagro Mona ri Palenge andi Bakata): En agosto se realiza Revisión y organización del capítulo de recomendaciones para el Lineamiento Palenquero, evaluación de avances en la parte normativa, hitos históricos y marco conceptual, y planificación la metodología para un próximo encuentro con la comunidad. Socialización con la dirección del capítulo de orientaciones del Lineamiento de Enfoque Étnico Palenquero, así como los avances y compromisos pendientes con los capítulos de conceptos e hitos históricos; también se dieron alertas de retraso enunciados por parte de la referente palenquera con la Asociación Kuagro en lo que respecta a la revisión de los capítulos avanzados. (ii) Sistematización, caja herramientas pedagógicas y metodológicas para visibilizar saberes y prácticas culturales de mujeres palenqueras: Se generaron 3 reuniones en las que se revisó el apoyo en la construcción de las herramientas de la Caja, una con una profesional de la oficina de comunicaciones de la SDMujer y las otras dos con una docente y la líder de Podcast del semillero Somalá del Politécnico Grancolombiano. Se avanzó en 2 herramientas, que son: Sistematización de las metodologías de semilleros y espacio respiro, y Carrete con “SABÍAS QUÉ” sobre la comunidad palenquera, respecto a las cuales se elaboraron las metodologías para su construcción, se elaboró y ajustó el brief para el Carrete y se encuentra en revisión de la profesional de comunicaciones de la SDMujer; asimismo, se dio la primera revisión de las restantes 2 metodologías de semilleros de empoderamiento dirigidas a mujeres palenqueras.
3.	Con el fin de acompañar espacios para la transversalización del enfoque diferencial a demanda de entidades del sector público y privado, el equipo de la DED acompañó 3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43 personas.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Agosto: (i) TALLERES: Se realizaron 4 sesiones de taller de acercamiento a la lengua de señas y formación en conceptos básicos para la atención a mujeres con discapacidad auditiva dirigido a  30 Profesionales de las manzanas de cuidado 26 Coordinadoras de Manzanas. 3 Enlaces territoriales. 1 Líder distrital. Este taller terminará en el mes de septiembre. (ii) SERVICIOS DE INTERPRETACIÓN LENGUA DE SEÑAS: 
5.	En agosto  se realizaron 16 servicios de interpretación de lengua de señas, brindando a poyo a la SdMujer + DED- Equipo Estrategias Enfoque Diferencial - CIOM Puente Aranda - URI ciudad Bolívar – CIOM Fontibón - CIOM Engativá - URI san Cristóbal – Oficina de Comunicaciones y CRAC.</t>
  </si>
  <si>
    <t>Para el periodo de ENERO a AGOSTO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periodo acumulado de enero a AGOSTO, avanzando en la realización de Asistencia Técnica para la incorporación del enfoque diferencial a los sectores de la Administración Distrital así:  
1.	Se realizaron 14 jornadas de Asistencia Técnica para tres sectores del Distrito, en donde participaron 153 profesionales. 
2.	Se realizaron 23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102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continua con los 5 grupos para el taller de acercamiento a la lengua de señas y formación en conceptos básicos para la atención a mujeres con discapacidad auditiva con la participación de 108 contratistas y funcionarios de la subsecretaria de fortalecimiento de capacidades y oportunidades, y Profesionales de las manzanas de cuidado y de la Dirección de Violencias.
5.	Lineamiento para atención diferencial con enfoque étnico palenquero, dirigido a sectores de la Administración Distrital (Kuagro Mona ri Palenge andi Bakata):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t>
  </si>
  <si>
    <t>https://secretariadistritald-my.sharepoint.com/:f:/g/personal/kforero_sdmujer_gov_co/Elt9-3efoF1AsSM9_WTw-O4BNo3WPeSKpevGCuHy1sPUBw?e=8gY2vr</t>
  </si>
  <si>
    <t>En Agosto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agosto los equipos de la Dirección de Enfoque Diferencial avanzaron así: •	Certificación de 19 personas del curso virtual TEJIENDO REDES COMUNIDAD •	Certificación de 2 personas del curso virtual Observo, Identifico y Protejo, disponible en la plataforma de la secretaria de la mujer. •	Un espacio de Formación a profesionales observatorio departamento administrativo de la Defensoría del espacio público DADEP brindando un espacio de formación, autocuidado y fortalecimiento de herramientas psicoemocionales y favoreciendo el reconocimiento de la salud mental como un derecho y promoviendo el intercambio de saberes desde un enfoque diferencial, de género e interseccional. 13 profesionales participantes. 
2. En el mes de agosto para avanzar en implementar la Estrategia  de acciones afirmativas para el fortalecimiento de capacidades emocionales y el empoderamiento de las mujeres, se avanza así: •	Se realiza 1 Escuelas Amarte presencial con 16 mujeres rurales, abordando temáticas de gestión emocional, liderazgo inspirador, resolución de conflictos e identificación de violencias basadas en género.•	En el mes de agosto se continua con dos sesiones adicionales del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Se llevaron a cabo 4 jornadas significativas, con 34 mujeres participantes, en donde se abordaron temas sobre el empoderamiento de niñas y adolescentes, prevención de violencias, rutas de atención, comunicación no sexista, roles de género •	Se realizan 3 Espacios de Conexión Emocional, con 124 mujeres en sus diferencias y diversidades,  en donde se reflexiona sobre el impacto de la discriminación en la salud mental y fortalecer estrategias de autocuidado emocional.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agosto se avanza con el acompañamiento el día de la presentación de las pruebas Saber 11 ICFES con mujeres en sus diferencias y diversidades con el objetivo de posibilitar el adecuado ingreso y ubicación de las ciudadanas beneficiarias del proceso. (ii) SENA: Durante el mes de agosto se avanzó en la definición de acuerdos para la solicitud de asignación de los cursos por cada dependencia ofertados por el SENA. Así mismo, se iniciaron las conversaciones con el equipo del talento humano para la realización de procesos de fortalecimiento con los y las colaboradoras del SENA. (iii) ACADEMIA ATENEA: consolidación de acuerdos de trabajo con Academia Atenea orientados a consolidar y fortalecer la ruta para una educación flexible e inclusiva que se lidera desde el componente. (iv) Fundación EDUCAMÁS: construcción del documento de memorando de entendimiento entre la Secretaría Distrital de la Mujer y la Fundación EDUCAMAS. El documento fue remitido para revisiones de acuerdo con las indicaciones de la directora (v) Fundación CIRCOAP: realización de ajustes del documento de memorando de entendimiento con la Fundación CIRCOAP. Así mismo, se llevó a cabo el taller de fortalecimiento de capacidades a las ciudadanas participantes del proceso ICFES 2025.
4. Con el objetivo de Implementar 1 Estrategia Distrital de Cuidado Menstrual, con enfoque diferencial, en el mes de agosto con se avanzó en: MDCM: En agosto: (i) Se adelantó la séptima mesa MDCM  en casa de todas en el marco del acuerdo 883 y sentencia 398-2019, donde asisten las entidades de IDIPRON, SDIS, SDMUJER, SDS. En el espacio se socializa el recorrido realizado en la localidad de Rafael Uribe, seguimiento a los casos reportados y quedo como compromiso elaborar un EXCEL, para los seguimientos de los casos urgentes que se encuentren en las jornadas o recorridos y tener un directorio de los enlaces SOFIA y de territorio para las diferentes acciones que se están llevando a cabo. (ii) RECORRIDOS: Se realizó un recorrido en la localidad de Rafael Uribe, en el que se abordaron 9 mujeres, 4 de ellas en habitabilidad de calle, 3 vendedoras ambulantes y 2 mujeres en riesgo de habitar calle. (iii)  se realizan 4 cuatro Espacios de Educación Menstrual para el Autocuidado y el Autoconocimiento EMAA dirigidas a 80 Mujeres en todo curso de vida, focalizando de manera especial las mujeres adolescentes, jóvenes, habitantes de calle y con mayor vulnerabilidad en sus diferencias y diversidades, (iv) En el mes de agosto con el objetivo de realizar espacios para la cualificación de equipos, transferencia metodológica y de conocimientos en educación menstrual dirigida a profesionales, técnicos, funcionarios y colaboradores de entidades públicas y privadas, se realizaron tres 3 espacios de cualificación a contratistas, así: (i) 48 profesionales contratistas Ministerio de Salud y Protección social  (ii) 9 contratistas SdMUJER (iii) 7 contratistas SDIS</t>
  </si>
  <si>
    <t>En el periodo de enero a agosto,  para dar cumplimiento a la meta plan de Desarrollar 4 estrategias de empoderamiento para promover capacidades, liderazgos, participación, incidencia política y transformación de imaginarios culturales, que reproducen los estereotipos de En el periodo de enero a agosto,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agosto: 
1.	Formación en Herramientas para el Empoderamiento y las Capacidades PsicoEmocionales: (i)	Se certificaron cincuenta y seis (58) personas del curso Observo, Identifico y Protejo, fortaleciendo sus conocimientos y competencias en temas de  prevención y atención de violencias contra la niñez y la adolescencia. (ii)	Se certificaron treinta y nueve 39 personas del curso virtual disponible en la plataforma de la secretaria de la mujer TEJIENDO REDES COMUNIDAD  (iii)	Se realizan cuatro Formaciones (cualificaciones) a equipos técnicos y profesionales, con 63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 (iv) DADEP Casa del espacio público 11 contratistas, 1 funcionario de planta y 1 docente.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De enero a agosto se realizan acciones afirmativas para el fortalecimiento de capacidades emocionales y el empoderamiento de las mujeres, así:  (i)	Se llevaron a cabo 22 Jornadas Significativas con 335 participantes, con la participación de 369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y Sumapaz  (ii)	Se se continua con dos sesiones adicionales del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(iii)	Se realizan 8 Escuelas Amarte presencial, con la participación de 222 mujeres, abordando temáticas de gestión emocional, realizadas así: 3 escuelas con 63 mujeres en ASP, 2 escuelas con 79 jóvenes SENA Salitre, 1 escuela con 40 mujeres con discapacidad y una escuela con 24 mujeres mayores y una escuela con 16  mujeres rurales  (iv)	Se realizaron cuarenta y siete (47) Espacios de Conexión Emocional, con la participación de 1182 mujeres en sus diferencias y diversidades, espacios orientados a generar capacidades psicoemocionales para el cuidado y bienestar emocional de las mujeres que  han visto vulnerada su salud mental producto del estigma, la discriminación y las desigualdades.  3.	Con el objetivo de avanzar en la implementación de la ESTRATEGIA de EDUCACIÓN FLEXIBLE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Se realizó el 22 de julio Comité entre la Sdmujer y el SENA para dar inicio formal al convenio interadministrativo de colaboración entre SENA . SdM, en el espacio se adelantó la socialización del convenio y las metas, •	Se realizó avance del plan de trabajo establecido con CampeSENA para adelantar cursos de la oferta del programa con mujeres campesinas y rurales dando inicio a 3 cursos: (i) Curso en Aceites esenciales-Usme 12 mujeres (ii) Curso en Manipulación de alimentos- Sumapaz: 8 mujeres víctimas del conflicto armado (iii) Curso Patronaje de ropa exterior- Chapinero: 17 mujeres.  4.	En el periodo acumulado de enero a agosto, para dar cumplimiento a la actividad de implementación de  estrategia de cuidado menstrual con enfoque diferencial: Se han realizado siete mesas MDCM con las entidades que hacen parte del acuerdo 883. •	Se realizaron dos jornadas por la dignidad menstrual atendiendo a 105 mujeres en circuitos de atención interinstitucional en los que las mujeres son recibidas por la SDIS, IDIPRON, SdMujer y SDS,  orientado de forma particular para las mujeres habitantes de calle, en el cumplimiento del acuerdo 883 y la Sentencia 398 de la corte constitucional. •	Se han realizado seis recorridos por la dignidad menstrual, como acciones afirmativas interinstitucionales a través de las cuales se han abordado 70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Localidad Rafael Uribe 4 hc 3 en rhc y 2 vendedoras ambulantes •	Se han realizado 33 Espacios de Educación Menstrual para el Autoconocimiento y Autocuidado – EMAA, en los que han participado 897 mujeres en total  •	Se han realizado 18 espacios para la cualificación de equipos, transferencia metodológica y de conocimientos en educación menstrual dirigida a profesionales, técnicos, funcionarios y colaboradores de entidades públicas y privadas, con la participación de 336 funcionarios y contratistas.</t>
  </si>
  <si>
    <t>https://secretariadistritald-my.sharepoint.com/:f:/g/personal/kforero_sdmujer_gov_co/EqyiSC-OnMJOlHRgZ4rX_doB5Mq_R3yBqS3NrqI1L88UAw?e=DQC4ye</t>
  </si>
  <si>
    <t>2025-11. En Agosto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1. Conmemoración de jóvenes 2. Conmemoración vejez y envejecimiento 3. Transincidencias 5. Cuatro Eventos de transformación imaginarios LBT 6. Conmemoración mujer indígena 7. Conmemoración mujer raizal 9..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
2.	Se realizó la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t>
  </si>
  <si>
    <t>1.	En el periodo acumulado de enero a agosto,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(i)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(ii) sí mismo, durante el primer semestre se da apertura al Fiestón Lesbiarte con la realización de la primera de las 8 actividades programadas para el 2025: (i)   apertura el 28 junio con la una toma cultural en articulación con SDIS y otras entidades participantes (IDPAC, SDM, SDSCJ, IDRD, SDP), así como la articulación con el proyecto tejidos urbanos para la realización de mural itinerante en rechazo a las violencias y entrega de incentivos a mujeres LB, esta primera actividad trabaja el derecho a una vida libre de violencias para las mujeres LB y tiene una participación de 67 personas de las cuales 41 son lesbianas, 5 son pansexuales y 12 bisexuales Toma cultural en rechazo a las violencias dirigidas hacia las mujeres LB.  (iii)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de 2025 que tendrán como eje fundamental el empoderamiento del cuerpo a través de la moda.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</si>
</sst>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4" formatCode="_-&quot;$&quot;* #,##0.00_-;\-&quot;$&quot;* #,##0.00_-;_-&quot;$&quot;* &quot;-&quot;??_-;_-@_-"/>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 #,##0_-;\-&quot;$&quot;\ * #,##0_-;_-&quot;$&quot;\ * &quot;-&quot;??_-;_-@_-"/>
    <numFmt numFmtId="174" formatCode="0.0000"/>
    <numFmt numFmtId="175" formatCode="_-* #,##0_-;\-* #,##0_-;_-* &quot;-&quot;??_-;_-@_-"/>
  </numFmts>
  <fonts count="68" x14ac:knownFonts="1">
    <font>
      <sz val="11"/>
      <color theme="1"/>
      <name val="Calibri"/>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sz val="11"/>
      <color rgb="FF000000"/>
      <name val="Arial"/>
      <family val="2"/>
    </font>
    <font>
      <b/>
      <sz val="11"/>
      <color rgb="FF000000"/>
      <name val="Arial"/>
      <family val="2"/>
    </font>
    <font>
      <sz val="11"/>
      <color theme="1"/>
      <name val="Calibri"/>
      <family val="2"/>
      <scheme val="minor"/>
    </font>
    <font>
      <b/>
      <sz val="12"/>
      <color rgb="FF000000"/>
      <name val="Arial"/>
      <family val="2"/>
    </font>
    <font>
      <b/>
      <sz val="11"/>
      <color rgb="FFA6A6A6"/>
      <name val="Arial"/>
      <family val="2"/>
    </font>
    <font>
      <b/>
      <sz val="13"/>
      <color rgb="FF000000"/>
      <name val="Arial"/>
      <family val="2"/>
    </font>
    <font>
      <b/>
      <sz val="14"/>
      <color rgb="FF000000"/>
      <name val="Arial"/>
      <family val="2"/>
    </font>
    <font>
      <sz val="13"/>
      <color rgb="FF002060"/>
      <name val="Arial"/>
      <family val="2"/>
    </font>
    <font>
      <sz val="10"/>
      <color rgb="FF000000"/>
      <name val="Arial"/>
      <family val="2"/>
    </font>
    <font>
      <sz val="12"/>
      <color theme="1"/>
      <name val="Calibri"/>
      <family val="2"/>
      <scheme val="major"/>
    </font>
    <font>
      <sz val="13"/>
      <color theme="1"/>
      <name val="Calibri"/>
      <family val="2"/>
      <scheme val="minor"/>
    </font>
    <font>
      <sz val="11"/>
      <color rgb="FFC00000"/>
      <name val="Calibri"/>
      <family val="2"/>
      <scheme val="minor"/>
    </font>
    <font>
      <sz val="11"/>
      <name val="Calibri"/>
      <family val="2"/>
      <scheme val="minor"/>
    </font>
    <font>
      <sz val="11"/>
      <color theme="6" tint="-0.249977111117893"/>
      <name val="Calibri"/>
      <family val="2"/>
      <scheme val="minor"/>
    </font>
    <font>
      <sz val="12"/>
      <color theme="1"/>
      <name val="Arial"/>
      <family val="2"/>
    </font>
    <font>
      <sz val="11"/>
      <color rgb="FFC00000"/>
      <name val="Arial"/>
      <family val="2"/>
    </font>
    <font>
      <sz val="11"/>
      <color theme="6" tint="-0.249977111117893"/>
      <name val="Arial"/>
      <family val="2"/>
    </font>
    <font>
      <sz val="11"/>
      <color rgb="FFFF0000"/>
      <name val="Arial"/>
      <family val="2"/>
    </font>
  </fonts>
  <fills count="16">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rgb="FFE4DFEC"/>
        <bgColor rgb="FF000000"/>
      </patternFill>
    </fill>
    <fill>
      <patternFill patternType="solid">
        <fgColor rgb="FFFFFFFF"/>
        <bgColor rgb="FF000000"/>
      </patternFill>
    </fill>
    <fill>
      <patternFill patternType="solid">
        <fgColor rgb="FFD9D9D9"/>
        <bgColor rgb="FF000000"/>
      </patternFill>
    </fill>
    <fill>
      <patternFill patternType="solid">
        <fgColor rgb="FFCCC0DA"/>
        <bgColor rgb="FF000000"/>
      </patternFill>
    </fill>
  </fills>
  <borders count="98">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style="medium">
        <color rgb="FF000000"/>
      </bottom>
      <diagonal/>
    </border>
    <border>
      <left/>
      <right style="medium">
        <color rgb="FF000000"/>
      </right>
      <top style="medium">
        <color indexed="64"/>
      </top>
      <bottom/>
      <diagonal/>
    </border>
    <border>
      <left/>
      <right style="medium">
        <color rgb="FF000000"/>
      </right>
      <top style="medium">
        <color indexed="64"/>
      </top>
      <bottom style="medium">
        <color indexed="64"/>
      </bottom>
      <diagonal/>
    </border>
    <border>
      <left/>
      <right style="medium">
        <color rgb="FF000000"/>
      </right>
      <top/>
      <bottom/>
      <diagonal/>
    </border>
    <border>
      <left/>
      <right style="medium">
        <color rgb="FF000000"/>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FFFFFF"/>
      </left>
      <right/>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right style="thin">
        <color indexed="64"/>
      </right>
      <top/>
      <bottom style="medium">
        <color indexed="64"/>
      </bottom>
      <diagonal/>
    </border>
    <border>
      <left style="medium">
        <color indexed="64"/>
      </left>
      <right style="medium">
        <color indexed="64"/>
      </right>
      <top/>
      <bottom style="medium">
        <color rgb="FF000000"/>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style="medium">
        <color rgb="FF000000"/>
      </left>
      <right/>
      <top style="medium">
        <color indexed="64"/>
      </top>
      <bottom style="medium">
        <color indexed="64"/>
      </bottom>
      <diagonal/>
    </border>
    <border>
      <left style="medium">
        <color indexed="64"/>
      </left>
      <right/>
      <top style="medium">
        <color indexed="64"/>
      </top>
      <bottom style="thin">
        <color rgb="FF000000"/>
      </bottom>
      <diagonal/>
    </border>
    <border>
      <left style="medium">
        <color indexed="64"/>
      </left>
      <right style="medium">
        <color indexed="64"/>
      </right>
      <top style="medium">
        <color rgb="FF000000"/>
      </top>
      <bottom/>
      <diagonal/>
    </border>
    <border>
      <left style="thin">
        <color rgb="FF000000"/>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rgb="FF000000"/>
      </right>
      <top style="medium">
        <color indexed="64"/>
      </top>
      <bottom/>
      <diagonal/>
    </border>
    <border>
      <left style="thin">
        <color rgb="FF000000"/>
      </left>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s>
  <cellStyleXfs count="25">
    <xf numFmtId="0" fontId="0" fillId="0" borderId="0"/>
    <xf numFmtId="9" fontId="13" fillId="0" borderId="0" applyFont="0" applyFill="0" applyBorder="0" applyAlignment="0" applyProtection="0"/>
    <xf numFmtId="0" fontId="14" fillId="0" borderId="1"/>
    <xf numFmtId="0" fontId="9" fillId="0" borderId="1"/>
    <xf numFmtId="166" fontId="9" fillId="0" borderId="1" applyFont="0" applyFill="0" applyBorder="0" applyAlignment="0" applyProtection="0"/>
    <xf numFmtId="167" fontId="9" fillId="0" borderId="1" applyFont="0" applyFill="0" applyBorder="0" applyAlignment="0" applyProtection="0"/>
    <xf numFmtId="9" fontId="9" fillId="0" borderId="1" applyFont="0" applyFill="0" applyBorder="0" applyAlignment="0" applyProtection="0"/>
    <xf numFmtId="169" fontId="9" fillId="0" borderId="1" applyFont="0" applyFill="0" applyBorder="0" applyAlignment="0" applyProtection="0"/>
    <xf numFmtId="165" fontId="9" fillId="0" borderId="1" applyFont="0" applyFill="0" applyBorder="0" applyAlignment="0" applyProtection="0"/>
    <xf numFmtId="9" fontId="14" fillId="0" borderId="1" applyFont="0" applyFill="0" applyBorder="0" applyAlignment="0" applyProtection="0"/>
    <xf numFmtId="9" fontId="21" fillId="0" borderId="1" applyFont="0" applyFill="0" applyBorder="0" applyAlignment="0" applyProtection="0"/>
    <xf numFmtId="171" fontId="26" fillId="0" borderId="30" applyNumberFormat="0" applyAlignment="0" applyProtection="0">
      <alignment horizontal="right" vertical="center"/>
    </xf>
    <xf numFmtId="171" fontId="26" fillId="0" borderId="31" applyNumberFormat="0" applyAlignment="0" applyProtection="0">
      <alignment horizontal="left" vertical="center" indent="1"/>
    </xf>
    <xf numFmtId="0" fontId="27" fillId="0" borderId="31" applyAlignment="0" applyProtection="0">
      <alignment horizontal="left" vertical="center" indent="1"/>
    </xf>
    <xf numFmtId="0" fontId="28" fillId="8" borderId="1" applyNumberFormat="0" applyAlignment="0" applyProtection="0">
      <alignment horizontal="left" vertical="center" indent="1"/>
    </xf>
    <xf numFmtId="171" fontId="30" fillId="0" borderId="30" applyNumberFormat="0" applyFill="0" applyBorder="0" applyAlignment="0" applyProtection="0">
      <alignment horizontal="right" vertical="center"/>
    </xf>
    <xf numFmtId="0" fontId="22" fillId="0" borderId="1" applyNumberFormat="0" applyFill="0" applyBorder="0" applyAlignment="0" applyProtection="0"/>
    <xf numFmtId="0" fontId="8" fillId="0" borderId="1"/>
    <xf numFmtId="43" fontId="40" fillId="0" borderId="0" applyFont="0" applyFill="0" applyBorder="0" applyAlignment="0" applyProtection="0"/>
    <xf numFmtId="0" fontId="7" fillId="0" borderId="1"/>
    <xf numFmtId="0" fontId="46" fillId="0" borderId="1"/>
    <xf numFmtId="44" fontId="6" fillId="0" borderId="1" applyFont="0" applyFill="0" applyBorder="0" applyAlignment="0" applyProtection="0"/>
    <xf numFmtId="164" fontId="47" fillId="0" borderId="0" applyFont="0" applyFill="0" applyBorder="0" applyAlignment="0" applyProtection="0"/>
    <xf numFmtId="41" fontId="52" fillId="0" borderId="0" applyFont="0" applyFill="0" applyBorder="0" applyAlignment="0" applyProtection="0"/>
    <xf numFmtId="0" fontId="22" fillId="0" borderId="0" applyNumberFormat="0" applyFill="0" applyBorder="0" applyAlignment="0" applyProtection="0"/>
  </cellStyleXfs>
  <cellXfs count="841">
    <xf numFmtId="0" fontId="0" fillId="0" borderId="0" xfId="0"/>
    <xf numFmtId="0" fontId="17" fillId="0" borderId="1" xfId="3" applyFont="1" applyAlignment="1">
      <alignment vertical="center"/>
    </xf>
    <xf numFmtId="0" fontId="16" fillId="4" borderId="1" xfId="2" applyFont="1" applyFill="1" applyAlignment="1">
      <alignment vertical="center" wrapText="1"/>
    </xf>
    <xf numFmtId="0" fontId="18" fillId="4" borderId="1" xfId="2" applyFont="1" applyFill="1" applyAlignment="1">
      <alignment vertical="center" wrapText="1"/>
    </xf>
    <xf numFmtId="0" fontId="15" fillId="4" borderId="1" xfId="2" applyFont="1" applyFill="1" applyAlignment="1">
      <alignment vertical="center" wrapText="1"/>
    </xf>
    <xf numFmtId="0" fontId="16" fillId="4" borderId="8" xfId="2" applyFont="1" applyFill="1" applyBorder="1" applyAlignment="1">
      <alignment vertical="center" wrapText="1"/>
    </xf>
    <xf numFmtId="0" fontId="16" fillId="0" borderId="8" xfId="2" applyFont="1" applyBorder="1" applyAlignment="1">
      <alignment vertical="center" wrapText="1"/>
    </xf>
    <xf numFmtId="0" fontId="16" fillId="0" borderId="1" xfId="2" applyFont="1" applyAlignment="1">
      <alignment vertical="center" wrapText="1"/>
    </xf>
    <xf numFmtId="0" fontId="16" fillId="0" borderId="1" xfId="2" applyFont="1" applyAlignment="1">
      <alignment horizontal="center" vertical="center" wrapText="1"/>
    </xf>
    <xf numFmtId="0" fontId="19" fillId="0" borderId="1" xfId="3" applyFont="1" applyAlignment="1">
      <alignment horizontal="center" vertical="center"/>
    </xf>
    <xf numFmtId="0" fontId="17" fillId="0" borderId="1" xfId="3" applyFont="1" applyAlignment="1">
      <alignment horizontal="center" vertical="center"/>
    </xf>
    <xf numFmtId="0" fontId="18" fillId="0" borderId="1" xfId="2" applyFont="1" applyAlignment="1">
      <alignment vertical="center" wrapText="1"/>
    </xf>
    <xf numFmtId="0" fontId="15" fillId="0" borderId="1" xfId="2" applyFont="1" applyAlignment="1">
      <alignment vertical="center" wrapText="1"/>
    </xf>
    <xf numFmtId="0" fontId="15" fillId="0" borderId="16" xfId="2" applyFont="1" applyBorder="1" applyAlignment="1">
      <alignment vertical="center" wrapText="1"/>
    </xf>
    <xf numFmtId="0" fontId="16" fillId="4" borderId="8" xfId="2" applyFont="1" applyFill="1" applyBorder="1" applyAlignment="1">
      <alignment horizontal="center" vertical="center" wrapText="1"/>
    </xf>
    <xf numFmtId="0" fontId="20" fillId="4" borderId="1" xfId="2" applyFont="1" applyFill="1" applyAlignment="1">
      <alignment horizontal="center" vertical="center" wrapText="1"/>
    </xf>
    <xf numFmtId="0" fontId="16" fillId="4" borderId="1" xfId="2" applyFont="1" applyFill="1" applyAlignment="1">
      <alignment horizontal="center" vertical="center" wrapText="1"/>
    </xf>
    <xf numFmtId="0" fontId="20" fillId="0" borderId="1" xfId="2" applyFont="1" applyAlignment="1">
      <alignment horizontal="center" vertical="center" wrapText="1"/>
    </xf>
    <xf numFmtId="0" fontId="16" fillId="6" borderId="1" xfId="2" applyFont="1" applyFill="1" applyAlignment="1">
      <alignment vertical="center" wrapText="1"/>
    </xf>
    <xf numFmtId="0" fontId="16" fillId="5" borderId="3" xfId="2" applyFont="1" applyFill="1" applyBorder="1" applyAlignment="1">
      <alignment horizontal="center" vertical="center" wrapText="1"/>
    </xf>
    <xf numFmtId="0" fontId="16" fillId="5" borderId="4" xfId="2" applyFont="1" applyFill="1" applyBorder="1" applyAlignment="1">
      <alignment horizontal="center" vertical="center" wrapText="1"/>
    </xf>
    <xf numFmtId="0" fontId="16" fillId="5" borderId="21" xfId="2" applyFont="1" applyFill="1" applyBorder="1" applyAlignment="1">
      <alignment vertical="center" wrapText="1"/>
    </xf>
    <xf numFmtId="168" fontId="17" fillId="0" borderId="22" xfId="5" applyNumberFormat="1" applyFont="1" applyBorder="1" applyAlignment="1">
      <alignment vertical="center"/>
    </xf>
    <xf numFmtId="168" fontId="17" fillId="0" borderId="24" xfId="5" applyNumberFormat="1" applyFont="1" applyBorder="1" applyAlignment="1">
      <alignment vertical="center"/>
    </xf>
    <xf numFmtId="0" fontId="16" fillId="5" borderId="12" xfId="2" applyFont="1" applyFill="1" applyBorder="1" applyAlignment="1">
      <alignment vertical="center" wrapText="1"/>
    </xf>
    <xf numFmtId="168" fontId="17" fillId="0" borderId="13" xfId="5" applyNumberFormat="1" applyFont="1" applyBorder="1" applyAlignment="1">
      <alignment vertical="center"/>
    </xf>
    <xf numFmtId="0" fontId="17" fillId="0" borderId="1" xfId="3" applyFont="1"/>
    <xf numFmtId="0" fontId="16" fillId="7" borderId="2" xfId="2" applyFont="1" applyFill="1" applyBorder="1" applyAlignment="1">
      <alignment vertical="center" wrapText="1"/>
    </xf>
    <xf numFmtId="0" fontId="11" fillId="0" borderId="1" xfId="3" applyFont="1" applyAlignment="1">
      <alignment vertical="center"/>
    </xf>
    <xf numFmtId="0" fontId="17" fillId="0" borderId="1" xfId="3" applyFont="1" applyAlignment="1">
      <alignment horizontal="center" vertical="center" wrapText="1"/>
    </xf>
    <xf numFmtId="0" fontId="25" fillId="0" borderId="1" xfId="3" applyFont="1" applyAlignment="1">
      <alignment vertical="center"/>
    </xf>
    <xf numFmtId="0" fontId="23" fillId="0" borderId="26" xfId="3" applyFont="1" applyBorder="1" applyAlignment="1">
      <alignment horizontal="center" vertical="center"/>
    </xf>
    <xf numFmtId="0" fontId="23" fillId="0" borderId="19" xfId="3" applyFont="1" applyBorder="1" applyAlignment="1">
      <alignment horizontal="center" vertical="center" wrapText="1"/>
    </xf>
    <xf numFmtId="0" fontId="23" fillId="0" borderId="7" xfId="3" applyFont="1" applyBorder="1" applyAlignment="1">
      <alignment horizontal="center" vertical="center"/>
    </xf>
    <xf numFmtId="0" fontId="23" fillId="0" borderId="27" xfId="3" applyFont="1" applyBorder="1" applyAlignment="1">
      <alignment horizontal="center" vertical="center"/>
    </xf>
    <xf numFmtId="0" fontId="23" fillId="0" borderId="28" xfId="3" applyFont="1" applyBorder="1" applyAlignment="1">
      <alignment horizontal="center" vertical="center"/>
    </xf>
    <xf numFmtId="0" fontId="31" fillId="0" borderId="1" xfId="3" applyFont="1" applyAlignment="1">
      <alignment vertical="center"/>
    </xf>
    <xf numFmtId="0" fontId="33" fillId="5" borderId="22" xfId="2" applyFont="1" applyFill="1" applyBorder="1" applyAlignment="1">
      <alignment horizontal="center" vertical="center" wrapText="1"/>
    </xf>
    <xf numFmtId="0" fontId="32" fillId="0" borderId="22" xfId="3" applyFont="1" applyBorder="1" applyAlignment="1">
      <alignment horizontal="center" vertical="center"/>
    </xf>
    <xf numFmtId="0" fontId="35" fillId="5" borderId="28" xfId="3" applyFont="1" applyFill="1" applyBorder="1" applyAlignment="1">
      <alignment horizontal="center" vertical="center" wrapText="1"/>
    </xf>
    <xf numFmtId="0" fontId="35" fillId="5" borderId="11" xfId="3" applyFont="1" applyFill="1" applyBorder="1" applyAlignment="1">
      <alignment horizontal="center" vertical="center" wrapText="1"/>
    </xf>
    <xf numFmtId="0" fontId="35" fillId="5" borderId="26" xfId="3" applyFont="1" applyFill="1" applyBorder="1" applyAlignment="1">
      <alignment horizontal="center" vertical="center" wrapText="1"/>
    </xf>
    <xf numFmtId="0" fontId="35" fillId="5" borderId="5" xfId="3" applyFont="1" applyFill="1" applyBorder="1" applyAlignment="1">
      <alignment horizontal="center" vertical="center" wrapText="1"/>
    </xf>
    <xf numFmtId="0" fontId="35" fillId="5" borderId="7" xfId="3" applyFont="1" applyFill="1" applyBorder="1" applyAlignment="1">
      <alignment horizontal="center" vertical="center" wrapText="1"/>
    </xf>
    <xf numFmtId="0" fontId="35" fillId="5" borderId="22" xfId="2" applyFont="1" applyFill="1" applyBorder="1" applyAlignment="1">
      <alignment horizontal="center" vertical="center" wrapText="1"/>
    </xf>
    <xf numFmtId="0" fontId="35" fillId="5" borderId="22" xfId="0" applyFont="1" applyFill="1" applyBorder="1" applyAlignment="1">
      <alignment horizontal="center" vertical="center"/>
    </xf>
    <xf numFmtId="9" fontId="35" fillId="5" borderId="22" xfId="3" applyNumberFormat="1" applyFont="1" applyFill="1" applyBorder="1" applyAlignment="1">
      <alignment horizontal="center" vertical="center"/>
    </xf>
    <xf numFmtId="9" fontId="35" fillId="9" borderId="22" xfId="0" applyNumberFormat="1" applyFont="1" applyFill="1" applyBorder="1" applyAlignment="1">
      <alignment horizontal="center" vertical="center"/>
    </xf>
    <xf numFmtId="9" fontId="35" fillId="5" borderId="22" xfId="0" applyNumberFormat="1" applyFont="1" applyFill="1" applyBorder="1" applyAlignment="1">
      <alignment horizontal="center"/>
    </xf>
    <xf numFmtId="9" fontId="24" fillId="4" borderId="22" xfId="0" applyNumberFormat="1" applyFont="1" applyFill="1" applyBorder="1" applyAlignment="1">
      <alignment horizontal="center"/>
    </xf>
    <xf numFmtId="0" fontId="23" fillId="0" borderId="6" xfId="3" applyFont="1" applyBorder="1" applyAlignment="1">
      <alignment horizontal="center" vertical="center"/>
    </xf>
    <xf numFmtId="10" fontId="35" fillId="5" borderId="22" xfId="0" applyNumberFormat="1" applyFont="1" applyFill="1" applyBorder="1" applyAlignment="1">
      <alignment horizontal="center" vertical="center"/>
    </xf>
    <xf numFmtId="0" fontId="12" fillId="0" borderId="1" xfId="3" applyFont="1" applyAlignment="1">
      <alignment vertical="center"/>
    </xf>
    <xf numFmtId="0" fontId="16" fillId="5" borderId="26" xfId="2" applyFont="1" applyFill="1" applyBorder="1" applyAlignment="1">
      <alignment vertical="center" wrapText="1"/>
    </xf>
    <xf numFmtId="0" fontId="16" fillId="0" borderId="26" xfId="2" applyFont="1" applyBorder="1" applyAlignment="1">
      <alignment vertical="center" wrapText="1"/>
    </xf>
    <xf numFmtId="0" fontId="17" fillId="0" borderId="0" xfId="0" applyFont="1"/>
    <xf numFmtId="0" fontId="16" fillId="5" borderId="12" xfId="2" applyFont="1" applyFill="1" applyBorder="1" applyAlignment="1">
      <alignment horizontal="center" vertical="center" wrapText="1"/>
    </xf>
    <xf numFmtId="0" fontId="16" fillId="5" borderId="13" xfId="2" applyFont="1" applyFill="1" applyBorder="1" applyAlignment="1">
      <alignment horizontal="center" vertical="center" wrapText="1"/>
    </xf>
    <xf numFmtId="15" fontId="17" fillId="0" borderId="40" xfId="0" applyNumberFormat="1" applyFont="1" applyBorder="1" applyAlignment="1">
      <alignment horizontal="center" vertical="center" wrapText="1"/>
    </xf>
    <xf numFmtId="0" fontId="17" fillId="0" borderId="23" xfId="0" applyFont="1" applyBorder="1" applyAlignment="1">
      <alignment horizontal="justify" vertical="center" wrapText="1"/>
    </xf>
    <xf numFmtId="15" fontId="17" fillId="0" borderId="21" xfId="0" applyNumberFormat="1" applyFont="1" applyBorder="1" applyAlignment="1">
      <alignment horizontal="center" vertical="center" wrapText="1"/>
    </xf>
    <xf numFmtId="0" fontId="17" fillId="0" borderId="22" xfId="0" applyFont="1" applyBorder="1" applyAlignment="1">
      <alignment horizontal="center" vertical="center" wrapText="1"/>
    </xf>
    <xf numFmtId="14" fontId="17" fillId="0" borderId="21" xfId="0" applyNumberFormat="1" applyFont="1" applyBorder="1" applyAlignment="1">
      <alignment horizontal="center" vertical="center" wrapText="1"/>
    </xf>
    <xf numFmtId="0" fontId="17" fillId="0" borderId="21" xfId="0" applyFont="1" applyBorder="1" applyAlignment="1">
      <alignment horizontal="center" vertical="center" wrapText="1"/>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1" xfId="0" applyFont="1" applyBorder="1" applyAlignment="1">
      <alignment horizontal="center"/>
    </xf>
    <xf numFmtId="0" fontId="17" fillId="0" borderId="22" xfId="0" applyFont="1" applyBorder="1" applyAlignment="1">
      <alignment horizontal="center"/>
    </xf>
    <xf numFmtId="0" fontId="17" fillId="0" borderId="21" xfId="0" applyFont="1" applyBorder="1"/>
    <xf numFmtId="0" fontId="17" fillId="0" borderId="22" xfId="0" applyFont="1" applyBorder="1"/>
    <xf numFmtId="0" fontId="17" fillId="0" borderId="12" xfId="0" applyFont="1" applyBorder="1"/>
    <xf numFmtId="0" fontId="17" fillId="0" borderId="13" xfId="0" applyFont="1" applyBorder="1"/>
    <xf numFmtId="0" fontId="17" fillId="0" borderId="9" xfId="0" applyFont="1" applyBorder="1" applyAlignment="1">
      <alignment vertical="center" wrapText="1"/>
    </xf>
    <xf numFmtId="0" fontId="17" fillId="0" borderId="22" xfId="0" applyFont="1" applyBorder="1" applyAlignment="1">
      <alignment vertical="center" wrapText="1"/>
    </xf>
    <xf numFmtId="0" fontId="17" fillId="0" borderId="22" xfId="0" applyFont="1" applyBorder="1" applyAlignment="1">
      <alignment vertical="top" wrapText="1"/>
    </xf>
    <xf numFmtId="0" fontId="17" fillId="0" borderId="22" xfId="0" applyFont="1" applyBorder="1" applyAlignment="1">
      <alignment vertical="center"/>
    </xf>
    <xf numFmtId="0" fontId="35" fillId="0" borderId="40" xfId="3" applyFont="1" applyBorder="1" applyAlignment="1">
      <alignment horizontal="center" vertical="center" wrapText="1"/>
    </xf>
    <xf numFmtId="0" fontId="35" fillId="0" borderId="11" xfId="3" applyFont="1" applyBorder="1" applyAlignment="1">
      <alignment horizontal="center" vertical="center" wrapText="1"/>
    </xf>
    <xf numFmtId="0" fontId="29" fillId="0" borderId="50" xfId="3" applyFont="1" applyBorder="1" applyAlignment="1">
      <alignment horizontal="left" vertical="center" wrapText="1"/>
    </xf>
    <xf numFmtId="0" fontId="29" fillId="0" borderId="47" xfId="3" applyFont="1" applyBorder="1" applyAlignment="1">
      <alignment horizontal="left" vertical="center" wrapText="1"/>
    </xf>
    <xf numFmtId="0" fontId="17" fillId="4" borderId="8" xfId="3" applyFont="1" applyFill="1" applyBorder="1" applyAlignment="1">
      <alignment vertical="center"/>
    </xf>
    <xf numFmtId="0" fontId="17" fillId="4" borderId="1" xfId="3" applyFont="1" applyFill="1" applyAlignment="1">
      <alignment vertical="center"/>
    </xf>
    <xf numFmtId="0" fontId="16" fillId="4" borderId="15" xfId="2" applyFont="1" applyFill="1" applyBorder="1" applyAlignment="1">
      <alignment horizontal="center" vertical="center" wrapText="1"/>
    </xf>
    <xf numFmtId="0" fontId="15" fillId="0" borderId="0" xfId="0" applyFont="1" applyAlignment="1">
      <alignment vertical="center"/>
    </xf>
    <xf numFmtId="0" fontId="15" fillId="0" borderId="8" xfId="2" applyFont="1" applyBorder="1" applyAlignment="1">
      <alignment horizontal="center" vertical="center" wrapText="1"/>
    </xf>
    <xf numFmtId="0" fontId="16" fillId="0" borderId="1" xfId="2" applyFont="1" applyAlignment="1">
      <alignment horizontal="center" vertical="center"/>
    </xf>
    <xf numFmtId="0" fontId="38" fillId="0" borderId="1" xfId="0" applyFont="1" applyBorder="1" applyAlignment="1">
      <alignment horizontal="left" vertical="center" wrapText="1"/>
    </xf>
    <xf numFmtId="0" fontId="16" fillId="0" borderId="26" xfId="0" applyFont="1" applyBorder="1" applyAlignment="1">
      <alignment horizontal="left" vertical="center" wrapText="1"/>
    </xf>
    <xf numFmtId="0" fontId="16" fillId="0" borderId="1" xfId="2" applyFont="1" applyAlignment="1">
      <alignment vertical="center"/>
    </xf>
    <xf numFmtId="0" fontId="24" fillId="0" borderId="26" xfId="3" applyFont="1" applyBorder="1" applyAlignment="1">
      <alignment horizontal="center" vertical="center"/>
    </xf>
    <xf numFmtId="0" fontId="17" fillId="0" borderId="26" xfId="3" applyFont="1" applyBorder="1" applyAlignment="1">
      <alignment horizontal="center" vertical="center"/>
    </xf>
    <xf numFmtId="0" fontId="17" fillId="0" borderId="27" xfId="3" applyFont="1" applyBorder="1" applyAlignment="1">
      <alignment horizontal="center" vertical="center"/>
    </xf>
    <xf numFmtId="0" fontId="17" fillId="0" borderId="28" xfId="3" applyFont="1" applyBorder="1" applyAlignment="1">
      <alignment horizontal="center" vertical="center"/>
    </xf>
    <xf numFmtId="0" fontId="35" fillId="3" borderId="22" xfId="3" applyFont="1" applyFill="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10" borderId="1" xfId="3" applyFont="1" applyFill="1" applyAlignment="1">
      <alignment vertical="center"/>
    </xf>
    <xf numFmtId="0" fontId="16" fillId="10" borderId="1" xfId="2" applyFont="1" applyFill="1" applyAlignment="1">
      <alignment vertical="center" wrapText="1"/>
    </xf>
    <xf numFmtId="0" fontId="17" fillId="10" borderId="1" xfId="3" applyFont="1" applyFill="1"/>
    <xf numFmtId="0" fontId="15" fillId="10" borderId="0" xfId="0" applyFont="1" applyFill="1" applyAlignment="1">
      <alignment vertical="center"/>
    </xf>
    <xf numFmtId="0" fontId="16" fillId="10" borderId="1" xfId="0" applyFont="1" applyFill="1" applyBorder="1" applyAlignment="1">
      <alignment horizontal="left" vertical="center" wrapText="1"/>
    </xf>
    <xf numFmtId="0" fontId="16" fillId="10" borderId="1" xfId="0" applyFont="1" applyFill="1" applyBorder="1" applyAlignment="1">
      <alignment horizontal="center" vertical="center" wrapText="1"/>
    </xf>
    <xf numFmtId="0" fontId="16" fillId="10" borderId="1" xfId="2" applyFont="1" applyFill="1" applyAlignment="1">
      <alignment horizontal="center" vertical="center"/>
    </xf>
    <xf numFmtId="0" fontId="7" fillId="0" borderId="1" xfId="19"/>
    <xf numFmtId="0" fontId="7" fillId="0" borderId="1" xfId="19" applyAlignment="1">
      <alignment horizontal="center"/>
    </xf>
    <xf numFmtId="37" fontId="26" fillId="0" borderId="54" xfId="11" applyNumberFormat="1" applyBorder="1" applyAlignment="1">
      <alignment horizontal="right" vertical="center"/>
    </xf>
    <xf numFmtId="0" fontId="7" fillId="10" borderId="1" xfId="19" applyFill="1" applyAlignment="1">
      <alignment horizontal="center"/>
    </xf>
    <xf numFmtId="0" fontId="7" fillId="10" borderId="1" xfId="19" applyFill="1"/>
    <xf numFmtId="0" fontId="15" fillId="10" borderId="8" xfId="2" applyFont="1" applyFill="1" applyBorder="1" applyAlignment="1">
      <alignment horizontal="center" vertical="center" wrapText="1"/>
    </xf>
    <xf numFmtId="0" fontId="38" fillId="10" borderId="1" xfId="0" applyFont="1" applyFill="1" applyBorder="1" applyAlignment="1">
      <alignment horizontal="left" vertical="center" wrapText="1"/>
    </xf>
    <xf numFmtId="0" fontId="17" fillId="0" borderId="12" xfId="3" applyFont="1" applyBorder="1" applyAlignment="1">
      <alignment vertical="center"/>
    </xf>
    <xf numFmtId="0" fontId="17" fillId="0" borderId="13" xfId="3" applyFont="1" applyBorder="1" applyAlignment="1">
      <alignment vertical="center"/>
    </xf>
    <xf numFmtId="168" fontId="17" fillId="0" borderId="48" xfId="5" applyNumberFormat="1" applyFont="1" applyBorder="1" applyAlignment="1">
      <alignment vertical="center"/>
    </xf>
    <xf numFmtId="168" fontId="17" fillId="0" borderId="49" xfId="5" applyNumberFormat="1" applyFont="1" applyBorder="1" applyAlignment="1">
      <alignment vertical="center"/>
    </xf>
    <xf numFmtId="43" fontId="44" fillId="5" borderId="60" xfId="18" applyFont="1" applyFill="1" applyBorder="1" applyAlignment="1">
      <alignment horizontal="center" vertical="center" wrapText="1"/>
    </xf>
    <xf numFmtId="43" fontId="44" fillId="5" borderId="62" xfId="18" applyFont="1" applyFill="1" applyBorder="1" applyAlignment="1">
      <alignment horizontal="center" vertical="center" wrapText="1"/>
    </xf>
    <xf numFmtId="43" fontId="44" fillId="5" borderId="63" xfId="18" applyFont="1" applyFill="1" applyBorder="1" applyAlignment="1">
      <alignment horizontal="center" vertical="center" wrapText="1"/>
    </xf>
    <xf numFmtId="168" fontId="17" fillId="0" borderId="40" xfId="5" applyNumberFormat="1" applyFont="1" applyBorder="1" applyAlignment="1">
      <alignment vertical="center"/>
    </xf>
    <xf numFmtId="168" fontId="17" fillId="0" borderId="21" xfId="5" applyNumberFormat="1" applyFont="1" applyBorder="1" applyAlignment="1">
      <alignment vertical="center"/>
    </xf>
    <xf numFmtId="168" fontId="17" fillId="0" borderId="12" xfId="5" applyNumberFormat="1" applyFont="1" applyBorder="1" applyAlignment="1">
      <alignment vertical="center"/>
    </xf>
    <xf numFmtId="0" fontId="17" fillId="4" borderId="1" xfId="3" applyFont="1" applyFill="1"/>
    <xf numFmtId="0" fontId="15" fillId="4" borderId="0" xfId="0" applyFont="1" applyFill="1" applyAlignment="1">
      <alignment vertical="center"/>
    </xf>
    <xf numFmtId="0" fontId="17" fillId="4" borderId="1" xfId="3" applyFont="1" applyFill="1" applyAlignment="1">
      <alignment horizontal="center" vertical="center" wrapText="1"/>
    </xf>
    <xf numFmtId="0" fontId="16" fillId="5" borderId="5" xfId="3" applyFont="1" applyFill="1" applyBorder="1" applyAlignment="1">
      <alignment horizontal="center" vertical="center" wrapText="1"/>
    </xf>
    <xf numFmtId="0" fontId="16" fillId="5" borderId="7" xfId="3" applyFont="1" applyFill="1" applyBorder="1" applyAlignment="1">
      <alignment horizontal="center" vertical="center" wrapText="1"/>
    </xf>
    <xf numFmtId="0" fontId="16" fillId="5" borderId="11" xfId="3" applyFont="1" applyFill="1" applyBorder="1" applyAlignment="1">
      <alignment horizontal="center" vertical="center" wrapText="1"/>
    </xf>
    <xf numFmtId="0" fontId="16" fillId="5" borderId="26" xfId="3" applyFont="1" applyFill="1" applyBorder="1" applyAlignment="1">
      <alignment horizontal="center" vertical="center" wrapText="1"/>
    </xf>
    <xf numFmtId="0" fontId="16" fillId="3" borderId="26" xfId="3" applyFont="1" applyFill="1" applyBorder="1" applyAlignment="1">
      <alignment horizontal="center" vertical="center" wrapText="1"/>
    </xf>
    <xf numFmtId="0" fontId="15" fillId="4" borderId="20" xfId="2" applyFont="1" applyFill="1" applyBorder="1" applyAlignment="1">
      <alignment vertical="center" wrapText="1"/>
    </xf>
    <xf numFmtId="0" fontId="42" fillId="0" borderId="1" xfId="2" applyFont="1" applyAlignment="1">
      <alignment vertical="center" wrapText="1"/>
    </xf>
    <xf numFmtId="0" fontId="42" fillId="0" borderId="26" xfId="0" applyFont="1" applyBorder="1" applyAlignment="1">
      <alignment horizontal="center" vertical="center"/>
    </xf>
    <xf numFmtId="0" fontId="42" fillId="0" borderId="26" xfId="0" applyFont="1" applyBorder="1" applyAlignment="1">
      <alignment vertical="center"/>
    </xf>
    <xf numFmtId="0" fontId="42" fillId="0" borderId="26" xfId="2" applyFont="1" applyBorder="1" applyAlignment="1">
      <alignment horizontal="center" wrapText="1"/>
    </xf>
    <xf numFmtId="0" fontId="42" fillId="0" borderId="26" xfId="2" applyFont="1" applyBorder="1" applyAlignment="1">
      <alignment horizontal="center" vertical="center" wrapText="1"/>
    </xf>
    <xf numFmtId="0" fontId="42" fillId="0" borderId="26" xfId="2" applyFont="1" applyBorder="1" applyAlignment="1">
      <alignment vertical="center" wrapText="1"/>
    </xf>
    <xf numFmtId="0" fontId="16" fillId="0" borderId="26" xfId="0" applyFont="1" applyBorder="1" applyAlignment="1">
      <alignment vertical="center" wrapText="1"/>
    </xf>
    <xf numFmtId="0" fontId="35" fillId="0" borderId="12" xfId="3" applyFont="1" applyBorder="1" applyAlignment="1">
      <alignment horizontal="center" vertical="center" wrapText="1"/>
    </xf>
    <xf numFmtId="0" fontId="35" fillId="0" borderId="57" xfId="3" applyFont="1" applyBorder="1" applyAlignment="1">
      <alignment horizontal="center" vertical="center" wrapText="1"/>
    </xf>
    <xf numFmtId="0" fontId="35" fillId="0" borderId="58" xfId="3" applyFont="1" applyBorder="1" applyAlignment="1">
      <alignment horizontal="center" vertical="center" wrapText="1"/>
    </xf>
    <xf numFmtId="0" fontId="35" fillId="0" borderId="55" xfId="3" applyFont="1" applyBorder="1" applyAlignment="1">
      <alignment horizontal="center" vertical="center" wrapText="1"/>
    </xf>
    <xf numFmtId="0" fontId="35" fillId="0" borderId="42" xfId="3" applyFont="1" applyBorder="1" applyAlignment="1">
      <alignment horizontal="center" vertical="center" wrapText="1"/>
    </xf>
    <xf numFmtId="0" fontId="35" fillId="0" borderId="46" xfId="3" applyFont="1" applyBorder="1" applyAlignment="1">
      <alignment horizontal="center" vertical="center" wrapText="1"/>
    </xf>
    <xf numFmtId="0" fontId="16" fillId="5" borderId="64" xfId="3" applyFont="1" applyFill="1" applyBorder="1" applyAlignment="1">
      <alignment horizontal="center" vertical="center" wrapText="1"/>
    </xf>
    <xf numFmtId="0" fontId="15" fillId="10" borderId="1" xfId="0" applyFont="1" applyFill="1" applyBorder="1" applyAlignment="1">
      <alignment vertical="center"/>
    </xf>
    <xf numFmtId="0" fontId="15" fillId="0" borderId="26" xfId="0" applyFont="1" applyBorder="1" applyAlignment="1">
      <alignment vertical="center"/>
    </xf>
    <xf numFmtId="0" fontId="45" fillId="5" borderId="13" xfId="19" applyFont="1" applyFill="1" applyBorder="1" applyAlignment="1">
      <alignment horizontal="center" vertical="center" wrapText="1"/>
    </xf>
    <xf numFmtId="0" fontId="7" fillId="0" borderId="48" xfId="19" applyBorder="1" applyAlignment="1">
      <alignment horizontal="right" vertical="center"/>
    </xf>
    <xf numFmtId="0" fontId="15" fillId="5" borderId="26" xfId="2" applyFont="1" applyFill="1" applyBorder="1" applyAlignment="1">
      <alignment vertical="center" wrapText="1"/>
    </xf>
    <xf numFmtId="0" fontId="15" fillId="0" borderId="26" xfId="2" applyFont="1" applyBorder="1" applyAlignment="1">
      <alignment horizontal="center" wrapText="1"/>
    </xf>
    <xf numFmtId="0" fontId="15" fillId="5" borderId="26" xfId="0" applyFont="1" applyFill="1" applyBorder="1" applyAlignment="1">
      <alignment vertical="center"/>
    </xf>
    <xf numFmtId="0" fontId="15" fillId="0" borderId="26" xfId="2" applyFont="1" applyBorder="1" applyAlignment="1">
      <alignment vertical="center" wrapText="1"/>
    </xf>
    <xf numFmtId="0" fontId="15" fillId="0" borderId="16" xfId="0" applyFont="1" applyBorder="1" applyAlignment="1">
      <alignment vertical="center"/>
    </xf>
    <xf numFmtId="0" fontId="45" fillId="3" borderId="12" xfId="19" applyFont="1" applyFill="1" applyBorder="1" applyAlignment="1">
      <alignment horizontal="center" vertical="center" wrapText="1"/>
    </xf>
    <xf numFmtId="0" fontId="16" fillId="5" borderId="28" xfId="3" applyFont="1" applyFill="1" applyBorder="1" applyAlignment="1">
      <alignment horizontal="center" vertical="center" wrapText="1"/>
    </xf>
    <xf numFmtId="0" fontId="11" fillId="5" borderId="28" xfId="3" applyFont="1" applyFill="1" applyBorder="1" applyAlignment="1">
      <alignment vertical="center" wrapText="1"/>
    </xf>
    <xf numFmtId="0" fontId="17" fillId="0" borderId="7" xfId="3" applyFont="1" applyBorder="1" applyAlignment="1">
      <alignment vertical="center" wrapText="1"/>
    </xf>
    <xf numFmtId="0" fontId="11" fillId="0" borderId="34" xfId="3" applyFont="1" applyBorder="1" applyAlignment="1">
      <alignment horizontal="center" vertical="center" wrapText="1"/>
    </xf>
    <xf numFmtId="0" fontId="11" fillId="0" borderId="35" xfId="3" applyFont="1" applyBorder="1" applyAlignment="1">
      <alignment horizontal="center" vertical="center" wrapText="1"/>
    </xf>
    <xf numFmtId="0" fontId="11" fillId="0" borderId="36" xfId="3" applyFont="1" applyBorder="1" applyAlignment="1">
      <alignment horizontal="center" vertical="center" wrapText="1"/>
    </xf>
    <xf numFmtId="0" fontId="11" fillId="5" borderId="28" xfId="3" applyFont="1" applyFill="1" applyBorder="1" applyAlignment="1">
      <alignment horizontal="center" vertical="center" wrapText="1"/>
    </xf>
    <xf numFmtId="0" fontId="17" fillId="0" borderId="19" xfId="3" applyFont="1" applyBorder="1" applyAlignment="1">
      <alignment horizontal="center" vertical="center" wrapText="1"/>
    </xf>
    <xf numFmtId="0" fontId="17" fillId="0" borderId="7" xfId="3" applyFont="1" applyBorder="1" applyAlignment="1">
      <alignment horizontal="center" vertical="center"/>
    </xf>
    <xf numFmtId="0" fontId="15" fillId="0" borderId="26" xfId="0" applyFont="1" applyBorder="1" applyAlignment="1">
      <alignment horizontal="left" vertical="center" wrapText="1"/>
    </xf>
    <xf numFmtId="0" fontId="43" fillId="5" borderId="26" xfId="2" applyFont="1" applyFill="1" applyBorder="1" applyAlignment="1">
      <alignment vertical="center" wrapText="1"/>
    </xf>
    <xf numFmtId="0" fontId="43" fillId="5" borderId="26" xfId="0" applyFont="1" applyFill="1" applyBorder="1" applyAlignment="1">
      <alignment vertical="center"/>
    </xf>
    <xf numFmtId="0" fontId="16" fillId="0" borderId="26" xfId="0" applyFont="1" applyBorder="1" applyAlignment="1">
      <alignment horizontal="center" vertical="center"/>
    </xf>
    <xf numFmtId="0" fontId="16" fillId="0" borderId="26" xfId="2" applyFont="1" applyBorder="1" applyAlignment="1">
      <alignment horizontal="center" wrapText="1"/>
    </xf>
    <xf numFmtId="0" fontId="17" fillId="0" borderId="26" xfId="3" applyFont="1" applyBorder="1" applyAlignment="1">
      <alignment vertical="center"/>
    </xf>
    <xf numFmtId="0" fontId="15" fillId="5" borderId="26" xfId="2" applyFont="1" applyFill="1" applyBorder="1" applyAlignment="1">
      <alignment horizontal="center" vertical="center" wrapText="1"/>
    </xf>
    <xf numFmtId="0" fontId="15" fillId="0" borderId="8" xfId="0" applyFont="1" applyBorder="1" applyAlignment="1">
      <alignment horizontal="center" vertical="center"/>
    </xf>
    <xf numFmtId="0" fontId="15" fillId="0" borderId="1" xfId="0" applyFont="1" applyBorder="1" applyAlignment="1">
      <alignment horizontal="center" vertical="center"/>
    </xf>
    <xf numFmtId="0" fontId="15" fillId="10" borderId="0" xfId="0" applyFont="1" applyFill="1" applyAlignment="1">
      <alignment horizontal="center" vertical="center"/>
    </xf>
    <xf numFmtId="0" fontId="16" fillId="0" borderId="1" xfId="0" applyFont="1" applyBorder="1" applyAlignment="1">
      <alignment vertical="center" wrapText="1"/>
    </xf>
    <xf numFmtId="0" fontId="35" fillId="0" borderId="41" xfId="3" applyFont="1" applyBorder="1" applyAlignment="1">
      <alignment horizontal="center" vertical="center" wrapText="1"/>
    </xf>
    <xf numFmtId="0" fontId="35" fillId="0" borderId="66" xfId="3" applyFont="1" applyBorder="1" applyAlignment="1">
      <alignment horizontal="center" vertical="center" wrapText="1"/>
    </xf>
    <xf numFmtId="43" fontId="35" fillId="5" borderId="22" xfId="18" applyFont="1" applyFill="1" applyBorder="1" applyAlignment="1">
      <alignment horizontal="center"/>
    </xf>
    <xf numFmtId="43" fontId="35" fillId="9" borderId="22" xfId="18" applyFont="1" applyFill="1" applyBorder="1" applyAlignment="1">
      <alignment horizontal="center" vertical="center"/>
    </xf>
    <xf numFmtId="0" fontId="35" fillId="0" borderId="52" xfId="3" applyFont="1" applyBorder="1" applyAlignment="1">
      <alignment horizontal="center" vertical="center" wrapText="1"/>
    </xf>
    <xf numFmtId="0" fontId="35" fillId="0" borderId="68" xfId="3" applyFont="1" applyBorder="1" applyAlignment="1">
      <alignment horizontal="center" vertical="center" wrapText="1"/>
    </xf>
    <xf numFmtId="0" fontId="35" fillId="0" borderId="69" xfId="3" applyFont="1" applyBorder="1" applyAlignment="1">
      <alignment horizontal="center" vertical="center" wrapText="1"/>
    </xf>
    <xf numFmtId="0" fontId="17" fillId="0" borderId="14" xfId="3" applyFont="1" applyBorder="1" applyAlignment="1">
      <alignment vertical="center"/>
    </xf>
    <xf numFmtId="0" fontId="17" fillId="10" borderId="12" xfId="3" applyFont="1" applyFill="1" applyBorder="1" applyAlignment="1">
      <alignment vertical="center"/>
    </xf>
    <xf numFmtId="0" fontId="17" fillId="10" borderId="14" xfId="3" applyFont="1" applyFill="1" applyBorder="1" applyAlignment="1">
      <alignment vertical="center"/>
    </xf>
    <xf numFmtId="0" fontId="29" fillId="0" borderId="38" xfId="3" applyFont="1" applyBorder="1" applyAlignment="1">
      <alignment horizontal="left" vertical="center" wrapText="1"/>
    </xf>
    <xf numFmtId="0" fontId="29" fillId="0" borderId="43" xfId="3" applyFont="1" applyBorder="1" applyAlignment="1">
      <alignment horizontal="left" vertical="center" wrapText="1"/>
    </xf>
    <xf numFmtId="0" fontId="29" fillId="0" borderId="53" xfId="3" applyFont="1" applyBorder="1" applyAlignment="1">
      <alignment horizontal="left" vertical="center" wrapText="1"/>
    </xf>
    <xf numFmtId="0" fontId="16" fillId="0" borderId="61" xfId="2" applyFont="1" applyBorder="1" applyAlignment="1">
      <alignment horizontal="center" vertical="center" wrapText="1"/>
    </xf>
    <xf numFmtId="1" fontId="23" fillId="0" borderId="26" xfId="3" applyNumberFormat="1" applyFont="1" applyBorder="1" applyAlignment="1">
      <alignment horizontal="center" vertical="center"/>
    </xf>
    <xf numFmtId="1" fontId="24" fillId="0" borderId="26" xfId="3" applyNumberFormat="1" applyFont="1" applyBorder="1" applyAlignment="1">
      <alignment horizontal="center" vertical="center"/>
    </xf>
    <xf numFmtId="0" fontId="16" fillId="0" borderId="44" xfId="2" applyFont="1" applyBorder="1" applyAlignment="1">
      <alignment horizontal="center" vertical="center" wrapText="1"/>
    </xf>
    <xf numFmtId="0" fontId="17" fillId="0" borderId="48" xfId="3" applyFont="1" applyBorder="1" applyAlignment="1">
      <alignment horizontal="center" vertical="center" wrapText="1"/>
    </xf>
    <xf numFmtId="0" fontId="11" fillId="0" borderId="21" xfId="3" applyFont="1" applyBorder="1" applyAlignment="1">
      <alignment horizontal="center" vertical="center" wrapText="1"/>
    </xf>
    <xf numFmtId="172" fontId="17" fillId="0" borderId="1" xfId="3" applyNumberFormat="1" applyFont="1" applyAlignment="1">
      <alignment vertical="center"/>
    </xf>
    <xf numFmtId="0" fontId="16" fillId="0" borderId="67" xfId="2" applyFont="1" applyBorder="1" applyAlignment="1">
      <alignment horizontal="center" vertical="center" wrapText="1"/>
    </xf>
    <xf numFmtId="0" fontId="17" fillId="0" borderId="22" xfId="3" applyFont="1" applyBorder="1" applyAlignment="1">
      <alignment horizontal="center" vertical="center" wrapText="1"/>
    </xf>
    <xf numFmtId="0" fontId="11" fillId="5" borderId="26" xfId="3" applyFont="1" applyFill="1" applyBorder="1" applyAlignment="1">
      <alignment vertical="center"/>
    </xf>
    <xf numFmtId="0" fontId="26" fillId="0" borderId="21" xfId="12" quotePrefix="1" applyNumberFormat="1" applyBorder="1" applyAlignment="1">
      <alignment horizontal="center" vertical="center" wrapText="1"/>
    </xf>
    <xf numFmtId="0" fontId="26" fillId="0" borderId="22" xfId="12" quotePrefix="1" applyNumberFormat="1" applyBorder="1" applyAlignment="1">
      <alignment horizontal="left" vertical="center" wrapText="1"/>
    </xf>
    <xf numFmtId="0" fontId="26" fillId="0" borderId="22" xfId="12" quotePrefix="1" applyNumberFormat="1" applyBorder="1" applyAlignment="1">
      <alignment horizontal="center" vertical="center" wrapText="1"/>
    </xf>
    <xf numFmtId="37" fontId="26" fillId="0" borderId="22" xfId="11" applyNumberFormat="1" applyBorder="1" applyAlignment="1">
      <alignment horizontal="center" vertical="center"/>
    </xf>
    <xf numFmtId="37" fontId="26" fillId="0" borderId="44" xfId="19" applyNumberFormat="1" applyFont="1" applyBorder="1" applyAlignment="1">
      <alignment horizontal="center" vertical="center"/>
    </xf>
    <xf numFmtId="0" fontId="0" fillId="0" borderId="21" xfId="0" applyBorder="1" applyAlignment="1">
      <alignment horizontal="center" vertical="center"/>
    </xf>
    <xf numFmtId="0" fontId="7" fillId="0" borderId="25" xfId="19" applyBorder="1" applyAlignment="1">
      <alignment vertical="center"/>
    </xf>
    <xf numFmtId="0" fontId="0" fillId="0" borderId="22" xfId="0" applyBorder="1" applyAlignment="1">
      <alignment vertical="center"/>
    </xf>
    <xf numFmtId="0" fontId="7" fillId="0" borderId="22" xfId="19" applyBorder="1" applyAlignment="1">
      <alignment vertical="center"/>
    </xf>
    <xf numFmtId="37" fontId="26" fillId="0" borderId="42" xfId="19" applyNumberFormat="1" applyFont="1" applyBorder="1" applyAlignment="1">
      <alignment horizontal="center" vertical="center"/>
    </xf>
    <xf numFmtId="173" fontId="17" fillId="0" borderId="1" xfId="22" applyNumberFormat="1" applyFont="1" applyBorder="1" applyAlignment="1">
      <alignment vertical="center"/>
    </xf>
    <xf numFmtId="173" fontId="17" fillId="0" borderId="1" xfId="3" applyNumberFormat="1" applyFont="1" applyAlignment="1">
      <alignment vertical="center"/>
    </xf>
    <xf numFmtId="173" fontId="17" fillId="0" borderId="1" xfId="22" applyNumberFormat="1" applyFont="1" applyBorder="1" applyAlignment="1">
      <alignment horizontal="center" vertical="center" wrapText="1"/>
    </xf>
    <xf numFmtId="0" fontId="26" fillId="4" borderId="22" xfId="12" quotePrefix="1" applyNumberFormat="1" applyFill="1" applyBorder="1" applyAlignment="1">
      <alignment horizontal="left" vertical="center" wrapText="1"/>
    </xf>
    <xf numFmtId="0" fontId="42" fillId="5" borderId="26" xfId="2" applyFont="1" applyFill="1" applyBorder="1" applyAlignment="1">
      <alignment horizontal="center" vertical="center" wrapText="1"/>
    </xf>
    <xf numFmtId="0" fontId="17" fillId="0" borderId="5" xfId="3" applyFont="1" applyBorder="1" applyAlignment="1">
      <alignment horizontal="center" vertical="center"/>
    </xf>
    <xf numFmtId="0" fontId="11" fillId="5" borderId="29" xfId="3" applyFont="1" applyFill="1" applyBorder="1" applyAlignment="1">
      <alignment horizontal="left" vertical="center"/>
    </xf>
    <xf numFmtId="0" fontId="11" fillId="5" borderId="29" xfId="3" applyFont="1" applyFill="1" applyBorder="1" applyAlignment="1">
      <alignment horizontal="left" vertical="center" wrapText="1"/>
    </xf>
    <xf numFmtId="0" fontId="11" fillId="5" borderId="27" xfId="3" applyFont="1" applyFill="1" applyBorder="1" applyAlignment="1">
      <alignment horizontal="left" vertical="center"/>
    </xf>
    <xf numFmtId="0" fontId="11" fillId="5" borderId="27" xfId="3" applyFont="1" applyFill="1" applyBorder="1" applyAlignment="1">
      <alignment horizontal="left" vertical="center" wrapText="1"/>
    </xf>
    <xf numFmtId="0" fontId="11" fillId="5" borderId="28" xfId="3" applyFont="1" applyFill="1" applyBorder="1" applyAlignment="1">
      <alignment horizontal="left" vertical="center"/>
    </xf>
    <xf numFmtId="0" fontId="11" fillId="5" borderId="28" xfId="3" applyFont="1" applyFill="1" applyBorder="1" applyAlignment="1">
      <alignment horizontal="left" vertical="center" wrapText="1"/>
    </xf>
    <xf numFmtId="0" fontId="23" fillId="0" borderId="26" xfId="3" applyFont="1" applyBorder="1" applyAlignment="1">
      <alignment horizontal="center" vertical="center" wrapText="1"/>
    </xf>
    <xf numFmtId="173" fontId="0" fillId="0" borderId="22" xfId="22" applyNumberFormat="1" applyFont="1" applyBorder="1" applyAlignment="1">
      <alignment horizontal="center" vertical="center"/>
    </xf>
    <xf numFmtId="173" fontId="17" fillId="0" borderId="22" xfId="22" applyNumberFormat="1" applyFont="1" applyBorder="1" applyAlignment="1">
      <alignment vertical="center"/>
    </xf>
    <xf numFmtId="0" fontId="11" fillId="0" borderId="1" xfId="3" applyFont="1" applyAlignment="1">
      <alignment horizontal="center" vertical="center" wrapText="1"/>
    </xf>
    <xf numFmtId="0" fontId="49" fillId="0" borderId="22" xfId="19" applyFont="1" applyBorder="1" applyAlignment="1">
      <alignment horizontal="justify" vertical="center" wrapText="1"/>
    </xf>
    <xf numFmtId="173" fontId="5" fillId="0" borderId="22" xfId="22" applyNumberFormat="1" applyFont="1" applyBorder="1" applyAlignment="1">
      <alignment vertical="center"/>
    </xf>
    <xf numFmtId="0" fontId="15" fillId="0" borderId="1" xfId="2" applyFont="1" applyAlignment="1">
      <alignment horizontal="center" vertical="center" wrapText="1"/>
    </xf>
    <xf numFmtId="0" fontId="7" fillId="0" borderId="1" xfId="19" applyAlignment="1">
      <alignment horizontal="right" wrapText="1"/>
    </xf>
    <xf numFmtId="0" fontId="17" fillId="0" borderId="1" xfId="0" applyFont="1" applyBorder="1"/>
    <xf numFmtId="0" fontId="0" fillId="0" borderId="1" xfId="0" applyBorder="1"/>
    <xf numFmtId="14" fontId="42" fillId="0" borderId="26" xfId="0" applyNumberFormat="1" applyFont="1" applyBorder="1" applyAlignment="1">
      <alignment horizontal="center" vertical="center"/>
    </xf>
    <xf numFmtId="14" fontId="42" fillId="0" borderId="26" xfId="0" applyNumberFormat="1" applyFont="1" applyBorder="1" applyAlignment="1">
      <alignment vertical="center"/>
    </xf>
    <xf numFmtId="15" fontId="42" fillId="0" borderId="26" xfId="2" applyNumberFormat="1" applyFont="1" applyBorder="1" applyAlignment="1">
      <alignment horizontal="center" wrapText="1"/>
    </xf>
    <xf numFmtId="0" fontId="15" fillId="0" borderId="8" xfId="0" applyFont="1" applyBorder="1" applyAlignment="1">
      <alignment horizontal="center" vertical="center" wrapText="1"/>
    </xf>
    <xf numFmtId="0" fontId="16" fillId="0" borderId="1" xfId="0" applyFont="1" applyBorder="1" applyAlignment="1">
      <alignment horizontal="center" vertical="center"/>
    </xf>
    <xf numFmtId="0" fontId="16" fillId="12" borderId="26" xfId="0" applyFont="1" applyFill="1" applyBorder="1" applyAlignment="1">
      <alignment vertical="center" wrapText="1"/>
    </xf>
    <xf numFmtId="0" fontId="43" fillId="12" borderId="7" xfId="0" applyFont="1" applyFill="1" applyBorder="1" applyAlignment="1">
      <alignment vertical="center" wrapText="1"/>
    </xf>
    <xf numFmtId="14" fontId="42" fillId="0" borderId="7" xfId="0" applyNumberFormat="1" applyFont="1" applyBorder="1" applyAlignment="1">
      <alignment horizontal="center" vertical="center"/>
    </xf>
    <xf numFmtId="14" fontId="42" fillId="0" borderId="7" xfId="0" applyNumberFormat="1" applyFont="1" applyBorder="1" applyAlignment="1">
      <alignment vertical="center"/>
    </xf>
    <xf numFmtId="15" fontId="42" fillId="0" borderId="7" xfId="0" applyNumberFormat="1" applyFont="1" applyBorder="1" applyAlignment="1">
      <alignment horizontal="center" wrapText="1"/>
    </xf>
    <xf numFmtId="0" fontId="15" fillId="0" borderId="7" xfId="0" applyFont="1" applyBorder="1" applyAlignment="1">
      <alignment horizontal="left" vertical="center" wrapText="1"/>
    </xf>
    <xf numFmtId="0" fontId="43" fillId="12" borderId="19" xfId="0" applyFont="1" applyFill="1" applyBorder="1" applyAlignment="1">
      <alignment vertical="center"/>
    </xf>
    <xf numFmtId="0" fontId="43" fillId="12" borderId="19" xfId="0" applyFont="1" applyFill="1" applyBorder="1" applyAlignment="1">
      <alignment vertical="center" wrapText="1"/>
    </xf>
    <xf numFmtId="0" fontId="42" fillId="0" borderId="19" xfId="0" applyFont="1" applyBorder="1" applyAlignment="1">
      <alignment vertical="center" wrapText="1"/>
    </xf>
    <xf numFmtId="0" fontId="42" fillId="0" borderId="19" xfId="0" applyFont="1" applyBorder="1" applyAlignment="1">
      <alignment horizontal="center" wrapText="1"/>
    </xf>
    <xf numFmtId="0" fontId="15" fillId="0" borderId="19" xfId="0" applyFont="1" applyBorder="1" applyAlignment="1">
      <alignment horizontal="left" vertical="center" wrapText="1"/>
    </xf>
    <xf numFmtId="0" fontId="42" fillId="0" borderId="19" xfId="0" applyFont="1" applyBorder="1" applyAlignment="1">
      <alignment horizontal="center" vertical="center"/>
    </xf>
    <xf numFmtId="0" fontId="16" fillId="0" borderId="8" xfId="0" applyFont="1" applyBorder="1" applyAlignment="1">
      <alignment vertical="center" wrapText="1"/>
    </xf>
    <xf numFmtId="0" fontId="54" fillId="0" borderId="1" xfId="0" applyFont="1" applyBorder="1" applyAlignment="1">
      <alignment horizontal="center" vertical="center"/>
    </xf>
    <xf numFmtId="0" fontId="51" fillId="0" borderId="1" xfId="0" applyFont="1" applyBorder="1" applyAlignment="1">
      <alignment horizontal="center" vertical="center" wrapText="1"/>
    </xf>
    <xf numFmtId="0" fontId="50" fillId="0" borderId="1" xfId="0" applyFont="1" applyBorder="1" applyAlignment="1">
      <alignment horizontal="center" vertical="center"/>
    </xf>
    <xf numFmtId="0" fontId="16" fillId="13" borderId="8" xfId="0" applyFont="1" applyFill="1" applyBorder="1" applyAlignment="1">
      <alignment horizontal="center" vertical="center" wrapText="1"/>
    </xf>
    <xf numFmtId="0" fontId="16" fillId="13" borderId="81" xfId="0" applyFont="1" applyFill="1" applyBorder="1" applyAlignment="1">
      <alignment horizontal="center" vertical="center" wrapText="1"/>
    </xf>
    <xf numFmtId="0" fontId="20" fillId="13"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16" fillId="12" borderId="7" xfId="0" applyFont="1" applyFill="1" applyBorder="1" applyAlignment="1">
      <alignment vertical="center" wrapText="1"/>
    </xf>
    <xf numFmtId="0" fontId="16" fillId="13" borderId="8" xfId="0" applyFont="1" applyFill="1" applyBorder="1" applyAlignment="1">
      <alignment vertical="center" wrapText="1"/>
    </xf>
    <xf numFmtId="0" fontId="16" fillId="13" borderId="1" xfId="0" applyFont="1" applyFill="1" applyBorder="1" applyAlignment="1">
      <alignment vertical="center" wrapText="1"/>
    </xf>
    <xf numFmtId="0" fontId="50" fillId="13" borderId="8" xfId="0" applyFont="1" applyFill="1" applyBorder="1" applyAlignment="1">
      <alignment vertical="center"/>
    </xf>
    <xf numFmtId="0" fontId="50" fillId="13" borderId="1" xfId="0" applyFont="1" applyFill="1" applyBorder="1" applyAlignment="1">
      <alignment vertical="center"/>
    </xf>
    <xf numFmtId="0" fontId="16" fillId="14" borderId="8" xfId="0" applyFont="1" applyFill="1" applyBorder="1" applyAlignment="1">
      <alignment vertical="center" wrapText="1"/>
    </xf>
    <xf numFmtId="0" fontId="16" fillId="12" borderId="60" xfId="0" applyFont="1" applyFill="1" applyBorder="1" applyAlignment="1">
      <alignment horizontal="center" vertical="center" wrapText="1"/>
    </xf>
    <xf numFmtId="0" fontId="16" fillId="12" borderId="84" xfId="0" applyFont="1" applyFill="1" applyBorder="1" applyAlignment="1">
      <alignment horizontal="center" vertical="center" wrapText="1"/>
    </xf>
    <xf numFmtId="0" fontId="16" fillId="12" borderId="19" xfId="0" applyFont="1" applyFill="1" applyBorder="1" applyAlignment="1">
      <alignment horizontal="center" vertical="center" wrapText="1"/>
    </xf>
    <xf numFmtId="0" fontId="16" fillId="12" borderId="62" xfId="0" applyFont="1" applyFill="1" applyBorder="1" applyAlignment="1">
      <alignment horizontal="center" vertical="center" wrapText="1"/>
    </xf>
    <xf numFmtId="0" fontId="16" fillId="12" borderId="21" xfId="0" applyFont="1" applyFill="1" applyBorder="1" applyAlignment="1">
      <alignment vertical="center" wrapText="1"/>
    </xf>
    <xf numFmtId="0" fontId="16" fillId="12" borderId="40" xfId="0" applyFont="1" applyFill="1" applyBorder="1" applyAlignment="1">
      <alignment vertical="center" wrapText="1"/>
    </xf>
    <xf numFmtId="0" fontId="16" fillId="12" borderId="63" xfId="0" applyFont="1" applyFill="1" applyBorder="1" applyAlignment="1">
      <alignment vertical="center" wrapText="1"/>
    </xf>
    <xf numFmtId="0" fontId="50" fillId="0" borderId="1" xfId="0" applyFont="1" applyBorder="1"/>
    <xf numFmtId="0" fontId="50" fillId="0" borderId="1" xfId="0" applyFont="1" applyBorder="1" applyAlignment="1">
      <alignment vertical="center"/>
    </xf>
    <xf numFmtId="0" fontId="56" fillId="0" borderId="1" xfId="0" applyFont="1" applyBorder="1" applyAlignment="1">
      <alignment vertical="center"/>
    </xf>
    <xf numFmtId="0" fontId="35" fillId="12" borderId="28" xfId="0" applyFont="1" applyFill="1" applyBorder="1" applyAlignment="1">
      <alignment horizontal="center" vertical="center" wrapText="1"/>
    </xf>
    <xf numFmtId="0" fontId="51" fillId="0" borderId="1" xfId="0" applyFont="1" applyBorder="1" applyAlignment="1">
      <alignment vertical="center"/>
    </xf>
    <xf numFmtId="173" fontId="50" fillId="0" borderId="1" xfId="0" applyNumberFormat="1" applyFont="1" applyBorder="1" applyAlignment="1">
      <alignment vertical="center"/>
    </xf>
    <xf numFmtId="0" fontId="55" fillId="0" borderId="19" xfId="0" applyFont="1" applyBorder="1" applyAlignment="1">
      <alignment horizontal="center" vertical="center"/>
    </xf>
    <xf numFmtId="1" fontId="48" fillId="0" borderId="19" xfId="0" applyNumberFormat="1" applyFont="1" applyBorder="1" applyAlignment="1">
      <alignment horizontal="center" vertical="center"/>
    </xf>
    <xf numFmtId="1" fontId="55" fillId="0" borderId="19" xfId="0" applyNumberFormat="1" applyFont="1" applyBorder="1" applyAlignment="1">
      <alignment horizontal="center" vertical="center"/>
    </xf>
    <xf numFmtId="0" fontId="35" fillId="12" borderId="11" xfId="0" applyFont="1" applyFill="1" applyBorder="1" applyAlignment="1">
      <alignment horizontal="center" vertical="center" wrapText="1"/>
    </xf>
    <xf numFmtId="0" fontId="50" fillId="0" borderId="1" xfId="0" applyFont="1" applyBorder="1" applyAlignment="1">
      <alignment horizontal="center" vertical="center" wrapText="1"/>
    </xf>
    <xf numFmtId="173" fontId="50" fillId="0" borderId="1" xfId="0" applyNumberFormat="1" applyFont="1" applyBorder="1" applyAlignment="1">
      <alignment horizontal="center" vertical="center" wrapText="1"/>
    </xf>
    <xf numFmtId="2" fontId="48" fillId="13" borderId="20" xfId="0" applyNumberFormat="1" applyFont="1" applyFill="1" applyBorder="1" applyAlignment="1">
      <alignment horizontal="center" vertical="center"/>
    </xf>
    <xf numFmtId="0" fontId="48" fillId="0" borderId="19" xfId="0" applyFont="1" applyBorder="1" applyAlignment="1">
      <alignment horizontal="center" vertical="center"/>
    </xf>
    <xf numFmtId="0" fontId="48" fillId="0" borderId="28" xfId="0" applyFont="1" applyBorder="1" applyAlignment="1">
      <alignment horizontal="center" vertical="center"/>
    </xf>
    <xf numFmtId="172" fontId="50" fillId="0" borderId="1" xfId="0" applyNumberFormat="1" applyFont="1" applyBorder="1" applyAlignment="1">
      <alignment vertical="center"/>
    </xf>
    <xf numFmtId="0" fontId="35" fillId="12" borderId="48" xfId="0" applyFont="1" applyFill="1" applyBorder="1" applyAlignment="1">
      <alignment horizontal="center" vertical="center" wrapText="1"/>
    </xf>
    <xf numFmtId="0" fontId="35" fillId="15" borderId="57" xfId="0" applyFont="1" applyFill="1" applyBorder="1" applyAlignment="1">
      <alignment horizontal="center" vertical="center"/>
    </xf>
    <xf numFmtId="0" fontId="35" fillId="12" borderId="48" xfId="0" applyFont="1" applyFill="1" applyBorder="1" applyAlignment="1">
      <alignment horizontal="center" vertical="center"/>
    </xf>
    <xf numFmtId="9" fontId="55" fillId="13" borderId="57" xfId="0" applyNumberFormat="1" applyFont="1" applyFill="1" applyBorder="1" applyAlignment="1">
      <alignment horizontal="center"/>
    </xf>
    <xf numFmtId="0" fontId="16" fillId="4" borderId="15" xfId="2" applyFont="1" applyFill="1" applyBorder="1" applyAlignment="1">
      <alignment vertical="center" wrapText="1"/>
    </xf>
    <xf numFmtId="0" fontId="20" fillId="4" borderId="1" xfId="2" applyFont="1" applyFill="1" applyAlignment="1">
      <alignment vertical="center" wrapText="1"/>
    </xf>
    <xf numFmtId="0" fontId="20" fillId="0" borderId="1" xfId="2" applyFont="1" applyAlignment="1">
      <alignment vertical="center" wrapText="1"/>
    </xf>
    <xf numFmtId="3" fontId="50" fillId="0" borderId="22" xfId="0" applyNumberFormat="1" applyFont="1" applyBorder="1" applyAlignment="1">
      <alignment vertical="center"/>
    </xf>
    <xf numFmtId="0" fontId="50" fillId="0" borderId="22" xfId="0" applyFont="1" applyBorder="1" applyAlignment="1">
      <alignment vertical="center"/>
    </xf>
    <xf numFmtId="0" fontId="50" fillId="0" borderId="9" xfId="0" applyFont="1" applyBorder="1" applyAlignment="1">
      <alignment vertical="center"/>
    </xf>
    <xf numFmtId="3" fontId="50" fillId="0" borderId="9" xfId="0" applyNumberFormat="1" applyFont="1" applyBorder="1" applyAlignment="1">
      <alignment vertical="center"/>
    </xf>
    <xf numFmtId="0" fontId="50" fillId="0" borderId="10" xfId="0" applyFont="1" applyBorder="1" applyAlignment="1">
      <alignment vertical="center"/>
    </xf>
    <xf numFmtId="9" fontId="50" fillId="0" borderId="24" xfId="0" applyNumberFormat="1" applyFont="1" applyBorder="1" applyAlignment="1">
      <alignment vertical="center"/>
    </xf>
    <xf numFmtId="0" fontId="50" fillId="0" borderId="24" xfId="0" applyFont="1" applyBorder="1" applyAlignment="1">
      <alignment vertical="center"/>
    </xf>
    <xf numFmtId="3" fontId="50" fillId="0" borderId="13" xfId="0" applyNumberFormat="1" applyFont="1" applyBorder="1" applyAlignment="1">
      <alignment vertical="center"/>
    </xf>
    <xf numFmtId="0" fontId="50" fillId="0" borderId="13" xfId="0" applyFont="1" applyBorder="1" applyAlignment="1">
      <alignment vertical="center"/>
    </xf>
    <xf numFmtId="9" fontId="50" fillId="0" borderId="14" xfId="1" applyFont="1" applyBorder="1" applyAlignment="1">
      <alignment vertical="center"/>
    </xf>
    <xf numFmtId="41" fontId="23" fillId="0" borderId="26" xfId="23" applyFont="1" applyBorder="1" applyAlignment="1">
      <alignment horizontal="center" vertical="center"/>
    </xf>
    <xf numFmtId="0" fontId="23" fillId="0" borderId="8" xfId="3" applyFont="1" applyBorder="1" applyAlignment="1">
      <alignment horizontal="center" vertical="center"/>
    </xf>
    <xf numFmtId="0" fontId="23" fillId="0" borderId="11" xfId="3" applyFont="1" applyBorder="1" applyAlignment="1">
      <alignment horizontal="center" vertical="center"/>
    </xf>
    <xf numFmtId="10" fontId="35" fillId="5" borderId="22" xfId="3" applyNumberFormat="1" applyFont="1" applyFill="1" applyBorder="1" applyAlignment="1">
      <alignment horizontal="center" vertical="center"/>
    </xf>
    <xf numFmtId="9" fontId="35" fillId="5" borderId="22" xfId="1" applyFont="1" applyFill="1" applyBorder="1" applyAlignment="1">
      <alignment horizontal="center"/>
    </xf>
    <xf numFmtId="3" fontId="50" fillId="0" borderId="48" xfId="0" applyNumberFormat="1" applyFont="1" applyBorder="1" applyAlignment="1">
      <alignment vertical="center"/>
    </xf>
    <xf numFmtId="0" fontId="42" fillId="5" borderId="22" xfId="0" applyFont="1" applyFill="1" applyBorder="1" applyAlignment="1">
      <alignment horizontal="center" vertical="center"/>
    </xf>
    <xf numFmtId="0" fontId="12" fillId="0" borderId="1" xfId="3" applyFont="1" applyAlignment="1">
      <alignment horizontal="center" vertical="center"/>
    </xf>
    <xf numFmtId="9" fontId="25" fillId="4" borderId="22" xfId="0" applyNumberFormat="1" applyFont="1" applyFill="1" applyBorder="1" applyAlignment="1">
      <alignment horizontal="center" vertical="center"/>
    </xf>
    <xf numFmtId="170" fontId="17" fillId="0" borderId="52" xfId="1" applyNumberFormat="1" applyFont="1" applyBorder="1" applyAlignment="1">
      <alignment horizontal="center" vertical="center" wrapText="1"/>
    </xf>
    <xf numFmtId="170" fontId="17" fillId="0" borderId="51" xfId="1" applyNumberFormat="1" applyFont="1" applyBorder="1" applyAlignment="1">
      <alignment horizontal="center" vertical="center" wrapText="1"/>
    </xf>
    <xf numFmtId="170" fontId="11" fillId="0" borderId="92" xfId="1" applyNumberFormat="1" applyFont="1" applyBorder="1" applyAlignment="1">
      <alignment horizontal="center" vertical="center" wrapText="1"/>
    </xf>
    <xf numFmtId="9" fontId="17" fillId="0" borderId="29" xfId="3" applyNumberFormat="1" applyFont="1" applyBorder="1" applyAlignment="1">
      <alignment horizontal="center" vertical="center" wrapText="1"/>
    </xf>
    <xf numFmtId="10" fontId="17" fillId="0" borderId="8" xfId="1" applyNumberFormat="1" applyFont="1" applyBorder="1" applyAlignment="1">
      <alignment horizontal="center" vertical="center"/>
    </xf>
    <xf numFmtId="0" fontId="22" fillId="0" borderId="19" xfId="24" applyBorder="1" applyAlignment="1">
      <alignment horizontal="center" vertical="center" wrapText="1"/>
    </xf>
    <xf numFmtId="2" fontId="50" fillId="0" borderId="8" xfId="0" applyNumberFormat="1" applyFont="1" applyBorder="1" applyAlignment="1">
      <alignment horizontal="center" vertical="center"/>
    </xf>
    <xf numFmtId="10" fontId="17" fillId="0" borderId="27" xfId="3" applyNumberFormat="1" applyFont="1" applyBorder="1" applyAlignment="1">
      <alignment horizontal="center" vertical="center"/>
    </xf>
    <xf numFmtId="41" fontId="17" fillId="0" borderId="52" xfId="23" applyFont="1" applyBorder="1" applyAlignment="1">
      <alignment horizontal="center" vertical="center" wrapText="1"/>
    </xf>
    <xf numFmtId="41" fontId="17" fillId="0" borderId="51" xfId="23" applyFont="1" applyBorder="1" applyAlignment="1">
      <alignment horizontal="center" vertical="center" wrapText="1"/>
    </xf>
    <xf numFmtId="41" fontId="11" fillId="0" borderId="92" xfId="23" applyFont="1" applyBorder="1" applyAlignment="1">
      <alignment horizontal="center" vertical="center" wrapText="1"/>
    </xf>
    <xf numFmtId="41" fontId="17" fillId="0" borderId="29" xfId="23" applyFont="1" applyBorder="1" applyAlignment="1">
      <alignment horizontal="center" vertical="center" wrapText="1"/>
    </xf>
    <xf numFmtId="174" fontId="17" fillId="0" borderId="8" xfId="3" applyNumberFormat="1" applyFont="1" applyBorder="1" applyAlignment="1">
      <alignment horizontal="center" vertical="center"/>
    </xf>
    <xf numFmtId="0" fontId="14" fillId="13" borderId="22" xfId="0" applyFont="1" applyFill="1" applyBorder="1" applyAlignment="1">
      <alignment wrapText="1"/>
    </xf>
    <xf numFmtId="3" fontId="50" fillId="0" borderId="94" xfId="0" applyNumberFormat="1" applyFont="1" applyBorder="1" applyAlignment="1">
      <alignment horizontal="center" vertical="center"/>
    </xf>
    <xf numFmtId="0" fontId="50" fillId="0" borderId="94" xfId="0" applyFont="1" applyBorder="1" applyAlignment="1">
      <alignment vertical="center"/>
    </xf>
    <xf numFmtId="168" fontId="17" fillId="0" borderId="57" xfId="5" applyNumberFormat="1" applyFont="1" applyBorder="1" applyAlignment="1">
      <alignment horizontal="center" vertical="center"/>
    </xf>
    <xf numFmtId="168" fontId="17" fillId="0" borderId="48" xfId="5" applyNumberFormat="1" applyFont="1" applyBorder="1" applyAlignment="1">
      <alignment horizontal="center" vertical="center"/>
    </xf>
    <xf numFmtId="0" fontId="14" fillId="13" borderId="48" xfId="0" applyFont="1" applyFill="1" applyBorder="1" applyAlignment="1">
      <alignment wrapText="1"/>
    </xf>
    <xf numFmtId="0" fontId="50" fillId="0" borderId="96" xfId="0" applyFont="1" applyBorder="1" applyAlignment="1">
      <alignment vertical="center"/>
    </xf>
    <xf numFmtId="0" fontId="50" fillId="0" borderId="41" xfId="0" applyFont="1" applyBorder="1" applyAlignment="1">
      <alignment vertical="center"/>
    </xf>
    <xf numFmtId="168" fontId="17" fillId="0" borderId="40" xfId="5" applyNumberFormat="1" applyFont="1" applyBorder="1" applyAlignment="1">
      <alignment horizontal="center" vertical="center"/>
    </xf>
    <xf numFmtId="0" fontId="58" fillId="0" borderId="22" xfId="0" applyFont="1" applyBorder="1" applyAlignment="1">
      <alignment wrapText="1"/>
    </xf>
    <xf numFmtId="0" fontId="58" fillId="0" borderId="1" xfId="0" applyFont="1" applyBorder="1" applyAlignment="1">
      <alignment wrapText="1"/>
    </xf>
    <xf numFmtId="3" fontId="50" fillId="0" borderId="1" xfId="0" applyNumberFormat="1" applyFont="1" applyBorder="1" applyAlignment="1">
      <alignment horizontal="center" vertical="center"/>
    </xf>
    <xf numFmtId="168" fontId="17" fillId="0" borderId="1" xfId="5" applyNumberFormat="1" applyFont="1" applyBorder="1" applyAlignment="1">
      <alignment horizontal="center" vertical="center"/>
    </xf>
    <xf numFmtId="0" fontId="17" fillId="0" borderId="22" xfId="3" applyFont="1" applyBorder="1"/>
    <xf numFmtId="0" fontId="17" fillId="0" borderId="22" xfId="3" applyFont="1" applyBorder="1" applyAlignment="1">
      <alignment vertical="center"/>
    </xf>
    <xf numFmtId="43" fontId="44" fillId="5" borderId="34" xfId="18" applyFont="1" applyFill="1" applyBorder="1" applyAlignment="1">
      <alignment horizontal="center" vertical="center" wrapText="1"/>
    </xf>
    <xf numFmtId="168" fontId="17" fillId="0" borderId="34" xfId="5" applyNumberFormat="1" applyFont="1" applyBorder="1" applyAlignment="1">
      <alignment vertical="center"/>
    </xf>
    <xf numFmtId="168" fontId="17" fillId="0" borderId="35" xfId="5" applyNumberFormat="1" applyFont="1" applyBorder="1" applyAlignment="1">
      <alignment vertical="center"/>
    </xf>
    <xf numFmtId="3" fontId="50" fillId="0" borderId="57" xfId="0" applyNumberFormat="1" applyFont="1" applyBorder="1" applyAlignment="1">
      <alignment horizontal="center" vertical="center"/>
    </xf>
    <xf numFmtId="43" fontId="44" fillId="4" borderId="22" xfId="18" applyFont="1" applyFill="1" applyBorder="1" applyAlignment="1">
      <alignment vertical="center" wrapText="1"/>
    </xf>
    <xf numFmtId="14" fontId="42" fillId="0" borderId="26" xfId="2" applyNumberFormat="1" applyFont="1" applyBorder="1" applyAlignment="1">
      <alignment horizontal="center" vertical="center" wrapText="1"/>
    </xf>
    <xf numFmtId="0" fontId="17" fillId="0" borderId="1" xfId="3" applyFont="1" applyAlignment="1">
      <alignment vertical="center" wrapText="1"/>
    </xf>
    <xf numFmtId="0" fontId="50" fillId="0" borderId="1" xfId="0" applyFont="1" applyBorder="1" applyAlignment="1">
      <alignment vertical="center" wrapText="1"/>
    </xf>
    <xf numFmtId="0" fontId="0" fillId="0" borderId="0" xfId="0" applyAlignment="1">
      <alignment wrapText="1"/>
    </xf>
    <xf numFmtId="0" fontId="22" fillId="0" borderId="7" xfId="24" applyBorder="1" applyAlignment="1">
      <alignment horizontal="center" vertical="center" wrapText="1"/>
    </xf>
    <xf numFmtId="175" fontId="4" fillId="4" borderId="22" xfId="18" applyNumberFormat="1" applyFont="1" applyFill="1" applyBorder="1" applyAlignment="1">
      <alignment vertical="center" wrapText="1"/>
    </xf>
    <xf numFmtId="175" fontId="17" fillId="4" borderId="22" xfId="18" applyNumberFormat="1" applyFont="1" applyFill="1" applyBorder="1" applyAlignment="1">
      <alignment vertical="center" wrapText="1"/>
    </xf>
    <xf numFmtId="15" fontId="42" fillId="0" borderId="26" xfId="2" applyNumberFormat="1" applyFont="1" applyBorder="1" applyAlignment="1">
      <alignment vertical="center" wrapText="1"/>
    </xf>
    <xf numFmtId="10" fontId="17" fillId="0" borderId="28" xfId="3" applyNumberFormat="1" applyFont="1" applyBorder="1" applyAlignment="1">
      <alignment horizontal="center" vertical="center"/>
    </xf>
    <xf numFmtId="0" fontId="10" fillId="0" borderId="5" xfId="3" applyFont="1" applyBorder="1" applyAlignment="1">
      <alignment horizontal="left" vertical="center"/>
    </xf>
    <xf numFmtId="0" fontId="10" fillId="0" borderId="26" xfId="3" applyFont="1" applyBorder="1" applyAlignment="1">
      <alignment vertical="center"/>
    </xf>
    <xf numFmtId="174" fontId="32" fillId="0" borderId="22" xfId="3" applyNumberFormat="1" applyFont="1" applyBorder="1" applyAlignment="1">
      <alignment horizontal="center" vertical="center"/>
    </xf>
    <xf numFmtId="15" fontId="42" fillId="0" borderId="26" xfId="2" applyNumberFormat="1" applyFont="1" applyBorder="1" applyAlignment="1">
      <alignment horizontal="center" vertical="center" wrapText="1"/>
    </xf>
    <xf numFmtId="15" fontId="42" fillId="0" borderId="19" xfId="0" applyNumberFormat="1" applyFont="1" applyBorder="1" applyAlignment="1">
      <alignment horizontal="center" vertical="center" wrapText="1"/>
    </xf>
    <xf numFmtId="15" fontId="16" fillId="0" borderId="26" xfId="2" applyNumberFormat="1" applyFont="1" applyBorder="1" applyAlignment="1">
      <alignment horizontal="center" vertical="center" wrapText="1"/>
    </xf>
    <xf numFmtId="0" fontId="17" fillId="0" borderId="26" xfId="3" applyFont="1" applyBorder="1" applyAlignment="1">
      <alignment horizontal="left" vertical="top" wrapText="1"/>
    </xf>
    <xf numFmtId="0" fontId="17" fillId="0" borderId="19" xfId="3" applyFont="1" applyBorder="1" applyAlignment="1">
      <alignment horizontal="left" vertical="top" wrapText="1"/>
    </xf>
    <xf numFmtId="0" fontId="17" fillId="0" borderId="1" xfId="3" applyFont="1" applyAlignment="1">
      <alignment horizontal="left" vertical="top"/>
    </xf>
    <xf numFmtId="0" fontId="17" fillId="0" borderId="26" xfId="3" applyFont="1" applyBorder="1" applyAlignment="1">
      <alignment horizontal="left" vertical="top"/>
    </xf>
    <xf numFmtId="0" fontId="17" fillId="0" borderId="26" xfId="3" applyFont="1" applyBorder="1" applyAlignment="1">
      <alignment vertical="top"/>
    </xf>
    <xf numFmtId="0" fontId="17" fillId="0" borderId="19" xfId="3" applyFont="1" applyBorder="1" applyAlignment="1">
      <alignment vertical="top" wrapText="1"/>
    </xf>
    <xf numFmtId="0" fontId="17" fillId="0" borderId="26" xfId="3" applyFont="1" applyBorder="1" applyAlignment="1">
      <alignment vertical="top" wrapText="1"/>
    </xf>
    <xf numFmtId="43" fontId="44" fillId="5" borderId="35" xfId="18" applyFont="1" applyFill="1" applyBorder="1" applyAlignment="1">
      <alignment horizontal="center" vertical="center" wrapText="1"/>
    </xf>
    <xf numFmtId="0" fontId="14" fillId="0" borderId="48" xfId="0" applyFont="1" applyBorder="1" applyAlignment="1">
      <alignment wrapText="1"/>
    </xf>
    <xf numFmtId="43" fontId="44" fillId="0" borderId="35" xfId="18" applyFont="1" applyFill="1" applyBorder="1" applyAlignment="1">
      <alignment horizontal="center" vertical="center" wrapText="1"/>
    </xf>
    <xf numFmtId="43" fontId="44" fillId="0" borderId="36" xfId="18" applyFont="1" applyFill="1" applyBorder="1" applyAlignment="1">
      <alignment horizontal="center" vertical="center" wrapText="1"/>
    </xf>
    <xf numFmtId="15" fontId="42" fillId="0" borderId="19" xfId="0" applyNumberFormat="1" applyFont="1" applyBorder="1" applyAlignment="1">
      <alignment horizontal="center" wrapText="1"/>
    </xf>
    <xf numFmtId="43" fontId="44" fillId="0" borderId="32" xfId="18" applyFont="1" applyFill="1" applyBorder="1" applyAlignment="1">
      <alignment horizontal="center" vertical="center" wrapText="1"/>
    </xf>
    <xf numFmtId="168" fontId="17" fillId="0" borderId="57" xfId="5" applyNumberFormat="1" applyFont="1" applyBorder="1" applyAlignment="1">
      <alignment vertical="center"/>
    </xf>
    <xf numFmtId="168" fontId="17" fillId="0" borderId="25" xfId="5" applyNumberFormat="1" applyFont="1" applyBorder="1" applyAlignment="1">
      <alignment vertical="center"/>
    </xf>
    <xf numFmtId="43" fontId="44" fillId="5" borderId="36" xfId="18" applyFont="1" applyFill="1" applyBorder="1" applyAlignment="1">
      <alignment horizontal="center" vertical="center" wrapText="1"/>
    </xf>
    <xf numFmtId="4" fontId="0" fillId="0" borderId="22" xfId="0" applyNumberFormat="1" applyBorder="1" applyAlignment="1">
      <alignment horizontal="right" vertical="center" wrapText="1"/>
    </xf>
    <xf numFmtId="15" fontId="16" fillId="0" borderId="26" xfId="2" applyNumberFormat="1" applyFont="1" applyBorder="1" applyAlignment="1">
      <alignment horizontal="center" wrapText="1"/>
    </xf>
    <xf numFmtId="3" fontId="17" fillId="0" borderId="1" xfId="3" applyNumberFormat="1" applyFont="1"/>
    <xf numFmtId="4" fontId="17" fillId="0" borderId="1" xfId="3" applyNumberFormat="1" applyFont="1"/>
    <xf numFmtId="14" fontId="42" fillId="0" borderId="26" xfId="2" applyNumberFormat="1" applyFont="1" applyBorder="1" applyAlignment="1">
      <alignment horizontal="center" wrapText="1"/>
    </xf>
    <xf numFmtId="0" fontId="23" fillId="0" borderId="23" xfId="3" applyFont="1" applyBorder="1" applyAlignment="1">
      <alignment horizontal="center" vertical="center"/>
    </xf>
    <xf numFmtId="0" fontId="23" fillId="0" borderId="25" xfId="3" applyFont="1" applyBorder="1" applyAlignment="1">
      <alignment horizontal="center" vertical="center"/>
    </xf>
    <xf numFmtId="9" fontId="17" fillId="0" borderId="23" xfId="3" applyNumberFormat="1" applyFont="1" applyBorder="1" applyAlignment="1">
      <alignment horizontal="center" vertical="center"/>
    </xf>
    <xf numFmtId="0" fontId="17" fillId="0" borderId="25" xfId="3" applyFont="1" applyBorder="1" applyAlignment="1">
      <alignment horizontal="center" vertical="center"/>
    </xf>
    <xf numFmtId="9" fontId="35"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3" fillId="3" borderId="51" xfId="2" applyFont="1" applyFill="1" applyBorder="1" applyAlignment="1">
      <alignment horizontal="center" vertical="center" wrapText="1"/>
    </xf>
    <xf numFmtId="0" fontId="33" fillId="3" borderId="48" xfId="2" applyFont="1" applyFill="1" applyBorder="1" applyAlignment="1">
      <alignment horizontal="center" vertical="center" wrapText="1"/>
    </xf>
    <xf numFmtId="0" fontId="22" fillId="0" borderId="23" xfId="24" applyBorder="1" applyAlignment="1">
      <alignment horizontal="center" vertical="center" wrapText="1"/>
    </xf>
    <xf numFmtId="0" fontId="36" fillId="0" borderId="25" xfId="3" applyFont="1" applyBorder="1" applyAlignment="1">
      <alignment horizontal="center" vertical="center" wrapText="1"/>
    </xf>
    <xf numFmtId="0" fontId="5" fillId="0" borderId="23" xfId="3" applyFont="1" applyBorder="1" applyAlignment="1">
      <alignment horizontal="left" vertical="top" wrapText="1"/>
    </xf>
    <xf numFmtId="0" fontId="61" fillId="0" borderId="25" xfId="3" applyFont="1" applyBorder="1" applyAlignment="1">
      <alignment horizontal="left" vertical="top" wrapText="1"/>
    </xf>
    <xf numFmtId="0" fontId="36" fillId="2" borderId="23" xfId="0" applyFont="1" applyFill="1" applyBorder="1" applyAlignment="1">
      <alignment horizontal="center" vertical="center" wrapText="1"/>
    </xf>
    <xf numFmtId="0" fontId="36" fillId="2" borderId="25" xfId="0" applyFont="1" applyFill="1" applyBorder="1" applyAlignment="1">
      <alignment horizontal="center" vertical="center" wrapText="1"/>
    </xf>
    <xf numFmtId="0" fontId="5" fillId="0" borderId="25" xfId="3" applyFont="1" applyBorder="1" applyAlignment="1">
      <alignment horizontal="left" vertical="top" wrapText="1"/>
    </xf>
    <xf numFmtId="0" fontId="5" fillId="2" borderId="23" xfId="0" applyFont="1" applyFill="1" applyBorder="1" applyAlignment="1">
      <alignment horizontal="left" vertical="top" wrapText="1"/>
    </xf>
    <xf numFmtId="0" fontId="5" fillId="2" borderId="25" xfId="0" applyFont="1" applyFill="1" applyBorder="1" applyAlignment="1">
      <alignment horizontal="left" vertical="top" wrapText="1"/>
    </xf>
    <xf numFmtId="0" fontId="36" fillId="0" borderId="23" xfId="3" applyFont="1" applyBorder="1" applyAlignment="1">
      <alignment horizontal="center" vertical="center" wrapText="1"/>
    </xf>
    <xf numFmtId="0" fontId="2" fillId="0" borderId="5" xfId="3" applyFont="1" applyBorder="1" applyAlignment="1">
      <alignment horizontal="left" vertical="top" wrapText="1"/>
    </xf>
    <xf numFmtId="0" fontId="3" fillId="0" borderId="7" xfId="3" applyFont="1" applyBorder="1" applyAlignment="1">
      <alignment horizontal="left" vertical="top"/>
    </xf>
    <xf numFmtId="0" fontId="23" fillId="0" borderId="25" xfId="3" applyFont="1" applyBorder="1" applyAlignment="1">
      <alignment horizontal="center" vertical="center" wrapText="1"/>
    </xf>
    <xf numFmtId="0" fontId="23" fillId="0" borderId="23" xfId="3" applyFont="1" applyBorder="1" applyAlignment="1">
      <alignment horizontal="center" vertical="center" wrapText="1"/>
    </xf>
    <xf numFmtId="0" fontId="22" fillId="0" borderId="22" xfId="24" applyBorder="1" applyAlignment="1">
      <alignment horizontal="center" vertical="center"/>
    </xf>
    <xf numFmtId="0" fontId="23" fillId="0" borderId="22" xfId="0" applyFont="1" applyBorder="1" applyAlignment="1">
      <alignment horizontal="center" vertical="center"/>
    </xf>
    <xf numFmtId="0" fontId="5" fillId="0" borderId="22" xfId="24" applyFont="1" applyBorder="1" applyAlignment="1">
      <alignment horizontal="left" vertical="top" wrapText="1"/>
    </xf>
    <xf numFmtId="0" fontId="60" fillId="0" borderId="22" xfId="0" applyFont="1" applyBorder="1" applyAlignment="1">
      <alignment horizontal="left" vertical="top"/>
    </xf>
    <xf numFmtId="0" fontId="5" fillId="0" borderId="23" xfId="24" applyFont="1" applyBorder="1" applyAlignment="1">
      <alignment horizontal="left" vertical="top" wrapText="1"/>
    </xf>
    <xf numFmtId="0" fontId="5" fillId="0" borderId="25" xfId="24" applyFont="1" applyBorder="1" applyAlignment="1">
      <alignment horizontal="left" vertical="top"/>
    </xf>
    <xf numFmtId="0" fontId="57" fillId="0" borderId="25" xfId="3" applyFont="1" applyBorder="1" applyAlignment="1">
      <alignment horizontal="center" vertical="center" wrapText="1"/>
    </xf>
    <xf numFmtId="0" fontId="23" fillId="0" borderId="5" xfId="3" applyFont="1" applyBorder="1" applyAlignment="1">
      <alignment horizontal="center" vertical="center"/>
    </xf>
    <xf numFmtId="0" fontId="23" fillId="0" borderId="7" xfId="3" applyFont="1" applyBorder="1" applyAlignment="1">
      <alignment horizontal="center" vertical="center"/>
    </xf>
    <xf numFmtId="0" fontId="64" fillId="0" borderId="5" xfId="3" applyFont="1" applyBorder="1" applyAlignment="1">
      <alignment horizontal="left" vertical="top" wrapText="1"/>
    </xf>
    <xf numFmtId="0" fontId="64" fillId="0" borderId="7" xfId="3" applyFont="1" applyBorder="1" applyAlignment="1">
      <alignment horizontal="left" vertical="top"/>
    </xf>
    <xf numFmtId="0" fontId="5" fillId="0" borderId="22" xfId="3" applyFont="1" applyBorder="1" applyAlignment="1">
      <alignment vertical="top" wrapText="1"/>
    </xf>
    <xf numFmtId="0" fontId="5" fillId="0" borderId="22" xfId="3" applyFont="1" applyBorder="1" applyAlignment="1">
      <alignment vertical="top"/>
    </xf>
    <xf numFmtId="0" fontId="16" fillId="0" borderId="26" xfId="0" applyFont="1" applyBorder="1" applyAlignment="1">
      <alignment horizontal="center" vertical="center" wrapText="1"/>
    </xf>
    <xf numFmtId="0" fontId="16" fillId="5" borderId="5" xfId="2" applyFont="1" applyFill="1" applyBorder="1" applyAlignment="1">
      <alignment horizontal="center" vertical="center" wrapText="1"/>
    </xf>
    <xf numFmtId="0" fontId="16" fillId="5" borderId="6" xfId="2" applyFont="1" applyFill="1" applyBorder="1" applyAlignment="1">
      <alignment horizontal="center" vertical="center" wrapText="1"/>
    </xf>
    <xf numFmtId="0" fontId="16" fillId="5" borderId="7" xfId="2" applyFont="1" applyFill="1" applyBorder="1" applyAlignment="1">
      <alignment horizontal="center" vertical="center" wrapText="1"/>
    </xf>
    <xf numFmtId="0" fontId="35" fillId="5" borderId="22" xfId="2" applyFont="1" applyFill="1" applyBorder="1" applyAlignment="1">
      <alignment horizontal="center" vertical="center" wrapText="1"/>
    </xf>
    <xf numFmtId="170" fontId="35" fillId="5" borderId="23" xfId="3" applyNumberFormat="1" applyFont="1" applyFill="1" applyBorder="1" applyAlignment="1">
      <alignment horizontal="center" vertical="center" wrapText="1"/>
    </xf>
    <xf numFmtId="170" fontId="35" fillId="5" borderId="25" xfId="3" applyNumberFormat="1" applyFont="1" applyFill="1" applyBorder="1" applyAlignment="1">
      <alignment horizontal="center" vertical="center" wrapText="1"/>
    </xf>
    <xf numFmtId="170" fontId="35" fillId="5" borderId="23" xfId="3" applyNumberFormat="1" applyFont="1" applyFill="1" applyBorder="1" applyAlignment="1">
      <alignment horizontal="center" vertical="center"/>
    </xf>
    <xf numFmtId="170" fontId="35" fillId="5" borderId="25" xfId="3" applyNumberFormat="1" applyFont="1" applyFill="1" applyBorder="1" applyAlignment="1">
      <alignment horizontal="center" vertical="center"/>
    </xf>
    <xf numFmtId="0" fontId="5" fillId="0" borderId="23" xfId="3" applyFont="1" applyBorder="1" applyAlignment="1">
      <alignment vertical="top" wrapText="1"/>
    </xf>
    <xf numFmtId="0" fontId="5" fillId="0" borderId="25" xfId="3" applyFont="1" applyBorder="1" applyAlignment="1">
      <alignment vertical="top" wrapText="1"/>
    </xf>
    <xf numFmtId="0" fontId="36" fillId="0" borderId="23" xfId="3" applyFont="1" applyBorder="1" applyAlignment="1">
      <alignment horizontal="left" vertical="center" wrapText="1"/>
    </xf>
    <xf numFmtId="0" fontId="36" fillId="0" borderId="25" xfId="3" applyFont="1" applyBorder="1" applyAlignment="1">
      <alignment horizontal="left" vertical="center" wrapText="1"/>
    </xf>
    <xf numFmtId="0" fontId="23" fillId="0" borderId="22" xfId="3" applyFont="1" applyBorder="1" applyAlignment="1">
      <alignment horizontal="center" vertical="center"/>
    </xf>
    <xf numFmtId="0" fontId="38" fillId="0" borderId="5" xfId="0" applyFont="1" applyBorder="1" applyAlignment="1">
      <alignment horizontal="left" vertical="center" wrapText="1"/>
    </xf>
    <xf numFmtId="0" fontId="38" fillId="0" borderId="6" xfId="0" applyFont="1" applyBorder="1" applyAlignment="1">
      <alignment horizontal="left" vertical="center" wrapText="1"/>
    </xf>
    <xf numFmtId="0" fontId="38" fillId="0" borderId="7" xfId="0" applyFont="1" applyBorder="1" applyAlignment="1">
      <alignment horizontal="left" vertical="center" wrapText="1"/>
    </xf>
    <xf numFmtId="0" fontId="16" fillId="0" borderId="2" xfId="2" applyFont="1" applyBorder="1" applyAlignment="1">
      <alignment horizontal="center" vertical="center"/>
    </xf>
    <xf numFmtId="0" fontId="16" fillId="0" borderId="18" xfId="2" applyFont="1" applyBorder="1" applyAlignment="1">
      <alignment horizontal="center" vertical="center"/>
    </xf>
    <xf numFmtId="0" fontId="16" fillId="0" borderId="17" xfId="2" applyFont="1" applyBorder="1" applyAlignment="1">
      <alignment horizontal="center" vertical="center"/>
    </xf>
    <xf numFmtId="0" fontId="16" fillId="0" borderId="8" xfId="2" applyFont="1" applyBorder="1" applyAlignment="1">
      <alignment horizontal="center" vertical="center"/>
    </xf>
    <xf numFmtId="0" fontId="16" fillId="0" borderId="1" xfId="2" applyFont="1" applyAlignment="1">
      <alignment horizontal="center" vertical="center"/>
    </xf>
    <xf numFmtId="0" fontId="16" fillId="0" borderId="16" xfId="2" applyFont="1" applyBorder="1" applyAlignment="1">
      <alignment horizontal="center" vertical="center"/>
    </xf>
    <xf numFmtId="0" fontId="16" fillId="0" borderId="11" xfId="2" applyFont="1" applyBorder="1" applyAlignment="1">
      <alignment horizontal="center" vertical="center"/>
    </xf>
    <xf numFmtId="0" fontId="16" fillId="0" borderId="20" xfId="2" applyFont="1" applyBorder="1" applyAlignment="1">
      <alignment horizontal="center" vertical="center"/>
    </xf>
    <xf numFmtId="0" fontId="16" fillId="0" borderId="19" xfId="2" applyFont="1" applyBorder="1" applyAlignment="1">
      <alignment horizontal="center" vertical="center"/>
    </xf>
    <xf numFmtId="0" fontId="15" fillId="0" borderId="2" xfId="2" applyFont="1" applyBorder="1" applyAlignment="1">
      <alignment vertical="center" wrapText="1"/>
    </xf>
    <xf numFmtId="0" fontId="16" fillId="0" borderId="18" xfId="2" applyFont="1" applyBorder="1" applyAlignment="1">
      <alignment vertical="center" wrapText="1"/>
    </xf>
    <xf numFmtId="0" fontId="16" fillId="0" borderId="17" xfId="2" applyFont="1" applyBorder="1" applyAlignment="1">
      <alignment vertical="center" wrapText="1"/>
    </xf>
    <xf numFmtId="0" fontId="16" fillId="0" borderId="8" xfId="2" applyFont="1" applyBorder="1" applyAlignment="1">
      <alignment vertical="center" wrapText="1"/>
    </xf>
    <xf numFmtId="0" fontId="16" fillId="0" borderId="1" xfId="2" applyFont="1" applyAlignment="1">
      <alignment vertical="center" wrapText="1"/>
    </xf>
    <xf numFmtId="0" fontId="16" fillId="0" borderId="16" xfId="2" applyFont="1" applyBorder="1" applyAlignment="1">
      <alignment vertical="center" wrapText="1"/>
    </xf>
    <xf numFmtId="0" fontId="16" fillId="0" borderId="11" xfId="2" applyFont="1" applyBorder="1" applyAlignment="1">
      <alignment vertical="center" wrapText="1"/>
    </xf>
    <xf numFmtId="0" fontId="16" fillId="0" borderId="20" xfId="2" applyFont="1" applyBorder="1" applyAlignment="1">
      <alignment vertical="center" wrapText="1"/>
    </xf>
    <xf numFmtId="0" fontId="16" fillId="0" borderId="19" xfId="2" applyFont="1" applyBorder="1" applyAlignment="1">
      <alignment vertical="center" wrapText="1"/>
    </xf>
    <xf numFmtId="0" fontId="15" fillId="0" borderId="26" xfId="2" applyFont="1" applyBorder="1" applyAlignment="1">
      <alignment vertical="center" wrapText="1"/>
    </xf>
    <xf numFmtId="0" fontId="15" fillId="0" borderId="2"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11" xfId="2" applyFont="1" applyBorder="1" applyAlignment="1">
      <alignment horizontal="center" vertical="center" wrapText="1"/>
    </xf>
    <xf numFmtId="0" fontId="16" fillId="5" borderId="26" xfId="2" applyFont="1" applyFill="1" applyBorder="1" applyAlignment="1">
      <alignment horizontal="center" vertical="center" wrapText="1"/>
    </xf>
    <xf numFmtId="0" fontId="16" fillId="5" borderId="26" xfId="2" applyFont="1" applyFill="1" applyBorder="1" applyAlignment="1">
      <alignment vertical="center" wrapText="1"/>
    </xf>
    <xf numFmtId="0" fontId="17" fillId="0" borderId="26" xfId="3" applyFont="1" applyBorder="1" applyAlignment="1">
      <alignment vertical="center" wrapText="1"/>
    </xf>
    <xf numFmtId="0" fontId="15" fillId="0" borderId="70" xfId="2" applyFont="1" applyBorder="1" applyAlignment="1">
      <alignment vertical="center" wrapText="1"/>
    </xf>
    <xf numFmtId="0" fontId="16" fillId="4" borderId="1" xfId="2" applyFont="1" applyFill="1" applyAlignment="1">
      <alignment horizontal="left" vertical="center" wrapText="1"/>
    </xf>
    <xf numFmtId="0" fontId="16" fillId="5" borderId="2" xfId="2" applyFont="1" applyFill="1" applyBorder="1" applyAlignment="1">
      <alignment horizontal="left" vertical="center" wrapText="1"/>
    </xf>
    <xf numFmtId="0" fontId="16" fillId="5" borderId="8" xfId="2" applyFont="1" applyFill="1" applyBorder="1" applyAlignment="1">
      <alignment horizontal="left" vertical="center" wrapText="1"/>
    </xf>
    <xf numFmtId="0" fontId="16" fillId="5" borderId="11" xfId="2" applyFont="1" applyFill="1" applyBorder="1" applyAlignment="1">
      <alignment horizontal="left" vertical="center" wrapText="1"/>
    </xf>
    <xf numFmtId="0" fontId="16" fillId="5" borderId="26" xfId="2" applyFont="1" applyFill="1" applyBorder="1" applyAlignment="1">
      <alignment horizontal="left" vertical="center" wrapText="1"/>
    </xf>
    <xf numFmtId="0" fontId="16" fillId="4" borderId="5" xfId="2" applyFont="1" applyFill="1" applyBorder="1" applyAlignment="1">
      <alignment horizontal="center" vertical="center" wrapText="1"/>
    </xf>
    <xf numFmtId="0" fontId="16" fillId="4" borderId="6" xfId="2" applyFont="1" applyFill="1" applyBorder="1" applyAlignment="1">
      <alignment horizontal="center" vertical="center" wrapText="1"/>
    </xf>
    <xf numFmtId="0" fontId="16" fillId="4" borderId="7" xfId="2" applyFont="1" applyFill="1" applyBorder="1" applyAlignment="1">
      <alignment horizontal="center" vertical="center" wrapText="1"/>
    </xf>
    <xf numFmtId="1" fontId="10" fillId="4" borderId="5" xfId="3" applyNumberFormat="1" applyFont="1" applyFill="1" applyBorder="1" applyAlignment="1">
      <alignment horizontal="center" vertical="center"/>
    </xf>
    <xf numFmtId="1" fontId="10" fillId="4" borderId="6" xfId="3" applyNumberFormat="1" applyFont="1" applyFill="1" applyBorder="1" applyAlignment="1">
      <alignment horizontal="center" vertical="center"/>
    </xf>
    <xf numFmtId="1" fontId="10" fillId="4" borderId="7" xfId="3" applyNumberFormat="1" applyFont="1" applyFill="1" applyBorder="1" applyAlignment="1">
      <alignment horizontal="center" vertical="center"/>
    </xf>
    <xf numFmtId="0" fontId="35" fillId="5" borderId="5" xfId="3" applyFont="1" applyFill="1" applyBorder="1" applyAlignment="1">
      <alignment horizontal="center" vertical="center" wrapText="1"/>
    </xf>
    <xf numFmtId="0" fontId="35" fillId="5" borderId="7" xfId="3" applyFont="1" applyFill="1" applyBorder="1" applyAlignment="1">
      <alignment horizontal="center" vertical="center" wrapText="1"/>
    </xf>
    <xf numFmtId="0" fontId="24" fillId="5" borderId="5" xfId="3" applyFont="1" applyFill="1" applyBorder="1" applyAlignment="1">
      <alignment horizontal="center" vertical="center"/>
    </xf>
    <xf numFmtId="0" fontId="24" fillId="5" borderId="6" xfId="3" applyFont="1" applyFill="1" applyBorder="1" applyAlignment="1">
      <alignment horizontal="center" vertical="center"/>
    </xf>
    <xf numFmtId="0" fontId="24" fillId="5" borderId="7" xfId="3" applyFont="1" applyFill="1" applyBorder="1" applyAlignment="1">
      <alignment horizontal="center" vertical="center"/>
    </xf>
    <xf numFmtId="0" fontId="24" fillId="0" borderId="5" xfId="3" applyFont="1" applyBorder="1" applyAlignment="1">
      <alignment horizontal="center" vertical="center" wrapText="1"/>
    </xf>
    <xf numFmtId="0" fontId="24" fillId="0" borderId="6" xfId="3" applyFont="1" applyBorder="1" applyAlignment="1">
      <alignment horizontal="center" vertical="center" wrapText="1"/>
    </xf>
    <xf numFmtId="0" fontId="24" fillId="0" borderId="7" xfId="3" applyFont="1" applyBorder="1" applyAlignment="1">
      <alignment horizontal="center" vertical="center" wrapText="1"/>
    </xf>
    <xf numFmtId="9" fontId="24" fillId="4" borderId="11" xfId="3" applyNumberFormat="1" applyFont="1" applyFill="1" applyBorder="1" applyAlignment="1">
      <alignment horizontal="center" vertical="center"/>
    </xf>
    <xf numFmtId="9" fontId="24" fillId="4" borderId="19" xfId="3" applyNumberFormat="1" applyFont="1" applyFill="1" applyBorder="1" applyAlignment="1">
      <alignment horizontal="center" vertical="center"/>
    </xf>
    <xf numFmtId="0" fontId="5" fillId="0" borderId="5" xfId="3" applyFont="1" applyBorder="1" applyAlignment="1">
      <alignment horizontal="left" vertical="top" wrapText="1"/>
    </xf>
    <xf numFmtId="0" fontId="5" fillId="0" borderId="7" xfId="3" applyFont="1" applyBorder="1" applyAlignment="1">
      <alignment horizontal="left" vertical="top" wrapText="1"/>
    </xf>
    <xf numFmtId="0" fontId="24" fillId="0" borderId="5" xfId="3" applyFont="1" applyBorder="1" applyAlignment="1">
      <alignment horizontal="left" vertical="center"/>
    </xf>
    <xf numFmtId="0" fontId="24" fillId="0" borderId="6" xfId="3" applyFont="1" applyBorder="1" applyAlignment="1">
      <alignment horizontal="left" vertical="center"/>
    </xf>
    <xf numFmtId="0" fontId="24" fillId="0" borderId="7" xfId="3" applyFont="1" applyBorder="1" applyAlignment="1">
      <alignment horizontal="left" vertical="center"/>
    </xf>
    <xf numFmtId="0" fontId="35" fillId="5" borderId="29" xfId="3" applyFont="1" applyFill="1" applyBorder="1" applyAlignment="1">
      <alignment horizontal="center" vertical="center" wrapText="1"/>
    </xf>
    <xf numFmtId="0" fontId="35" fillId="5" borderId="28" xfId="3" applyFont="1" applyFill="1" applyBorder="1" applyAlignment="1">
      <alignment horizontal="center" vertical="center" wrapText="1"/>
    </xf>
    <xf numFmtId="0" fontId="24" fillId="0" borderId="26" xfId="3" applyFont="1" applyBorder="1" applyAlignment="1">
      <alignment horizontal="center" vertical="center"/>
    </xf>
    <xf numFmtId="0" fontId="5" fillId="0" borderId="7" xfId="3" applyFont="1" applyBorder="1" applyAlignment="1">
      <alignment horizontal="left" vertical="top"/>
    </xf>
    <xf numFmtId="0" fontId="1" fillId="0" borderId="5" xfId="3" applyFont="1" applyBorder="1" applyAlignment="1">
      <alignment horizontal="left" vertical="top" wrapText="1"/>
    </xf>
    <xf numFmtId="0" fontId="64" fillId="0" borderId="6" xfId="3" applyFont="1" applyBorder="1" applyAlignment="1">
      <alignment horizontal="left" vertical="top"/>
    </xf>
    <xf numFmtId="0" fontId="23" fillId="0" borderId="22" xfId="0" applyFont="1" applyBorder="1" applyAlignment="1">
      <alignment horizontal="left" vertical="top" wrapText="1"/>
    </xf>
    <xf numFmtId="0" fontId="23" fillId="0" borderId="22" xfId="0" applyFont="1" applyBorder="1" applyAlignment="1">
      <alignment horizontal="left" vertical="top"/>
    </xf>
    <xf numFmtId="0" fontId="3" fillId="0" borderId="6" xfId="3" applyFont="1" applyBorder="1" applyAlignment="1">
      <alignment horizontal="left" vertical="top"/>
    </xf>
    <xf numFmtId="0" fontId="23" fillId="0" borderId="6" xfId="3" applyFont="1" applyBorder="1" applyAlignment="1">
      <alignment horizontal="center" vertical="center"/>
    </xf>
    <xf numFmtId="0" fontId="62" fillId="0" borderId="23" xfId="3" applyFont="1" applyBorder="1" applyAlignment="1">
      <alignment vertical="top" wrapText="1"/>
    </xf>
    <xf numFmtId="0" fontId="61" fillId="0" borderId="25" xfId="3" applyFont="1" applyBorder="1" applyAlignment="1">
      <alignment vertical="top" wrapText="1"/>
    </xf>
    <xf numFmtId="0" fontId="62" fillId="0" borderId="25" xfId="3" applyFont="1" applyBorder="1" applyAlignment="1">
      <alignment vertical="top" wrapText="1"/>
    </xf>
    <xf numFmtId="0" fontId="60" fillId="0" borderId="22" xfId="3" applyFont="1" applyBorder="1" applyAlignment="1">
      <alignment vertical="top" wrapText="1"/>
    </xf>
    <xf numFmtId="0" fontId="60" fillId="0" borderId="22" xfId="3" applyFont="1" applyBorder="1" applyAlignment="1">
      <alignment vertical="top"/>
    </xf>
    <xf numFmtId="43" fontId="23" fillId="0" borderId="22" xfId="18" applyFont="1" applyBorder="1" applyAlignment="1">
      <alignment horizontal="center"/>
    </xf>
    <xf numFmtId="0" fontId="59" fillId="0" borderId="22" xfId="0" applyFont="1" applyBorder="1" applyAlignment="1">
      <alignment horizontal="left" vertical="top" wrapText="1"/>
    </xf>
    <xf numFmtId="0" fontId="59" fillId="0" borderId="22" xfId="0" applyFont="1" applyBorder="1" applyAlignment="1">
      <alignment horizontal="left" vertical="top"/>
    </xf>
    <xf numFmtId="0" fontId="2" fillId="0" borderId="22" xfId="0" applyFont="1" applyBorder="1" applyAlignment="1">
      <alignment horizontal="left" vertical="top" wrapText="1"/>
    </xf>
    <xf numFmtId="0" fontId="3" fillId="0" borderId="22" xfId="0" applyFont="1" applyBorder="1" applyAlignment="1">
      <alignment horizontal="left" vertical="top"/>
    </xf>
    <xf numFmtId="0" fontId="63" fillId="0" borderId="25" xfId="3" applyFont="1" applyBorder="1" applyAlignment="1">
      <alignment horizontal="left" vertical="top" wrapText="1"/>
    </xf>
    <xf numFmtId="0" fontId="23" fillId="0" borderId="22" xfId="0" applyFont="1" applyBorder="1" applyAlignment="1">
      <alignment horizontal="center"/>
    </xf>
    <xf numFmtId="0" fontId="22" fillId="0" borderId="23" xfId="24" applyBorder="1" applyAlignment="1">
      <alignment horizontal="center" vertical="center"/>
    </xf>
    <xf numFmtId="0" fontId="15" fillId="0" borderId="2" xfId="2" applyFont="1" applyBorder="1" applyAlignment="1">
      <alignment horizontal="left" vertical="center" wrapText="1"/>
    </xf>
    <xf numFmtId="0" fontId="16" fillId="0" borderId="18" xfId="2" applyFont="1" applyBorder="1" applyAlignment="1">
      <alignment horizontal="left" vertical="center" wrapText="1"/>
    </xf>
    <xf numFmtId="0" fontId="16" fillId="0" borderId="17" xfId="2" applyFont="1" applyBorder="1" applyAlignment="1">
      <alignment horizontal="left" vertical="center" wrapText="1"/>
    </xf>
    <xf numFmtId="0" fontId="16" fillId="0" borderId="8" xfId="2" applyFont="1" applyBorder="1" applyAlignment="1">
      <alignment horizontal="left" vertical="center" wrapText="1"/>
    </xf>
    <xf numFmtId="0" fontId="16" fillId="0" borderId="1" xfId="2" applyFont="1" applyAlignment="1">
      <alignment horizontal="left" vertical="center" wrapText="1"/>
    </xf>
    <xf numFmtId="0" fontId="16" fillId="0" borderId="16" xfId="2" applyFont="1" applyBorder="1" applyAlignment="1">
      <alignment horizontal="left" vertical="center" wrapText="1"/>
    </xf>
    <xf numFmtId="0" fontId="16" fillId="0" borderId="11" xfId="2" applyFont="1" applyBorder="1" applyAlignment="1">
      <alignment horizontal="left" vertical="center" wrapText="1"/>
    </xf>
    <xf numFmtId="0" fontId="16" fillId="0" borderId="20" xfId="2" applyFont="1" applyBorder="1" applyAlignment="1">
      <alignment horizontal="left" vertical="center" wrapText="1"/>
    </xf>
    <xf numFmtId="0" fontId="16" fillId="0" borderId="19" xfId="2" applyFont="1" applyBorder="1" applyAlignment="1">
      <alignment horizontal="left" vertical="center" wrapText="1"/>
    </xf>
    <xf numFmtId="0" fontId="15" fillId="0" borderId="26" xfId="2" applyFont="1" applyBorder="1" applyAlignment="1">
      <alignment horizontal="center" vertical="center" wrapText="1"/>
    </xf>
    <xf numFmtId="0" fontId="15" fillId="0" borderId="26" xfId="2" applyFont="1" applyBorder="1" applyAlignment="1">
      <alignment horizontal="left" vertical="center" wrapText="1"/>
    </xf>
    <xf numFmtId="0" fontId="15" fillId="0" borderId="70" xfId="2" applyFont="1" applyBorder="1" applyAlignment="1">
      <alignment horizontal="center" vertical="center" wrapText="1"/>
    </xf>
    <xf numFmtId="0" fontId="17" fillId="0" borderId="26" xfId="3" applyFont="1" applyBorder="1" applyAlignment="1">
      <alignment horizontal="center" vertical="center" wrapText="1"/>
    </xf>
    <xf numFmtId="0" fontId="17" fillId="0" borderId="5" xfId="3" applyFont="1" applyBorder="1" applyAlignment="1">
      <alignment horizontal="left" vertical="top" wrapText="1"/>
    </xf>
    <xf numFmtId="0" fontId="17" fillId="0" borderId="7" xfId="3" applyFont="1" applyBorder="1" applyAlignment="1">
      <alignment horizontal="left" vertical="top" wrapText="1"/>
    </xf>
    <xf numFmtId="0" fontId="17" fillId="0" borderId="7" xfId="3" applyFont="1" applyBorder="1" applyAlignment="1">
      <alignment horizontal="left" vertical="top"/>
    </xf>
    <xf numFmtId="0" fontId="23" fillId="0" borderId="5" xfId="3" applyFont="1" applyBorder="1" applyAlignment="1">
      <alignment horizontal="left" vertical="top" wrapText="1"/>
    </xf>
    <xf numFmtId="0" fontId="23" fillId="0" borderId="6" xfId="3" applyFont="1" applyBorder="1" applyAlignment="1">
      <alignment horizontal="left" vertical="top"/>
    </xf>
    <xf numFmtId="0" fontId="23" fillId="0" borderId="7" xfId="3" applyFont="1" applyBorder="1" applyAlignment="1">
      <alignment horizontal="left" vertical="top"/>
    </xf>
    <xf numFmtId="0" fontId="17" fillId="0" borderId="23" xfId="3" applyFont="1" applyBorder="1" applyAlignment="1">
      <alignment vertical="top" wrapText="1"/>
    </xf>
    <xf numFmtId="0" fontId="17" fillId="0" borderId="25" xfId="3" applyFont="1" applyBorder="1" applyAlignment="1">
      <alignment vertical="top" wrapText="1"/>
    </xf>
    <xf numFmtId="0" fontId="65" fillId="0" borderId="25" xfId="3" applyFont="1" applyBorder="1" applyAlignment="1">
      <alignment vertical="top" wrapText="1"/>
    </xf>
    <xf numFmtId="0" fontId="17" fillId="2" borderId="23" xfId="0" applyFont="1" applyFill="1" applyBorder="1" applyAlignment="1">
      <alignment vertical="top" wrapText="1"/>
    </xf>
    <xf numFmtId="0" fontId="17" fillId="2" borderId="25" xfId="0" applyFont="1" applyFill="1" applyBorder="1" applyAlignment="1">
      <alignment vertical="top" wrapText="1"/>
    </xf>
    <xf numFmtId="0" fontId="15" fillId="0" borderId="23" xfId="3" applyFont="1" applyBorder="1" applyAlignment="1">
      <alignment vertical="top" wrapText="1"/>
    </xf>
    <xf numFmtId="0" fontId="17" fillId="0" borderId="22" xfId="3" applyFont="1" applyBorder="1" applyAlignment="1">
      <alignment horizontal="left" vertical="top" wrapText="1"/>
    </xf>
    <xf numFmtId="0" fontId="17" fillId="0" borderId="22" xfId="3" applyFont="1" applyBorder="1" applyAlignment="1">
      <alignment horizontal="left" vertical="top"/>
    </xf>
    <xf numFmtId="0" fontId="17" fillId="0" borderId="22" xfId="0" applyFont="1" applyBorder="1" applyAlignment="1">
      <alignment horizontal="left" vertical="top" wrapText="1"/>
    </xf>
    <xf numFmtId="0" fontId="17" fillId="0" borderId="22" xfId="0" applyFont="1" applyBorder="1" applyAlignment="1">
      <alignment horizontal="left" vertical="top"/>
    </xf>
    <xf numFmtId="0" fontId="64" fillId="0" borderId="22" xfId="0" applyFont="1" applyBorder="1" applyAlignment="1">
      <alignment horizontal="left" vertical="top" wrapText="1"/>
    </xf>
    <xf numFmtId="0" fontId="64" fillId="0" borderId="22" xfId="0" applyFont="1" applyBorder="1" applyAlignment="1">
      <alignment horizontal="left" vertical="top"/>
    </xf>
    <xf numFmtId="0" fontId="15" fillId="0" borderId="29"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85" xfId="0" applyFont="1" applyBorder="1" applyAlignment="1">
      <alignment horizontal="center" vertical="center" wrapText="1"/>
    </xf>
    <xf numFmtId="0" fontId="16" fillId="0" borderId="2" xfId="0" applyFont="1" applyBorder="1" applyAlignment="1">
      <alignment horizontal="center" vertical="center"/>
    </xf>
    <xf numFmtId="0" fontId="16" fillId="0" borderId="18" xfId="0" applyFont="1" applyBorder="1" applyAlignment="1">
      <alignment horizontal="center" vertical="center"/>
    </xf>
    <xf numFmtId="0" fontId="16" fillId="0" borderId="75" xfId="0" applyFont="1" applyBorder="1" applyAlignment="1">
      <alignment horizontal="center" vertical="center"/>
    </xf>
    <xf numFmtId="0" fontId="38" fillId="0" borderId="88" xfId="0" applyFont="1" applyBorder="1" applyAlignment="1">
      <alignment horizontal="left" vertical="center" wrapText="1"/>
    </xf>
    <xf numFmtId="0" fontId="38" fillId="0" borderId="76" xfId="0" applyFont="1" applyBorder="1" applyAlignment="1">
      <alignment horizontal="left" vertical="center" wrapText="1"/>
    </xf>
    <xf numFmtId="0" fontId="16" fillId="0" borderId="8" xfId="0" applyFont="1" applyBorder="1" applyAlignment="1">
      <alignment horizontal="center" vertical="center"/>
    </xf>
    <xf numFmtId="0" fontId="16" fillId="0" borderId="1" xfId="0" applyFont="1" applyBorder="1" applyAlignment="1">
      <alignment horizontal="center" vertical="center"/>
    </xf>
    <xf numFmtId="0" fontId="16" fillId="0" borderId="77" xfId="0" applyFont="1" applyBorder="1" applyAlignment="1">
      <alignment horizontal="center" vertical="center"/>
    </xf>
    <xf numFmtId="0" fontId="16" fillId="0" borderId="11" xfId="0" applyFont="1" applyBorder="1" applyAlignment="1">
      <alignment horizontal="center" vertical="center"/>
    </xf>
    <xf numFmtId="0" fontId="16" fillId="0" borderId="20" xfId="0" applyFont="1" applyBorder="1" applyAlignment="1">
      <alignment horizontal="center" vertical="center"/>
    </xf>
    <xf numFmtId="0" fontId="16" fillId="0" borderId="78" xfId="0" applyFont="1" applyBorder="1" applyAlignment="1">
      <alignment horizontal="center" vertical="center"/>
    </xf>
    <xf numFmtId="0" fontId="16" fillId="12" borderId="29" xfId="0" applyFont="1" applyFill="1" applyBorder="1" applyAlignment="1">
      <alignment horizontal="left" vertical="center" wrapText="1"/>
    </xf>
    <xf numFmtId="0" fontId="16" fillId="12" borderId="27" xfId="0" applyFont="1" applyFill="1" applyBorder="1" applyAlignment="1">
      <alignment horizontal="left" vertical="center" wrapText="1"/>
    </xf>
    <xf numFmtId="0" fontId="16" fillId="12" borderId="85" xfId="0"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18" xfId="0" applyFont="1" applyBorder="1" applyAlignment="1">
      <alignment horizontal="left" vertical="center" wrapText="1"/>
    </xf>
    <xf numFmtId="0" fontId="15" fillId="0" borderId="75" xfId="0" applyFont="1" applyBorder="1" applyAlignment="1">
      <alignment horizontal="left" vertical="center" wrapText="1"/>
    </xf>
    <xf numFmtId="0" fontId="15" fillId="0" borderId="8" xfId="0" applyFont="1" applyBorder="1" applyAlignment="1">
      <alignment horizontal="left" vertical="center" wrapText="1"/>
    </xf>
    <xf numFmtId="0" fontId="15" fillId="0" borderId="1" xfId="0" applyFont="1" applyBorder="1" applyAlignment="1">
      <alignment horizontal="left" vertical="center" wrapText="1"/>
    </xf>
    <xf numFmtId="0" fontId="15" fillId="0" borderId="77" xfId="0" applyFont="1" applyBorder="1" applyAlignment="1">
      <alignment horizontal="left" vertical="center" wrapText="1"/>
    </xf>
    <xf numFmtId="0" fontId="15" fillId="0" borderId="74" xfId="0" applyFont="1" applyBorder="1" applyAlignment="1">
      <alignment horizontal="left" vertical="center" wrapText="1"/>
    </xf>
    <xf numFmtId="0" fontId="15" fillId="0" borderId="79" xfId="0" applyFont="1" applyBorder="1" applyAlignment="1">
      <alignment horizontal="left" vertical="center" wrapText="1"/>
    </xf>
    <xf numFmtId="0" fontId="15" fillId="0" borderId="80" xfId="0" applyFont="1" applyBorder="1" applyAlignment="1">
      <alignment horizontal="left"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6" fillId="12" borderId="5" xfId="0" applyFont="1" applyFill="1" applyBorder="1" applyAlignment="1">
      <alignment horizontal="left" vertical="center" wrapText="1"/>
    </xf>
    <xf numFmtId="0" fontId="16" fillId="12" borderId="7" xfId="0" applyFont="1" applyFill="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9" xfId="0" applyFont="1" applyBorder="1" applyAlignment="1">
      <alignment horizontal="center" vertical="center" wrapText="1"/>
    </xf>
    <xf numFmtId="0" fontId="15" fillId="0" borderId="83" xfId="0" applyFont="1" applyBorder="1" applyAlignment="1">
      <alignment horizontal="center" vertical="center" wrapText="1"/>
    </xf>
    <xf numFmtId="0" fontId="15" fillId="0" borderId="82"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7" xfId="0" applyFont="1" applyBorder="1" applyAlignment="1">
      <alignment horizontal="center" vertical="center" wrapText="1"/>
    </xf>
    <xf numFmtId="0" fontId="16" fillId="13" borderId="5" xfId="0" applyFont="1" applyFill="1" applyBorder="1" applyAlignment="1">
      <alignment horizontal="center" vertical="center" wrapText="1"/>
    </xf>
    <xf numFmtId="0" fontId="16" fillId="13" borderId="6" xfId="0" applyFont="1" applyFill="1" applyBorder="1" applyAlignment="1">
      <alignment horizontal="center" vertical="center" wrapText="1"/>
    </xf>
    <xf numFmtId="0" fontId="16" fillId="13" borderId="76" xfId="0" applyFont="1" applyFill="1" applyBorder="1" applyAlignment="1">
      <alignment horizontal="center" vertical="center" wrapText="1"/>
    </xf>
    <xf numFmtId="1" fontId="53" fillId="13" borderId="5" xfId="0" applyNumberFormat="1" applyFont="1" applyFill="1" applyBorder="1" applyAlignment="1">
      <alignment horizontal="center" vertical="center"/>
    </xf>
    <xf numFmtId="1" fontId="53" fillId="13" borderId="6" xfId="0" applyNumberFormat="1" applyFont="1" applyFill="1" applyBorder="1" applyAlignment="1">
      <alignment horizontal="center" vertical="center"/>
    </xf>
    <xf numFmtId="1" fontId="53" fillId="13" borderId="76" xfId="0" applyNumberFormat="1" applyFont="1" applyFill="1" applyBorder="1" applyAlignment="1">
      <alignment horizontal="center" vertical="center"/>
    </xf>
    <xf numFmtId="0" fontId="16" fillId="12" borderId="28" xfId="0" applyFont="1" applyFill="1" applyBorder="1" applyAlignment="1">
      <alignment horizontal="left" vertical="center" wrapText="1"/>
    </xf>
    <xf numFmtId="0" fontId="16" fillId="12" borderId="2" xfId="0" applyFont="1" applyFill="1" applyBorder="1" applyAlignment="1">
      <alignment horizontal="center" vertical="center" wrapText="1"/>
    </xf>
    <xf numFmtId="0" fontId="16" fillId="12" borderId="17" xfId="0" applyFont="1" applyFill="1" applyBorder="1" applyAlignment="1">
      <alignment horizontal="center" vertical="center" wrapText="1"/>
    </xf>
    <xf numFmtId="0" fontId="16" fillId="12" borderId="8" xfId="0" applyFont="1" applyFill="1" applyBorder="1" applyAlignment="1">
      <alignment horizontal="center" vertical="center" wrapText="1"/>
    </xf>
    <xf numFmtId="0" fontId="16" fillId="12" borderId="16" xfId="0" applyFont="1" applyFill="1" applyBorder="1" applyAlignment="1">
      <alignment horizontal="center" vertical="center" wrapText="1"/>
    </xf>
    <xf numFmtId="0" fontId="16" fillId="12" borderId="11" xfId="0" applyFont="1" applyFill="1" applyBorder="1" applyAlignment="1">
      <alignment horizontal="center" vertical="center" wrapText="1"/>
    </xf>
    <xf numFmtId="0" fontId="16" fillId="12" borderId="19" xfId="0"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9" fontId="55" fillId="13" borderId="5" xfId="0" applyNumberFormat="1" applyFont="1" applyFill="1" applyBorder="1" applyAlignment="1">
      <alignment horizontal="center" vertical="center"/>
    </xf>
    <xf numFmtId="9" fontId="55" fillId="13" borderId="76" xfId="0" applyNumberFormat="1" applyFont="1" applyFill="1" applyBorder="1" applyAlignment="1">
      <alignment horizontal="center" vertical="center"/>
    </xf>
    <xf numFmtId="0" fontId="55" fillId="0" borderId="88" xfId="0" applyFont="1" applyBorder="1" applyAlignment="1">
      <alignment horizontal="left" vertical="center"/>
    </xf>
    <xf numFmtId="0" fontId="55" fillId="0" borderId="6" xfId="0" applyFont="1" applyBorder="1" applyAlignment="1">
      <alignment horizontal="left" vertical="center"/>
    </xf>
    <xf numFmtId="0" fontId="55" fillId="0" borderId="76" xfId="0" applyFont="1" applyBorder="1" applyAlignment="1">
      <alignment horizontal="left" vertical="center"/>
    </xf>
    <xf numFmtId="0" fontId="35" fillId="12" borderId="29" xfId="0" applyFont="1" applyFill="1" applyBorder="1" applyAlignment="1">
      <alignment horizontal="center" vertical="center" wrapText="1"/>
    </xf>
    <xf numFmtId="0" fontId="35" fillId="12" borderId="85" xfId="0" applyFont="1" applyFill="1" applyBorder="1" applyAlignment="1">
      <alignment horizontal="center" vertical="center" wrapText="1"/>
    </xf>
    <xf numFmtId="0" fontId="16" fillId="13" borderId="1" xfId="0" applyFont="1" applyFill="1" applyBorder="1" applyAlignment="1">
      <alignment horizontal="left" vertical="center" wrapText="1"/>
    </xf>
    <xf numFmtId="0" fontId="16" fillId="12" borderId="5" xfId="0" applyFont="1" applyFill="1" applyBorder="1" applyAlignment="1">
      <alignment horizontal="center" vertical="center" wrapText="1"/>
    </xf>
    <xf numFmtId="0" fontId="16" fillId="12" borderId="6" xfId="0" applyFont="1" applyFill="1" applyBorder="1" applyAlignment="1">
      <alignment horizontal="center" vertical="center" wrapText="1"/>
    </xf>
    <xf numFmtId="0" fontId="16" fillId="12" borderId="76" xfId="0" applyFont="1" applyFill="1" applyBorder="1" applyAlignment="1">
      <alignment horizontal="center" vertical="center" wrapText="1"/>
    </xf>
    <xf numFmtId="0" fontId="55" fillId="12" borderId="5" xfId="0" applyFont="1" applyFill="1" applyBorder="1" applyAlignment="1">
      <alignment horizontal="center" vertical="center"/>
    </xf>
    <xf numFmtId="0" fontId="55" fillId="12" borderId="6" xfId="0" applyFont="1" applyFill="1" applyBorder="1" applyAlignment="1">
      <alignment horizontal="center" vertical="center"/>
    </xf>
    <xf numFmtId="0" fontId="55" fillId="12" borderId="76" xfId="0" applyFont="1" applyFill="1" applyBorder="1" applyAlignment="1">
      <alignment horizontal="center"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76" xfId="0" applyFont="1" applyBorder="1" applyAlignment="1">
      <alignment horizontal="center" vertical="center" wrapText="1"/>
    </xf>
    <xf numFmtId="0" fontId="55" fillId="0" borderId="29" xfId="0" applyFont="1" applyBorder="1" applyAlignment="1">
      <alignment horizontal="center" vertical="center"/>
    </xf>
    <xf numFmtId="0" fontId="55" fillId="0" borderId="28" xfId="0" applyFont="1" applyBorder="1" applyAlignment="1">
      <alignment horizontal="center" vertical="center"/>
    </xf>
    <xf numFmtId="0" fontId="55" fillId="0" borderId="2" xfId="0" applyFont="1" applyBorder="1" applyAlignment="1">
      <alignment horizontal="center" vertical="center"/>
    </xf>
    <xf numFmtId="0" fontId="55" fillId="0" borderId="17" xfId="0" applyFont="1" applyBorder="1" applyAlignment="1">
      <alignment horizontal="center" vertical="center"/>
    </xf>
    <xf numFmtId="0" fontId="55" fillId="0" borderId="11" xfId="0" applyFont="1" applyBorder="1" applyAlignment="1">
      <alignment horizontal="center" vertical="center"/>
    </xf>
    <xf numFmtId="0" fontId="55" fillId="0" borderId="19" xfId="0" applyFont="1" applyBorder="1" applyAlignment="1">
      <alignment horizontal="center" vertical="center"/>
    </xf>
    <xf numFmtId="0" fontId="35" fillId="12" borderId="90" xfId="0" applyFont="1" applyFill="1" applyBorder="1" applyAlignment="1">
      <alignment horizontal="center" vertical="center" wrapText="1"/>
    </xf>
    <xf numFmtId="0" fontId="17" fillId="0" borderId="5" xfId="3" applyFont="1" applyBorder="1" applyAlignment="1">
      <alignment vertical="top" wrapText="1"/>
    </xf>
    <xf numFmtId="0" fontId="17" fillId="0" borderId="7" xfId="3" applyFont="1" applyBorder="1" applyAlignment="1">
      <alignment vertical="top"/>
    </xf>
    <xf numFmtId="0" fontId="64" fillId="0" borderId="6" xfId="3" applyFont="1" applyBorder="1" applyAlignment="1">
      <alignment horizontal="left" vertical="top" wrapText="1"/>
    </xf>
    <xf numFmtId="0" fontId="48" fillId="0" borderId="5" xfId="0" applyFont="1" applyBorder="1" applyAlignment="1">
      <alignment horizontal="center" vertical="center"/>
    </xf>
    <xf numFmtId="0" fontId="48" fillId="0" borderId="76" xfId="0" applyFont="1" applyBorder="1" applyAlignment="1">
      <alignment horizontal="center" vertical="center"/>
    </xf>
    <xf numFmtId="0" fontId="48" fillId="0" borderId="88" xfId="0" applyFont="1" applyBorder="1" applyAlignment="1">
      <alignment horizontal="center" vertical="center"/>
    </xf>
    <xf numFmtId="0" fontId="35" fillId="12" borderId="23" xfId="0" applyFont="1" applyFill="1" applyBorder="1" applyAlignment="1">
      <alignment horizontal="center" vertical="center" wrapText="1"/>
    </xf>
    <xf numFmtId="0" fontId="35" fillId="12" borderId="43" xfId="0" applyFont="1" applyFill="1" applyBorder="1" applyAlignment="1">
      <alignment horizontal="center" vertical="center" wrapText="1"/>
    </xf>
    <xf numFmtId="0" fontId="35" fillId="12" borderId="25" xfId="0" applyFont="1" applyFill="1" applyBorder="1" applyAlignment="1">
      <alignment horizontal="center" vertical="center" wrapText="1"/>
    </xf>
    <xf numFmtId="0" fontId="33" fillId="15" borderId="51" xfId="0" applyFont="1" applyFill="1" applyBorder="1" applyAlignment="1">
      <alignment horizontal="center" vertical="center" wrapText="1"/>
    </xf>
    <xf numFmtId="0" fontId="33" fillId="15" borderId="87" xfId="0" applyFont="1" applyFill="1" applyBorder="1" applyAlignment="1">
      <alignment horizontal="center" vertical="center" wrapText="1"/>
    </xf>
    <xf numFmtId="0" fontId="66" fillId="2" borderId="23" xfId="0" applyFont="1" applyFill="1" applyBorder="1" applyAlignment="1">
      <alignment vertical="top" wrapText="1"/>
    </xf>
    <xf numFmtId="0" fontId="66" fillId="2" borderId="25" xfId="0" applyFont="1" applyFill="1" applyBorder="1" applyAlignment="1">
      <alignment vertical="top" wrapText="1"/>
    </xf>
    <xf numFmtId="0" fontId="15" fillId="0" borderId="25" xfId="3" applyFont="1" applyBorder="1" applyAlignment="1">
      <alignment vertical="top" wrapText="1"/>
    </xf>
    <xf numFmtId="43" fontId="48" fillId="0" borderId="23" xfId="0" applyNumberFormat="1" applyFont="1" applyBorder="1" applyAlignment="1">
      <alignment horizontal="center"/>
    </xf>
    <xf numFmtId="43" fontId="48" fillId="0" borderId="25" xfId="0" applyNumberFormat="1" applyFont="1" applyBorder="1" applyAlignment="1">
      <alignment horizontal="center"/>
    </xf>
    <xf numFmtId="0" fontId="48" fillId="0" borderId="23" xfId="0" applyFont="1" applyBorder="1" applyAlignment="1">
      <alignment horizontal="center" vertical="center"/>
    </xf>
    <xf numFmtId="0" fontId="48" fillId="0" borderId="86" xfId="0" applyFont="1" applyBorder="1" applyAlignment="1">
      <alignment horizontal="center" vertical="center"/>
    </xf>
    <xf numFmtId="0" fontId="48" fillId="0" borderId="91" xfId="0" applyFont="1" applyBorder="1" applyAlignment="1">
      <alignment horizontal="center" vertical="center"/>
    </xf>
    <xf numFmtId="0" fontId="67" fillId="0" borderId="7" xfId="3" applyFont="1" applyBorder="1" applyAlignment="1">
      <alignment horizontal="left" vertical="top" wrapText="1"/>
    </xf>
    <xf numFmtId="0" fontId="64" fillId="0" borderId="7" xfId="3" applyFont="1" applyBorder="1" applyAlignment="1">
      <alignment horizontal="left" vertical="top" wrapText="1"/>
    </xf>
    <xf numFmtId="0" fontId="17" fillId="0" borderId="23" xfId="3" applyFont="1" applyBorder="1" applyAlignment="1">
      <alignment horizontal="left" vertical="top" wrapText="1"/>
    </xf>
    <xf numFmtId="0" fontId="17" fillId="0" borderId="25" xfId="3" applyFont="1" applyBorder="1" applyAlignment="1">
      <alignment horizontal="left" vertical="top" wrapText="1"/>
    </xf>
    <xf numFmtId="0" fontId="66" fillId="0" borderId="25" xfId="3" applyFont="1" applyBorder="1" applyAlignment="1">
      <alignment horizontal="left" vertical="top" wrapText="1"/>
    </xf>
    <xf numFmtId="0" fontId="48" fillId="0" borderId="23" xfId="3" applyFont="1" applyBorder="1" applyAlignment="1">
      <alignment horizontal="center" vertical="top" wrapText="1"/>
    </xf>
    <xf numFmtId="0" fontId="23" fillId="0" borderId="25" xfId="3" applyFont="1" applyBorder="1" applyAlignment="1">
      <alignment horizontal="center" vertical="top" wrapText="1"/>
    </xf>
    <xf numFmtId="0" fontId="23" fillId="0" borderId="23" xfId="0" applyFont="1" applyBorder="1" applyAlignment="1">
      <alignment horizontal="center" vertical="center" wrapText="1"/>
    </xf>
    <xf numFmtId="0" fontId="23" fillId="0" borderId="25" xfId="0" applyFont="1" applyBorder="1" applyAlignment="1">
      <alignment horizontal="center" vertical="center" wrapText="1"/>
    </xf>
    <xf numFmtId="0" fontId="22" fillId="0" borderId="23" xfId="24" applyBorder="1" applyAlignment="1">
      <alignment horizontal="left" vertical="center" wrapText="1"/>
    </xf>
    <xf numFmtId="0" fontId="57" fillId="0" borderId="25" xfId="3" applyFont="1" applyBorder="1" applyAlignment="1">
      <alignment horizontal="left" vertical="center" wrapText="1"/>
    </xf>
    <xf numFmtId="0" fontId="17" fillId="0" borderId="23" xfId="24" applyFont="1" applyBorder="1" applyAlignment="1">
      <alignment vertical="top" wrapText="1"/>
    </xf>
    <xf numFmtId="0" fontId="57" fillId="0" borderId="25" xfId="3" applyFont="1" applyBorder="1" applyAlignment="1">
      <alignment vertical="top" wrapText="1"/>
    </xf>
    <xf numFmtId="0" fontId="23" fillId="0" borderId="25" xfId="3" applyFont="1" applyBorder="1" applyAlignment="1">
      <alignment vertical="top" wrapText="1"/>
    </xf>
    <xf numFmtId="0" fontId="34" fillId="0" borderId="25" xfId="3" applyFont="1" applyBorder="1" applyAlignment="1">
      <alignment horizontal="left" vertical="center" wrapText="1"/>
    </xf>
    <xf numFmtId="0" fontId="23" fillId="0" borderId="23" xfId="0" applyFont="1" applyBorder="1" applyAlignment="1">
      <alignment horizontal="center"/>
    </xf>
    <xf numFmtId="0" fontId="23" fillId="0" borderId="25" xfId="0" applyFont="1" applyBorder="1" applyAlignment="1">
      <alignment horizontal="center"/>
    </xf>
    <xf numFmtId="0" fontId="16" fillId="5" borderId="29" xfId="3" applyFont="1" applyFill="1" applyBorder="1" applyAlignment="1">
      <alignment horizontal="center" vertical="center" wrapText="1"/>
    </xf>
    <xf numFmtId="0" fontId="16" fillId="5" borderId="28" xfId="3" applyFont="1" applyFill="1" applyBorder="1" applyAlignment="1">
      <alignment horizontal="center" vertical="center" wrapText="1"/>
    </xf>
    <xf numFmtId="0" fontId="11" fillId="5" borderId="5" xfId="3" applyFont="1" applyFill="1" applyBorder="1" applyAlignment="1">
      <alignment horizontal="center" vertical="center" wrapText="1"/>
    </xf>
    <xf numFmtId="0" fontId="11" fillId="5" borderId="6"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0" borderId="5" xfId="3" applyFont="1" applyBorder="1" applyAlignment="1">
      <alignment horizontal="center" vertical="center" wrapText="1"/>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6" fillId="5" borderId="5" xfId="3" applyFont="1" applyFill="1" applyBorder="1" applyAlignment="1">
      <alignment horizontal="center" vertical="center" wrapText="1"/>
    </xf>
    <xf numFmtId="0" fontId="16" fillId="5" borderId="7" xfId="3" applyFont="1" applyFill="1" applyBorder="1" applyAlignment="1">
      <alignment horizontal="center" vertical="center" wrapText="1"/>
    </xf>
    <xf numFmtId="0" fontId="11" fillId="0" borderId="5" xfId="3" applyFont="1" applyBorder="1" applyAlignment="1">
      <alignment horizontal="center"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6" fillId="5" borderId="2" xfId="2" applyFont="1" applyFill="1" applyBorder="1" applyAlignment="1">
      <alignment horizontal="center" vertical="center" wrapText="1"/>
    </xf>
    <xf numFmtId="0" fontId="16" fillId="5" borderId="8" xfId="2" applyFont="1" applyFill="1" applyBorder="1" applyAlignment="1">
      <alignment horizontal="center" vertical="center" wrapText="1"/>
    </xf>
    <xf numFmtId="0" fontId="16" fillId="5" borderId="11" xfId="2" applyFont="1" applyFill="1" applyBorder="1" applyAlignment="1">
      <alignment horizontal="center" vertical="center" wrapText="1"/>
    </xf>
    <xf numFmtId="0" fontId="17" fillId="0" borderId="5" xfId="3" applyFont="1" applyBorder="1" applyAlignment="1">
      <alignment horizontal="center" vertical="center" wrapText="1"/>
    </xf>
    <xf numFmtId="0" fontId="17" fillId="0" borderId="6" xfId="3" applyFont="1" applyBorder="1" applyAlignment="1">
      <alignment horizontal="center" vertical="center" wrapText="1"/>
    </xf>
    <xf numFmtId="0" fontId="17" fillId="0" borderId="7" xfId="3" applyFont="1" applyBorder="1" applyAlignment="1">
      <alignment horizontal="center" vertical="center" wrapText="1"/>
    </xf>
    <xf numFmtId="1" fontId="16" fillId="0" borderId="29" xfId="2" applyNumberFormat="1" applyFont="1" applyBorder="1" applyAlignment="1">
      <alignment horizontal="center" vertical="center" wrapText="1"/>
    </xf>
    <xf numFmtId="1" fontId="16" fillId="0" borderId="27" xfId="2" applyNumberFormat="1" applyFont="1" applyBorder="1" applyAlignment="1">
      <alignment horizontal="center" vertical="center" wrapText="1"/>
    </xf>
    <xf numFmtId="1" fontId="16" fillId="0" borderId="28" xfId="2" applyNumberFormat="1" applyFont="1" applyBorder="1" applyAlignment="1">
      <alignment horizontal="center" vertical="center" wrapText="1"/>
    </xf>
    <xf numFmtId="0" fontId="11" fillId="5" borderId="26" xfId="3" applyFont="1" applyFill="1" applyBorder="1" applyAlignment="1">
      <alignment horizontal="center" vertical="center"/>
    </xf>
    <xf numFmtId="0" fontId="16" fillId="0" borderId="2"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1" xfId="2" applyFont="1" applyAlignment="1">
      <alignment horizontal="center" vertical="center" wrapText="1"/>
    </xf>
    <xf numFmtId="0" fontId="16" fillId="0" borderId="16"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20" xfId="2" applyFont="1" applyBorder="1" applyAlignment="1">
      <alignment horizontal="center" vertical="center" wrapText="1"/>
    </xf>
    <xf numFmtId="0" fontId="16" fillId="0" borderId="19" xfId="2" applyFont="1" applyBorder="1" applyAlignment="1">
      <alignment horizontal="center" vertical="center" wrapText="1"/>
    </xf>
    <xf numFmtId="0" fontId="17" fillId="0" borderId="29" xfId="3" applyFont="1" applyBorder="1" applyAlignment="1">
      <alignment horizontal="center" vertical="center"/>
    </xf>
    <xf numFmtId="0" fontId="17" fillId="0" borderId="27" xfId="3" applyFont="1" applyBorder="1" applyAlignment="1">
      <alignment horizontal="center" vertical="center"/>
    </xf>
    <xf numFmtId="0" fontId="17" fillId="0" borderId="28" xfId="3" applyFont="1" applyBorder="1" applyAlignment="1">
      <alignment horizontal="center" vertical="center"/>
    </xf>
    <xf numFmtId="0" fontId="17" fillId="0" borderId="6" xfId="3" applyFont="1" applyBorder="1" applyAlignment="1">
      <alignment horizontal="left" vertical="top"/>
    </xf>
    <xf numFmtId="0" fontId="17" fillId="0" borderId="5" xfId="3" applyFont="1" applyBorder="1" applyAlignment="1">
      <alignment horizontal="center" vertical="center"/>
    </xf>
    <xf numFmtId="0" fontId="17" fillId="0" borderId="7" xfId="3" applyFont="1" applyBorder="1" applyAlignment="1">
      <alignment horizontal="center" vertical="center"/>
    </xf>
    <xf numFmtId="0" fontId="32" fillId="0" borderId="32" xfId="3" applyFont="1" applyBorder="1" applyAlignment="1">
      <alignment horizontal="center" vertical="center"/>
    </xf>
    <xf numFmtId="0" fontId="17" fillId="0" borderId="6" xfId="3" applyFont="1" applyBorder="1" applyAlignment="1">
      <alignment horizontal="center" vertical="center"/>
    </xf>
    <xf numFmtId="0" fontId="50" fillId="0" borderId="29" xfId="0" applyFont="1" applyBorder="1" applyAlignment="1">
      <alignment horizontal="center" vertical="center"/>
    </xf>
    <xf numFmtId="0" fontId="50" fillId="0" borderId="27" xfId="0" applyFont="1" applyBorder="1" applyAlignment="1">
      <alignment horizontal="center" vertical="center"/>
    </xf>
    <xf numFmtId="0" fontId="50" fillId="0" borderId="85" xfId="0" applyFont="1" applyBorder="1" applyAlignment="1">
      <alignment horizontal="center" vertical="center"/>
    </xf>
    <xf numFmtId="0" fontId="17" fillId="0" borderId="6" xfId="3" applyFont="1" applyBorder="1" applyAlignment="1">
      <alignment vertical="top" wrapText="1"/>
    </xf>
    <xf numFmtId="0" fontId="50" fillId="0" borderId="22" xfId="0" applyFont="1" applyBorder="1" applyAlignment="1">
      <alignment horizontal="center" vertical="center"/>
    </xf>
    <xf numFmtId="0" fontId="16" fillId="0" borderId="51" xfId="0" applyFont="1" applyBorder="1" applyAlignment="1">
      <alignment vertical="center" wrapText="1"/>
    </xf>
    <xf numFmtId="0" fontId="16" fillId="0" borderId="48" xfId="0" applyFont="1" applyBorder="1" applyAlignment="1">
      <alignment vertical="center" wrapText="1"/>
    </xf>
    <xf numFmtId="0" fontId="16" fillId="0" borderId="67" xfId="0" applyFont="1" applyBorder="1" applyAlignment="1">
      <alignment vertical="center" wrapText="1"/>
    </xf>
    <xf numFmtId="0" fontId="16" fillId="0" borderId="40" xfId="0" applyFont="1" applyBorder="1" applyAlignment="1">
      <alignment vertical="center" wrapText="1"/>
    </xf>
    <xf numFmtId="0" fontId="16" fillId="0" borderId="65"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97" xfId="0" applyFont="1" applyBorder="1" applyAlignment="1">
      <alignment horizontal="center" vertical="center" wrapText="1"/>
    </xf>
    <xf numFmtId="0" fontId="50" fillId="0" borderId="33" xfId="0" applyFont="1" applyBorder="1" applyAlignment="1">
      <alignment horizontal="center" vertical="center"/>
    </xf>
    <xf numFmtId="0" fontId="50" fillId="0" borderId="48" xfId="0" applyFont="1" applyBorder="1" applyAlignment="1">
      <alignment horizontal="center" vertical="center"/>
    </xf>
    <xf numFmtId="0" fontId="16" fillId="5" borderId="55" xfId="2" applyFont="1" applyFill="1" applyBorder="1" applyAlignment="1">
      <alignment horizontal="center" vertical="center" wrapText="1"/>
    </xf>
    <xf numFmtId="0" fontId="16" fillId="5" borderId="12" xfId="2" applyFont="1" applyFill="1" applyBorder="1" applyAlignment="1">
      <alignment horizontal="center" vertical="center" wrapText="1"/>
    </xf>
    <xf numFmtId="0" fontId="16" fillId="5" borderId="9" xfId="2" applyFont="1" applyFill="1" applyBorder="1" applyAlignment="1">
      <alignment horizontal="center" vertical="center" wrapText="1"/>
    </xf>
    <xf numFmtId="0" fontId="16" fillId="5" borderId="13" xfId="2" applyFont="1" applyFill="1" applyBorder="1" applyAlignment="1">
      <alignment horizontal="center" vertical="center" wrapText="1"/>
    </xf>
    <xf numFmtId="0" fontId="16" fillId="3" borderId="5" xfId="2" applyFont="1" applyFill="1" applyBorder="1" applyAlignment="1">
      <alignment horizontal="center" vertical="center"/>
    </xf>
    <xf numFmtId="0" fontId="16" fillId="3" borderId="6" xfId="2" applyFont="1" applyFill="1" applyBorder="1" applyAlignment="1">
      <alignment horizontal="center" vertical="center"/>
    </xf>
    <xf numFmtId="0" fontId="16" fillId="3" borderId="7" xfId="2" applyFont="1" applyFill="1" applyBorder="1" applyAlignment="1">
      <alignment horizontal="center" vertical="center"/>
    </xf>
    <xf numFmtId="0" fontId="16" fillId="5" borderId="37" xfId="2" applyFont="1" applyFill="1" applyBorder="1" applyAlignment="1">
      <alignment horizontal="center" vertical="center" wrapText="1"/>
    </xf>
    <xf numFmtId="0" fontId="16" fillId="5" borderId="38" xfId="2" applyFont="1" applyFill="1" applyBorder="1" applyAlignment="1">
      <alignment horizontal="center" vertical="center" wrapText="1"/>
    </xf>
    <xf numFmtId="0" fontId="16" fillId="5" borderId="39" xfId="2" applyFont="1" applyFill="1" applyBorder="1" applyAlignment="1">
      <alignment horizontal="center" vertical="center" wrapText="1"/>
    </xf>
    <xf numFmtId="0" fontId="16" fillId="5" borderId="61" xfId="2" applyFont="1" applyFill="1" applyBorder="1" applyAlignment="1">
      <alignment horizontal="center" vertical="center" wrapText="1"/>
    </xf>
    <xf numFmtId="0" fontId="16" fillId="5" borderId="62" xfId="2" applyFont="1" applyFill="1" applyBorder="1" applyAlignment="1">
      <alignment horizontal="center" vertical="center" wrapText="1"/>
    </xf>
    <xf numFmtId="0" fontId="16" fillId="0" borderId="33"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5"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7" xfId="2" applyFont="1" applyBorder="1" applyAlignment="1">
      <alignment horizontal="center" vertical="center" wrapText="1"/>
    </xf>
    <xf numFmtId="1" fontId="10" fillId="0" borderId="5" xfId="3" applyNumberFormat="1" applyFont="1" applyBorder="1" applyAlignment="1">
      <alignment horizontal="center" vertical="center"/>
    </xf>
    <xf numFmtId="1" fontId="10" fillId="0" borderId="7" xfId="3" applyNumberFormat="1" applyFont="1" applyBorder="1" applyAlignment="1">
      <alignment horizontal="center" vertical="center"/>
    </xf>
    <xf numFmtId="0" fontId="16" fillId="3" borderId="26" xfId="2" applyFont="1" applyFill="1" applyBorder="1" applyAlignment="1">
      <alignment horizontal="left" vertical="center" wrapText="1"/>
    </xf>
    <xf numFmtId="0" fontId="16" fillId="3" borderId="5" xfId="2" applyFont="1" applyFill="1" applyBorder="1" applyAlignment="1">
      <alignment horizontal="center" vertical="center" wrapText="1"/>
    </xf>
    <xf numFmtId="0" fontId="16" fillId="3" borderId="6" xfId="2" applyFont="1" applyFill="1" applyBorder="1" applyAlignment="1">
      <alignment horizontal="center" vertical="center" wrapText="1"/>
    </xf>
    <xf numFmtId="0" fontId="16" fillId="3" borderId="7" xfId="2" applyFont="1" applyFill="1" applyBorder="1" applyAlignment="1">
      <alignment horizontal="center" vertical="center" wrapText="1"/>
    </xf>
    <xf numFmtId="0" fontId="16" fillId="3" borderId="26" xfId="2" applyFont="1" applyFill="1" applyBorder="1" applyAlignment="1">
      <alignment horizontal="center" vertical="center" wrapText="1"/>
    </xf>
    <xf numFmtId="0" fontId="16" fillId="5" borderId="51" xfId="2" applyFont="1" applyFill="1" applyBorder="1" applyAlignment="1">
      <alignment horizontal="center" vertical="center" wrapText="1"/>
    </xf>
    <xf numFmtId="0" fontId="16" fillId="0" borderId="34" xfId="0" applyFont="1" applyBorder="1" applyAlignment="1">
      <alignment vertical="center" wrapText="1"/>
    </xf>
    <xf numFmtId="0" fontId="16" fillId="0" borderId="93" xfId="0" applyFont="1" applyBorder="1" applyAlignment="1">
      <alignment horizontal="center" vertical="center" wrapText="1"/>
    </xf>
    <xf numFmtId="0" fontId="16" fillId="0" borderId="95" xfId="0" applyFont="1" applyBorder="1" applyAlignment="1">
      <alignment horizontal="center" vertical="center" wrapText="1"/>
    </xf>
    <xf numFmtId="0" fontId="16" fillId="0" borderId="22" xfId="0" applyFont="1" applyBorder="1" applyAlignment="1">
      <alignment vertical="center" wrapText="1"/>
    </xf>
    <xf numFmtId="0" fontId="16" fillId="0" borderId="22" xfId="0" applyFont="1" applyBorder="1" applyAlignment="1">
      <alignment horizontal="center" vertical="center" wrapText="1"/>
    </xf>
    <xf numFmtId="0" fontId="50" fillId="0" borderId="92" xfId="0" applyFont="1" applyBorder="1" applyAlignment="1">
      <alignment horizontal="center" vertical="center"/>
    </xf>
    <xf numFmtId="0" fontId="50" fillId="0" borderId="49" xfId="0" applyFont="1" applyBorder="1" applyAlignment="1">
      <alignment horizontal="center" vertical="center"/>
    </xf>
    <xf numFmtId="0" fontId="42" fillId="0" borderId="2" xfId="2" applyFont="1" applyBorder="1" applyAlignment="1">
      <alignment horizontal="center" vertical="center" wrapText="1"/>
    </xf>
    <xf numFmtId="0" fontId="42" fillId="0" borderId="18" xfId="2" applyFont="1" applyBorder="1" applyAlignment="1">
      <alignment horizontal="center" vertical="center" wrapText="1"/>
    </xf>
    <xf numFmtId="0" fontId="42" fillId="0" borderId="8" xfId="2" applyFont="1" applyBorder="1" applyAlignment="1">
      <alignment horizontal="center" vertical="center" wrapText="1"/>
    </xf>
    <xf numFmtId="0" fontId="42" fillId="0" borderId="1" xfId="2" applyFont="1" applyAlignment="1">
      <alignment horizontal="center" vertical="center" wrapText="1"/>
    </xf>
    <xf numFmtId="0" fontId="42" fillId="0" borderId="11" xfId="2" applyFont="1" applyBorder="1" applyAlignment="1">
      <alignment horizontal="center" vertical="center" wrapText="1"/>
    </xf>
    <xf numFmtId="0" fontId="42" fillId="0" borderId="20" xfId="2" applyFont="1" applyBorder="1" applyAlignment="1">
      <alignment horizontal="center" vertical="center" wrapText="1"/>
    </xf>
    <xf numFmtId="0" fontId="42" fillId="5" borderId="29" xfId="2" applyFont="1" applyFill="1" applyBorder="1" applyAlignment="1">
      <alignment horizontal="center" vertical="center" wrapText="1"/>
    </xf>
    <xf numFmtId="0" fontId="42" fillId="5" borderId="27" xfId="2" applyFont="1" applyFill="1" applyBorder="1" applyAlignment="1">
      <alignment horizontal="center" vertical="center" wrapText="1"/>
    </xf>
    <xf numFmtId="0" fontId="42" fillId="5" borderId="28" xfId="2" applyFont="1" applyFill="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16" fillId="3" borderId="5" xfId="3" applyFont="1" applyFill="1" applyBorder="1" applyAlignment="1">
      <alignment horizontal="center" vertical="center" wrapText="1"/>
    </xf>
    <xf numFmtId="0" fontId="16" fillId="3" borderId="6" xfId="3" applyFont="1" applyFill="1" applyBorder="1" applyAlignment="1">
      <alignment horizontal="center" vertical="center" wrapText="1"/>
    </xf>
    <xf numFmtId="0" fontId="16" fillId="3" borderId="7" xfId="3" applyFont="1" applyFill="1" applyBorder="1" applyAlignment="1">
      <alignment horizontal="center" vertical="center" wrapText="1"/>
    </xf>
    <xf numFmtId="0" fontId="16" fillId="5" borderId="6" xfId="3" applyFont="1" applyFill="1" applyBorder="1" applyAlignment="1">
      <alignment horizontal="center" vertical="center" wrapText="1"/>
    </xf>
    <xf numFmtId="0" fontId="23" fillId="5" borderId="6" xfId="3" applyFont="1" applyFill="1" applyBorder="1" applyAlignment="1">
      <alignment horizontal="center" vertical="center" wrapText="1"/>
    </xf>
    <xf numFmtId="0" fontId="23" fillId="5" borderId="7" xfId="3" applyFont="1" applyFill="1" applyBorder="1" applyAlignment="1">
      <alignment horizontal="center" vertical="center" wrapText="1"/>
    </xf>
    <xf numFmtId="0" fontId="16" fillId="5" borderId="11" xfId="3" applyFont="1" applyFill="1" applyBorder="1" applyAlignment="1">
      <alignment horizontal="center" vertical="center" wrapText="1"/>
    </xf>
    <xf numFmtId="0" fontId="16" fillId="5" borderId="19" xfId="3" applyFont="1" applyFill="1" applyBorder="1" applyAlignment="1">
      <alignment horizontal="center" vertical="center" wrapText="1"/>
    </xf>
    <xf numFmtId="0" fontId="35" fillId="5" borderId="27" xfId="3" applyFont="1" applyFill="1" applyBorder="1" applyAlignment="1">
      <alignment horizontal="center" vertical="center" wrapText="1"/>
    </xf>
    <xf numFmtId="0" fontId="35" fillId="5" borderId="26" xfId="3" applyFont="1" applyFill="1" applyBorder="1" applyAlignment="1">
      <alignment horizontal="center" vertical="center" wrapText="1"/>
    </xf>
    <xf numFmtId="0" fontId="16" fillId="3" borderId="11" xfId="3" applyFont="1" applyFill="1" applyBorder="1" applyAlignment="1">
      <alignment horizontal="center" vertical="center" wrapText="1"/>
    </xf>
    <xf numFmtId="0" fontId="16" fillId="3" borderId="20" xfId="3" applyFont="1" applyFill="1" applyBorder="1" applyAlignment="1">
      <alignment horizontal="center" vertical="center" wrapText="1"/>
    </xf>
    <xf numFmtId="0" fontId="16" fillId="3" borderId="19" xfId="3" applyFont="1" applyFill="1" applyBorder="1" applyAlignment="1">
      <alignment horizontal="center" vertical="center" wrapText="1"/>
    </xf>
    <xf numFmtId="0" fontId="38" fillId="10" borderId="2" xfId="2" applyFont="1" applyFill="1" applyBorder="1" applyAlignment="1">
      <alignment horizontal="center" vertical="center" wrapText="1"/>
    </xf>
    <xf numFmtId="0" fontId="38" fillId="10" borderId="18" xfId="2" applyFont="1" applyFill="1" applyBorder="1" applyAlignment="1">
      <alignment horizontal="center" vertical="center" wrapText="1"/>
    </xf>
    <xf numFmtId="0" fontId="38" fillId="10" borderId="17" xfId="2" applyFont="1" applyFill="1" applyBorder="1" applyAlignment="1">
      <alignment horizontal="center" vertical="center" wrapText="1"/>
    </xf>
    <xf numFmtId="0" fontId="38" fillId="10" borderId="8" xfId="2" applyFont="1" applyFill="1" applyBorder="1" applyAlignment="1">
      <alignment horizontal="center" vertical="center" wrapText="1"/>
    </xf>
    <xf numFmtId="0" fontId="38" fillId="10" borderId="1" xfId="2" applyFont="1" applyFill="1" applyAlignment="1">
      <alignment horizontal="center" vertical="center" wrapText="1"/>
    </xf>
    <xf numFmtId="0" fontId="38" fillId="10" borderId="16" xfId="2" applyFont="1" applyFill="1" applyBorder="1" applyAlignment="1">
      <alignment horizontal="center" vertical="center" wrapText="1"/>
    </xf>
    <xf numFmtId="0" fontId="38" fillId="10" borderId="11" xfId="2" applyFont="1" applyFill="1" applyBorder="1" applyAlignment="1">
      <alignment horizontal="center" vertical="center" wrapText="1"/>
    </xf>
    <xf numFmtId="0" fontId="38" fillId="10" borderId="20" xfId="2" applyFont="1" applyFill="1" applyBorder="1" applyAlignment="1">
      <alignment horizontal="center" vertical="center" wrapText="1"/>
    </xf>
    <xf numFmtId="0" fontId="38" fillId="10" borderId="19" xfId="2" applyFont="1" applyFill="1" applyBorder="1" applyAlignment="1">
      <alignment horizontal="center" vertical="center" wrapText="1"/>
    </xf>
    <xf numFmtId="0" fontId="16" fillId="5" borderId="5" xfId="2" applyFont="1" applyFill="1" applyBorder="1" applyAlignment="1">
      <alignment horizontal="left" vertical="center" wrapText="1"/>
    </xf>
    <xf numFmtId="0" fontId="16" fillId="5" borderId="7" xfId="2" applyFont="1" applyFill="1" applyBorder="1" applyAlignment="1">
      <alignment horizontal="left" vertical="center" wrapText="1"/>
    </xf>
    <xf numFmtId="0" fontId="15" fillId="0" borderId="26" xfId="0" applyFont="1" applyBorder="1" applyAlignment="1">
      <alignment horizontal="left" vertical="center" wrapText="1"/>
    </xf>
    <xf numFmtId="0" fontId="42" fillId="0" borderId="29" xfId="2" applyFont="1" applyBorder="1" applyAlignment="1">
      <alignment horizontal="center" vertical="center" wrapText="1"/>
    </xf>
    <xf numFmtId="0" fontId="42" fillId="0" borderId="27" xfId="2" applyFont="1" applyBorder="1" applyAlignment="1">
      <alignment horizontal="center" vertical="center" wrapText="1"/>
    </xf>
    <xf numFmtId="0" fontId="42" fillId="0" borderId="28" xfId="2" applyFont="1" applyBorder="1" applyAlignment="1">
      <alignment horizontal="center" vertical="center" wrapText="1"/>
    </xf>
    <xf numFmtId="0" fontId="35" fillId="5" borderId="17" xfId="3" applyFont="1" applyFill="1" applyBorder="1" applyAlignment="1">
      <alignment horizontal="center" vertical="center" wrapText="1"/>
    </xf>
    <xf numFmtId="0" fontId="35" fillId="5" borderId="1" xfId="3" applyFont="1" applyFill="1" applyAlignment="1">
      <alignment horizontal="center" vertical="center" wrapText="1"/>
    </xf>
    <xf numFmtId="0" fontId="35" fillId="5" borderId="20" xfId="3" applyFont="1" applyFill="1" applyBorder="1" applyAlignment="1">
      <alignment horizontal="center" vertical="center" wrapText="1"/>
    </xf>
    <xf numFmtId="1" fontId="10" fillId="0" borderId="6" xfId="3" applyNumberFormat="1" applyFont="1" applyBorder="1" applyAlignment="1">
      <alignment horizontal="center" vertical="center"/>
    </xf>
    <xf numFmtId="0" fontId="45" fillId="5" borderId="9" xfId="19" applyFont="1" applyFill="1" applyBorder="1" applyAlignment="1">
      <alignment horizontal="center" vertical="center" wrapText="1"/>
    </xf>
    <xf numFmtId="0" fontId="45" fillId="5" borderId="13" xfId="19" applyFont="1" applyFill="1" applyBorder="1" applyAlignment="1">
      <alignment horizontal="center" vertical="center" wrapText="1"/>
    </xf>
    <xf numFmtId="0" fontId="28" fillId="11" borderId="55" xfId="14" quotePrefix="1" applyNumberFormat="1" applyFill="1" applyBorder="1" applyAlignment="1">
      <alignment horizontal="center" vertical="center" wrapText="1"/>
    </xf>
    <xf numFmtId="0" fontId="28" fillId="11" borderId="12" xfId="14" quotePrefix="1" applyNumberFormat="1" applyFill="1" applyBorder="1" applyAlignment="1">
      <alignment horizontal="center" vertical="center" wrapText="1"/>
    </xf>
    <xf numFmtId="0" fontId="28" fillId="11" borderId="9" xfId="14" quotePrefix="1" applyNumberFormat="1" applyFill="1" applyBorder="1" applyAlignment="1">
      <alignment horizontal="center" vertical="center" wrapText="1"/>
    </xf>
    <xf numFmtId="0" fontId="28" fillId="11" borderId="13" xfId="14" quotePrefix="1" applyNumberFormat="1" applyFill="1" applyBorder="1" applyAlignment="1">
      <alignment horizontal="center" vertical="center" wrapText="1"/>
    </xf>
    <xf numFmtId="0" fontId="28" fillId="11" borderId="9" xfId="14" applyNumberFormat="1" applyFill="1" applyBorder="1" applyAlignment="1">
      <alignment horizontal="center" vertical="center" wrapText="1"/>
    </xf>
    <xf numFmtId="0" fontId="28" fillId="11" borderId="13" xfId="14" applyNumberFormat="1" applyFill="1" applyBorder="1" applyAlignment="1">
      <alignment horizontal="center" vertical="center" wrapText="1"/>
    </xf>
    <xf numFmtId="0" fontId="28" fillId="3" borderId="9" xfId="12" quotePrefix="1" applyNumberFormat="1" applyFont="1" applyFill="1" applyBorder="1" applyAlignment="1">
      <alignment horizontal="center" vertical="center" wrapText="1"/>
    </xf>
    <xf numFmtId="0" fontId="28" fillId="3" borderId="13" xfId="12" quotePrefix="1" applyNumberFormat="1" applyFont="1" applyFill="1" applyBorder="1" applyAlignment="1">
      <alignment horizontal="center" vertical="center" wrapText="1"/>
    </xf>
    <xf numFmtId="0" fontId="45" fillId="5" borderId="37" xfId="19" applyFont="1" applyFill="1" applyBorder="1" applyAlignment="1">
      <alignment horizontal="center" vertical="center"/>
    </xf>
    <xf numFmtId="0" fontId="45" fillId="5" borderId="38" xfId="19" applyFont="1" applyFill="1" applyBorder="1" applyAlignment="1">
      <alignment horizontal="center" vertical="center"/>
    </xf>
    <xf numFmtId="0" fontId="45" fillId="5" borderId="56" xfId="19" applyFont="1" applyFill="1" applyBorder="1" applyAlignment="1">
      <alignment horizontal="center" vertical="center"/>
    </xf>
    <xf numFmtId="0" fontId="45" fillId="5" borderId="59" xfId="19" applyFont="1" applyFill="1" applyBorder="1" applyAlignment="1">
      <alignment horizontal="center" vertical="center"/>
    </xf>
    <xf numFmtId="0" fontId="45" fillId="0" borderId="1" xfId="19" applyFont="1" applyAlignment="1">
      <alignment horizontal="center" vertical="center" wrapText="1"/>
    </xf>
    <xf numFmtId="0" fontId="7" fillId="10" borderId="1" xfId="19" applyFill="1" applyAlignment="1">
      <alignment horizontal="center"/>
    </xf>
    <xf numFmtId="0" fontId="45" fillId="5" borderId="33" xfId="19" applyFont="1" applyFill="1" applyBorder="1" applyAlignment="1">
      <alignment horizontal="center" vertical="center" wrapText="1"/>
    </xf>
    <xf numFmtId="0" fontId="45" fillId="5" borderId="60" xfId="19" applyFont="1" applyFill="1" applyBorder="1" applyAlignment="1">
      <alignment horizontal="center" vertical="center" wrapText="1"/>
    </xf>
    <xf numFmtId="0" fontId="41" fillId="3" borderId="10" xfId="19" applyFont="1" applyFill="1" applyBorder="1" applyAlignment="1">
      <alignment horizontal="center" vertical="center" wrapText="1"/>
    </xf>
    <xf numFmtId="0" fontId="41" fillId="3" borderId="14" xfId="19" applyFont="1" applyFill="1" applyBorder="1" applyAlignment="1">
      <alignment horizontal="center" vertical="center" wrapText="1"/>
    </xf>
    <xf numFmtId="0" fontId="15" fillId="0" borderId="1" xfId="2" applyFont="1" applyAlignment="1">
      <alignment horizontal="center" vertical="center" wrapText="1"/>
    </xf>
    <xf numFmtId="0" fontId="15" fillId="0" borderId="20" xfId="2" applyFont="1" applyBorder="1" applyAlignment="1">
      <alignment horizontal="center" vertical="center" wrapText="1"/>
    </xf>
    <xf numFmtId="0" fontId="16" fillId="10" borderId="11" xfId="2" applyFont="1" applyFill="1" applyBorder="1" applyAlignment="1">
      <alignment horizontal="center" vertical="center"/>
    </xf>
    <xf numFmtId="0" fontId="16" fillId="10" borderId="20" xfId="2" applyFont="1" applyFill="1" applyBorder="1" applyAlignment="1">
      <alignment horizontal="center" vertical="center"/>
    </xf>
    <xf numFmtId="0" fontId="16" fillId="10" borderId="19" xfId="2" applyFont="1" applyFill="1" applyBorder="1" applyAlignment="1">
      <alignment horizontal="center" vertical="center"/>
    </xf>
    <xf numFmtId="0" fontId="16" fillId="10" borderId="29" xfId="2" applyFont="1" applyFill="1" applyBorder="1" applyAlignment="1">
      <alignment horizontal="center" vertical="center"/>
    </xf>
    <xf numFmtId="0" fontId="16" fillId="10" borderId="27" xfId="2" applyFont="1" applyFill="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3" borderId="2"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19" xfId="0" applyFont="1" applyFill="1" applyBorder="1" applyAlignment="1">
      <alignment horizontal="center" vertical="center"/>
    </xf>
    <xf numFmtId="0" fontId="17" fillId="0" borderId="22"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17" xfId="0" applyFont="1" applyBorder="1" applyAlignment="1">
      <alignment horizontal="center" vertical="center" wrapText="1"/>
    </xf>
    <xf numFmtId="0" fontId="16" fillId="5" borderId="45" xfId="2" applyFont="1" applyFill="1" applyBorder="1" applyAlignment="1">
      <alignment horizontal="center" vertical="center" wrapText="1"/>
    </xf>
    <xf numFmtId="0" fontId="16" fillId="5" borderId="46" xfId="2" applyFont="1" applyFill="1" applyBorder="1" applyAlignment="1">
      <alignment horizontal="center" vertical="center" wrapText="1"/>
    </xf>
    <xf numFmtId="0" fontId="16" fillId="0" borderId="29" xfId="2" applyFont="1" applyBorder="1" applyAlignment="1">
      <alignment horizontal="center" vertical="center"/>
    </xf>
    <xf numFmtId="0" fontId="16" fillId="0" borderId="27" xfId="2" applyFont="1" applyBorder="1" applyAlignment="1">
      <alignment horizontal="center" vertical="center"/>
    </xf>
    <xf numFmtId="0" fontId="16" fillId="5" borderId="41" xfId="2" applyFont="1" applyFill="1" applyBorder="1" applyAlignment="1">
      <alignment horizontal="center" vertical="center" wrapText="1"/>
    </xf>
    <xf numFmtId="0" fontId="16" fillId="5" borderId="42" xfId="2" applyFont="1" applyFill="1" applyBorder="1" applyAlignment="1">
      <alignment horizontal="center" vertical="center" wrapText="1"/>
    </xf>
    <xf numFmtId="0" fontId="16" fillId="0" borderId="71" xfId="2" applyFont="1" applyBorder="1" applyAlignment="1">
      <alignment horizontal="center" vertical="center" wrapText="1"/>
    </xf>
    <xf numFmtId="0" fontId="16" fillId="0" borderId="72" xfId="2" applyFont="1" applyBorder="1" applyAlignment="1">
      <alignment horizontal="center" vertical="center" wrapText="1"/>
    </xf>
    <xf numFmtId="0" fontId="16" fillId="0" borderId="73" xfId="2" applyFont="1" applyBorder="1" applyAlignment="1">
      <alignment horizontal="center" vertical="center" wrapText="1"/>
    </xf>
    <xf numFmtId="0" fontId="64" fillId="0" borderId="5" xfId="3" applyFont="1" applyFill="1" applyBorder="1" applyAlignment="1">
      <alignment horizontal="left" vertical="top" wrapText="1"/>
    </xf>
    <xf numFmtId="0" fontId="64" fillId="0" borderId="6" xfId="3" applyFont="1" applyFill="1" applyBorder="1" applyAlignment="1">
      <alignment horizontal="left" vertical="top"/>
    </xf>
    <xf numFmtId="0" fontId="64" fillId="0" borderId="7" xfId="3" applyFont="1" applyFill="1" applyBorder="1" applyAlignment="1">
      <alignment horizontal="left" vertical="top" wrapText="1"/>
    </xf>
  </cellXfs>
  <cellStyles count="25">
    <cellStyle name="Hipervínculo" xfId="24" builtinId="8"/>
    <cellStyle name="Hyperlink" xfId="16" xr:uid="{FF327CB4-B363-4859-B3D4-FEC05C720CF9}"/>
    <cellStyle name="Millares" xfId="18" builtinId="3"/>
    <cellStyle name="Millares [0]" xfId="23" builtinId="6"/>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openxmlformats.org/officeDocument/2006/relationships/calcChain" Target="calcChain.xml"/><Relationship Id="rId3" Type="http://schemas.openxmlformats.org/officeDocument/2006/relationships/worksheet" Target="worksheets/sheet3.xml"/><Relationship Id="rId34" Type="http://schemas.openxmlformats.org/officeDocument/2006/relationships/sheetMetadata" Target="metadata.xml"/><Relationship Id="rId42" Type="http://schemas.openxmlformats.org/officeDocument/2006/relationships/customXml" Target="../customXml/item3.xml"/><Relationship Id="rId7" Type="http://schemas.openxmlformats.org/officeDocument/2006/relationships/worksheet" Target="worksheets/sheet7.xml"/><Relationship Id="rId33" Type="http://schemas.openxmlformats.org/officeDocument/2006/relationships/sharedStrings" Target="sharedStrings.xml"/><Relationship Id="rId38" Type="http://schemas.microsoft.com/office/2017/06/relationships/rdRichValueTypes" Target="richData/rdRichValueTypes.xml"/><Relationship Id="rId2" Type="http://schemas.openxmlformats.org/officeDocument/2006/relationships/worksheet" Target="worksheets/sheet2.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microsoft.com/office/2017/06/relationships/rdRichValueStructure" Target="richData/rdrichvaluestructure.xml"/><Relationship Id="rId40" Type="http://schemas.openxmlformats.org/officeDocument/2006/relationships/customXml" Target="../customXml/item1.xml"/><Relationship Id="rId5" Type="http://schemas.openxmlformats.org/officeDocument/2006/relationships/worksheet" Target="worksheets/sheet5.xml"/><Relationship Id="rId36" Type="http://schemas.microsoft.com/office/2017/06/relationships/rdRichValue" Target="richData/rdrichvalue.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4C8FD38-FCB9-7540-ABE2-153467473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512885</xdr:colOff>
      <xdr:row>0</xdr:row>
      <xdr:rowOff>0</xdr:rowOff>
    </xdr:from>
    <xdr:to>
      <xdr:col>0</xdr:col>
      <xdr:colOff>1684460</xdr:colOff>
      <xdr:row>3</xdr:row>
      <xdr:rowOff>182755</xdr:rowOff>
    </xdr:to>
    <xdr:pic>
      <xdr:nvPicPr>
        <xdr:cNvPr id="2" name="Picture 47">
          <a:extLst>
            <a:ext uri="{FF2B5EF4-FFF2-40B4-BE49-F238E27FC236}">
              <a16:creationId xmlns:a16="http://schemas.microsoft.com/office/drawing/2014/main" id="{A0A9BBFD-02C2-4C70-9DAB-625B7CCF80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885" y="0"/>
          <a:ext cx="1171575" cy="805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02FFC37-7AFE-B84A-B5D2-09BCCDA901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j7pAUHgvcVEo-KktJ3ekAsBMn3dXaCugBxtD9_1BQqcKA?e=yVZ2Ca" TargetMode="External"/><Relationship Id="rId13" Type="http://schemas.openxmlformats.org/officeDocument/2006/relationships/hyperlink" Target="https://secretariadistritald-my.sharepoint.com/:f:/g/personal/kforero_sdmujer_gov_co/EgL3jcun3d1Fi5lTcuxsTmkBgRfC7GC4-cIyEtFatZ4Vyw?e=3ew0vK" TargetMode="External"/><Relationship Id="rId18" Type="http://schemas.openxmlformats.org/officeDocument/2006/relationships/hyperlink" Target="https://secretariadistritald-my.sharepoint.com/:f:/g/personal/kforero_sdmujer_gov_co/ErtzwyPxfxZMt2M4v_oPKnMBgo9m_5r5V5j0XGrLIQsv5w?e=cqhDCQ" TargetMode="External"/><Relationship Id="rId26" Type="http://schemas.openxmlformats.org/officeDocument/2006/relationships/drawing" Target="../drawings/drawing1.xml"/><Relationship Id="rId3" Type="http://schemas.openxmlformats.org/officeDocument/2006/relationships/hyperlink" Target="https://secretariadistritald-my.sharepoint.com/:f:/g/personal/kforero_sdmujer_gov_co/Ej7pAUHgvcVEo-KktJ3ekAsBMn3dXaCugBxtD9_1BQqcKA?e=CTUi7V" TargetMode="External"/><Relationship Id="rId21" Type="http://schemas.openxmlformats.org/officeDocument/2006/relationships/hyperlink" Target="https://secretariadistritald-my.sharepoint.com/:f:/g/personal/kforero_sdmujer_gov_co/EnuCgqZdNy9IvdxfSItiZtgBQNfy5Rv6cqwj7grwnL8snw?e=Ec3kwb" TargetMode="External"/><Relationship Id="rId7" Type="http://schemas.openxmlformats.org/officeDocument/2006/relationships/hyperlink" Target="https://secretariadistritald-my.sharepoint.com/:f:/g/personal/kforero_sdmujer_gov_co/ErUAQKH2tTlKjMvsW3tVJQUBvPKHugXd6KwEn--Z88jSXQ?e=tPRXgJ" TargetMode="External"/><Relationship Id="rId12" Type="http://schemas.openxmlformats.org/officeDocument/2006/relationships/hyperlink" Target="https://secretariadistritald-my.sharepoint.com/:f:/g/personal/kforero_sdmujer_gov_co/Evv51o1Tbq9NjRkdHaWjI_0BQuHWT32IwMqAgdN3Km23ZA?e=48xCh6" TargetMode="External"/><Relationship Id="rId17" Type="http://schemas.openxmlformats.org/officeDocument/2006/relationships/hyperlink" Target="https://secretariadistritald-my.sharepoint.com/:f:/g/personal/kforero_sdmujer_gov_co/Ej7WY-danDtMvduyzuIGLAIBvcF1RCBAnQSRe1iLBikOtg?e=tvS7wf" TargetMode="External"/><Relationship Id="rId25" Type="http://schemas.openxmlformats.org/officeDocument/2006/relationships/printerSettings" Target="../printerSettings/printerSettings1.bin"/><Relationship Id="rId2" Type="http://schemas.openxmlformats.org/officeDocument/2006/relationships/hyperlink" Target="https://secretariadistritald-my.sharepoint.com/:f:/g/personal/kforero_sdmujer_gov_co/ErUAQKH2tTlKjMvsW3tVJQUBvPKHugXd6KwEn--Z88jSXQ?e=cpDkOV" TargetMode="External"/><Relationship Id="rId16" Type="http://schemas.openxmlformats.org/officeDocument/2006/relationships/hyperlink" Target="https://secretariadistritald-my.sharepoint.com/:f:/g/personal/kforero_sdmujer_gov_co/EgL3jcun3d1Fi5lTcuxsTmkBgRfC7GC4-cIyEtFatZ4Vyw?e=ZCuYnE" TargetMode="External"/><Relationship Id="rId20" Type="http://schemas.openxmlformats.org/officeDocument/2006/relationships/hyperlink" Target="https://secretariadistritald-my.sharepoint.com/:f:/g/personal/kforero_sdmujer_gov_co/EtQiMaSa3nxMjdC9mydaS-EBX9uzT4M7twV_-wh6bqYQ6Q?e=j9la46" TargetMode="External"/><Relationship Id="rId1" Type="http://schemas.openxmlformats.org/officeDocument/2006/relationships/hyperlink" Target="https://secretariadistritald-my.sharepoint.com/:f:/g/personal/kforero_sdmujer_gov_co/ErUAQKH2tTlKjMvsW3tVJQUBvPKHugXd6KwEn--Z88jSXQ?e=cpDkOV" TargetMode="External"/><Relationship Id="rId6" Type="http://schemas.openxmlformats.org/officeDocument/2006/relationships/hyperlink" Target="https://secretariadistritald-my.sharepoint.com/:f:/g/personal/kforero_sdmujer_gov_co/Eq5dEZN84WpGgWlQAX7pE_kBtktDW8cluN6-Y6kBANfzTw?e=k4fHB8" TargetMode="External"/><Relationship Id="rId11" Type="http://schemas.openxmlformats.org/officeDocument/2006/relationships/hyperlink" Target="https://secretariadistritald-my.sharepoint.com/:f:/g/personal/kforero_sdmujer_gov_co/EqyiSC-OnMJOlHRgZ4rX_doB5Mq_R3yBqS3NrqI1L88UAw?e=tQIzsa" TargetMode="External"/><Relationship Id="rId24" Type="http://schemas.openxmlformats.org/officeDocument/2006/relationships/hyperlink" Target="https://secretariadistritald-my.sharepoint.com/:f:/g/personal/kforero_sdmujer_gov_co/EpSFBbhEvrlKsVG5MlGdoDQBKyhypvsk9MxDvxtN5ZtiHw?e=XkcSHm" TargetMode="External"/><Relationship Id="rId5" Type="http://schemas.openxmlformats.org/officeDocument/2006/relationships/hyperlink" Target="https://secretariadistritald-my.sharepoint.com/:f:/g/personal/kforero_sdmujer_gov_co/Eq5dEZN84WpGgWlQAX7pE_kBtktDW8cluN6-Y6kBANfzTw?e=k4fHB8" TargetMode="External"/><Relationship Id="rId15" Type="http://schemas.openxmlformats.org/officeDocument/2006/relationships/hyperlink" Target="https://secretariadistritald-my.sharepoint.com/:f:/g/personal/kforero_sdmujer_gov_co/Evv51o1Tbq9NjRkdHaWjI_0BQuHWT32IwMqAgdN3Km23ZA?e=sA3OMd" TargetMode="External"/><Relationship Id="rId23" Type="http://schemas.openxmlformats.org/officeDocument/2006/relationships/hyperlink" Target="https://secretariadistritald-my.sharepoint.com/:f:/g/personal/kforero_sdmujer_gov_co/EqyiSC-OnMJOlHRgZ4rX_doB5Mq_R3yBqS3NrqI1L88UAw?e=ebwUUk" TargetMode="External"/><Relationship Id="rId28" Type="http://schemas.openxmlformats.org/officeDocument/2006/relationships/comments" Target="../comments1.xml"/><Relationship Id="rId10" Type="http://schemas.openxmlformats.org/officeDocument/2006/relationships/hyperlink" Target="https://secretariadistritald-my.sharepoint.com/:f:/g/personal/kforero_sdmujer_gov_co/EgL3jcun3d1Fi5lTcuxsTmkBgRfC7GC4-cIyEtFatZ4Vyw?e=1JuzQi" TargetMode="External"/><Relationship Id="rId19" Type="http://schemas.openxmlformats.org/officeDocument/2006/relationships/hyperlink" Target="https://secretariadistritald-my.sharepoint.com/:f:/g/personal/kforero_sdmujer_gov_co/EqyiSC-OnMJOlHRgZ4rX_doB5Mq_R3yBqS3NrqI1L88UAw?e=fe0yZb" TargetMode="External"/><Relationship Id="rId4" Type="http://schemas.openxmlformats.org/officeDocument/2006/relationships/hyperlink" Target="https://secretariadistritald-my.sharepoint.com/:f:/g/personal/kforero_sdmujer_gov_co/Ej7pAUHgvcVEo-KktJ3ekAsBMn3dXaCugBxtD9_1BQqcKA?e=CTUi7V" TargetMode="External"/><Relationship Id="rId9" Type="http://schemas.openxmlformats.org/officeDocument/2006/relationships/hyperlink" Target="https://secretariadistritald-my.sharepoint.com/:f:/g/personal/kforero_sdmujer_gov_co/Eq5dEZN84WpGgWlQAX7pE_kBtktDW8cluN6-Y6kBANfzTw?e=jl3Skm" TargetMode="External"/><Relationship Id="rId14" Type="http://schemas.openxmlformats.org/officeDocument/2006/relationships/hyperlink" Target="https://secretariadistritald-my.sharepoint.com/:f:/g/personal/kforero_sdmujer_gov_co/EqyiSC-OnMJOlHRgZ4rX_doB5Mq_R3yBqS3NrqI1L88UAw?e=KPV5zC" TargetMode="External"/><Relationship Id="rId22" Type="http://schemas.openxmlformats.org/officeDocument/2006/relationships/hyperlink" Target="https://secretariadistritald-my.sharepoint.com/:f:/g/personal/kforero_sdmujer_gov_co/Evcxz8JYj-lNne0gpu0VtYwBm7fHon9xGqyXeGu8SPX8jw?e=mPr67L" TargetMode="External"/><Relationship Id="rId27"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pCLJ3iuEH9KpH4a3HmyK7AB_W4iNJ6e3z-GEdh2HFLpew?e=13jSau" TargetMode="External"/><Relationship Id="rId13" Type="http://schemas.openxmlformats.org/officeDocument/2006/relationships/hyperlink" Target="https://secretariadistritald-my.sharepoint.com/:f:/g/personal/kforero_sdmujer_gov_co/EqFJp8eM_H9HlTCqHB_VtF8BS5Kpfi9nt68-TfcKLS8k9A?e=TlejuB" TargetMode="External"/><Relationship Id="rId18" Type="http://schemas.openxmlformats.org/officeDocument/2006/relationships/hyperlink" Target="https://secretariadistritald-my.sharepoint.com/:f:/g/personal/kforero_sdmujer_gov_co/EpCLJ3iuEH9KpH4a3HmyK7AB_W4iNJ6e3z-GEdh2HFLpew?e=iOkgU3" TargetMode="External"/><Relationship Id="rId3" Type="http://schemas.openxmlformats.org/officeDocument/2006/relationships/hyperlink" Target="https://secretariadistritald-my.sharepoint.com/:f:/g/personal/kforero_sdmujer_gov_co/EuGfzC3hoJhFu2ggqhGyGKcBNJns-3XhmeAC7mJ3mLNlog?e=1EOcVH" TargetMode="External"/><Relationship Id="rId21" Type="http://schemas.openxmlformats.org/officeDocument/2006/relationships/hyperlink" Target="https://secretariadistritald-my.sharepoint.com/:f:/g/personal/kforero_sdmujer_gov_co/EpCLJ3iuEH9KpH4a3HmyK7AB_W4iNJ6e3z-GEdh2HFLpew?e=mZRTC9" TargetMode="External"/><Relationship Id="rId7" Type="http://schemas.openxmlformats.org/officeDocument/2006/relationships/hyperlink" Target="https://secretariadistritald-my.sharepoint.com/:f:/g/personal/kforero_sdmujer_gov_co/EvyUjMHXzxlDlomCF7nxS5ABJ2zN3CG7IVe8rc_gFSGj3w?e=gsvhre" TargetMode="External"/><Relationship Id="rId12" Type="http://schemas.openxmlformats.org/officeDocument/2006/relationships/hyperlink" Target="https://secretariadistritald-my.sharepoint.com/:f:/g/personal/kforero_sdmujer_gov_co/Eg6Y4BQjyWVItv_2veyxyZEB5CdFxFdgaKrbxAPdlMxWyg?e=fGXCJf" TargetMode="External"/><Relationship Id="rId17" Type="http://schemas.openxmlformats.org/officeDocument/2006/relationships/hyperlink" Target="https://secretariadistritald-my.sharepoint.com/:f:/g/personal/kforero_sdmujer_gov_co/EqDCqFeowTdJmLvREEgQSG0B4ybx935AXuK55qISEB4Q2Q?e=40nSmi" TargetMode="External"/><Relationship Id="rId25" Type="http://schemas.openxmlformats.org/officeDocument/2006/relationships/comments" Target="../comments2.xml"/><Relationship Id="rId2" Type="http://schemas.openxmlformats.org/officeDocument/2006/relationships/hyperlink" Target="https://secretariadistritald-my.sharepoint.com/:f:/g/personal/kforero_sdmujer_gov_co/EuGfzC3hoJhFu2ggqhGyGKcBNJns-3XhmeAC7mJ3mLNlog?e=1EOcVH" TargetMode="External"/><Relationship Id="rId16" Type="http://schemas.openxmlformats.org/officeDocument/2006/relationships/hyperlink" Target="https://secretariadistritald-my.sharepoint.com/:f:/g/personal/kforero_sdmujer_gov_co/EqDCqFeowTdJmLvREEgQSG0B4ybx935AXuK55qISEB4Q2Q?e=8JKacM" TargetMode="External"/><Relationship Id="rId20" Type="http://schemas.openxmlformats.org/officeDocument/2006/relationships/hyperlink" Target="https://secretariadistritald-my.sharepoint.com/:f:/g/personal/kforero_sdmujer_gov_co/EoxieAG0BPRMpRN4iaV0busBngHNpzVCe9D8M3ecSK6uFw?e=rMkfgu" TargetMode="External"/><Relationship Id="rId1" Type="http://schemas.openxmlformats.org/officeDocument/2006/relationships/hyperlink" Target="https://secretariadistritald-my.sharepoint.com/:f:/g/personal/kforero_sdmujer_gov_co/EuGfzC3hoJhFu2ggqhGyGKcBNJns-3XhmeAC7mJ3mLNlog?e=1EOcVH" TargetMode="External"/><Relationship Id="rId6" Type="http://schemas.openxmlformats.org/officeDocument/2006/relationships/hyperlink" Target="https://secretariadistritald-my.sharepoint.com/:f:/g/personal/kforero_sdmujer_gov_co/Eqmn8ma_mUtBli3uoZwO8UgBubqxD8e3VNGYJsUKe7kwuw?e=OnEHME" TargetMode="External"/><Relationship Id="rId11" Type="http://schemas.openxmlformats.org/officeDocument/2006/relationships/hyperlink" Target="https://secretariadistritald-my.sharepoint.com/:f:/g/personal/kforero_sdmujer_gov_co/EiIk-B2k5qxAms0hgYhbByMBCe5OFoPdPZlpgYXKfRZNVA?e=xYRikS" TargetMode="External"/><Relationship Id="rId24" Type="http://schemas.openxmlformats.org/officeDocument/2006/relationships/vmlDrawing" Target="../drawings/vmlDrawing2.vml"/><Relationship Id="rId5" Type="http://schemas.openxmlformats.org/officeDocument/2006/relationships/hyperlink" Target="https://secretariadistritald-my.sharepoint.com/:f:/g/personal/kforero_sdmujer_gov_co/EuGfzC3hoJhFu2ggqhGyGKcBNJns-3XhmeAC7mJ3mLNlog?e=2FcIw2" TargetMode="External"/><Relationship Id="rId15" Type="http://schemas.openxmlformats.org/officeDocument/2006/relationships/hyperlink" Target="https://secretariadistritald-my.sharepoint.com/:f:/g/personal/kforero_sdmujer_gov_co/Eq16BZsOMMpMvfXUM0YdNIgBf0Gel8XcqH0f-9dvCn3ivg?e=haByxk" TargetMode="External"/><Relationship Id="rId23" Type="http://schemas.openxmlformats.org/officeDocument/2006/relationships/drawing" Target="../drawings/drawing2.xml"/><Relationship Id="rId10" Type="http://schemas.openxmlformats.org/officeDocument/2006/relationships/hyperlink" Target="https://secretariadistritald-my.sharepoint.com/:f:/g/personal/kforero_sdmujer_gov_co/Eg6Y4BQjyWVItv_2veyxyZEB5CdFxFdgaKrbxAPdlMxWyg?e=e7M0p9" TargetMode="External"/><Relationship Id="rId19" Type="http://schemas.openxmlformats.org/officeDocument/2006/relationships/hyperlink" Target="https://secretariadistritald-my.sharepoint.com/:f:/g/personal/kforero_sdmujer_gov_co/ErnmzyVcGDhFpNjpOOOjL5YBlh2BNVsnIhrikwu6IMEWLA?e=16iFaN" TargetMode="External"/><Relationship Id="rId4" Type="http://schemas.openxmlformats.org/officeDocument/2006/relationships/hyperlink" Target="https://secretariadistritald-my.sharepoint.com/:f:/g/personal/kforero_sdmujer_gov_co/EuGfzC3hoJhFu2ggqhGyGKcBNJns-3XhmeAC7mJ3mLNlog?e=1EOcVH" TargetMode="External"/><Relationship Id="rId9" Type="http://schemas.openxmlformats.org/officeDocument/2006/relationships/hyperlink" Target="https://secretariadistritald-my.sharepoint.com/:f:/g/personal/kforero_sdmujer_gov_co/ErnmzyVcGDhFpNjpOOOjL5YBlh2BNVsnIhrikwu6IMEWLA?e=fhbpkO" TargetMode="External"/><Relationship Id="rId14" Type="http://schemas.openxmlformats.org/officeDocument/2006/relationships/hyperlink" Target="https://secretariadistritald-my.sharepoint.com/:f:/g/personal/kforero_sdmujer_gov_co/Et9nLStOX6RDkpLKX-F-MboBqJDqivGLssywQsYKIRChPA?e=UaQA9b" TargetMode="External"/><Relationship Id="rId22" Type="http://schemas.openxmlformats.org/officeDocument/2006/relationships/hyperlink" Target="https://secretariadistritald-my.sharepoint.com/:f:/g/personal/kforero_sdmujer_gov_co/ErnmzyVcGDhFpNjpOOOjL5YBlh2BNVsnIhrikwu6IMEWLA?e=M9AZqB"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o5d0eURIO5Blp6q3Sk94FMBJhVkXkLAhkVX7ATqNyDZaA?e=6nb5PI" TargetMode="External"/><Relationship Id="rId13" Type="http://schemas.openxmlformats.org/officeDocument/2006/relationships/hyperlink" Target="https://secretariadistritald-my.sharepoint.com/:f:/g/personal/kforero_sdmujer_gov_co/EokKVjH_DuNOsSUYg9GGhwwBxKxjKoTHZB2lR84R6l8vww?e=ID192L" TargetMode="External"/><Relationship Id="rId18" Type="http://schemas.openxmlformats.org/officeDocument/2006/relationships/hyperlink" Target="https://secretariadistritald-my.sharepoint.com/:f:/g/personal/kforero_sdmujer_gov_co/EokKVjH_DuNOsSUYg9GGhwwBxKxjKoTHZB2lR84R6l8vww?e=TNlAVH" TargetMode="External"/><Relationship Id="rId26" Type="http://schemas.openxmlformats.org/officeDocument/2006/relationships/hyperlink" Target="https://secretariadistritald-my.sharepoint.com/:f:/g/personal/kforero_sdmujer_gov_co/Ema_PYxWLCRAril1dZrzR-QBsrunxN4kAu4VvVdEeRTMXg?e=tRbnX0" TargetMode="External"/><Relationship Id="rId3" Type="http://schemas.openxmlformats.org/officeDocument/2006/relationships/hyperlink" Target="https://secretariadistritald-my.sharepoint.com/:f:/g/personal/kforero_sdmujer_gov_co/EnTuEg0Ug3pFl1WzrEPa2J0Bk2YmT4mHhUAllNBXv2ROUQ?e=fFKszV" TargetMode="External"/><Relationship Id="rId21" Type="http://schemas.openxmlformats.org/officeDocument/2006/relationships/hyperlink" Target="https://secretariadistritald-my.sharepoint.com/:f:/g/personal/kforero_sdmujer_gov_co/EuQ9vTk0XmlPspmzUuNFoDUB345UFP0Cf0ASvIIKsDL9yA?e=DrHRLV" TargetMode="External"/><Relationship Id="rId7" Type="http://schemas.openxmlformats.org/officeDocument/2006/relationships/hyperlink" Target="https://secretariadistritald-my.sharepoint.com/:f:/g/personal/kforero_sdmujer_gov_co/EnTuEg0Ug3pFl1WzrEPa2J0Bk2YmT4mHhUAllNBXv2ROUQ?e=fFKszV" TargetMode="External"/><Relationship Id="rId12" Type="http://schemas.openxmlformats.org/officeDocument/2006/relationships/hyperlink" Target="https://secretariadistritald-my.sharepoint.com/:f:/g/personal/kforero_sdmujer_gov_co/EqdbDTEL5WZAk1-Jo8Lg8poBofPruCeBIamn9vljPdBaSA?e=8nGQY0" TargetMode="External"/><Relationship Id="rId17" Type="http://schemas.openxmlformats.org/officeDocument/2006/relationships/hyperlink" Target="https://secretariadistritald-my.sharepoint.com/:f:/g/personal/kforero_sdmujer_gov_co/EoYx9_DFlDtCpVuHJRVDk3IBr3sX6RaiDEuOSNHMdyPwlg?e=K3v5kf" TargetMode="External"/><Relationship Id="rId25" Type="http://schemas.openxmlformats.org/officeDocument/2006/relationships/hyperlink" Target="https://secretariadistritald-my.sharepoint.com/:f:/g/personal/kforero_sdmujer_gov_co/EgdiUm48IgpKjO2_8n5z7mkBeF_CGjLPns9CIyccw6p9Sw?e=xbPrMZ" TargetMode="External"/><Relationship Id="rId2" Type="http://schemas.openxmlformats.org/officeDocument/2006/relationships/hyperlink" Target="https://secretariadistritald-my.sharepoint.com/:f:/g/personal/kforero_sdmujer_gov_co/EnTuEg0Ug3pFl1WzrEPa2J0Bk2YmT4mHhUAllNBXv2ROUQ?e=fFKszV" TargetMode="External"/><Relationship Id="rId16" Type="http://schemas.openxmlformats.org/officeDocument/2006/relationships/hyperlink" Target="https://secretariadistritald-my.sharepoint.com/:f:/g/personal/kforero_sdmujer_gov_co/Elt9-3efoF1AsSM9_WTw-O4BNo3WPeSKpevGCuHy1sPUBw?e=u84sra" TargetMode="External"/><Relationship Id="rId20" Type="http://schemas.openxmlformats.org/officeDocument/2006/relationships/hyperlink" Target="https://secretariadistritald-my.sharepoint.com/:f:/g/personal/kforero_sdmujer_gov_co/EgYBYOnocIpFuVvy58w1smIBoE7wZtmIaBiAYOGW4CPtMg?e=1HPXOb" TargetMode="External"/><Relationship Id="rId29" Type="http://schemas.openxmlformats.org/officeDocument/2006/relationships/hyperlink" Target="https://secretariadistritald-my.sharepoint.com/:f:/g/personal/kforero_sdmujer_gov_co/EnWBuEvRSwNOhqamJ-y0QMwBICtRxtCjpUhpz3uyYFEU1A?e=CszchK" TargetMode="External"/><Relationship Id="rId1" Type="http://schemas.openxmlformats.org/officeDocument/2006/relationships/hyperlink" Target="https://secretariadistritald-my.sharepoint.com/:f:/g/personal/kforero_sdmujer_gov_co/EnTuEg0Ug3pFl1WzrEPa2J0Bk2YmT4mHhUAllNBXv2ROUQ?e=fFKszV" TargetMode="External"/><Relationship Id="rId6" Type="http://schemas.openxmlformats.org/officeDocument/2006/relationships/hyperlink" Target="https://secretariadistritald-my.sharepoint.com/:f:/g/personal/kforero_sdmujer_gov_co/EnTuEg0Ug3pFl1WzrEPa2J0Bk2YmT4mHhUAllNBXv2ROUQ?e=fFKszV" TargetMode="External"/><Relationship Id="rId11" Type="http://schemas.openxmlformats.org/officeDocument/2006/relationships/hyperlink" Target="https://secretariadistritald-my.sharepoint.com/:f:/g/personal/kforero_sdmujer_gov_co/Epsd821vrOpBhA4-yV1va8gBX_JmiB11OCk6CgZ-UN41bQ?e=05XHSN" TargetMode="External"/><Relationship Id="rId24" Type="http://schemas.openxmlformats.org/officeDocument/2006/relationships/hyperlink" Target="https://secretariadistritald-my.sharepoint.com/:f:/g/personal/kforero_sdmujer_gov_co/EokKVjH_DuNOsSUYg9GGhwwBxKxjKoTHZB2lR84R6l8vww?e=DPf7RL" TargetMode="External"/><Relationship Id="rId32" Type="http://schemas.openxmlformats.org/officeDocument/2006/relationships/drawing" Target="../drawings/drawing3.xml"/><Relationship Id="rId5" Type="http://schemas.openxmlformats.org/officeDocument/2006/relationships/hyperlink" Target="https://secretariadistritald-my.sharepoint.com/:f:/g/personal/kforero_sdmujer_gov_co/EnTuEg0Ug3pFl1WzrEPa2J0Bk2YmT4mHhUAllNBXv2ROUQ?e=fFKszV" TargetMode="External"/><Relationship Id="rId15" Type="http://schemas.openxmlformats.org/officeDocument/2006/relationships/hyperlink" Target="https://secretariadistritald-my.sharepoint.com/:f:/g/personal/kforero_sdmujer_gov_co/Ej1hA_8PSS9HpF7rr5CGNOEB3GvKZoDi_h9RC0rPT3lV4w?e=h2Xu5l" TargetMode="External"/><Relationship Id="rId23" Type="http://schemas.openxmlformats.org/officeDocument/2006/relationships/hyperlink" Target="https://secretariadistritald-my.sharepoint.com/:f:/g/personal/kforero_sdmujer_gov_co/Elt9-3efoF1AsSM9_WTw-O4BNo3WPeSKpevGCuHy1sPUBw?e=LJ3cQO" TargetMode="External"/><Relationship Id="rId28" Type="http://schemas.openxmlformats.org/officeDocument/2006/relationships/hyperlink" Target="https://secretariadistritald-my.sharepoint.com/:f:/g/personal/kforero_sdmujer_gov_co/EokKVjH_DuNOsSUYg9GGhwwBxKxjKoTHZB2lR84R6l8vww?e=MNA9QT" TargetMode="External"/><Relationship Id="rId10" Type="http://schemas.openxmlformats.org/officeDocument/2006/relationships/hyperlink" Target="https://secretariadistritald-my.sharepoint.com/:f:/g/personal/kforero_sdmujer_gov_co/EqXWgInmmspMsT5MFRfV9WYBfQM62VxxnHrTdG7m3PmKnQ?e=FlRuNv" TargetMode="External"/><Relationship Id="rId19" Type="http://schemas.openxmlformats.org/officeDocument/2006/relationships/hyperlink" Target="https://secretariadistritald-my.sharepoint.com/:f:/g/personal/kforero_sdmujer_gov_co/Ehgnz0OLSphLkhb-XH_cS28BnP103oddoSyfj1SKij7rWw?e=DM1SEw" TargetMode="External"/><Relationship Id="rId31" Type="http://schemas.openxmlformats.org/officeDocument/2006/relationships/hyperlink" Target="https://secretariadistritald-my.sharepoint.com/:f:/g/personal/kforero_sdmujer_gov_co/Ej1hA_8PSS9HpF7rr5CGNOEB3GvKZoDi_h9RC0rPT3lV4w?e=bnUN4u" TargetMode="External"/><Relationship Id="rId4" Type="http://schemas.openxmlformats.org/officeDocument/2006/relationships/hyperlink" Target="https://secretariadistritald-my.sharepoint.com/:f:/g/personal/kforero_sdmujer_gov_co/EnTuEg0Ug3pFl1WzrEPa2J0Bk2YmT4mHhUAllNBXv2ROUQ?e=fFKszV" TargetMode="External"/><Relationship Id="rId9" Type="http://schemas.openxmlformats.org/officeDocument/2006/relationships/hyperlink" Target="https://secretariadistritald-my.sharepoint.com/:f:/g/personal/kforero_sdmujer_gov_co/EokKVjH_DuNOsSUYg9GGhwwBxKxjKoTHZB2lR84R6l8vww?e=5WDGbI" TargetMode="External"/><Relationship Id="rId14" Type="http://schemas.openxmlformats.org/officeDocument/2006/relationships/hyperlink" Target="https://secretariadistritald-my.sharepoint.com/:f:/g/personal/kforero_sdmujer_gov_co/Elt9-3efoF1AsSM9_WTw-O4BNo3WPeSKpevGCuHy1sPUBw?e=08uVjs" TargetMode="External"/><Relationship Id="rId22" Type="http://schemas.openxmlformats.org/officeDocument/2006/relationships/hyperlink" Target="https://secretariadistritald-my.sharepoint.com/:f:/g/personal/kforero_sdmujer_gov_co/Eimya5qWDwtMpPOPbm6xT6YB2_ccskFIpXid-ynHa_3zxw?e=esLbti" TargetMode="External"/><Relationship Id="rId27" Type="http://schemas.openxmlformats.org/officeDocument/2006/relationships/hyperlink" Target="https://secretariadistritald-my.sharepoint.com/:f:/g/personal/kforero_sdmujer_gov_co/Elt9-3efoF1AsSM9_WTw-O4BNo3WPeSKpevGCuHy1sPUBw?e=MWaTwv" TargetMode="External"/><Relationship Id="rId30" Type="http://schemas.openxmlformats.org/officeDocument/2006/relationships/hyperlink" Target="https://secretariadistritald-my.sharepoint.com/:f:/g/personal/kforero_sdmujer_gov_co/Elt9-3efoF1AsSM9_WTw-O4BNo3WPeSKpevGCuHy1sPUBw?e=G0HpO9"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ucfiycPFJVCmHesIWPxbo0BcrwA_lflkixan8I1RLBMbw?e=F2xqoZ" TargetMode="External"/><Relationship Id="rId13" Type="http://schemas.openxmlformats.org/officeDocument/2006/relationships/hyperlink" Target="https://secretariadistritald-my.sharepoint.com/:f:/g/personal/kforero_sdmujer_gov_co/EvTcAtfdlBxMsX79bk0qHFYB52qnec65m5KrkYw6e1EbDQ?e=H4yeky" TargetMode="External"/><Relationship Id="rId18" Type="http://schemas.openxmlformats.org/officeDocument/2006/relationships/vmlDrawing" Target="../drawings/vmlDrawing3.vml"/><Relationship Id="rId3" Type="http://schemas.openxmlformats.org/officeDocument/2006/relationships/hyperlink" Target="https://secretariadistritald-my.sharepoint.com/:f:/g/personal/kforero_sdmujer_gov_co/Eu8MU_5Qi_pGrDFbxqh3K2gBHZ6T7NpRSQWN8dGOFWjtNQ?e=PUYS4K" TargetMode="External"/><Relationship Id="rId7" Type="http://schemas.openxmlformats.org/officeDocument/2006/relationships/hyperlink" Target="https://secretariadistritald-my.sharepoint.com/:f:/g/personal/kforero_sdmujer_gov_co/ErjRfjtyZD9It_WxcMsT9mEB4s18ssvAtzQcH7cfSvQYZg?e=jagxRC" TargetMode="External"/><Relationship Id="rId12" Type="http://schemas.openxmlformats.org/officeDocument/2006/relationships/hyperlink" Target="https://secretariadistritald-my.sharepoint.com/:f:/g/personal/kforero_sdmujer_gov_co/EvfsxKth4U5MhoJF9Kq3tO4BdFuJ-QYjeNvUI77B-lekig?e=qQZocj" TargetMode="External"/><Relationship Id="rId17" Type="http://schemas.openxmlformats.org/officeDocument/2006/relationships/drawing" Target="../drawings/drawing4.xml"/><Relationship Id="rId2" Type="http://schemas.openxmlformats.org/officeDocument/2006/relationships/hyperlink" Target="https://secretariadistritald-my.sharepoint.com/:f:/g/personal/kforero_sdmujer_gov_co/Eu8MU_5Qi_pGrDFbxqh3K2gBHZ6T7NpRSQWN8dGOFWjtNQ?e=PUYS4K" TargetMode="External"/><Relationship Id="rId16" Type="http://schemas.openxmlformats.org/officeDocument/2006/relationships/printerSettings" Target="../printerSettings/printerSettings2.bin"/><Relationship Id="rId1" Type="http://schemas.openxmlformats.org/officeDocument/2006/relationships/hyperlink" Target="https://secretariadistritald-my.sharepoint.com/:f:/g/personal/kforero_sdmujer_gov_co/Eu8MU_5Qi_pGrDFbxqh3K2gBHZ6T7NpRSQWN8dGOFWjtNQ?e=PUYS4K" TargetMode="External"/><Relationship Id="rId6" Type="http://schemas.openxmlformats.org/officeDocument/2006/relationships/hyperlink" Target="https://secretariadistritald-my.sharepoint.com/:f:/g/personal/kforero_sdmujer_gov_co/Egfdn3R_FKNJhZmMDfsK_jUBOeGSim9gBdu9OsVapxYlPg?e=WekgQ5" TargetMode="External"/><Relationship Id="rId11" Type="http://schemas.openxmlformats.org/officeDocument/2006/relationships/hyperlink" Target="https://secretariadistritald-my.sharepoint.com/:f:/g/personal/kforero_sdmujer_gov_co/Egfdn3R_FKNJhZmMDfsK_jUBOeGSim9gBdu9OsVapxYlPg?e=easFo6" TargetMode="External"/><Relationship Id="rId5" Type="http://schemas.openxmlformats.org/officeDocument/2006/relationships/hyperlink" Target="https://secretariadistritald-my.sharepoint.com/:f:/g/personal/kforero_sdmujer_gov_co/EtSsQdPGH6tPvoXHqS91s-8BjIJUZs-fWGKZ5hL8mzuHOA?e=27dwuD" TargetMode="External"/><Relationship Id="rId15" Type="http://schemas.openxmlformats.org/officeDocument/2006/relationships/hyperlink" Target="https://secretariadistritald-my.sharepoint.com/:f:/g/personal/kforero_sdmujer_gov_co/EkpTPWeoQVZIhJTs46S1iBsB4TVioAV8LAspkRZiiZWfYg?e=CYcEQF" TargetMode="External"/><Relationship Id="rId10" Type="http://schemas.openxmlformats.org/officeDocument/2006/relationships/hyperlink" Target="https://secretariadistritald-my.sharepoint.com/:f:/g/personal/kforero_sdmujer_gov_co/EkpTPWeoQVZIhJTs46S1iBsB4TVioAV8LAspkRZiiZWfYg?e=bfOw01" TargetMode="External"/><Relationship Id="rId19" Type="http://schemas.openxmlformats.org/officeDocument/2006/relationships/comments" Target="../comments3.xml"/><Relationship Id="rId4" Type="http://schemas.openxmlformats.org/officeDocument/2006/relationships/hyperlink" Target="https://secretariadistritald-my.sharepoint.com/:f:/g/personal/kforero_sdmujer_gov_co/EkJJH2JvQa9MniA3SOzacqsBs0qx7xadOpJuL3D7Yt04jw?e=2JOKW4" TargetMode="External"/><Relationship Id="rId9" Type="http://schemas.openxmlformats.org/officeDocument/2006/relationships/hyperlink" Target="https://secretariadistritald-my.sharepoint.com/:f:/g/personal/kforero_sdmujer_gov_co/EkpTPWeoQVZIhJTs46S1iBsB4TVioAV8LAspkRZiiZWfYg?e=HqXOGk" TargetMode="External"/><Relationship Id="rId14" Type="http://schemas.openxmlformats.org/officeDocument/2006/relationships/hyperlink" Target="https://secretariadistritald-my.sharepoint.com/:f:/g/personal/kforero_sdmujer_gov_co/Egfdn3R_FKNJhZmMDfsK_jUBOeGSim9gBdu9OsVapxYlPg?e=Io6Tc9"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secretariadistritald-my.sharepoint.com/:f:/g/personal/kforero_sdmujer_gov_co/EnTuEg0Ug3pFl1WzrEPa2J0Bk2YmT4mHhUAllNBXv2ROUQ?e=QYGpRm" TargetMode="External"/><Relationship Id="rId7" Type="http://schemas.openxmlformats.org/officeDocument/2006/relationships/hyperlink" Target="https://secretariadistritald-my.sharepoint.com/:f:/g/personal/kforero_sdmujer_gov_co/Elt9-3efoF1AsSM9_WTw-O4BNo3WPeSKpevGCuHy1sPUBw?e=8gY2vr" TargetMode="External"/><Relationship Id="rId2" Type="http://schemas.openxmlformats.org/officeDocument/2006/relationships/hyperlink" Target="https://secretariadistritald-my.sharepoint.com/:f:/g/personal/kforero_sdmujer_gov_co/EnTuEg0Ug3pFl1WzrEPa2J0Bk2YmT4mHhUAllNBXv2ROUQ?e=VSWMKs" TargetMode="External"/><Relationship Id="rId1" Type="http://schemas.openxmlformats.org/officeDocument/2006/relationships/hyperlink" Target="https://secretariadistritald-my.sharepoint.com/:f:/g/personal/kforero_sdmujer_gov_co/EttKawPFTW5IuAvQqzmEXGUB1Jvqyond9OxpZcI-TVU5_Q?e=x1e4JC" TargetMode="External"/><Relationship Id="rId6" Type="http://schemas.openxmlformats.org/officeDocument/2006/relationships/hyperlink" Target="https://secretariadistritald-my.sharepoint.com/:f:/g/personal/kforero_sdmujer_gov_co/EnTuEg0Ug3pFl1WzrEPa2J0Bk2YmT4mHhUAllNBXv2ROUQ?e=Nd5eCP" TargetMode="External"/><Relationship Id="rId11" Type="http://schemas.openxmlformats.org/officeDocument/2006/relationships/comments" Target="../comments4.xml"/><Relationship Id="rId5" Type="http://schemas.openxmlformats.org/officeDocument/2006/relationships/hyperlink" Target="https://secretariadistritald-my.sharepoint.com/:f:/g/personal/kforero_sdmujer_gov_co/EnTuEg0Ug3pFl1WzrEPa2J0Bk2YmT4mHhUAllNBXv2ROUQ?e=vdOLm5" TargetMode="External"/><Relationship Id="rId10" Type="http://schemas.openxmlformats.org/officeDocument/2006/relationships/vmlDrawing" Target="../drawings/vmlDrawing4.vml"/><Relationship Id="rId4" Type="http://schemas.openxmlformats.org/officeDocument/2006/relationships/hyperlink" Target="https://secretariadistritald-my.sharepoint.com/:f:/g/personal/kforero_sdmujer_gov_co/EnTuEg0Ug3pFl1WzrEPa2J0Bk2YmT4mHhUAllNBXv2ROUQ?e=vdOLm5"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qyiSC-OnMJOlHRgZ4rX_doB5Mq_R3yBqS3NrqI1L88UAw?e=DQC4ye" TargetMode="External"/><Relationship Id="rId3" Type="http://schemas.openxmlformats.org/officeDocument/2006/relationships/hyperlink" Target="https://secretariadistritald-my.sharepoint.com/:f:/g/personal/kforero_sdmujer_gov_co/Es5ByeyytqVFqv5bdobYcEMBTPIAKiJXl_hMIqvKrnVFZQ?e=sZZlvL" TargetMode="External"/><Relationship Id="rId7" Type="http://schemas.openxmlformats.org/officeDocument/2006/relationships/hyperlink" Target="https://secretariadistritald-my.sharepoint.com/:f:/g/personal/kforero_sdmujer_gov_co/EqyiSC-OnMJOlHRgZ4rX_doB5Mq_R3yBqS3NrqI1L88UAw?e=gDhjfr" TargetMode="External"/><Relationship Id="rId2" Type="http://schemas.openxmlformats.org/officeDocument/2006/relationships/hyperlink" Target="https://secretariadistritald-my.sharepoint.com/:f:/g/personal/kforero_sdmujer_gov_co/EttKawPFTW5IuAvQqzmEXGUB1Jvqyond9OxpZcI-TVU5_Q?e=x1e4JC" TargetMode="External"/><Relationship Id="rId1" Type="http://schemas.openxmlformats.org/officeDocument/2006/relationships/hyperlink" Target="https://secretariadistritald-my.sharepoint.com/:f:/g/personal/kforero_sdmujer_gov_co/EttKawPFTW5IuAvQqzmEXGUB1Jvqyond9OxpZcI-TVU5_Q?e=x1e4JC" TargetMode="External"/><Relationship Id="rId6" Type="http://schemas.openxmlformats.org/officeDocument/2006/relationships/hyperlink" Target="https://secretariadistritald-my.sharepoint.com/:f:/g/personal/kforero_sdmujer_gov_co/EqyiSC-OnMJOlHRgZ4rX_doB5Mq_R3yBqS3NrqI1L88UAw?e=ea6oya" TargetMode="External"/><Relationship Id="rId5" Type="http://schemas.openxmlformats.org/officeDocument/2006/relationships/hyperlink" Target="https://secretariadistritald-my.sharepoint.com/:f:/g/personal/kforero_sdmujer_gov_co/EqyiSC-OnMJOlHRgZ4rX_doB5Mq_R3yBqS3NrqI1L88UAw?e=ea6oya" TargetMode="External"/><Relationship Id="rId10" Type="http://schemas.openxmlformats.org/officeDocument/2006/relationships/comments" Target="../comments5.xml"/><Relationship Id="rId4" Type="http://schemas.openxmlformats.org/officeDocument/2006/relationships/hyperlink" Target="https://secretariadistritald-my.sharepoint.com/:f:/g/personal/kforero_sdmujer_gov_co/Es5ByeyytqVFqv5bdobYcEMBTPIAKiJXl_hMIqvKrnVFZQ?e=y67jdK" TargetMode="External"/><Relationship Id="rId9"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abSelected="1" topLeftCell="A94" zoomScaleNormal="77" workbookViewId="0">
      <selection activeCell="F94" sqref="F94:G94"/>
    </sheetView>
  </sheetViews>
  <sheetFormatPr baseColWidth="10" defaultColWidth="75.6640625" defaultRowHeight="14" x14ac:dyDescent="0.2"/>
  <cols>
    <col min="1" max="3" width="75.6640625" style="1"/>
    <col min="4" max="4" width="151.33203125" style="1" customWidth="1"/>
    <col min="5" max="5" width="178.6640625" style="1" customWidth="1"/>
    <col min="6" max="6" width="198.33203125" style="1" customWidth="1"/>
    <col min="7" max="7" width="177" style="1" customWidth="1"/>
    <col min="8" max="16384" width="75.6640625" style="1"/>
  </cols>
  <sheetData>
    <row r="1" spans="1:15" s="83" customFormat="1" ht="22.25" customHeight="1" thickBot="1" x14ac:dyDescent="0.25">
      <c r="A1" s="449"/>
      <c r="B1" s="430" t="s">
        <v>44</v>
      </c>
      <c r="C1" s="431"/>
      <c r="D1" s="431"/>
      <c r="E1" s="431"/>
      <c r="F1" s="431"/>
      <c r="G1" s="431"/>
      <c r="H1" s="431"/>
      <c r="I1" s="431"/>
      <c r="J1" s="431"/>
      <c r="K1" s="431"/>
      <c r="L1" s="432"/>
      <c r="M1" s="427" t="s">
        <v>160</v>
      </c>
      <c r="N1" s="428"/>
      <c r="O1" s="429"/>
    </row>
    <row r="2" spans="1:15" s="83" customFormat="1" ht="18" customHeight="1" thickBot="1" x14ac:dyDescent="0.25">
      <c r="A2" s="450"/>
      <c r="B2" s="433" t="s">
        <v>45</v>
      </c>
      <c r="C2" s="434"/>
      <c r="D2" s="434"/>
      <c r="E2" s="434"/>
      <c r="F2" s="434"/>
      <c r="G2" s="434"/>
      <c r="H2" s="434"/>
      <c r="I2" s="434"/>
      <c r="J2" s="434"/>
      <c r="K2" s="434"/>
      <c r="L2" s="435"/>
      <c r="M2" s="427" t="s">
        <v>161</v>
      </c>
      <c r="N2" s="428"/>
      <c r="O2" s="429"/>
    </row>
    <row r="3" spans="1:15" s="83" customFormat="1" ht="20" customHeight="1" thickBot="1" x14ac:dyDescent="0.25">
      <c r="A3" s="450"/>
      <c r="B3" s="433" t="s">
        <v>0</v>
      </c>
      <c r="C3" s="434"/>
      <c r="D3" s="434"/>
      <c r="E3" s="434"/>
      <c r="F3" s="434"/>
      <c r="G3" s="434"/>
      <c r="H3" s="434"/>
      <c r="I3" s="434"/>
      <c r="J3" s="434"/>
      <c r="K3" s="434"/>
      <c r="L3" s="435"/>
      <c r="M3" s="427" t="s">
        <v>162</v>
      </c>
      <c r="N3" s="428"/>
      <c r="O3" s="429"/>
    </row>
    <row r="4" spans="1:15" s="83" customFormat="1" ht="21.75" customHeight="1" thickBot="1" x14ac:dyDescent="0.25">
      <c r="A4" s="451"/>
      <c r="B4" s="436" t="s">
        <v>46</v>
      </c>
      <c r="C4" s="437"/>
      <c r="D4" s="437"/>
      <c r="E4" s="437"/>
      <c r="F4" s="437"/>
      <c r="G4" s="437"/>
      <c r="H4" s="437"/>
      <c r="I4" s="437"/>
      <c r="J4" s="437"/>
      <c r="K4" s="437"/>
      <c r="L4" s="438"/>
      <c r="M4" s="427" t="s">
        <v>163</v>
      </c>
      <c r="N4" s="428"/>
      <c r="O4" s="429"/>
    </row>
    <row r="5" spans="1:15" s="83" customFormat="1" ht="16.25" customHeight="1" thickBot="1" x14ac:dyDescent="0.25">
      <c r="A5" s="84"/>
      <c r="B5" s="85"/>
      <c r="C5" s="85"/>
      <c r="D5" s="85"/>
      <c r="E5" s="85"/>
      <c r="F5" s="85"/>
      <c r="G5" s="85"/>
      <c r="H5" s="85"/>
      <c r="I5" s="85"/>
      <c r="J5" s="85"/>
      <c r="K5" s="85"/>
      <c r="L5" s="85"/>
      <c r="M5" s="86"/>
      <c r="N5" s="86"/>
      <c r="O5" s="86"/>
    </row>
    <row r="6" spans="1:15" ht="40.25" customHeight="1" thickBot="1" x14ac:dyDescent="0.25">
      <c r="A6" s="53" t="s">
        <v>48</v>
      </c>
      <c r="B6" s="461" t="s">
        <v>170</v>
      </c>
      <c r="C6" s="462"/>
      <c r="D6" s="462"/>
      <c r="E6" s="462"/>
      <c r="F6" s="462"/>
      <c r="G6" s="462"/>
      <c r="H6" s="462"/>
      <c r="I6" s="462"/>
      <c r="J6" s="462"/>
      <c r="K6" s="463"/>
      <c r="L6" s="163" t="s">
        <v>49</v>
      </c>
      <c r="M6" s="464"/>
      <c r="N6" s="465"/>
      <c r="O6" s="466"/>
    </row>
    <row r="7" spans="1:15" s="83" customFormat="1" ht="18" customHeight="1" thickBot="1" x14ac:dyDescent="0.25">
      <c r="A7" s="84"/>
      <c r="B7" s="85"/>
      <c r="C7" s="85"/>
      <c r="D7" s="85"/>
      <c r="E7" s="85"/>
      <c r="F7" s="85"/>
      <c r="G7" s="85"/>
      <c r="H7" s="85"/>
      <c r="I7" s="85"/>
      <c r="J7" s="85"/>
      <c r="K7" s="85"/>
      <c r="L7" s="85"/>
      <c r="M7" s="86"/>
      <c r="N7" s="86"/>
      <c r="O7" s="86"/>
    </row>
    <row r="8" spans="1:15" s="83" customFormat="1" ht="21.75" customHeight="1" thickBot="1" x14ac:dyDescent="0.25">
      <c r="A8" s="460" t="s">
        <v>2</v>
      </c>
      <c r="B8" s="163" t="s">
        <v>50</v>
      </c>
      <c r="C8" s="228">
        <v>45688</v>
      </c>
      <c r="D8" s="163" t="s">
        <v>51</v>
      </c>
      <c r="E8" s="229">
        <v>45716</v>
      </c>
      <c r="F8" s="163" t="s">
        <v>52</v>
      </c>
      <c r="G8" s="228">
        <v>45747</v>
      </c>
      <c r="H8" s="163" t="s">
        <v>53</v>
      </c>
      <c r="I8" s="230">
        <v>45777</v>
      </c>
      <c r="J8" s="416" t="s">
        <v>3</v>
      </c>
      <c r="K8" s="452"/>
      <c r="L8" s="162" t="s">
        <v>54</v>
      </c>
      <c r="M8" s="413"/>
      <c r="N8" s="413"/>
      <c r="O8" s="413"/>
    </row>
    <row r="9" spans="1:15" s="83" customFormat="1" ht="21.75" customHeight="1" thickBot="1" x14ac:dyDescent="0.25">
      <c r="A9" s="460"/>
      <c r="B9" s="164" t="s">
        <v>55</v>
      </c>
      <c r="C9" s="342">
        <v>45808</v>
      </c>
      <c r="D9" s="163" t="s">
        <v>56</v>
      </c>
      <c r="E9" s="349">
        <v>45838</v>
      </c>
      <c r="F9" s="163" t="s">
        <v>57</v>
      </c>
      <c r="G9" s="354">
        <v>45869</v>
      </c>
      <c r="H9" s="163" t="s">
        <v>58</v>
      </c>
      <c r="I9" s="230">
        <v>45900</v>
      </c>
      <c r="J9" s="416"/>
      <c r="K9" s="452"/>
      <c r="L9" s="162" t="s">
        <v>59</v>
      </c>
      <c r="M9" s="413"/>
      <c r="N9" s="413"/>
      <c r="O9" s="413"/>
    </row>
    <row r="10" spans="1:15" s="83" customFormat="1" ht="21.75" customHeight="1" thickBot="1" x14ac:dyDescent="0.25">
      <c r="A10" s="460"/>
      <c r="B10" s="163" t="s">
        <v>60</v>
      </c>
      <c r="C10" s="130"/>
      <c r="D10" s="163" t="s">
        <v>61</v>
      </c>
      <c r="E10" s="134"/>
      <c r="F10" s="163" t="s">
        <v>62</v>
      </c>
      <c r="G10" s="134"/>
      <c r="H10" s="163" t="s">
        <v>63</v>
      </c>
      <c r="I10" s="132"/>
      <c r="J10" s="416"/>
      <c r="K10" s="452"/>
      <c r="L10" s="162" t="s">
        <v>64</v>
      </c>
      <c r="M10" s="413" t="s">
        <v>171</v>
      </c>
      <c r="N10" s="413"/>
      <c r="O10" s="413"/>
    </row>
    <row r="11" spans="1:15" ht="15" customHeight="1" thickBot="1" x14ac:dyDescent="0.25">
      <c r="A11" s="6"/>
      <c r="B11" s="7"/>
      <c r="C11" s="7"/>
      <c r="D11" s="9"/>
      <c r="E11" s="8"/>
      <c r="F11" s="8"/>
      <c r="G11" s="221"/>
      <c r="H11" s="221"/>
      <c r="I11" s="10"/>
      <c r="J11" s="10"/>
      <c r="K11" s="7"/>
      <c r="L11" s="7"/>
      <c r="M11" s="7"/>
      <c r="N11" s="7"/>
      <c r="O11" s="7"/>
    </row>
    <row r="12" spans="1:15" ht="15" customHeight="1" x14ac:dyDescent="0.2">
      <c r="A12" s="457" t="s">
        <v>65</v>
      </c>
      <c r="B12" s="439" t="s">
        <v>172</v>
      </c>
      <c r="C12" s="440"/>
      <c r="D12" s="440"/>
      <c r="E12" s="440"/>
      <c r="F12" s="440"/>
      <c r="G12" s="440"/>
      <c r="H12" s="440"/>
      <c r="I12" s="440"/>
      <c r="J12" s="440"/>
      <c r="K12" s="440"/>
      <c r="L12" s="440"/>
      <c r="M12" s="440"/>
      <c r="N12" s="440"/>
      <c r="O12" s="441"/>
    </row>
    <row r="13" spans="1:15" ht="15" customHeight="1" x14ac:dyDescent="0.2">
      <c r="A13" s="458"/>
      <c r="B13" s="442"/>
      <c r="C13" s="443"/>
      <c r="D13" s="443"/>
      <c r="E13" s="443"/>
      <c r="F13" s="443"/>
      <c r="G13" s="443"/>
      <c r="H13" s="443"/>
      <c r="I13" s="443"/>
      <c r="J13" s="443"/>
      <c r="K13" s="443"/>
      <c r="L13" s="443"/>
      <c r="M13" s="443"/>
      <c r="N13" s="443"/>
      <c r="O13" s="444"/>
    </row>
    <row r="14" spans="1:15" ht="15" customHeight="1" thickBot="1" x14ac:dyDescent="0.25">
      <c r="A14" s="459"/>
      <c r="B14" s="445"/>
      <c r="C14" s="446"/>
      <c r="D14" s="446"/>
      <c r="E14" s="446"/>
      <c r="F14" s="446"/>
      <c r="G14" s="446"/>
      <c r="H14" s="446"/>
      <c r="I14" s="446"/>
      <c r="J14" s="446"/>
      <c r="K14" s="446"/>
      <c r="L14" s="446"/>
      <c r="M14" s="446"/>
      <c r="N14" s="446"/>
      <c r="O14" s="447"/>
    </row>
    <row r="15" spans="1:15" ht="9" customHeight="1" thickBot="1" x14ac:dyDescent="0.25">
      <c r="A15" s="14"/>
      <c r="B15" s="287"/>
      <c r="C15" s="288"/>
      <c r="D15" s="288"/>
      <c r="E15" s="288"/>
      <c r="F15" s="288"/>
      <c r="G15" s="2"/>
      <c r="H15" s="2"/>
      <c r="I15" s="2"/>
      <c r="J15" s="2"/>
      <c r="K15" s="2"/>
      <c r="L15" s="289"/>
      <c r="M15" s="289"/>
      <c r="N15" s="289"/>
      <c r="O15" s="289"/>
    </row>
    <row r="16" spans="1:15" s="18" customFormat="1" ht="37.5" customHeight="1" thickBot="1" x14ac:dyDescent="0.25">
      <c r="A16" s="53" t="s">
        <v>4</v>
      </c>
      <c r="B16" s="448" t="s">
        <v>173</v>
      </c>
      <c r="C16" s="448"/>
      <c r="D16" s="448"/>
      <c r="E16" s="448"/>
      <c r="F16" s="448"/>
      <c r="G16" s="453" t="s">
        <v>5</v>
      </c>
      <c r="H16" s="453"/>
      <c r="I16" s="448" t="s">
        <v>176</v>
      </c>
      <c r="J16" s="448"/>
      <c r="K16" s="448"/>
      <c r="L16" s="448"/>
      <c r="M16" s="448"/>
      <c r="N16" s="448"/>
      <c r="O16" s="448"/>
    </row>
    <row r="17" spans="1:15" ht="9" customHeight="1" x14ac:dyDescent="0.2">
      <c r="A17" s="14"/>
      <c r="B17" s="2"/>
      <c r="C17" s="288"/>
      <c r="D17" s="288"/>
      <c r="E17" s="288"/>
      <c r="F17" s="288"/>
      <c r="G17" s="2"/>
      <c r="H17" s="2"/>
      <c r="I17" s="2"/>
      <c r="J17" s="2"/>
      <c r="K17" s="2"/>
      <c r="L17" s="289"/>
      <c r="M17" s="289"/>
      <c r="N17" s="289"/>
      <c r="O17" s="289"/>
    </row>
    <row r="18" spans="1:15" ht="56.25" customHeight="1" x14ac:dyDescent="0.2">
      <c r="A18" s="53" t="s">
        <v>6</v>
      </c>
      <c r="B18" s="455" t="s">
        <v>175</v>
      </c>
      <c r="C18" s="455"/>
      <c r="D18" s="455"/>
      <c r="E18" s="455"/>
      <c r="F18" s="53" t="s">
        <v>7</v>
      </c>
      <c r="G18" s="454" t="s">
        <v>177</v>
      </c>
      <c r="H18" s="454"/>
      <c r="I18" s="454"/>
      <c r="J18" s="53" t="s">
        <v>8</v>
      </c>
      <c r="K18" s="448" t="s">
        <v>178</v>
      </c>
      <c r="L18" s="448"/>
      <c r="M18" s="448"/>
      <c r="N18" s="448"/>
      <c r="O18" s="448"/>
    </row>
    <row r="19" spans="1:15" ht="9" customHeight="1" x14ac:dyDescent="0.2">
      <c r="A19" s="5"/>
      <c r="B19" s="2"/>
      <c r="C19" s="456"/>
      <c r="D19" s="456"/>
      <c r="E19" s="456"/>
      <c r="F19" s="456"/>
      <c r="G19" s="456"/>
      <c r="H19" s="456"/>
      <c r="I19" s="456"/>
      <c r="J19" s="456"/>
      <c r="K19" s="456"/>
      <c r="L19" s="456"/>
      <c r="M19" s="456"/>
      <c r="N19" s="456"/>
      <c r="O19" s="456"/>
    </row>
    <row r="20" spans="1:15" ht="16.5" customHeight="1" thickBot="1" x14ac:dyDescent="0.25">
      <c r="A20" s="80"/>
      <c r="B20" s="81"/>
      <c r="C20" s="81"/>
      <c r="D20" s="81"/>
      <c r="E20" s="81"/>
      <c r="F20" s="81"/>
      <c r="G20" s="81"/>
      <c r="H20" s="81"/>
      <c r="I20" s="81"/>
      <c r="J20" s="81"/>
      <c r="K20" s="81"/>
      <c r="L20" s="81"/>
      <c r="M20" s="81"/>
      <c r="N20" s="81"/>
      <c r="O20" s="81"/>
    </row>
    <row r="21" spans="1:15" ht="32" customHeight="1" thickBot="1" x14ac:dyDescent="0.25">
      <c r="A21" s="414" t="s">
        <v>9</v>
      </c>
      <c r="B21" s="415"/>
      <c r="C21" s="415"/>
      <c r="D21" s="415"/>
      <c r="E21" s="415"/>
      <c r="F21" s="415"/>
      <c r="G21" s="415"/>
      <c r="H21" s="415"/>
      <c r="I21" s="415"/>
      <c r="J21" s="415"/>
      <c r="K21" s="415"/>
      <c r="L21" s="415"/>
      <c r="M21" s="415"/>
      <c r="N21" s="415"/>
      <c r="O21" s="416"/>
    </row>
    <row r="22" spans="1:15" ht="32" customHeight="1" thickBot="1" x14ac:dyDescent="0.25">
      <c r="A22" s="414" t="s">
        <v>66</v>
      </c>
      <c r="B22" s="415"/>
      <c r="C22" s="415"/>
      <c r="D22" s="415"/>
      <c r="E22" s="415"/>
      <c r="F22" s="415"/>
      <c r="G22" s="415"/>
      <c r="H22" s="415"/>
      <c r="I22" s="415"/>
      <c r="J22" s="415"/>
      <c r="K22" s="415"/>
      <c r="L22" s="415"/>
      <c r="M22" s="415"/>
      <c r="N22" s="415"/>
      <c r="O22" s="416"/>
    </row>
    <row r="23" spans="1:15" ht="32" customHeight="1" thickBot="1" x14ac:dyDescent="0.25">
      <c r="A23" s="27"/>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ht="32" customHeight="1" x14ac:dyDescent="0.2">
      <c r="A24" s="21" t="s">
        <v>10</v>
      </c>
      <c r="B24" s="290">
        <v>551182000</v>
      </c>
      <c r="C24" s="291"/>
      <c r="D24" s="290">
        <v>500000</v>
      </c>
      <c r="E24" s="290">
        <v>60057000</v>
      </c>
      <c r="F24" s="290">
        <v>53733000</v>
      </c>
      <c r="G24" s="291"/>
      <c r="H24" s="293"/>
      <c r="I24" s="292"/>
      <c r="J24" s="292"/>
      <c r="K24" s="292"/>
      <c r="L24" s="292"/>
      <c r="M24" s="292"/>
      <c r="N24" s="293">
        <f>SUM(B24:M24)</f>
        <v>665472000</v>
      </c>
      <c r="O24" s="294"/>
    </row>
    <row r="25" spans="1:15" ht="32" customHeight="1" x14ac:dyDescent="0.2">
      <c r="A25" s="21" t="s">
        <v>11</v>
      </c>
      <c r="B25" s="290">
        <v>144275000</v>
      </c>
      <c r="C25" s="290">
        <f>276875000-B25</f>
        <v>132600000</v>
      </c>
      <c r="D25" s="290">
        <f>424212500-B25-C25</f>
        <v>147337500</v>
      </c>
      <c r="E25" s="290">
        <f>423770500-B25-C25-D25</f>
        <v>-442000</v>
      </c>
      <c r="F25" s="290">
        <f>467720055-B25-C25-D25-E25</f>
        <v>43949555</v>
      </c>
      <c r="G25" s="290">
        <f>467720055-B25-C25-D25-E25-F25</f>
        <v>0</v>
      </c>
      <c r="H25" s="290">
        <f>493097358-B25-C25-D25-E25-F25-G25</f>
        <v>25377303</v>
      </c>
      <c r="I25" s="290">
        <f>580079394-B25-C25-D25-E25-F25-G25-H25</f>
        <v>86982036</v>
      </c>
      <c r="J25" s="291"/>
      <c r="K25" s="291"/>
      <c r="L25" s="291"/>
      <c r="M25" s="291"/>
      <c r="N25" s="290">
        <f>SUM(B25:M25)</f>
        <v>580079394</v>
      </c>
      <c r="O25" s="295">
        <f>N25/N24</f>
        <v>0.8716811436093479</v>
      </c>
    </row>
    <row r="26" spans="1:15" ht="32" customHeight="1" x14ac:dyDescent="0.2">
      <c r="A26" s="21" t="s">
        <v>12</v>
      </c>
      <c r="B26" s="291"/>
      <c r="C26" s="290">
        <f>1200600</f>
        <v>1200600</v>
      </c>
      <c r="D26" s="290">
        <f>24333433-B26-C26</f>
        <v>23132833</v>
      </c>
      <c r="E26" s="290">
        <f>52896433-B26-C26-D26</f>
        <v>28563000</v>
      </c>
      <c r="F26" s="290">
        <f>105047433-B26-C26-D26-E26</f>
        <v>52151000</v>
      </c>
      <c r="G26" s="290">
        <f>149118433-B26-C26-D26-E26-F26</f>
        <v>44071000</v>
      </c>
      <c r="H26" s="290">
        <f>222451735-B26-C26-D26-E26-F26-G26</f>
        <v>73333302</v>
      </c>
      <c r="I26" s="290">
        <f>266522735-B26-C26-D26-E26-F26-G26-H26</f>
        <v>44071000</v>
      </c>
      <c r="J26" s="291"/>
      <c r="K26" s="291"/>
      <c r="L26" s="291"/>
      <c r="M26" s="291"/>
      <c r="N26" s="290">
        <f>SUM(B26:M26)</f>
        <v>266522735</v>
      </c>
      <c r="O26" s="296"/>
    </row>
    <row r="27" spans="1:15" ht="32" customHeight="1" x14ac:dyDescent="0.2">
      <c r="A27" s="21" t="s">
        <v>69</v>
      </c>
      <c r="B27" s="291"/>
      <c r="C27" s="290">
        <v>51787841</v>
      </c>
      <c r="D27" s="290">
        <v>750000</v>
      </c>
      <c r="E27" s="291"/>
      <c r="F27" s="291"/>
      <c r="G27" s="291"/>
      <c r="H27" s="291"/>
      <c r="I27" s="291"/>
      <c r="J27" s="291"/>
      <c r="K27" s="291"/>
      <c r="L27" s="291"/>
      <c r="M27" s="291"/>
      <c r="N27" s="290">
        <f>SUM(B27:M27)</f>
        <v>52537841</v>
      </c>
      <c r="O27" s="296"/>
    </row>
    <row r="28" spans="1:15" ht="32" customHeight="1" x14ac:dyDescent="0.2">
      <c r="A28" s="21" t="s">
        <v>70</v>
      </c>
      <c r="B28" s="291"/>
      <c r="C28" s="291"/>
      <c r="D28" s="291"/>
      <c r="E28" s="291"/>
      <c r="F28" s="291"/>
      <c r="G28" s="291"/>
      <c r="H28" s="291"/>
      <c r="I28" s="291"/>
      <c r="J28" s="291"/>
      <c r="K28" s="291"/>
      <c r="L28" s="291"/>
      <c r="M28" s="291"/>
      <c r="N28" s="291"/>
      <c r="O28" s="296"/>
    </row>
    <row r="29" spans="1:15" ht="32" customHeight="1" thickBot="1" x14ac:dyDescent="0.25">
      <c r="A29" s="24" t="s">
        <v>13</v>
      </c>
      <c r="B29" s="297">
        <v>21146913</v>
      </c>
      <c r="C29" s="297">
        <f>22365595-B29</f>
        <v>1218682</v>
      </c>
      <c r="D29" s="297">
        <f>22365595-B29-C29</f>
        <v>0</v>
      </c>
      <c r="E29" s="297">
        <f>52537841-B29-C29-D29</f>
        <v>30172246</v>
      </c>
      <c r="F29" s="298">
        <v>0</v>
      </c>
      <c r="G29" s="298">
        <v>0</v>
      </c>
      <c r="H29" s="298">
        <v>0</v>
      </c>
      <c r="I29" s="298">
        <v>0</v>
      </c>
      <c r="J29" s="298"/>
      <c r="K29" s="298"/>
      <c r="L29" s="298"/>
      <c r="M29" s="298"/>
      <c r="N29" s="297">
        <f>SUM(B29:M29)</f>
        <v>52537841</v>
      </c>
      <c r="O29" s="299">
        <f>N29/N27</f>
        <v>1</v>
      </c>
    </row>
    <row r="30" spans="1:15" s="26" customFormat="1" ht="16.5" customHeight="1" x14ac:dyDescent="0.15"/>
    <row r="31" spans="1:15" s="26" customFormat="1" ht="17.25" customHeight="1" x14ac:dyDescent="0.15"/>
    <row r="32" spans="1:15" ht="5.25" customHeight="1" thickBot="1" x14ac:dyDescent="0.25"/>
    <row r="33" spans="1:13" ht="48" customHeight="1" thickBot="1" x14ac:dyDescent="0.25">
      <c r="A33" s="469" t="s">
        <v>71</v>
      </c>
      <c r="B33" s="470"/>
      <c r="C33" s="470"/>
      <c r="D33" s="470"/>
      <c r="E33" s="470"/>
      <c r="F33" s="470"/>
      <c r="G33" s="470"/>
      <c r="H33" s="470"/>
      <c r="I33" s="471"/>
      <c r="J33" s="30"/>
    </row>
    <row r="34" spans="1:13" ht="50.25" customHeight="1" thickBot="1" x14ac:dyDescent="0.25">
      <c r="A34" s="39" t="s">
        <v>72</v>
      </c>
      <c r="B34" s="472" t="str">
        <f>+B12</f>
        <v>Implementar 3 estrategias que contribuyan al reconocimiento y garantía de los  derechos de las mujeres en sus diferencias y diversidad</v>
      </c>
      <c r="C34" s="473"/>
      <c r="D34" s="473"/>
      <c r="E34" s="473"/>
      <c r="F34" s="473"/>
      <c r="G34" s="473"/>
      <c r="H34" s="473"/>
      <c r="I34" s="474"/>
      <c r="J34" s="28"/>
      <c r="M34" s="206"/>
    </row>
    <row r="35" spans="1:13" ht="26" customHeight="1" thickBot="1" x14ac:dyDescent="0.25">
      <c r="A35" s="482" t="s">
        <v>14</v>
      </c>
      <c r="B35" s="89">
        <v>2024</v>
      </c>
      <c r="C35" s="89">
        <v>2025</v>
      </c>
      <c r="D35" s="89">
        <v>2026</v>
      </c>
      <c r="E35" s="89">
        <v>2027</v>
      </c>
      <c r="F35" s="89" t="s">
        <v>73</v>
      </c>
      <c r="G35" s="484" t="s">
        <v>15</v>
      </c>
      <c r="H35" s="484"/>
      <c r="I35" s="484"/>
      <c r="J35" s="28"/>
      <c r="M35" s="206"/>
    </row>
    <row r="36" spans="1:13" ht="96" customHeight="1" thickBot="1" x14ac:dyDescent="0.25">
      <c r="A36" s="483"/>
      <c r="B36" s="300">
        <v>3</v>
      </c>
      <c r="C36" s="300">
        <v>3</v>
      </c>
      <c r="D36" s="300"/>
      <c r="E36" s="300"/>
      <c r="F36" s="188">
        <v>3</v>
      </c>
      <c r="G36" s="484"/>
      <c r="H36" s="484"/>
      <c r="I36" s="484"/>
      <c r="J36" s="28"/>
      <c r="M36" s="207"/>
    </row>
    <row r="37" spans="1:13" ht="52.5" customHeight="1" thickBot="1" x14ac:dyDescent="0.25">
      <c r="A37" s="40" t="s">
        <v>16</v>
      </c>
      <c r="B37" s="475">
        <v>0.3</v>
      </c>
      <c r="C37" s="476"/>
      <c r="D37" s="479" t="s">
        <v>74</v>
      </c>
      <c r="E37" s="480"/>
      <c r="F37" s="480"/>
      <c r="G37" s="480"/>
      <c r="H37" s="480"/>
      <c r="I37" s="481"/>
    </row>
    <row r="38" spans="1:13" s="29" customFormat="1" ht="48" customHeight="1" thickBot="1" x14ac:dyDescent="0.25">
      <c r="A38" s="482" t="s">
        <v>75</v>
      </c>
      <c r="B38" s="40" t="s">
        <v>76</v>
      </c>
      <c r="C38" s="39" t="s">
        <v>27</v>
      </c>
      <c r="D38" s="467" t="s">
        <v>28</v>
      </c>
      <c r="E38" s="468"/>
      <c r="F38" s="467" t="s">
        <v>29</v>
      </c>
      <c r="G38" s="468"/>
      <c r="H38" s="41" t="s">
        <v>30</v>
      </c>
      <c r="I38" s="43" t="s">
        <v>31</v>
      </c>
      <c r="M38" s="208"/>
    </row>
    <row r="39" spans="1:13" ht="276" customHeight="1" thickBot="1" x14ac:dyDescent="0.25">
      <c r="A39" s="483"/>
      <c r="B39" s="301">
        <v>3</v>
      </c>
      <c r="C39" s="34">
        <v>3</v>
      </c>
      <c r="D39" s="477" t="s">
        <v>179</v>
      </c>
      <c r="E39" s="478"/>
      <c r="F39" s="477" t="s">
        <v>180</v>
      </c>
      <c r="G39" s="478"/>
      <c r="H39" s="218" t="s">
        <v>181</v>
      </c>
      <c r="I39" s="32" t="s">
        <v>182</v>
      </c>
      <c r="M39" s="206"/>
    </row>
    <row r="40" spans="1:13" s="29" customFormat="1" ht="54" customHeight="1" thickBot="1" x14ac:dyDescent="0.25">
      <c r="A40" s="482" t="s">
        <v>77</v>
      </c>
      <c r="B40" s="42" t="s">
        <v>76</v>
      </c>
      <c r="C40" s="41" t="s">
        <v>27</v>
      </c>
      <c r="D40" s="467" t="s">
        <v>28</v>
      </c>
      <c r="E40" s="468"/>
      <c r="F40" s="467" t="s">
        <v>29</v>
      </c>
      <c r="G40" s="468"/>
      <c r="H40" s="41" t="s">
        <v>30</v>
      </c>
      <c r="I40" s="43" t="s">
        <v>31</v>
      </c>
    </row>
    <row r="41" spans="1:13" ht="391.25" customHeight="1" thickBot="1" x14ac:dyDescent="0.25">
      <c r="A41" s="483"/>
      <c r="B41" s="301">
        <v>3</v>
      </c>
      <c r="C41" s="34">
        <v>3</v>
      </c>
      <c r="D41" s="477" t="s">
        <v>183</v>
      </c>
      <c r="E41" s="478"/>
      <c r="F41" s="477" t="s">
        <v>184</v>
      </c>
      <c r="G41" s="478"/>
      <c r="H41" s="218" t="s">
        <v>185</v>
      </c>
      <c r="I41" s="32" t="s">
        <v>186</v>
      </c>
    </row>
    <row r="42" spans="1:13" s="29" customFormat="1" ht="45" customHeight="1" thickBot="1" x14ac:dyDescent="0.25">
      <c r="A42" s="482" t="s">
        <v>78</v>
      </c>
      <c r="B42" s="42" t="s">
        <v>76</v>
      </c>
      <c r="C42" s="41" t="s">
        <v>27</v>
      </c>
      <c r="D42" s="467" t="s">
        <v>28</v>
      </c>
      <c r="E42" s="468"/>
      <c r="F42" s="467" t="s">
        <v>29</v>
      </c>
      <c r="G42" s="468"/>
      <c r="H42" s="41" t="s">
        <v>30</v>
      </c>
      <c r="I42" s="43" t="s">
        <v>31</v>
      </c>
    </row>
    <row r="43" spans="1:13" ht="408" customHeight="1" thickBot="1" x14ac:dyDescent="0.25">
      <c r="A43" s="483"/>
      <c r="B43" s="301">
        <v>3</v>
      </c>
      <c r="C43" s="34">
        <v>3</v>
      </c>
      <c r="D43" s="477" t="s">
        <v>187</v>
      </c>
      <c r="E43" s="478"/>
      <c r="F43" s="477" t="s">
        <v>188</v>
      </c>
      <c r="G43" s="478"/>
      <c r="H43" s="31" t="s">
        <v>189</v>
      </c>
      <c r="I43" s="32" t="s">
        <v>182</v>
      </c>
    </row>
    <row r="44" spans="1:13" s="29" customFormat="1" ht="44.25" customHeight="1" thickBot="1" x14ac:dyDescent="0.25">
      <c r="A44" s="482" t="s">
        <v>79</v>
      </c>
      <c r="B44" s="42" t="s">
        <v>76</v>
      </c>
      <c r="C44" s="42" t="s">
        <v>27</v>
      </c>
      <c r="D44" s="467" t="s">
        <v>28</v>
      </c>
      <c r="E44" s="468"/>
      <c r="F44" s="467" t="s">
        <v>29</v>
      </c>
      <c r="G44" s="468"/>
      <c r="H44" s="41" t="s">
        <v>30</v>
      </c>
      <c r="I44" s="41" t="s">
        <v>31</v>
      </c>
    </row>
    <row r="45" spans="1:13" ht="409.25" customHeight="1" thickBot="1" x14ac:dyDescent="0.25">
      <c r="A45" s="483"/>
      <c r="B45" s="301">
        <v>3</v>
      </c>
      <c r="C45" s="34">
        <v>3</v>
      </c>
      <c r="D45" s="477" t="s">
        <v>211</v>
      </c>
      <c r="E45" s="478"/>
      <c r="F45" s="477" t="s">
        <v>357</v>
      </c>
      <c r="G45" s="478"/>
      <c r="H45" s="218" t="s">
        <v>185</v>
      </c>
      <c r="I45" s="32" t="s">
        <v>186</v>
      </c>
    </row>
    <row r="46" spans="1:13" s="29" customFormat="1" ht="47.25" customHeight="1" thickBot="1" x14ac:dyDescent="0.25">
      <c r="A46" s="482" t="s">
        <v>80</v>
      </c>
      <c r="B46" s="42" t="s">
        <v>76</v>
      </c>
      <c r="C46" s="41" t="s">
        <v>27</v>
      </c>
      <c r="D46" s="467" t="s">
        <v>28</v>
      </c>
      <c r="E46" s="468"/>
      <c r="F46" s="467" t="s">
        <v>29</v>
      </c>
      <c r="G46" s="468"/>
      <c r="H46" s="41" t="s">
        <v>30</v>
      </c>
      <c r="I46" s="43" t="s">
        <v>31</v>
      </c>
    </row>
    <row r="47" spans="1:13" ht="409.5" customHeight="1" thickBot="1" x14ac:dyDescent="0.25">
      <c r="A47" s="483"/>
      <c r="B47" s="301">
        <v>3</v>
      </c>
      <c r="C47" s="34">
        <v>3</v>
      </c>
      <c r="D47" s="477" t="s">
        <v>365</v>
      </c>
      <c r="E47" s="485"/>
      <c r="F47" s="477" t="s">
        <v>366</v>
      </c>
      <c r="G47" s="485"/>
      <c r="H47" s="218" t="s">
        <v>185</v>
      </c>
      <c r="I47" s="32" t="s">
        <v>186</v>
      </c>
    </row>
    <row r="48" spans="1:13" s="29" customFormat="1" ht="52.5" customHeight="1" thickBot="1" x14ac:dyDescent="0.25">
      <c r="A48" s="482" t="s">
        <v>81</v>
      </c>
      <c r="B48" s="42" t="s">
        <v>76</v>
      </c>
      <c r="C48" s="41" t="s">
        <v>27</v>
      </c>
      <c r="D48" s="467" t="s">
        <v>28</v>
      </c>
      <c r="E48" s="468"/>
      <c r="F48" s="467" t="s">
        <v>29</v>
      </c>
      <c r="G48" s="468"/>
      <c r="H48" s="41" t="s">
        <v>30</v>
      </c>
      <c r="I48" s="43" t="s">
        <v>31</v>
      </c>
    </row>
    <row r="49" spans="1:9" ht="409.5" customHeight="1" thickBot="1" x14ac:dyDescent="0.25">
      <c r="A49" s="483"/>
      <c r="B49" s="302">
        <v>3</v>
      </c>
      <c r="C49" s="35">
        <v>3</v>
      </c>
      <c r="D49" s="486" t="s">
        <v>398</v>
      </c>
      <c r="E49" s="485"/>
      <c r="F49" s="477" t="s">
        <v>399</v>
      </c>
      <c r="G49" s="485"/>
      <c r="H49" s="218" t="s">
        <v>185</v>
      </c>
      <c r="I49" s="32" t="s">
        <v>186</v>
      </c>
    </row>
    <row r="50" spans="1:9" ht="35" customHeight="1" thickBot="1" x14ac:dyDescent="0.25">
      <c r="A50" s="482" t="s">
        <v>82</v>
      </c>
      <c r="B50" s="40" t="s">
        <v>76</v>
      </c>
      <c r="C50" s="39" t="s">
        <v>27</v>
      </c>
      <c r="D50" s="467" t="s">
        <v>28</v>
      </c>
      <c r="E50" s="468"/>
      <c r="F50" s="467" t="s">
        <v>29</v>
      </c>
      <c r="G50" s="468"/>
      <c r="H50" s="41" t="s">
        <v>30</v>
      </c>
      <c r="I50" s="43" t="s">
        <v>31</v>
      </c>
    </row>
    <row r="51" spans="1:9" ht="409" customHeight="1" thickBot="1" x14ac:dyDescent="0.25">
      <c r="A51" s="483"/>
      <c r="B51" s="302">
        <v>3</v>
      </c>
      <c r="C51" s="35">
        <v>3</v>
      </c>
      <c r="D51" s="396" t="s">
        <v>437</v>
      </c>
      <c r="E51" s="490"/>
      <c r="F51" s="396" t="s">
        <v>475</v>
      </c>
      <c r="G51" s="397"/>
      <c r="H51" s="218" t="s">
        <v>185</v>
      </c>
      <c r="I51" s="32" t="s">
        <v>186</v>
      </c>
    </row>
    <row r="52" spans="1:9" ht="35" customHeight="1" thickBot="1" x14ac:dyDescent="0.25">
      <c r="A52" s="482" t="s">
        <v>83</v>
      </c>
      <c r="B52" s="40" t="s">
        <v>76</v>
      </c>
      <c r="C52" s="39" t="s">
        <v>27</v>
      </c>
      <c r="D52" s="467" t="s">
        <v>28</v>
      </c>
      <c r="E52" s="468"/>
      <c r="F52" s="467" t="s">
        <v>29</v>
      </c>
      <c r="G52" s="468"/>
      <c r="H52" s="41" t="s">
        <v>30</v>
      </c>
      <c r="I52" s="43" t="s">
        <v>31</v>
      </c>
    </row>
    <row r="53" spans="1:9" ht="409" customHeight="1" thickBot="1" x14ac:dyDescent="0.25">
      <c r="A53" s="483"/>
      <c r="B53" s="302">
        <v>3</v>
      </c>
      <c r="C53" s="35">
        <v>3</v>
      </c>
      <c r="D53" s="409" t="s">
        <v>474</v>
      </c>
      <c r="E53" s="487"/>
      <c r="F53" s="409" t="s">
        <v>476</v>
      </c>
      <c r="G53" s="410"/>
      <c r="H53" s="218" t="s">
        <v>185</v>
      </c>
      <c r="I53" s="32" t="s">
        <v>186</v>
      </c>
    </row>
    <row r="54" spans="1:9" ht="35" customHeight="1" thickBot="1" x14ac:dyDescent="0.25">
      <c r="A54" s="482" t="s">
        <v>84</v>
      </c>
      <c r="B54" s="40" t="s">
        <v>76</v>
      </c>
      <c r="C54" s="39" t="s">
        <v>27</v>
      </c>
      <c r="D54" s="467" t="s">
        <v>28</v>
      </c>
      <c r="E54" s="468"/>
      <c r="F54" s="467" t="s">
        <v>29</v>
      </c>
      <c r="G54" s="468"/>
      <c r="H54" s="41" t="s">
        <v>30</v>
      </c>
      <c r="I54" s="43" t="s">
        <v>31</v>
      </c>
    </row>
    <row r="55" spans="1:9" ht="120.75" customHeight="1" thickBot="1" x14ac:dyDescent="0.25">
      <c r="A55" s="483"/>
      <c r="B55" s="302">
        <v>3</v>
      </c>
      <c r="C55" s="35"/>
      <c r="D55" s="407"/>
      <c r="E55" s="408"/>
      <c r="F55" s="407"/>
      <c r="G55" s="408"/>
      <c r="H55" s="31"/>
      <c r="I55" s="31"/>
    </row>
    <row r="56" spans="1:9" ht="35" customHeight="1" thickBot="1" x14ac:dyDescent="0.25">
      <c r="A56" s="482" t="s">
        <v>85</v>
      </c>
      <c r="B56" s="40" t="s">
        <v>76</v>
      </c>
      <c r="C56" s="39" t="s">
        <v>27</v>
      </c>
      <c r="D56" s="467" t="s">
        <v>28</v>
      </c>
      <c r="E56" s="468"/>
      <c r="F56" s="467" t="s">
        <v>29</v>
      </c>
      <c r="G56" s="468"/>
      <c r="H56" s="41" t="s">
        <v>30</v>
      </c>
      <c r="I56" s="43" t="s">
        <v>31</v>
      </c>
    </row>
    <row r="57" spans="1:9" ht="120.75" customHeight="1" thickBot="1" x14ac:dyDescent="0.25">
      <c r="A57" s="483"/>
      <c r="B57" s="302">
        <v>3</v>
      </c>
      <c r="C57" s="35"/>
      <c r="D57" s="407"/>
      <c r="E57" s="408"/>
      <c r="F57" s="407"/>
      <c r="G57" s="408"/>
      <c r="H57" s="31"/>
      <c r="I57" s="33"/>
    </row>
    <row r="58" spans="1:9" ht="35" customHeight="1" thickBot="1" x14ac:dyDescent="0.25">
      <c r="A58" s="482" t="s">
        <v>86</v>
      </c>
      <c r="B58" s="40" t="s">
        <v>76</v>
      </c>
      <c r="C58" s="39" t="s">
        <v>27</v>
      </c>
      <c r="D58" s="467" t="s">
        <v>28</v>
      </c>
      <c r="E58" s="468"/>
      <c r="F58" s="467" t="s">
        <v>29</v>
      </c>
      <c r="G58" s="468"/>
      <c r="H58" s="41" t="s">
        <v>30</v>
      </c>
      <c r="I58" s="43" t="s">
        <v>31</v>
      </c>
    </row>
    <row r="59" spans="1:9" ht="120.75" customHeight="1" thickBot="1" x14ac:dyDescent="0.25">
      <c r="A59" s="483"/>
      <c r="B59" s="302">
        <v>3</v>
      </c>
      <c r="C59" s="35"/>
      <c r="D59" s="407"/>
      <c r="E59" s="408"/>
      <c r="F59" s="491"/>
      <c r="G59" s="491"/>
      <c r="H59" s="31"/>
      <c r="I59" s="31"/>
    </row>
    <row r="60" spans="1:9" ht="35" customHeight="1" thickBot="1" x14ac:dyDescent="0.25">
      <c r="A60" s="482" t="s">
        <v>87</v>
      </c>
      <c r="B60" s="40" t="s">
        <v>76</v>
      </c>
      <c r="C60" s="39" t="s">
        <v>27</v>
      </c>
      <c r="D60" s="467" t="s">
        <v>28</v>
      </c>
      <c r="E60" s="468"/>
      <c r="F60" s="467" t="s">
        <v>29</v>
      </c>
      <c r="G60" s="468"/>
      <c r="H60" s="41" t="s">
        <v>30</v>
      </c>
      <c r="I60" s="43" t="s">
        <v>31</v>
      </c>
    </row>
    <row r="61" spans="1:9" ht="120.75" customHeight="1" thickBot="1" x14ac:dyDescent="0.25">
      <c r="A61" s="483"/>
      <c r="B61" s="302">
        <v>3</v>
      </c>
      <c r="C61" s="35"/>
      <c r="D61" s="407"/>
      <c r="E61" s="408"/>
      <c r="F61" s="407"/>
      <c r="G61" s="408"/>
      <c r="H61" s="31"/>
      <c r="I61" s="31"/>
    </row>
    <row r="62" spans="1:9" x14ac:dyDescent="0.2">
      <c r="B62" s="192">
        <f>+B47+B43+B41+B45+B49+B51+B53+B55+B57+B59+B61</f>
        <v>33</v>
      </c>
    </row>
    <row r="64" spans="1:9" s="28" customFormat="1" ht="30" customHeight="1" x14ac:dyDescent="0.2">
      <c r="A64" s="1"/>
      <c r="B64" s="1"/>
      <c r="C64" s="1"/>
      <c r="D64" s="1"/>
      <c r="E64" s="1"/>
      <c r="F64" s="1"/>
      <c r="G64" s="1"/>
      <c r="H64" s="1"/>
      <c r="I64" s="1"/>
    </row>
    <row r="65" spans="1:9" ht="34.5" customHeight="1" x14ac:dyDescent="0.2">
      <c r="A65" s="417" t="s">
        <v>17</v>
      </c>
      <c r="B65" s="417"/>
      <c r="C65" s="417"/>
      <c r="D65" s="417"/>
      <c r="E65" s="417"/>
      <c r="F65" s="417"/>
      <c r="G65" s="417"/>
      <c r="H65" s="417"/>
      <c r="I65" s="417"/>
    </row>
    <row r="66" spans="1:9" ht="168" customHeight="1" x14ac:dyDescent="0.2">
      <c r="A66" s="44" t="s">
        <v>18</v>
      </c>
      <c r="B66" s="418" t="s">
        <v>190</v>
      </c>
      <c r="C66" s="419"/>
      <c r="D66" s="418" t="s">
        <v>191</v>
      </c>
      <c r="E66" s="419"/>
      <c r="F66" s="418" t="s">
        <v>192</v>
      </c>
      <c r="G66" s="419"/>
      <c r="H66" s="420" t="s">
        <v>89</v>
      </c>
      <c r="I66" s="421"/>
    </row>
    <row r="67" spans="1:9" ht="45.75" customHeight="1" x14ac:dyDescent="0.2">
      <c r="A67" s="44" t="s">
        <v>90</v>
      </c>
      <c r="B67" s="380">
        <v>0.05</v>
      </c>
      <c r="C67" s="381"/>
      <c r="D67" s="380">
        <v>0.15</v>
      </c>
      <c r="E67" s="381"/>
      <c r="F67" s="380">
        <v>0.1</v>
      </c>
      <c r="G67" s="381"/>
      <c r="H67" s="382"/>
      <c r="I67" s="383"/>
    </row>
    <row r="68" spans="1:9" ht="30" customHeight="1" x14ac:dyDescent="0.2">
      <c r="A68" s="384" t="s">
        <v>50</v>
      </c>
      <c r="B68" s="93" t="s">
        <v>26</v>
      </c>
      <c r="C68" s="93" t="s">
        <v>27</v>
      </c>
      <c r="D68" s="93" t="s">
        <v>26</v>
      </c>
      <c r="E68" s="93" t="s">
        <v>27</v>
      </c>
      <c r="F68" s="93" t="s">
        <v>26</v>
      </c>
      <c r="G68" s="93" t="s">
        <v>27</v>
      </c>
      <c r="H68" s="93" t="s">
        <v>26</v>
      </c>
      <c r="I68" s="93" t="s">
        <v>27</v>
      </c>
    </row>
    <row r="69" spans="1:9" ht="30" customHeight="1" x14ac:dyDescent="0.2">
      <c r="A69" s="385"/>
      <c r="B69" s="303">
        <v>0.02</v>
      </c>
      <c r="C69" s="46">
        <v>0.02</v>
      </c>
      <c r="D69" s="303">
        <v>0.02</v>
      </c>
      <c r="E69" s="46">
        <v>0.02</v>
      </c>
      <c r="F69" s="303">
        <v>0.02</v>
      </c>
      <c r="G69" s="46">
        <v>0.02</v>
      </c>
      <c r="H69" s="51"/>
      <c r="I69" s="46"/>
    </row>
    <row r="70" spans="1:9" ht="68" customHeight="1" x14ac:dyDescent="0.2">
      <c r="A70" s="44" t="s">
        <v>91</v>
      </c>
      <c r="B70" s="422" t="s">
        <v>193</v>
      </c>
      <c r="C70" s="423"/>
      <c r="D70" s="422" t="s">
        <v>194</v>
      </c>
      <c r="E70" s="423"/>
      <c r="F70" s="422" t="s">
        <v>195</v>
      </c>
      <c r="G70" s="423"/>
      <c r="H70" s="424"/>
      <c r="I70" s="425"/>
    </row>
    <row r="71" spans="1:9" ht="52.25" customHeight="1" x14ac:dyDescent="0.2">
      <c r="A71" s="44" t="s">
        <v>92</v>
      </c>
      <c r="B71" s="386" t="s">
        <v>196</v>
      </c>
      <c r="C71" s="398"/>
      <c r="D71" s="386" t="s">
        <v>197</v>
      </c>
      <c r="E71" s="398"/>
      <c r="F71" s="386" t="s">
        <v>198</v>
      </c>
      <c r="G71" s="387"/>
      <c r="H71" s="395"/>
      <c r="I71" s="387"/>
    </row>
    <row r="72" spans="1:9" ht="30.75" customHeight="1" x14ac:dyDescent="0.2">
      <c r="A72" s="384" t="s">
        <v>51</v>
      </c>
      <c r="B72" s="93" t="s">
        <v>26</v>
      </c>
      <c r="C72" s="93" t="s">
        <v>27</v>
      </c>
      <c r="D72" s="93" t="s">
        <v>26</v>
      </c>
      <c r="E72" s="93" t="s">
        <v>27</v>
      </c>
      <c r="F72" s="93" t="s">
        <v>26</v>
      </c>
      <c r="G72" s="93" t="s">
        <v>27</v>
      </c>
      <c r="H72" s="93" t="s">
        <v>26</v>
      </c>
      <c r="I72" s="93" t="s">
        <v>27</v>
      </c>
    </row>
    <row r="73" spans="1:9" ht="30.75" customHeight="1" x14ac:dyDescent="0.2">
      <c r="A73" s="385"/>
      <c r="B73" s="303">
        <v>0.02</v>
      </c>
      <c r="C73" s="46">
        <v>0.02</v>
      </c>
      <c r="D73" s="303">
        <v>0.02</v>
      </c>
      <c r="E73" s="46">
        <v>0.02</v>
      </c>
      <c r="F73" s="303">
        <v>0.02</v>
      </c>
      <c r="G73" s="47">
        <v>0.02</v>
      </c>
      <c r="H73" s="51"/>
      <c r="I73" s="47"/>
    </row>
    <row r="74" spans="1:9" ht="123" customHeight="1" x14ac:dyDescent="0.2">
      <c r="A74" s="44" t="s">
        <v>91</v>
      </c>
      <c r="B74" s="388" t="s">
        <v>199</v>
      </c>
      <c r="C74" s="392"/>
      <c r="D74" s="393" t="s">
        <v>200</v>
      </c>
      <c r="E74" s="394"/>
      <c r="F74" s="388" t="s">
        <v>201</v>
      </c>
      <c r="G74" s="389"/>
      <c r="H74" s="390"/>
      <c r="I74" s="391"/>
    </row>
    <row r="75" spans="1:9" ht="72" customHeight="1" x14ac:dyDescent="0.2">
      <c r="A75" s="44" t="s">
        <v>92</v>
      </c>
      <c r="B75" s="386" t="s">
        <v>196</v>
      </c>
      <c r="C75" s="398"/>
      <c r="D75" s="386" t="s">
        <v>197</v>
      </c>
      <c r="E75" s="398"/>
      <c r="F75" s="386" t="s">
        <v>198</v>
      </c>
      <c r="G75" s="387"/>
      <c r="H75" s="395"/>
      <c r="I75" s="387"/>
    </row>
    <row r="76" spans="1:9" ht="30.75" customHeight="1" x14ac:dyDescent="0.2">
      <c r="A76" s="384" t="s">
        <v>52</v>
      </c>
      <c r="B76" s="93" t="s">
        <v>26</v>
      </c>
      <c r="C76" s="93" t="s">
        <v>27</v>
      </c>
      <c r="D76" s="93" t="s">
        <v>26</v>
      </c>
      <c r="E76" s="93" t="s">
        <v>27</v>
      </c>
      <c r="F76" s="93" t="s">
        <v>26</v>
      </c>
      <c r="G76" s="93" t="s">
        <v>27</v>
      </c>
      <c r="H76" s="93" t="s">
        <v>26</v>
      </c>
      <c r="I76" s="93" t="s">
        <v>27</v>
      </c>
    </row>
    <row r="77" spans="1:9" ht="30.75" customHeight="1" x14ac:dyDescent="0.2">
      <c r="A77" s="385"/>
      <c r="B77" s="303">
        <v>0.04</v>
      </c>
      <c r="C77" s="46">
        <v>0.04</v>
      </c>
      <c r="D77" s="303">
        <v>0.04</v>
      </c>
      <c r="E77" s="46">
        <v>0.04</v>
      </c>
      <c r="F77" s="51">
        <v>0.04</v>
      </c>
      <c r="G77" s="47">
        <v>0.04</v>
      </c>
      <c r="H77" s="51"/>
      <c r="I77" s="47"/>
    </row>
    <row r="78" spans="1:9" ht="259" customHeight="1" x14ac:dyDescent="0.2">
      <c r="A78" s="44" t="s">
        <v>91</v>
      </c>
      <c r="B78" s="422" t="s">
        <v>202</v>
      </c>
      <c r="C78" s="423"/>
      <c r="D78" s="492" t="s">
        <v>203</v>
      </c>
      <c r="E78" s="493"/>
      <c r="F78" s="492" t="s">
        <v>204</v>
      </c>
      <c r="G78" s="494"/>
      <c r="H78" s="395"/>
      <c r="I78" s="387"/>
    </row>
    <row r="79" spans="1:9" ht="64.25" customHeight="1" x14ac:dyDescent="0.2">
      <c r="A79" s="44" t="s">
        <v>92</v>
      </c>
      <c r="B79" s="386" t="s">
        <v>205</v>
      </c>
      <c r="C79" s="398"/>
      <c r="D79" s="386" t="s">
        <v>206</v>
      </c>
      <c r="E79" s="398"/>
      <c r="F79" s="386" t="s">
        <v>207</v>
      </c>
      <c r="G79" s="387"/>
      <c r="H79" s="395"/>
      <c r="I79" s="387"/>
    </row>
    <row r="80" spans="1:9" ht="30.75" customHeight="1" x14ac:dyDescent="0.2">
      <c r="A80" s="384" t="s">
        <v>53</v>
      </c>
      <c r="B80" s="93" t="s">
        <v>26</v>
      </c>
      <c r="C80" s="93" t="s">
        <v>27</v>
      </c>
      <c r="D80" s="93" t="s">
        <v>26</v>
      </c>
      <c r="E80" s="93" t="s">
        <v>27</v>
      </c>
      <c r="F80" s="93" t="s">
        <v>26</v>
      </c>
      <c r="G80" s="93" t="s">
        <v>27</v>
      </c>
      <c r="H80" s="93" t="s">
        <v>26</v>
      </c>
      <c r="I80" s="93" t="s">
        <v>27</v>
      </c>
    </row>
    <row r="81" spans="1:9" ht="30.75" customHeight="1" x14ac:dyDescent="0.2">
      <c r="A81" s="385"/>
      <c r="B81" s="303">
        <v>0.1</v>
      </c>
      <c r="C81" s="303">
        <v>0.1</v>
      </c>
      <c r="D81" s="303">
        <v>0.1</v>
      </c>
      <c r="E81" s="46">
        <v>0.1</v>
      </c>
      <c r="F81" s="303">
        <v>0.1</v>
      </c>
      <c r="G81" s="47">
        <v>0.1</v>
      </c>
      <c r="H81" s="51"/>
      <c r="I81" s="47"/>
    </row>
    <row r="82" spans="1:9" ht="258" customHeight="1" x14ac:dyDescent="0.2">
      <c r="A82" s="44" t="s">
        <v>91</v>
      </c>
      <c r="B82" s="388" t="s">
        <v>208</v>
      </c>
      <c r="C82" s="392"/>
      <c r="D82" s="388" t="s">
        <v>209</v>
      </c>
      <c r="E82" s="502"/>
      <c r="F82" s="388" t="s">
        <v>210</v>
      </c>
      <c r="G82" s="389"/>
      <c r="H82" s="395"/>
      <c r="I82" s="387"/>
    </row>
    <row r="83" spans="1:9" ht="81" customHeight="1" x14ac:dyDescent="0.2">
      <c r="A83" s="44" t="s">
        <v>92</v>
      </c>
      <c r="B83" s="386" t="s">
        <v>212</v>
      </c>
      <c r="C83" s="406"/>
      <c r="D83" s="386" t="s">
        <v>213</v>
      </c>
      <c r="E83" s="398"/>
      <c r="F83" s="386" t="s">
        <v>214</v>
      </c>
      <c r="G83" s="387"/>
      <c r="H83" s="395"/>
      <c r="I83" s="387"/>
    </row>
    <row r="84" spans="1:9" ht="30" customHeight="1" x14ac:dyDescent="0.2">
      <c r="A84" s="384" t="s">
        <v>55</v>
      </c>
      <c r="B84" s="93" t="s">
        <v>26</v>
      </c>
      <c r="C84" s="93" t="s">
        <v>27</v>
      </c>
      <c r="D84" s="93" t="s">
        <v>26</v>
      </c>
      <c r="E84" s="93" t="s">
        <v>27</v>
      </c>
      <c r="F84" s="93" t="s">
        <v>26</v>
      </c>
      <c r="G84" s="93" t="s">
        <v>27</v>
      </c>
      <c r="H84" s="93" t="s">
        <v>26</v>
      </c>
      <c r="I84" s="93" t="s">
        <v>27</v>
      </c>
    </row>
    <row r="85" spans="1:9" ht="30" customHeight="1" x14ac:dyDescent="0.2">
      <c r="A85" s="385"/>
      <c r="B85" s="303">
        <v>0.1</v>
      </c>
      <c r="C85" s="46">
        <v>0.1</v>
      </c>
      <c r="D85" s="303">
        <v>0.1</v>
      </c>
      <c r="E85" s="46">
        <v>0.1</v>
      </c>
      <c r="F85" s="303">
        <v>0.1</v>
      </c>
      <c r="G85" s="47">
        <v>0.1</v>
      </c>
      <c r="H85" s="51"/>
      <c r="I85" s="47"/>
    </row>
    <row r="86" spans="1:9" ht="317" customHeight="1" x14ac:dyDescent="0.2">
      <c r="A86" s="44" t="s">
        <v>91</v>
      </c>
      <c r="B86" s="411" t="s">
        <v>359</v>
      </c>
      <c r="C86" s="412"/>
      <c r="D86" s="411" t="s">
        <v>361</v>
      </c>
      <c r="E86" s="412"/>
      <c r="F86" s="495" t="s">
        <v>360</v>
      </c>
      <c r="G86" s="496"/>
      <c r="H86" s="426"/>
      <c r="I86" s="426"/>
    </row>
    <row r="87" spans="1:9" ht="80.25" customHeight="1" x14ac:dyDescent="0.2">
      <c r="A87" s="44" t="s">
        <v>92</v>
      </c>
      <c r="B87" s="400" t="s">
        <v>362</v>
      </c>
      <c r="C87" s="401"/>
      <c r="D87" s="400" t="s">
        <v>363</v>
      </c>
      <c r="E87" s="401"/>
      <c r="F87" s="400" t="s">
        <v>364</v>
      </c>
      <c r="G87" s="401"/>
      <c r="H87" s="378"/>
      <c r="I87" s="379"/>
    </row>
    <row r="88" spans="1:9" ht="29.25" customHeight="1" x14ac:dyDescent="0.2">
      <c r="A88" s="384" t="s">
        <v>56</v>
      </c>
      <c r="B88" s="378"/>
      <c r="C88" s="379"/>
      <c r="D88" s="378"/>
      <c r="E88" s="379"/>
      <c r="F88" s="378"/>
      <c r="G88" s="379"/>
      <c r="H88" s="93" t="s">
        <v>26</v>
      </c>
      <c r="I88" s="93" t="s">
        <v>27</v>
      </c>
    </row>
    <row r="89" spans="1:9" ht="29.25" customHeight="1" x14ac:dyDescent="0.2">
      <c r="A89" s="385"/>
      <c r="B89" s="303">
        <v>0.1</v>
      </c>
      <c r="C89" s="46">
        <v>0.1</v>
      </c>
      <c r="D89" s="303">
        <v>0.1</v>
      </c>
      <c r="E89" s="46">
        <v>0.12</v>
      </c>
      <c r="F89" s="303">
        <v>0.1</v>
      </c>
      <c r="G89" s="47">
        <v>0.15</v>
      </c>
      <c r="H89" s="51"/>
      <c r="I89" s="47"/>
    </row>
    <row r="90" spans="1:9" s="10" customFormat="1" ht="409.5" customHeight="1" x14ac:dyDescent="0.2">
      <c r="A90" s="44" t="s">
        <v>91</v>
      </c>
      <c r="B90" s="402" t="s">
        <v>396</v>
      </c>
      <c r="C90" s="403"/>
      <c r="D90" s="404" t="s">
        <v>471</v>
      </c>
      <c r="E90" s="405"/>
      <c r="F90" s="402" t="s">
        <v>397</v>
      </c>
      <c r="G90" s="403"/>
      <c r="H90" s="401"/>
      <c r="I90" s="401"/>
    </row>
    <row r="91" spans="1:9" s="343" customFormat="1" ht="80.25" customHeight="1" x14ac:dyDescent="0.2">
      <c r="A91" s="44" t="s">
        <v>92</v>
      </c>
      <c r="B91" s="386" t="s">
        <v>400</v>
      </c>
      <c r="C91" s="398"/>
      <c r="D91" s="386" t="s">
        <v>490</v>
      </c>
      <c r="E91" s="398"/>
      <c r="F91" s="386" t="s">
        <v>401</v>
      </c>
      <c r="G91" s="398"/>
      <c r="H91" s="399"/>
      <c r="I91" s="398"/>
    </row>
    <row r="92" spans="1:9" ht="25.25" customHeight="1" x14ac:dyDescent="0.2">
      <c r="A92" s="384" t="s">
        <v>57</v>
      </c>
      <c r="B92" s="93" t="s">
        <v>26</v>
      </c>
      <c r="C92" s="93" t="s">
        <v>27</v>
      </c>
      <c r="D92" s="93" t="s">
        <v>26</v>
      </c>
      <c r="E92" s="93" t="s">
        <v>27</v>
      </c>
      <c r="F92" s="93" t="s">
        <v>26</v>
      </c>
      <c r="G92" s="93" t="s">
        <v>27</v>
      </c>
      <c r="H92" s="93" t="s">
        <v>26</v>
      </c>
      <c r="I92" s="93" t="s">
        <v>27</v>
      </c>
    </row>
    <row r="93" spans="1:9" ht="25.25" customHeight="1" x14ac:dyDescent="0.2">
      <c r="A93" s="385"/>
      <c r="B93" s="303">
        <v>0.1</v>
      </c>
      <c r="C93" s="46">
        <v>0.1</v>
      </c>
      <c r="D93" s="303">
        <v>0.1</v>
      </c>
      <c r="E93" s="46">
        <v>0.12</v>
      </c>
      <c r="F93" s="303">
        <v>0.1</v>
      </c>
      <c r="G93" s="47">
        <v>0.15</v>
      </c>
      <c r="H93" s="51"/>
      <c r="I93" s="47"/>
    </row>
    <row r="94" spans="1:9" ht="399" customHeight="1" x14ac:dyDescent="0.2">
      <c r="A94" s="44" t="s">
        <v>91</v>
      </c>
      <c r="B94" s="498" t="s">
        <v>431</v>
      </c>
      <c r="C94" s="499"/>
      <c r="D94" s="498" t="s">
        <v>433</v>
      </c>
      <c r="E94" s="499"/>
      <c r="F94" s="500" t="s">
        <v>434</v>
      </c>
      <c r="G94" s="501"/>
      <c r="H94" s="503"/>
      <c r="I94" s="503"/>
    </row>
    <row r="95" spans="1:9" ht="80.25" customHeight="1" x14ac:dyDescent="0.2">
      <c r="A95" s="44" t="s">
        <v>92</v>
      </c>
      <c r="B95" s="386" t="s">
        <v>432</v>
      </c>
      <c r="C95" s="398"/>
      <c r="D95" s="504" t="s">
        <v>435</v>
      </c>
      <c r="E95" s="379"/>
      <c r="F95" s="504" t="s">
        <v>436</v>
      </c>
      <c r="G95" s="379"/>
      <c r="H95" s="378"/>
      <c r="I95" s="379"/>
    </row>
    <row r="96" spans="1:9" ht="25.25" customHeight="1" x14ac:dyDescent="0.2">
      <c r="A96" s="384" t="s">
        <v>58</v>
      </c>
      <c r="B96" s="93" t="s">
        <v>26</v>
      </c>
      <c r="C96" s="93" t="s">
        <v>27</v>
      </c>
      <c r="D96" s="93" t="s">
        <v>26</v>
      </c>
      <c r="E96" s="93" t="s">
        <v>27</v>
      </c>
      <c r="F96" s="93" t="s">
        <v>26</v>
      </c>
      <c r="G96" s="93" t="s">
        <v>27</v>
      </c>
      <c r="H96" s="93" t="s">
        <v>26</v>
      </c>
      <c r="I96" s="93" t="s">
        <v>27</v>
      </c>
    </row>
    <row r="97" spans="1:9" ht="25.25" customHeight="1" x14ac:dyDescent="0.2">
      <c r="A97" s="385"/>
      <c r="B97" s="303">
        <v>0.1</v>
      </c>
      <c r="C97" s="46">
        <v>0.1</v>
      </c>
      <c r="D97" s="303">
        <v>0.1</v>
      </c>
      <c r="E97" s="46">
        <v>0.13</v>
      </c>
      <c r="F97" s="303">
        <v>0.1</v>
      </c>
      <c r="G97" s="47">
        <v>0.12</v>
      </c>
      <c r="H97" s="51"/>
      <c r="I97" s="47"/>
    </row>
    <row r="98" spans="1:9" ht="290" customHeight="1" x14ac:dyDescent="0.2">
      <c r="A98" s="44" t="s">
        <v>91</v>
      </c>
      <c r="B98" s="488" t="s">
        <v>470</v>
      </c>
      <c r="C98" s="489"/>
      <c r="D98" s="488" t="s">
        <v>472</v>
      </c>
      <c r="E98" s="489"/>
      <c r="F98" s="488" t="s">
        <v>473</v>
      </c>
      <c r="G98" s="489"/>
      <c r="H98" s="503"/>
      <c r="I98" s="503"/>
    </row>
    <row r="99" spans="1:9" ht="80.25" customHeight="1" x14ac:dyDescent="0.2">
      <c r="A99" s="44" t="s">
        <v>92</v>
      </c>
      <c r="B99" s="504" t="s">
        <v>491</v>
      </c>
      <c r="C99" s="379"/>
      <c r="D99" s="504" t="s">
        <v>492</v>
      </c>
      <c r="E99" s="379"/>
      <c r="F99" s="504" t="s">
        <v>493</v>
      </c>
      <c r="G99" s="379"/>
      <c r="H99" s="378"/>
      <c r="I99" s="379"/>
    </row>
    <row r="100" spans="1:9" ht="25.25" customHeight="1" x14ac:dyDescent="0.2">
      <c r="A100" s="384" t="s">
        <v>60</v>
      </c>
      <c r="B100" s="93" t="s">
        <v>26</v>
      </c>
      <c r="C100" s="93" t="s">
        <v>27</v>
      </c>
      <c r="D100" s="93" t="s">
        <v>26</v>
      </c>
      <c r="E100" s="93" t="s">
        <v>27</v>
      </c>
      <c r="F100" s="93" t="s">
        <v>26</v>
      </c>
      <c r="G100" s="93" t="s">
        <v>27</v>
      </c>
      <c r="H100" s="93" t="s">
        <v>26</v>
      </c>
      <c r="I100" s="93" t="s">
        <v>27</v>
      </c>
    </row>
    <row r="101" spans="1:9" ht="25.25" customHeight="1" x14ac:dyDescent="0.2">
      <c r="A101" s="385"/>
      <c r="B101" s="303">
        <v>0.1</v>
      </c>
      <c r="C101" s="46"/>
      <c r="D101" s="303">
        <v>0.1</v>
      </c>
      <c r="E101" s="46"/>
      <c r="F101" s="303">
        <v>0.1</v>
      </c>
      <c r="G101" s="47"/>
      <c r="H101" s="51"/>
      <c r="I101" s="47"/>
    </row>
    <row r="102" spans="1:9" ht="80.25" customHeight="1" x14ac:dyDescent="0.2">
      <c r="A102" s="44" t="s">
        <v>91</v>
      </c>
      <c r="B102" s="503"/>
      <c r="C102" s="503"/>
      <c r="D102" s="503"/>
      <c r="E102" s="503"/>
      <c r="F102" s="503"/>
      <c r="G102" s="503"/>
      <c r="H102" s="503"/>
      <c r="I102" s="503"/>
    </row>
    <row r="103" spans="1:9" ht="80.25" customHeight="1" x14ac:dyDescent="0.2">
      <c r="A103" s="44" t="s">
        <v>92</v>
      </c>
      <c r="B103" s="378"/>
      <c r="C103" s="379"/>
      <c r="D103" s="378"/>
      <c r="E103" s="379"/>
      <c r="F103" s="378"/>
      <c r="G103" s="379"/>
      <c r="H103" s="378"/>
      <c r="I103" s="379"/>
    </row>
    <row r="104" spans="1:9" ht="25.25" customHeight="1" x14ac:dyDescent="0.2">
      <c r="A104" s="384" t="s">
        <v>61</v>
      </c>
      <c r="B104" s="93" t="s">
        <v>26</v>
      </c>
      <c r="C104" s="93" t="s">
        <v>27</v>
      </c>
      <c r="D104" s="93" t="s">
        <v>26</v>
      </c>
      <c r="E104" s="93" t="s">
        <v>27</v>
      </c>
      <c r="F104" s="93" t="s">
        <v>26</v>
      </c>
      <c r="G104" s="93" t="s">
        <v>27</v>
      </c>
      <c r="H104" s="93" t="s">
        <v>26</v>
      </c>
      <c r="I104" s="93" t="s">
        <v>27</v>
      </c>
    </row>
    <row r="105" spans="1:9" ht="25.25" customHeight="1" x14ac:dyDescent="0.2">
      <c r="A105" s="385"/>
      <c r="B105" s="303">
        <v>0.15</v>
      </c>
      <c r="C105" s="48"/>
      <c r="D105" s="303">
        <v>0.15</v>
      </c>
      <c r="E105" s="46"/>
      <c r="F105" s="51">
        <v>0.15</v>
      </c>
      <c r="G105" s="47"/>
      <c r="H105" s="51"/>
      <c r="I105" s="47"/>
    </row>
    <row r="106" spans="1:9" ht="80.25" customHeight="1" x14ac:dyDescent="0.2">
      <c r="A106" s="44" t="s">
        <v>91</v>
      </c>
      <c r="B106" s="503"/>
      <c r="C106" s="503"/>
      <c r="D106" s="503"/>
      <c r="E106" s="503"/>
      <c r="F106" s="503"/>
      <c r="G106" s="503"/>
      <c r="H106" s="503"/>
      <c r="I106" s="503"/>
    </row>
    <row r="107" spans="1:9" ht="80.25" customHeight="1" x14ac:dyDescent="0.2">
      <c r="A107" s="44" t="s">
        <v>92</v>
      </c>
      <c r="B107" s="378"/>
      <c r="C107" s="379"/>
      <c r="D107" s="378"/>
      <c r="E107" s="379"/>
      <c r="F107" s="378"/>
      <c r="G107" s="379"/>
      <c r="H107" s="378"/>
      <c r="I107" s="379"/>
    </row>
    <row r="108" spans="1:9" ht="25.25" customHeight="1" x14ac:dyDescent="0.2">
      <c r="A108" s="384" t="s">
        <v>62</v>
      </c>
      <c r="B108" s="93" t="s">
        <v>26</v>
      </c>
      <c r="C108" s="93" t="s">
        <v>27</v>
      </c>
      <c r="D108" s="93" t="s">
        <v>26</v>
      </c>
      <c r="E108" s="93" t="s">
        <v>27</v>
      </c>
      <c r="F108" s="93" t="s">
        <v>26</v>
      </c>
      <c r="G108" s="93" t="s">
        <v>27</v>
      </c>
      <c r="H108" s="93" t="s">
        <v>26</v>
      </c>
      <c r="I108" s="93" t="s">
        <v>27</v>
      </c>
    </row>
    <row r="109" spans="1:9" ht="25.25" customHeight="1" x14ac:dyDescent="0.2">
      <c r="A109" s="385"/>
      <c r="B109" s="303">
        <v>0.15</v>
      </c>
      <c r="C109" s="48"/>
      <c r="D109" s="303">
        <v>0.15</v>
      </c>
      <c r="E109" s="46"/>
      <c r="F109" s="51">
        <v>0.15</v>
      </c>
      <c r="G109" s="47"/>
      <c r="H109" s="51"/>
      <c r="I109" s="47"/>
    </row>
    <row r="110" spans="1:9" ht="80.25" customHeight="1" x14ac:dyDescent="0.2">
      <c r="A110" s="44" t="s">
        <v>91</v>
      </c>
      <c r="B110" s="503"/>
      <c r="C110" s="503"/>
      <c r="D110" s="503"/>
      <c r="E110" s="503"/>
      <c r="F110" s="503"/>
      <c r="G110" s="503"/>
      <c r="H110" s="503"/>
      <c r="I110" s="503"/>
    </row>
    <row r="111" spans="1:9" ht="80.25" customHeight="1" x14ac:dyDescent="0.2">
      <c r="A111" s="44" t="s">
        <v>92</v>
      </c>
      <c r="B111" s="378"/>
      <c r="C111" s="379"/>
      <c r="D111" s="378"/>
      <c r="E111" s="379"/>
      <c r="F111" s="378"/>
      <c r="G111" s="379"/>
      <c r="H111" s="378"/>
      <c r="I111" s="379"/>
    </row>
    <row r="112" spans="1:9" ht="25.25" customHeight="1" x14ac:dyDescent="0.2">
      <c r="A112" s="384" t="s">
        <v>63</v>
      </c>
      <c r="B112" s="93" t="s">
        <v>26</v>
      </c>
      <c r="C112" s="93" t="s">
        <v>27</v>
      </c>
      <c r="D112" s="93" t="s">
        <v>26</v>
      </c>
      <c r="E112" s="93" t="s">
        <v>27</v>
      </c>
      <c r="F112" s="93" t="s">
        <v>26</v>
      </c>
      <c r="G112" s="93" t="s">
        <v>27</v>
      </c>
      <c r="H112" s="93" t="s">
        <v>26</v>
      </c>
      <c r="I112" s="93" t="s">
        <v>27</v>
      </c>
    </row>
    <row r="113" spans="1:9" ht="25.25" customHeight="1" x14ac:dyDescent="0.2">
      <c r="A113" s="385"/>
      <c r="B113" s="304">
        <v>0.02</v>
      </c>
      <c r="C113" s="175"/>
      <c r="D113" s="304">
        <v>0.02</v>
      </c>
      <c r="E113" s="175"/>
      <c r="F113" s="304">
        <v>0.02</v>
      </c>
      <c r="G113" s="176"/>
      <c r="H113" s="175"/>
      <c r="I113" s="176"/>
    </row>
    <row r="114" spans="1:9" ht="80.25" customHeight="1" x14ac:dyDescent="0.2">
      <c r="A114" s="44" t="s">
        <v>91</v>
      </c>
      <c r="B114" s="497"/>
      <c r="C114" s="497"/>
      <c r="D114" s="497"/>
      <c r="E114" s="497"/>
      <c r="F114" s="497"/>
      <c r="G114" s="497"/>
      <c r="H114" s="497"/>
      <c r="I114" s="497"/>
    </row>
    <row r="115" spans="1:9" ht="80.25" customHeight="1" x14ac:dyDescent="0.2">
      <c r="A115" s="44" t="s">
        <v>92</v>
      </c>
      <c r="B115" s="378"/>
      <c r="C115" s="379"/>
      <c r="D115" s="378"/>
      <c r="E115" s="379"/>
      <c r="F115" s="378"/>
      <c r="G115" s="379"/>
      <c r="H115" s="378"/>
      <c r="I115" s="379"/>
    </row>
    <row r="116" spans="1:9" s="307" customFormat="1" ht="51" customHeight="1" x14ac:dyDescent="0.2">
      <c r="A116" s="306" t="s">
        <v>93</v>
      </c>
      <c r="B116" s="308">
        <f t="shared" ref="B116:C116" si="0">(B69+B73+B77+B81+B85+B89+B93+B97+B101+B105+B109+B113)</f>
        <v>1</v>
      </c>
      <c r="C116" s="308">
        <f t="shared" si="0"/>
        <v>0.57999999999999996</v>
      </c>
      <c r="D116" s="308">
        <f t="shared" ref="D116:I116" si="1">(D69+D73+D77+D81+D85+D89+D93+D97+D101+D105+D109+D113)</f>
        <v>1</v>
      </c>
      <c r="E116" s="308">
        <f t="shared" si="1"/>
        <v>0.65</v>
      </c>
      <c r="F116" s="308">
        <f t="shared" si="1"/>
        <v>1</v>
      </c>
      <c r="G116" s="308">
        <f t="shared" si="1"/>
        <v>0.70000000000000007</v>
      </c>
      <c r="H116" s="308">
        <f t="shared" si="1"/>
        <v>0</v>
      </c>
      <c r="I116" s="308">
        <f t="shared" si="1"/>
        <v>0</v>
      </c>
    </row>
    <row r="121" spans="1:9" ht="37.5" customHeight="1" x14ac:dyDescent="0.2"/>
    <row r="122" spans="1:9" ht="19.5" customHeight="1" x14ac:dyDescent="0.2"/>
    <row r="123" spans="1:9" ht="19.5" customHeight="1" x14ac:dyDescent="0.2"/>
    <row r="124" spans="1:9" ht="34.5" customHeight="1" x14ac:dyDescent="0.2"/>
    <row r="125" spans="1:9" ht="15" customHeight="1" x14ac:dyDescent="0.2"/>
    <row r="126" spans="1:9" ht="15.75" customHeight="1" x14ac:dyDescent="0.2"/>
  </sheetData>
  <mergeCells count="214">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H86:I86"/>
    <mergeCell ref="B79:C79"/>
    <mergeCell ref="D79:E79"/>
    <mergeCell ref="F79:G79"/>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B71:C71"/>
    <mergeCell ref="D71:E71"/>
    <mergeCell ref="B88:C88"/>
    <mergeCell ref="D88:E88"/>
    <mergeCell ref="F88:G88"/>
    <mergeCell ref="B67:C67"/>
    <mergeCell ref="D67:E67"/>
    <mergeCell ref="F67:G67"/>
    <mergeCell ref="H67:I67"/>
    <mergeCell ref="A92:A93"/>
    <mergeCell ref="A96:A97"/>
    <mergeCell ref="F71:G71"/>
    <mergeCell ref="F74:G74"/>
    <mergeCell ref="H74:I74"/>
    <mergeCell ref="B74:C74"/>
    <mergeCell ref="D74:E74"/>
    <mergeCell ref="H75:I75"/>
    <mergeCell ref="H78:I78"/>
    <mergeCell ref="H71:I71"/>
  </mergeCells>
  <phoneticPr fontId="37" type="noConversion"/>
  <dataValidations disablePrompts="1" count="1">
    <dataValidation type="list" allowBlank="1" showInputMessage="1" showErrorMessage="1" sqref="H35:I36" xr:uid="{F73DB0EB-ABC7-4FC5-ADE4-B2ADA3B0391D}">
      <formula1>#REF!</formula1>
    </dataValidation>
  </dataValidations>
  <hyperlinks>
    <hyperlink ref="B71" r:id="rId1" xr:uid="{76808F92-08E0-264A-8F47-3F1CF3421C7B}"/>
    <hyperlink ref="B75" r:id="rId2" xr:uid="{9E255637-26DB-6F47-A6A9-6439BC1B92A1}"/>
    <hyperlink ref="D71" r:id="rId3" xr:uid="{953EE02B-1874-D145-A714-63231870317E}"/>
    <hyperlink ref="D75" r:id="rId4" xr:uid="{1A135C76-B1A6-1640-8EE8-998662709238}"/>
    <hyperlink ref="F71" r:id="rId5" xr:uid="{E2A42DBF-1160-1748-A09E-F7F160E4B0C9}"/>
    <hyperlink ref="F75" r:id="rId6" xr:uid="{3390AF95-4C2A-4548-B1E1-680E286C34AD}"/>
    <hyperlink ref="B79" r:id="rId7" xr:uid="{8F6D0733-15D3-4944-B1AE-FB5DC373B26C}"/>
    <hyperlink ref="D79" r:id="rId8" xr:uid="{2D285A2A-6362-1641-8FFA-1D1499C48588}"/>
    <hyperlink ref="F79" r:id="rId9" xr:uid="{2E56F1E4-F09E-FA44-82A3-C3ABC88DB866}"/>
    <hyperlink ref="B83" r:id="rId10" xr:uid="{09B3B725-21E8-6242-B624-720B4C5A9657}"/>
    <hyperlink ref="D83" r:id="rId11" xr:uid="{A10AF86F-BE08-DA4A-A29B-C4D0F86BE909}"/>
    <hyperlink ref="F83" r:id="rId12" xr:uid="{21B334D4-C6AC-A249-A5DB-03BABF4296B9}"/>
    <hyperlink ref="B87" r:id="rId13" xr:uid="{377B7934-284B-7D42-A727-6FAF82B3668E}"/>
    <hyperlink ref="D87" r:id="rId14" xr:uid="{E9652300-272D-2544-BE93-12CACC136CA8}"/>
    <hyperlink ref="F87" r:id="rId15" xr:uid="{4A15C0A5-CF62-684B-A6F1-45DA59B0B50F}"/>
    <hyperlink ref="B91" r:id="rId16" xr:uid="{66003A62-EAD3-C749-A584-527F260BC6CB}"/>
    <hyperlink ref="F91" r:id="rId17" xr:uid="{15C76BFD-97CD-4448-A2DF-27FBCB9E9C18}"/>
    <hyperlink ref="B95" r:id="rId18" xr:uid="{4550A939-7AFE-1A42-95F5-2306F389A0C6}"/>
    <hyperlink ref="D95" r:id="rId19" xr:uid="{E0781481-F98B-BF45-8EBE-585FF2D813E3}"/>
    <hyperlink ref="F95" r:id="rId20" xr:uid="{5F7F0864-28AB-124D-BDD9-2ED3F6AB6D26}"/>
    <hyperlink ref="D91" r:id="rId21" xr:uid="{EA007B4E-CAF2-4BA3-8073-99456EE4C19B}"/>
    <hyperlink ref="B99" r:id="rId22" xr:uid="{44E7DB16-68E7-48C0-87DF-B7D2409C9BAB}"/>
    <hyperlink ref="D99" r:id="rId23" xr:uid="{21500A13-631F-4EB0-A7F2-0E987298CCA0}"/>
    <hyperlink ref="F99" r:id="rId24" xr:uid="{9E58F734-A837-4F9E-A8EB-DEE887F9089C}"/>
  </hyperlinks>
  <pageMargins left="0.25" right="0.25" top="0.75" bottom="0.75" header="0.3" footer="0.3"/>
  <pageSetup scale="21" orientation="landscape" r:id="rId25"/>
  <drawing r:id="rId26"/>
  <legacyDrawing r:id="rId2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H29" sqref="H29"/>
    </sheetView>
  </sheetViews>
  <sheetFormatPr baseColWidth="10" defaultColWidth="11.5" defaultRowHeight="15" customHeight="1" x14ac:dyDescent="0.2"/>
  <cols>
    <col min="1" max="1" width="17.6640625" customWidth="1"/>
    <col min="2" max="2" width="15.5" customWidth="1"/>
    <col min="3" max="3" width="25.5" customWidth="1"/>
    <col min="4" max="4" width="56.5" customWidth="1"/>
    <col min="5" max="5" width="34" customWidth="1"/>
  </cols>
  <sheetData>
    <row r="1" spans="1:84" ht="22.5" customHeight="1" thickBot="1" x14ac:dyDescent="0.25">
      <c r="A1" s="514"/>
      <c r="B1" s="831" t="s">
        <v>44</v>
      </c>
      <c r="C1" s="831"/>
      <c r="D1" s="831"/>
      <c r="E1" s="427" t="s">
        <v>160</v>
      </c>
      <c r="F1" s="428"/>
      <c r="G1" s="429"/>
    </row>
    <row r="2" spans="1:84" ht="22.5" customHeight="1" thickBot="1" x14ac:dyDescent="0.25">
      <c r="A2" s="514"/>
      <c r="B2" s="832" t="s">
        <v>45</v>
      </c>
      <c r="C2" s="832"/>
      <c r="D2" s="832"/>
      <c r="E2" s="427" t="s">
        <v>161</v>
      </c>
      <c r="F2" s="428"/>
      <c r="G2" s="429"/>
    </row>
    <row r="3" spans="1:84" ht="31.5" customHeight="1" thickBot="1" x14ac:dyDescent="0.25">
      <c r="A3" s="514"/>
      <c r="B3" s="678" t="s">
        <v>0</v>
      </c>
      <c r="C3" s="679"/>
      <c r="D3" s="680"/>
      <c r="E3" s="427" t="s">
        <v>162</v>
      </c>
      <c r="F3" s="428"/>
      <c r="G3" s="429"/>
    </row>
    <row r="4" spans="1:84" ht="22.5" customHeight="1" thickBot="1" x14ac:dyDescent="0.25">
      <c r="A4" s="514"/>
      <c r="B4" s="681" t="s">
        <v>154</v>
      </c>
      <c r="C4" s="682"/>
      <c r="D4" s="683"/>
      <c r="E4" s="427" t="s">
        <v>168</v>
      </c>
      <c r="F4" s="428"/>
      <c r="G4" s="429"/>
    </row>
    <row r="5" spans="1:84" ht="16" thickBot="1" x14ac:dyDescent="0.25">
      <c r="A5" s="55"/>
      <c r="B5" s="55"/>
      <c r="C5" s="226"/>
      <c r="D5" s="226"/>
      <c r="E5" s="226"/>
      <c r="F5" s="227"/>
      <c r="G5" s="227"/>
      <c r="H5" s="227"/>
      <c r="I5" s="227"/>
      <c r="J5" s="227"/>
      <c r="K5" s="227"/>
    </row>
    <row r="6" spans="1:84" ht="27.75" customHeight="1" x14ac:dyDescent="0.2">
      <c r="A6" s="414" t="s">
        <v>48</v>
      </c>
      <c r="B6" s="415"/>
      <c r="C6" s="835"/>
      <c r="D6" s="836"/>
      <c r="E6" s="837"/>
      <c r="F6" s="7"/>
      <c r="G6" s="7"/>
      <c r="H6" s="7"/>
      <c r="I6" s="7"/>
      <c r="J6" s="7"/>
      <c r="K6" s="7"/>
      <c r="L6" s="1"/>
      <c r="M6" s="172"/>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
      <c r="A7" s="713" t="s">
        <v>155</v>
      </c>
      <c r="B7" s="714"/>
      <c r="C7" s="833"/>
      <c r="D7" s="833"/>
      <c r="E7" s="834"/>
      <c r="F7" s="227"/>
      <c r="G7" s="227"/>
      <c r="H7" s="227"/>
      <c r="I7" s="227"/>
      <c r="J7" s="227"/>
      <c r="K7" s="227"/>
    </row>
    <row r="8" spans="1:84" ht="45.75" customHeight="1" thickBot="1" x14ac:dyDescent="0.25">
      <c r="A8" s="56" t="s">
        <v>156</v>
      </c>
      <c r="B8" s="56" t="s">
        <v>157</v>
      </c>
      <c r="C8" s="57" t="s">
        <v>158</v>
      </c>
      <c r="D8" s="829" t="s">
        <v>159</v>
      </c>
      <c r="E8" s="830"/>
    </row>
    <row r="9" spans="1:84" ht="45" x14ac:dyDescent="0.2">
      <c r="A9" s="58">
        <v>45716</v>
      </c>
      <c r="B9" s="59"/>
      <c r="C9" s="72" t="s">
        <v>352</v>
      </c>
      <c r="D9" s="827" t="s">
        <v>353</v>
      </c>
      <c r="E9" s="828"/>
    </row>
    <row r="10" spans="1:84" x14ac:dyDescent="0.2">
      <c r="A10" s="58"/>
      <c r="B10" s="59"/>
      <c r="C10" s="73"/>
      <c r="D10" s="823"/>
      <c r="E10" s="824"/>
    </row>
    <row r="11" spans="1:84" x14ac:dyDescent="0.2">
      <c r="A11" s="58"/>
      <c r="B11" s="59"/>
      <c r="C11" s="73"/>
      <c r="D11" s="823"/>
      <c r="E11" s="824"/>
    </row>
    <row r="12" spans="1:84" x14ac:dyDescent="0.2">
      <c r="A12" s="60"/>
      <c r="B12" s="61"/>
      <c r="C12" s="73"/>
      <c r="D12" s="823"/>
      <c r="E12" s="824"/>
    </row>
    <row r="13" spans="1:84" x14ac:dyDescent="0.2">
      <c r="A13" s="62"/>
      <c r="B13" s="61"/>
      <c r="C13" s="73"/>
      <c r="D13" s="823"/>
      <c r="E13" s="824"/>
    </row>
    <row r="14" spans="1:84" x14ac:dyDescent="0.2">
      <c r="A14" s="62"/>
      <c r="B14" s="61"/>
      <c r="C14" s="74"/>
      <c r="D14" s="823"/>
      <c r="E14" s="824"/>
    </row>
    <row r="15" spans="1:84" x14ac:dyDescent="0.2">
      <c r="A15" s="62"/>
      <c r="B15" s="61"/>
      <c r="C15" s="74"/>
      <c r="D15" s="823"/>
      <c r="E15" s="824"/>
    </row>
    <row r="16" spans="1:84" x14ac:dyDescent="0.2">
      <c r="A16" s="63"/>
      <c r="B16" s="61"/>
      <c r="C16" s="73"/>
      <c r="D16" s="823"/>
      <c r="E16" s="824"/>
    </row>
    <row r="17" spans="1:5" x14ac:dyDescent="0.2">
      <c r="A17" s="64"/>
      <c r="B17" s="65"/>
      <c r="C17" s="75"/>
      <c r="D17" s="823"/>
      <c r="E17" s="824"/>
    </row>
    <row r="18" spans="1:5" x14ac:dyDescent="0.2">
      <c r="A18" s="64"/>
      <c r="B18" s="65"/>
      <c r="C18" s="75"/>
      <c r="D18" s="823"/>
      <c r="E18" s="824"/>
    </row>
    <row r="19" spans="1:5" x14ac:dyDescent="0.2">
      <c r="A19" s="66"/>
      <c r="B19" s="67"/>
      <c r="C19" s="69"/>
      <c r="D19" s="823"/>
      <c r="E19" s="824"/>
    </row>
    <row r="20" spans="1:5" x14ac:dyDescent="0.2">
      <c r="A20" s="68"/>
      <c r="B20" s="69"/>
      <c r="C20" s="69"/>
      <c r="D20" s="823"/>
      <c r="E20" s="824"/>
    </row>
    <row r="21" spans="1:5" x14ac:dyDescent="0.2">
      <c r="A21" s="68"/>
      <c r="B21" s="69"/>
      <c r="C21" s="69"/>
      <c r="D21" s="823"/>
      <c r="E21" s="824"/>
    </row>
    <row r="22" spans="1:5" x14ac:dyDescent="0.2">
      <c r="A22" s="68"/>
      <c r="B22" s="69"/>
      <c r="C22" s="69"/>
      <c r="D22" s="823"/>
      <c r="E22" s="824"/>
    </row>
    <row r="23" spans="1:5" x14ac:dyDescent="0.2">
      <c r="A23" s="68"/>
      <c r="B23" s="69"/>
      <c r="C23" s="69"/>
      <c r="D23" s="823"/>
      <c r="E23" s="824"/>
    </row>
    <row r="24" spans="1:5" x14ac:dyDescent="0.2">
      <c r="A24" s="68"/>
      <c r="B24" s="69"/>
      <c r="C24" s="69"/>
      <c r="D24" s="823"/>
      <c r="E24" s="824"/>
    </row>
    <row r="25" spans="1:5" x14ac:dyDescent="0.2">
      <c r="A25" s="68"/>
      <c r="B25" s="69"/>
      <c r="C25" s="69"/>
      <c r="D25" s="823"/>
      <c r="E25" s="824"/>
    </row>
    <row r="26" spans="1:5" x14ac:dyDescent="0.2">
      <c r="A26" s="68"/>
      <c r="B26" s="69"/>
      <c r="C26" s="69"/>
      <c r="D26" s="823"/>
      <c r="E26" s="824"/>
    </row>
    <row r="27" spans="1:5" x14ac:dyDescent="0.2">
      <c r="A27" s="68"/>
      <c r="B27" s="69"/>
      <c r="C27" s="69"/>
      <c r="D27" s="823"/>
      <c r="E27" s="824"/>
    </row>
    <row r="28" spans="1:5" x14ac:dyDescent="0.2">
      <c r="A28" s="68"/>
      <c r="B28" s="69"/>
      <c r="C28" s="69"/>
      <c r="D28" s="823"/>
      <c r="E28" s="824"/>
    </row>
    <row r="29" spans="1:5" x14ac:dyDescent="0.2">
      <c r="A29" s="68"/>
      <c r="B29" s="69"/>
      <c r="C29" s="69"/>
      <c r="D29" s="823"/>
      <c r="E29" s="824"/>
    </row>
    <row r="30" spans="1:5" x14ac:dyDescent="0.2">
      <c r="A30" s="68"/>
      <c r="B30" s="69"/>
      <c r="C30" s="69"/>
      <c r="D30" s="823"/>
      <c r="E30" s="824"/>
    </row>
    <row r="31" spans="1:5" x14ac:dyDescent="0.2">
      <c r="A31" s="68"/>
      <c r="B31" s="69"/>
      <c r="C31" s="69"/>
      <c r="D31" s="823"/>
      <c r="E31" s="824"/>
    </row>
    <row r="32" spans="1:5" x14ac:dyDescent="0.2">
      <c r="A32" s="68"/>
      <c r="B32" s="69"/>
      <c r="C32" s="69"/>
      <c r="D32" s="823"/>
      <c r="E32" s="824"/>
    </row>
    <row r="33" spans="1:5" x14ac:dyDescent="0.2">
      <c r="A33" s="68"/>
      <c r="B33" s="69"/>
      <c r="C33" s="69"/>
      <c r="D33" s="823"/>
      <c r="E33" s="824"/>
    </row>
    <row r="34" spans="1:5" x14ac:dyDescent="0.2">
      <c r="A34" s="68"/>
      <c r="B34" s="69"/>
      <c r="C34" s="69"/>
      <c r="D34" s="823"/>
      <c r="E34" s="824"/>
    </row>
    <row r="35" spans="1:5" x14ac:dyDescent="0.2">
      <c r="A35" s="68"/>
      <c r="B35" s="69"/>
      <c r="C35" s="69"/>
      <c r="D35" s="823"/>
      <c r="E35" s="824"/>
    </row>
    <row r="36" spans="1:5" x14ac:dyDescent="0.2">
      <c r="A36" s="70"/>
      <c r="B36" s="71"/>
      <c r="C36" s="71"/>
      <c r="D36" s="825"/>
      <c r="E36" s="826"/>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49887-B427-B94A-893A-B192755D08F7}">
  <dimension ref="A1:O117"/>
  <sheetViews>
    <sheetView topLeftCell="F13" zoomScale="64" zoomScaleNormal="70" workbookViewId="0">
      <selection activeCell="G26" sqref="G26"/>
    </sheetView>
  </sheetViews>
  <sheetFormatPr baseColWidth="10" defaultColWidth="39.6640625" defaultRowHeight="15" x14ac:dyDescent="0.2"/>
  <cols>
    <col min="2" max="2" width="64.83203125" customWidth="1"/>
    <col min="3" max="3" width="61" customWidth="1"/>
    <col min="4" max="4" width="72.6640625" customWidth="1"/>
    <col min="5" max="5" width="66.83203125" customWidth="1"/>
    <col min="6" max="6" width="60.33203125" customWidth="1"/>
    <col min="7" max="7" width="60.1640625" customWidth="1"/>
    <col min="9" max="9" width="46.1640625" customWidth="1"/>
  </cols>
  <sheetData>
    <row r="1" spans="1:15" s="83" customFormat="1" ht="22.25" customHeight="1" thickBot="1" x14ac:dyDescent="0.25">
      <c r="A1" s="449"/>
      <c r="B1" s="430" t="s">
        <v>44</v>
      </c>
      <c r="C1" s="431"/>
      <c r="D1" s="431"/>
      <c r="E1" s="431"/>
      <c r="F1" s="431"/>
      <c r="G1" s="431"/>
      <c r="H1" s="431"/>
      <c r="I1" s="431"/>
      <c r="J1" s="431"/>
      <c r="K1" s="431"/>
      <c r="L1" s="432"/>
      <c r="M1" s="427" t="s">
        <v>160</v>
      </c>
      <c r="N1" s="428"/>
      <c r="O1" s="429"/>
    </row>
    <row r="2" spans="1:15" s="83" customFormat="1" ht="18" customHeight="1" thickBot="1" x14ac:dyDescent="0.25">
      <c r="A2" s="450"/>
      <c r="B2" s="433" t="s">
        <v>45</v>
      </c>
      <c r="C2" s="434"/>
      <c r="D2" s="434"/>
      <c r="E2" s="434"/>
      <c r="F2" s="434"/>
      <c r="G2" s="434"/>
      <c r="H2" s="434"/>
      <c r="I2" s="434"/>
      <c r="J2" s="434"/>
      <c r="K2" s="434"/>
      <c r="L2" s="435"/>
      <c r="M2" s="427" t="s">
        <v>161</v>
      </c>
      <c r="N2" s="428"/>
      <c r="O2" s="429"/>
    </row>
    <row r="3" spans="1:15" s="83" customFormat="1" ht="20" customHeight="1" thickBot="1" x14ac:dyDescent="0.25">
      <c r="A3" s="450"/>
      <c r="B3" s="433" t="s">
        <v>0</v>
      </c>
      <c r="C3" s="434"/>
      <c r="D3" s="434"/>
      <c r="E3" s="434"/>
      <c r="F3" s="434"/>
      <c r="G3" s="434"/>
      <c r="H3" s="434"/>
      <c r="I3" s="434"/>
      <c r="J3" s="434"/>
      <c r="K3" s="434"/>
      <c r="L3" s="435"/>
      <c r="M3" s="427" t="s">
        <v>162</v>
      </c>
      <c r="N3" s="428"/>
      <c r="O3" s="429"/>
    </row>
    <row r="4" spans="1:15" s="83" customFormat="1" ht="21.75" customHeight="1" thickBot="1" x14ac:dyDescent="0.25">
      <c r="A4" s="451"/>
      <c r="B4" s="436" t="s">
        <v>46</v>
      </c>
      <c r="C4" s="437"/>
      <c r="D4" s="437"/>
      <c r="E4" s="437"/>
      <c r="F4" s="437"/>
      <c r="G4" s="437"/>
      <c r="H4" s="437"/>
      <c r="I4" s="437"/>
      <c r="J4" s="437"/>
      <c r="K4" s="437"/>
      <c r="L4" s="438"/>
      <c r="M4" s="427" t="s">
        <v>163</v>
      </c>
      <c r="N4" s="428"/>
      <c r="O4" s="429"/>
    </row>
    <row r="5" spans="1:15" s="83" customFormat="1" ht="16.25" customHeight="1" thickBot="1" x14ac:dyDescent="0.25">
      <c r="A5" s="84"/>
      <c r="B5" s="85"/>
      <c r="C5" s="85"/>
      <c r="D5" s="85"/>
      <c r="E5" s="85"/>
      <c r="F5" s="85"/>
      <c r="G5" s="85"/>
      <c r="H5" s="85"/>
      <c r="I5" s="85"/>
      <c r="J5" s="85"/>
      <c r="K5" s="85"/>
      <c r="L5" s="85"/>
      <c r="M5" s="86"/>
      <c r="N5" s="86"/>
      <c r="O5" s="86"/>
    </row>
    <row r="6" spans="1:15" s="1" customFormat="1" ht="40.25" customHeight="1" thickBot="1" x14ac:dyDescent="0.25">
      <c r="A6" s="53" t="s">
        <v>48</v>
      </c>
      <c r="B6" s="461" t="s">
        <v>170</v>
      </c>
      <c r="C6" s="462"/>
      <c r="D6" s="462"/>
      <c r="E6" s="462"/>
      <c r="F6" s="462"/>
      <c r="G6" s="462"/>
      <c r="H6" s="462"/>
      <c r="I6" s="462"/>
      <c r="J6" s="462"/>
      <c r="K6" s="463"/>
      <c r="L6" s="163" t="s">
        <v>49</v>
      </c>
      <c r="M6" s="464"/>
      <c r="N6" s="465"/>
      <c r="O6" s="466"/>
    </row>
    <row r="7" spans="1:15" s="83" customFormat="1" ht="18" customHeight="1" thickBot="1" x14ac:dyDescent="0.25">
      <c r="A7" s="84"/>
      <c r="B7" s="85"/>
      <c r="C7" s="85"/>
      <c r="D7" s="85"/>
      <c r="E7" s="85"/>
      <c r="F7" s="85"/>
      <c r="G7" s="85"/>
      <c r="H7" s="85"/>
      <c r="I7" s="85"/>
      <c r="J7" s="85"/>
      <c r="K7" s="85"/>
      <c r="L7" s="85"/>
      <c r="M7" s="86"/>
      <c r="N7" s="86"/>
      <c r="O7" s="86"/>
    </row>
    <row r="8" spans="1:15" s="83" customFormat="1" ht="21.75" customHeight="1" thickBot="1" x14ac:dyDescent="0.25">
      <c r="A8" s="460" t="s">
        <v>2</v>
      </c>
      <c r="B8" s="163" t="s">
        <v>50</v>
      </c>
      <c r="C8" s="228">
        <v>45688</v>
      </c>
      <c r="D8" s="163" t="s">
        <v>51</v>
      </c>
      <c r="E8" s="229">
        <v>45716</v>
      </c>
      <c r="F8" s="163" t="s">
        <v>52</v>
      </c>
      <c r="G8" s="228">
        <v>45747</v>
      </c>
      <c r="H8" s="163" t="s">
        <v>53</v>
      </c>
      <c r="I8" s="230">
        <v>45777</v>
      </c>
      <c r="J8" s="416" t="s">
        <v>3</v>
      </c>
      <c r="K8" s="452"/>
      <c r="L8" s="162" t="s">
        <v>54</v>
      </c>
      <c r="M8" s="413"/>
      <c r="N8" s="413"/>
      <c r="O8" s="413"/>
    </row>
    <row r="9" spans="1:15" s="83" customFormat="1" ht="21.75" customHeight="1" thickBot="1" x14ac:dyDescent="0.25">
      <c r="A9" s="460"/>
      <c r="B9" s="164" t="s">
        <v>55</v>
      </c>
      <c r="C9" s="342">
        <v>45808</v>
      </c>
      <c r="D9" s="163" t="s">
        <v>56</v>
      </c>
      <c r="E9" s="349">
        <v>45838</v>
      </c>
      <c r="F9" s="163" t="s">
        <v>57</v>
      </c>
      <c r="G9" s="354">
        <v>45869</v>
      </c>
      <c r="H9" s="163" t="s">
        <v>58</v>
      </c>
      <c r="I9" s="230">
        <v>45900</v>
      </c>
      <c r="J9" s="416"/>
      <c r="K9" s="452"/>
      <c r="L9" s="162" t="s">
        <v>59</v>
      </c>
      <c r="M9" s="413"/>
      <c r="N9" s="413"/>
      <c r="O9" s="413"/>
    </row>
    <row r="10" spans="1:15" s="83" customFormat="1" ht="21.75" customHeight="1" thickBot="1" x14ac:dyDescent="0.25">
      <c r="A10" s="460"/>
      <c r="B10" s="163" t="s">
        <v>60</v>
      </c>
      <c r="C10" s="130"/>
      <c r="D10" s="163" t="s">
        <v>61</v>
      </c>
      <c r="E10" s="134"/>
      <c r="F10" s="163" t="s">
        <v>62</v>
      </c>
      <c r="G10" s="134"/>
      <c r="H10" s="163" t="s">
        <v>63</v>
      </c>
      <c r="I10" s="132"/>
      <c r="J10" s="416"/>
      <c r="K10" s="452"/>
      <c r="L10" s="162" t="s">
        <v>64</v>
      </c>
      <c r="M10" s="413" t="s">
        <v>171</v>
      </c>
      <c r="N10" s="413"/>
      <c r="O10" s="413"/>
    </row>
    <row r="11" spans="1:15" s="1" customFormat="1" ht="15" customHeight="1" thickBot="1" x14ac:dyDescent="0.25">
      <c r="A11" s="6"/>
      <c r="B11" s="7"/>
      <c r="C11" s="7"/>
      <c r="D11" s="9"/>
      <c r="E11" s="8"/>
      <c r="F11" s="8"/>
      <c r="G11" s="221"/>
      <c r="H11" s="221"/>
      <c r="I11" s="10"/>
      <c r="J11" s="10"/>
      <c r="K11" s="7"/>
      <c r="L11" s="7"/>
      <c r="M11" s="7"/>
      <c r="N11" s="7"/>
      <c r="O11" s="7"/>
    </row>
    <row r="12" spans="1:15" s="1" customFormat="1" ht="15" customHeight="1" x14ac:dyDescent="0.2">
      <c r="A12" s="457" t="s">
        <v>65</v>
      </c>
      <c r="B12" s="505" t="s">
        <v>215</v>
      </c>
      <c r="C12" s="506"/>
      <c r="D12" s="506"/>
      <c r="E12" s="506"/>
      <c r="F12" s="506"/>
      <c r="G12" s="506"/>
      <c r="H12" s="506"/>
      <c r="I12" s="506"/>
      <c r="J12" s="506"/>
      <c r="K12" s="506"/>
      <c r="L12" s="506"/>
      <c r="M12" s="506"/>
      <c r="N12" s="506"/>
      <c r="O12" s="507"/>
    </row>
    <row r="13" spans="1:15" s="1" customFormat="1" ht="15" customHeight="1" x14ac:dyDescent="0.2">
      <c r="A13" s="458"/>
      <c r="B13" s="508"/>
      <c r="C13" s="509"/>
      <c r="D13" s="509"/>
      <c r="E13" s="509"/>
      <c r="F13" s="509"/>
      <c r="G13" s="509"/>
      <c r="H13" s="509"/>
      <c r="I13" s="509"/>
      <c r="J13" s="509"/>
      <c r="K13" s="509"/>
      <c r="L13" s="509"/>
      <c r="M13" s="509"/>
      <c r="N13" s="509"/>
      <c r="O13" s="510"/>
    </row>
    <row r="14" spans="1:15" s="1" customFormat="1" ht="15" customHeight="1" thickBot="1" x14ac:dyDescent="0.25">
      <c r="A14" s="459"/>
      <c r="B14" s="511"/>
      <c r="C14" s="512"/>
      <c r="D14" s="512"/>
      <c r="E14" s="512"/>
      <c r="F14" s="512"/>
      <c r="G14" s="512"/>
      <c r="H14" s="512"/>
      <c r="I14" s="512"/>
      <c r="J14" s="512"/>
      <c r="K14" s="512"/>
      <c r="L14" s="512"/>
      <c r="M14" s="512"/>
      <c r="N14" s="512"/>
      <c r="O14" s="513"/>
    </row>
    <row r="15" spans="1:15" s="1" customFormat="1" ht="9" customHeight="1" thickBot="1" x14ac:dyDescent="0.25">
      <c r="A15" s="14"/>
      <c r="B15" s="82"/>
      <c r="C15" s="15"/>
      <c r="D15" s="15"/>
      <c r="E15" s="15"/>
      <c r="F15" s="15"/>
      <c r="G15" s="16"/>
      <c r="H15" s="16"/>
      <c r="I15" s="16"/>
      <c r="J15" s="16"/>
      <c r="K15" s="16"/>
      <c r="L15" s="17"/>
      <c r="M15" s="17"/>
      <c r="N15" s="17"/>
      <c r="O15" s="17"/>
    </row>
    <row r="16" spans="1:15" s="18" customFormat="1" ht="37.5" customHeight="1" thickBot="1" x14ac:dyDescent="0.25">
      <c r="A16" s="53" t="s">
        <v>4</v>
      </c>
      <c r="B16" s="514" t="s">
        <v>173</v>
      </c>
      <c r="C16" s="514"/>
      <c r="D16" s="514"/>
      <c r="E16" s="514"/>
      <c r="F16" s="514"/>
      <c r="G16" s="460" t="s">
        <v>5</v>
      </c>
      <c r="H16" s="460"/>
      <c r="I16" s="515" t="s">
        <v>216</v>
      </c>
      <c r="J16" s="515"/>
      <c r="K16" s="515"/>
      <c r="L16" s="515"/>
      <c r="M16" s="515"/>
      <c r="N16" s="515"/>
      <c r="O16" s="515"/>
    </row>
    <row r="17" spans="1:15" s="1" customFormat="1" ht="9" customHeight="1" thickBot="1" x14ac:dyDescent="0.25">
      <c r="A17" s="14"/>
      <c r="B17" s="16"/>
      <c r="C17" s="15"/>
      <c r="D17" s="15"/>
      <c r="E17" s="15"/>
      <c r="F17" s="15"/>
      <c r="G17" s="16"/>
      <c r="H17" s="16"/>
      <c r="I17" s="16"/>
      <c r="J17" s="16"/>
      <c r="K17" s="16"/>
      <c r="L17" s="17"/>
      <c r="M17" s="17"/>
      <c r="N17" s="17"/>
      <c r="O17" s="17"/>
    </row>
    <row r="18" spans="1:15" s="1" customFormat="1" ht="82.25" customHeight="1" thickBot="1" x14ac:dyDescent="0.25">
      <c r="A18" s="53" t="s">
        <v>6</v>
      </c>
      <c r="B18" s="516" t="s">
        <v>175</v>
      </c>
      <c r="C18" s="516"/>
      <c r="D18" s="516"/>
      <c r="E18" s="516"/>
      <c r="F18" s="53" t="s">
        <v>7</v>
      </c>
      <c r="G18" s="517" t="s">
        <v>177</v>
      </c>
      <c r="H18" s="517"/>
      <c r="I18" s="517"/>
      <c r="J18" s="53" t="s">
        <v>8</v>
      </c>
      <c r="K18" s="514" t="s">
        <v>178</v>
      </c>
      <c r="L18" s="514"/>
      <c r="M18" s="514"/>
      <c r="N18" s="514"/>
      <c r="O18" s="514"/>
    </row>
    <row r="19" spans="1:15" s="1" customFormat="1" ht="9" customHeight="1" x14ac:dyDescent="0.2">
      <c r="A19" s="5"/>
      <c r="B19" s="2"/>
      <c r="C19" s="456"/>
      <c r="D19" s="456"/>
      <c r="E19" s="456"/>
      <c r="F19" s="456"/>
      <c r="G19" s="456"/>
      <c r="H19" s="456"/>
      <c r="I19" s="456"/>
      <c r="J19" s="456"/>
      <c r="K19" s="456"/>
      <c r="L19" s="456"/>
      <c r="M19" s="456"/>
      <c r="N19" s="456"/>
      <c r="O19" s="456"/>
    </row>
    <row r="20" spans="1:15" s="1" customFormat="1" ht="16.5" customHeight="1" thickBot="1" x14ac:dyDescent="0.25">
      <c r="A20" s="80"/>
      <c r="B20" s="81"/>
      <c r="C20" s="81"/>
      <c r="D20" s="81"/>
      <c r="E20" s="81"/>
      <c r="F20" s="81"/>
      <c r="G20" s="81"/>
      <c r="H20" s="81"/>
      <c r="I20" s="81"/>
      <c r="J20" s="81"/>
      <c r="K20" s="81"/>
      <c r="L20" s="81"/>
      <c r="M20" s="81"/>
      <c r="N20" s="81"/>
      <c r="O20" s="81"/>
    </row>
    <row r="21" spans="1:15" s="1" customFormat="1" ht="32" customHeight="1" thickBot="1" x14ac:dyDescent="0.25">
      <c r="A21" s="414" t="s">
        <v>9</v>
      </c>
      <c r="B21" s="415"/>
      <c r="C21" s="415"/>
      <c r="D21" s="415"/>
      <c r="E21" s="415"/>
      <c r="F21" s="415"/>
      <c r="G21" s="415"/>
      <c r="H21" s="415"/>
      <c r="I21" s="415"/>
      <c r="J21" s="415"/>
      <c r="K21" s="415"/>
      <c r="L21" s="415"/>
      <c r="M21" s="415"/>
      <c r="N21" s="415"/>
      <c r="O21" s="416"/>
    </row>
    <row r="22" spans="1:15" s="1" customFormat="1" ht="32" customHeight="1" thickBot="1" x14ac:dyDescent="0.25">
      <c r="A22" s="414" t="s">
        <v>66</v>
      </c>
      <c r="B22" s="415"/>
      <c r="C22" s="415"/>
      <c r="D22" s="415"/>
      <c r="E22" s="415"/>
      <c r="F22" s="415"/>
      <c r="G22" s="415"/>
      <c r="H22" s="415"/>
      <c r="I22" s="415"/>
      <c r="J22" s="415"/>
      <c r="K22" s="415"/>
      <c r="L22" s="415"/>
      <c r="M22" s="415"/>
      <c r="N22" s="415"/>
      <c r="O22" s="416"/>
    </row>
    <row r="23" spans="1:15" s="1" customFormat="1" ht="32" customHeight="1" thickBot="1" x14ac:dyDescent="0.25">
      <c r="A23" s="27"/>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s="1" customFormat="1" ht="32" customHeight="1" x14ac:dyDescent="0.2">
      <c r="A24" s="21" t="s">
        <v>10</v>
      </c>
      <c r="B24" s="290">
        <v>151035000</v>
      </c>
      <c r="C24" s="291"/>
      <c r="D24" s="290">
        <v>902000</v>
      </c>
      <c r="E24" s="290">
        <v>78342000</v>
      </c>
      <c r="F24" s="291"/>
      <c r="G24" s="291"/>
      <c r="H24" s="292"/>
      <c r="I24" s="292"/>
      <c r="J24" s="292"/>
      <c r="K24" s="292"/>
      <c r="L24" s="292"/>
      <c r="M24" s="292"/>
      <c r="N24" s="293">
        <f t="shared" ref="N24:N29" si="0">SUM(B24:M24)</f>
        <v>230279000</v>
      </c>
      <c r="O24" s="294"/>
    </row>
    <row r="25" spans="1:15" s="1" customFormat="1" ht="32" customHeight="1" x14ac:dyDescent="0.2">
      <c r="A25" s="21" t="s">
        <v>11</v>
      </c>
      <c r="B25" s="291"/>
      <c r="C25" s="290">
        <f>84735000</f>
        <v>84735000</v>
      </c>
      <c r="D25" s="290">
        <f>151035000-B25-C25</f>
        <v>66300000</v>
      </c>
      <c r="E25" s="290">
        <f>150407333-B25-C25-D25</f>
        <v>-627667</v>
      </c>
      <c r="F25" s="290">
        <f>149081333-B25-C25-D25-E25</f>
        <v>-1326000</v>
      </c>
      <c r="G25" s="290">
        <f>149081333-B25-C25-D25-E25-F25</f>
        <v>0</v>
      </c>
      <c r="H25" s="290">
        <f>149081333-B25-C25-D25-E25-F25-G25</f>
        <v>0</v>
      </c>
      <c r="I25" s="290">
        <f>175140015-B25-C25-D25-E25-F25-G25-H25</f>
        <v>26058682</v>
      </c>
      <c r="J25" s="291"/>
      <c r="K25" s="291"/>
      <c r="L25" s="291"/>
      <c r="M25" s="291"/>
      <c r="N25" s="305">
        <f t="shared" si="0"/>
        <v>175140015</v>
      </c>
      <c r="O25" s="295">
        <f>N25/N24</f>
        <v>0.76055573890802031</v>
      </c>
    </row>
    <row r="26" spans="1:15" s="1" customFormat="1" ht="32" customHeight="1" x14ac:dyDescent="0.2">
      <c r="A26" s="21" t="s">
        <v>12</v>
      </c>
      <c r="B26" s="291"/>
      <c r="C26" s="290"/>
      <c r="D26" s="290">
        <f>4205333-B26-C26</f>
        <v>4205333</v>
      </c>
      <c r="E26" s="290">
        <f>18924333-B26-C26-D26</f>
        <v>14719000</v>
      </c>
      <c r="F26" s="290">
        <f>34969333-B26-C26-D26-E26</f>
        <v>16045000</v>
      </c>
      <c r="G26" s="290">
        <f>51014333-B26-C26-D26-E26-F26</f>
        <v>16045000</v>
      </c>
      <c r="H26" s="290">
        <f>67059333-B26-C26-D26-E26-F26-G26</f>
        <v>16045000</v>
      </c>
      <c r="I26" s="290">
        <f>83104333-B26-C26-D26-E26-F26-G26-H26</f>
        <v>16045000</v>
      </c>
      <c r="J26" s="291"/>
      <c r="K26" s="291"/>
      <c r="L26" s="291"/>
      <c r="M26" s="291"/>
      <c r="N26" s="305">
        <f t="shared" si="0"/>
        <v>83104333</v>
      </c>
      <c r="O26" s="296"/>
    </row>
    <row r="27" spans="1:15" s="1" customFormat="1" ht="32" customHeight="1" x14ac:dyDescent="0.2">
      <c r="A27" s="21" t="s">
        <v>69</v>
      </c>
      <c r="B27" s="290">
        <v>10100000</v>
      </c>
      <c r="C27" s="290"/>
      <c r="D27" s="290">
        <v>750000</v>
      </c>
      <c r="E27" s="290">
        <v>119429</v>
      </c>
      <c r="F27" s="291"/>
      <c r="G27" s="291"/>
      <c r="H27" s="291"/>
      <c r="I27" s="291"/>
      <c r="J27" s="291"/>
      <c r="K27" s="291"/>
      <c r="L27" s="291"/>
      <c r="M27" s="291"/>
      <c r="N27" s="290">
        <f t="shared" si="0"/>
        <v>10969429</v>
      </c>
      <c r="O27" s="296"/>
    </row>
    <row r="28" spans="1:15" s="1" customFormat="1" ht="32" customHeight="1" x14ac:dyDescent="0.2">
      <c r="A28" s="21" t="s">
        <v>70</v>
      </c>
      <c r="B28" s="291" t="s">
        <v>217</v>
      </c>
      <c r="C28" s="290"/>
      <c r="D28" s="291"/>
      <c r="E28" s="291"/>
      <c r="F28" s="291"/>
      <c r="G28" s="291"/>
      <c r="H28" s="291"/>
      <c r="I28" s="291"/>
      <c r="J28" s="291"/>
      <c r="K28" s="291"/>
      <c r="L28" s="291"/>
      <c r="M28" s="291"/>
      <c r="N28" s="290">
        <f t="shared" si="0"/>
        <v>0</v>
      </c>
      <c r="O28" s="296"/>
    </row>
    <row r="29" spans="1:15" s="1" customFormat="1" ht="32" customHeight="1" thickBot="1" x14ac:dyDescent="0.25">
      <c r="A29" s="24" t="s">
        <v>13</v>
      </c>
      <c r="B29" s="297">
        <v>10100000</v>
      </c>
      <c r="C29" s="290">
        <f>10100000-B29</f>
        <v>0</v>
      </c>
      <c r="D29" s="297">
        <f>10100000-B29-C29</f>
        <v>0</v>
      </c>
      <c r="E29" s="297">
        <f>10969429-B29-C29-D29</f>
        <v>869429</v>
      </c>
      <c r="F29" s="298">
        <v>0</v>
      </c>
      <c r="G29" s="298">
        <v>0</v>
      </c>
      <c r="H29" s="298"/>
      <c r="I29" s="298">
        <v>0</v>
      </c>
      <c r="J29" s="298"/>
      <c r="K29" s="298"/>
      <c r="L29" s="298"/>
      <c r="M29" s="298"/>
      <c r="N29" s="297">
        <f t="shared" si="0"/>
        <v>10969429</v>
      </c>
      <c r="O29" s="299">
        <f>N29/N27</f>
        <v>1</v>
      </c>
    </row>
    <row r="30" spans="1:15" s="26" customFormat="1" ht="16.5" customHeight="1" x14ac:dyDescent="0.15">
      <c r="J30" s="375"/>
    </row>
    <row r="31" spans="1:15" s="26" customFormat="1" ht="17.25" customHeight="1" x14ac:dyDescent="0.15"/>
    <row r="32" spans="1:15" s="1" customFormat="1" ht="5.25" customHeight="1" thickBot="1" x14ac:dyDescent="0.25"/>
    <row r="33" spans="1:13" s="1" customFormat="1" ht="48" customHeight="1" thickBot="1" x14ac:dyDescent="0.25">
      <c r="A33" s="469" t="s">
        <v>71</v>
      </c>
      <c r="B33" s="470"/>
      <c r="C33" s="470"/>
      <c r="D33" s="470"/>
      <c r="E33" s="470"/>
      <c r="F33" s="470"/>
      <c r="G33" s="470"/>
      <c r="H33" s="470"/>
      <c r="I33" s="471"/>
      <c r="J33" s="30"/>
    </row>
    <row r="34" spans="1:13" s="1" customFormat="1" ht="50.25" customHeight="1" thickBot="1" x14ac:dyDescent="0.25">
      <c r="A34" s="39" t="s">
        <v>72</v>
      </c>
      <c r="B34" s="472" t="str">
        <f>+B12</f>
        <v xml:space="preserve"> Implementar 1 Estrategia Distrital de Cuidado Menstrual, con enfoque diferencial</v>
      </c>
      <c r="C34" s="473"/>
      <c r="D34" s="473"/>
      <c r="E34" s="473"/>
      <c r="F34" s="473"/>
      <c r="G34" s="473"/>
      <c r="H34" s="473"/>
      <c r="I34" s="474"/>
      <c r="J34" s="28"/>
      <c r="M34" s="206"/>
    </row>
    <row r="35" spans="1:13" s="1" customFormat="1" ht="18.75" customHeight="1" thickBot="1" x14ac:dyDescent="0.25">
      <c r="A35" s="482" t="s">
        <v>14</v>
      </c>
      <c r="B35" s="89">
        <v>2024</v>
      </c>
      <c r="C35" s="89">
        <v>2025</v>
      </c>
      <c r="D35" s="89">
        <v>2026</v>
      </c>
      <c r="E35" s="89">
        <v>2027</v>
      </c>
      <c r="F35" s="89" t="s">
        <v>73</v>
      </c>
      <c r="G35" s="484" t="s">
        <v>15</v>
      </c>
      <c r="H35" s="484"/>
      <c r="I35" s="484"/>
      <c r="J35" s="28"/>
      <c r="M35" s="206"/>
    </row>
    <row r="36" spans="1:13" s="1" customFormat="1" ht="50.25" customHeight="1" thickBot="1" x14ac:dyDescent="0.25">
      <c r="A36" s="483"/>
      <c r="B36" s="187">
        <v>1</v>
      </c>
      <c r="C36" s="187">
        <v>1</v>
      </c>
      <c r="D36" s="187">
        <v>1</v>
      </c>
      <c r="E36" s="187">
        <v>1</v>
      </c>
      <c r="F36" s="188">
        <v>1</v>
      </c>
      <c r="G36" s="484"/>
      <c r="H36" s="484"/>
      <c r="I36" s="484"/>
      <c r="J36" s="28"/>
      <c r="M36" s="207"/>
    </row>
    <row r="37" spans="1:13" s="1" customFormat="1" ht="52.5" customHeight="1" thickBot="1" x14ac:dyDescent="0.25">
      <c r="A37" s="40" t="s">
        <v>16</v>
      </c>
      <c r="B37" s="475">
        <v>0.3</v>
      </c>
      <c r="C37" s="476"/>
      <c r="D37" s="479" t="s">
        <v>74</v>
      </c>
      <c r="E37" s="480"/>
      <c r="F37" s="480"/>
      <c r="G37" s="480"/>
      <c r="H37" s="480"/>
      <c r="I37" s="481"/>
    </row>
    <row r="38" spans="1:13" s="29" customFormat="1" ht="48" customHeight="1" thickBot="1" x14ac:dyDescent="0.25">
      <c r="A38" s="482" t="s">
        <v>75</v>
      </c>
      <c r="B38" s="40" t="s">
        <v>76</v>
      </c>
      <c r="C38" s="39" t="s">
        <v>27</v>
      </c>
      <c r="D38" s="467" t="s">
        <v>28</v>
      </c>
      <c r="E38" s="468"/>
      <c r="F38" s="467" t="s">
        <v>29</v>
      </c>
      <c r="G38" s="468"/>
      <c r="H38" s="41" t="s">
        <v>30</v>
      </c>
      <c r="I38" s="43" t="s">
        <v>31</v>
      </c>
      <c r="M38" s="208"/>
    </row>
    <row r="39" spans="1:13" s="1" customFormat="1" ht="161" customHeight="1" thickBot="1" x14ac:dyDescent="0.25">
      <c r="A39" s="483"/>
      <c r="B39" s="301">
        <v>1</v>
      </c>
      <c r="C39" s="34">
        <v>1</v>
      </c>
      <c r="D39" s="518" t="s">
        <v>218</v>
      </c>
      <c r="E39" s="519"/>
      <c r="F39" s="518" t="s">
        <v>218</v>
      </c>
      <c r="G39" s="519"/>
      <c r="H39" s="357" t="s">
        <v>189</v>
      </c>
      <c r="I39" s="358" t="s">
        <v>219</v>
      </c>
      <c r="M39" s="206"/>
    </row>
    <row r="40" spans="1:13" s="29" customFormat="1" ht="54" customHeight="1" thickBot="1" x14ac:dyDescent="0.25">
      <c r="A40" s="482" t="s">
        <v>77</v>
      </c>
      <c r="B40" s="42" t="s">
        <v>76</v>
      </c>
      <c r="C40" s="41" t="s">
        <v>27</v>
      </c>
      <c r="D40" s="467" t="s">
        <v>28</v>
      </c>
      <c r="E40" s="468"/>
      <c r="F40" s="467" t="s">
        <v>29</v>
      </c>
      <c r="G40" s="468"/>
      <c r="H40" s="41" t="s">
        <v>30</v>
      </c>
      <c r="I40" s="43" t="s">
        <v>31</v>
      </c>
    </row>
    <row r="41" spans="1:13" s="1" customFormat="1" ht="195" customHeight="1" thickBot="1" x14ac:dyDescent="0.25">
      <c r="A41" s="483"/>
      <c r="B41" s="301">
        <v>1</v>
      </c>
      <c r="C41" s="34">
        <v>1</v>
      </c>
      <c r="D41" s="518" t="s">
        <v>220</v>
      </c>
      <c r="E41" s="519"/>
      <c r="F41" s="518" t="s">
        <v>221</v>
      </c>
      <c r="G41" s="519"/>
      <c r="H41" s="357" t="s">
        <v>189</v>
      </c>
      <c r="I41" s="358" t="s">
        <v>222</v>
      </c>
      <c r="J41" s="359"/>
      <c r="K41" s="359"/>
      <c r="L41" s="359"/>
    </row>
    <row r="42" spans="1:13" s="29" customFormat="1" ht="45" customHeight="1" thickBot="1" x14ac:dyDescent="0.25">
      <c r="A42" s="482" t="s">
        <v>78</v>
      </c>
      <c r="B42" s="42" t="s">
        <v>76</v>
      </c>
      <c r="C42" s="41" t="s">
        <v>27</v>
      </c>
      <c r="D42" s="467" t="s">
        <v>28</v>
      </c>
      <c r="E42" s="468"/>
      <c r="F42" s="467" t="s">
        <v>29</v>
      </c>
      <c r="G42" s="468"/>
      <c r="H42" s="41" t="s">
        <v>30</v>
      </c>
      <c r="I42" s="43" t="s">
        <v>31</v>
      </c>
    </row>
    <row r="43" spans="1:13" s="1" customFormat="1" ht="227" customHeight="1" thickBot="1" x14ac:dyDescent="0.25">
      <c r="A43" s="483"/>
      <c r="B43" s="301">
        <v>1</v>
      </c>
      <c r="C43" s="34">
        <v>1</v>
      </c>
      <c r="D43" s="518" t="s">
        <v>223</v>
      </c>
      <c r="E43" s="519"/>
      <c r="F43" s="518" t="s">
        <v>224</v>
      </c>
      <c r="G43" s="519"/>
      <c r="H43" s="357" t="s">
        <v>189</v>
      </c>
      <c r="I43" s="358" t="s">
        <v>222</v>
      </c>
    </row>
    <row r="44" spans="1:13" s="29" customFormat="1" ht="44.25" customHeight="1" thickBot="1" x14ac:dyDescent="0.25">
      <c r="A44" s="482" t="s">
        <v>79</v>
      </c>
      <c r="B44" s="42" t="s">
        <v>76</v>
      </c>
      <c r="C44" s="42" t="s">
        <v>27</v>
      </c>
      <c r="D44" s="467" t="s">
        <v>28</v>
      </c>
      <c r="E44" s="468"/>
      <c r="F44" s="467" t="s">
        <v>29</v>
      </c>
      <c r="G44" s="468"/>
      <c r="H44" s="41" t="s">
        <v>30</v>
      </c>
      <c r="I44" s="41" t="s">
        <v>31</v>
      </c>
    </row>
    <row r="45" spans="1:13" s="1" customFormat="1" ht="280" customHeight="1" thickBot="1" x14ac:dyDescent="0.25">
      <c r="A45" s="483"/>
      <c r="B45" s="301">
        <v>1</v>
      </c>
      <c r="C45" s="34">
        <v>1</v>
      </c>
      <c r="D45" s="518" t="s">
        <v>241</v>
      </c>
      <c r="E45" s="519"/>
      <c r="F45" s="518" t="s">
        <v>355</v>
      </c>
      <c r="G45" s="519"/>
      <c r="H45" s="360" t="s">
        <v>189</v>
      </c>
      <c r="I45" s="358" t="s">
        <v>222</v>
      </c>
    </row>
    <row r="46" spans="1:13" s="29" customFormat="1" ht="47.25" customHeight="1" thickBot="1" x14ac:dyDescent="0.25">
      <c r="A46" s="482" t="s">
        <v>80</v>
      </c>
      <c r="B46" s="42" t="s">
        <v>76</v>
      </c>
      <c r="C46" s="41" t="s">
        <v>27</v>
      </c>
      <c r="D46" s="467" t="s">
        <v>28</v>
      </c>
      <c r="E46" s="468"/>
      <c r="F46" s="467" t="s">
        <v>29</v>
      </c>
      <c r="G46" s="468"/>
      <c r="H46" s="41" t="s">
        <v>30</v>
      </c>
      <c r="I46" s="43" t="s">
        <v>31</v>
      </c>
    </row>
    <row r="47" spans="1:13" s="1" customFormat="1" ht="242" customHeight="1" thickBot="1" x14ac:dyDescent="0.25">
      <c r="A47" s="483"/>
      <c r="B47" s="301">
        <v>1</v>
      </c>
      <c r="C47" s="34">
        <v>1</v>
      </c>
      <c r="D47" s="518" t="s">
        <v>373</v>
      </c>
      <c r="E47" s="520"/>
      <c r="F47" s="518" t="s">
        <v>374</v>
      </c>
      <c r="G47" s="520"/>
      <c r="H47" s="360" t="s">
        <v>189</v>
      </c>
      <c r="I47" s="358" t="s">
        <v>222</v>
      </c>
    </row>
    <row r="48" spans="1:13" s="29" customFormat="1" ht="52.5" customHeight="1" thickBot="1" x14ac:dyDescent="0.25">
      <c r="A48" s="482" t="s">
        <v>81</v>
      </c>
      <c r="B48" s="42" t="s">
        <v>76</v>
      </c>
      <c r="C48" s="41" t="s">
        <v>27</v>
      </c>
      <c r="D48" s="467" t="s">
        <v>28</v>
      </c>
      <c r="E48" s="468"/>
      <c r="F48" s="467" t="s">
        <v>29</v>
      </c>
      <c r="G48" s="468"/>
      <c r="H48" s="41" t="s">
        <v>30</v>
      </c>
      <c r="I48" s="43" t="s">
        <v>31</v>
      </c>
    </row>
    <row r="49" spans="1:9" s="1" customFormat="1" ht="289" customHeight="1" thickBot="1" x14ac:dyDescent="0.25">
      <c r="A49" s="483"/>
      <c r="B49" s="302">
        <v>1</v>
      </c>
      <c r="C49" s="35">
        <v>1</v>
      </c>
      <c r="D49" s="518" t="s">
        <v>408</v>
      </c>
      <c r="E49" s="520"/>
      <c r="F49" s="518" t="s">
        <v>409</v>
      </c>
      <c r="G49" s="520"/>
      <c r="H49" s="360" t="s">
        <v>189</v>
      </c>
      <c r="I49" s="358" t="s">
        <v>222</v>
      </c>
    </row>
    <row r="50" spans="1:9" s="1" customFormat="1" ht="35" customHeight="1" thickBot="1" x14ac:dyDescent="0.25">
      <c r="A50" s="482" t="s">
        <v>82</v>
      </c>
      <c r="B50" s="40" t="s">
        <v>76</v>
      </c>
      <c r="C50" s="39" t="s">
        <v>27</v>
      </c>
      <c r="D50" s="467" t="s">
        <v>28</v>
      </c>
      <c r="E50" s="468"/>
      <c r="F50" s="467" t="s">
        <v>29</v>
      </c>
      <c r="G50" s="468"/>
      <c r="H50" s="41" t="s">
        <v>30</v>
      </c>
      <c r="I50" s="43" t="s">
        <v>31</v>
      </c>
    </row>
    <row r="51" spans="1:9" s="1" customFormat="1" ht="382" customHeight="1" thickBot="1" x14ac:dyDescent="0.25">
      <c r="A51" s="483"/>
      <c r="B51" s="302">
        <v>1</v>
      </c>
      <c r="C51" s="35">
        <v>1</v>
      </c>
      <c r="D51" s="409" t="s">
        <v>465</v>
      </c>
      <c r="E51" s="487"/>
      <c r="F51" s="409" t="s">
        <v>466</v>
      </c>
      <c r="G51" s="410"/>
      <c r="H51" s="360" t="s">
        <v>189</v>
      </c>
      <c r="I51" s="358" t="s">
        <v>222</v>
      </c>
    </row>
    <row r="52" spans="1:9" s="1" customFormat="1" ht="35" customHeight="1" thickBot="1" x14ac:dyDescent="0.25">
      <c r="A52" s="482" t="s">
        <v>83</v>
      </c>
      <c r="B52" s="40" t="s">
        <v>76</v>
      </c>
      <c r="C52" s="39" t="s">
        <v>27</v>
      </c>
      <c r="D52" s="467" t="s">
        <v>28</v>
      </c>
      <c r="E52" s="468"/>
      <c r="F52" s="467" t="s">
        <v>29</v>
      </c>
      <c r="G52" s="468"/>
      <c r="H52" s="41" t="s">
        <v>30</v>
      </c>
      <c r="I52" s="43" t="s">
        <v>31</v>
      </c>
    </row>
    <row r="53" spans="1:9" s="1" customFormat="1" ht="385" customHeight="1" thickBot="1" x14ac:dyDescent="0.25">
      <c r="A53" s="483"/>
      <c r="B53" s="302">
        <v>1</v>
      </c>
      <c r="C53" s="35">
        <v>1</v>
      </c>
      <c r="D53" s="521" t="s">
        <v>480</v>
      </c>
      <c r="E53" s="522"/>
      <c r="F53" s="521" t="s">
        <v>481</v>
      </c>
      <c r="G53" s="523"/>
      <c r="H53" s="360" t="s">
        <v>189</v>
      </c>
      <c r="I53" s="358" t="s">
        <v>222</v>
      </c>
    </row>
    <row r="54" spans="1:9" s="1" customFormat="1" ht="35" customHeight="1" thickBot="1" x14ac:dyDescent="0.25">
      <c r="A54" s="482" t="s">
        <v>84</v>
      </c>
      <c r="B54" s="40" t="s">
        <v>76</v>
      </c>
      <c r="C54" s="39" t="s">
        <v>27</v>
      </c>
      <c r="D54" s="467" t="s">
        <v>28</v>
      </c>
      <c r="E54" s="468"/>
      <c r="F54" s="467" t="s">
        <v>29</v>
      </c>
      <c r="G54" s="468"/>
      <c r="H54" s="41" t="s">
        <v>30</v>
      </c>
      <c r="I54" s="43" t="s">
        <v>31</v>
      </c>
    </row>
    <row r="55" spans="1:9" s="1" customFormat="1" ht="120.75" customHeight="1" thickBot="1" x14ac:dyDescent="0.25">
      <c r="A55" s="483"/>
      <c r="B55" s="302">
        <v>1</v>
      </c>
      <c r="C55" s="35"/>
      <c r="D55" s="407"/>
      <c r="E55" s="408"/>
      <c r="F55" s="407"/>
      <c r="G55" s="408"/>
      <c r="H55" s="31"/>
      <c r="I55" s="31"/>
    </row>
    <row r="56" spans="1:9" s="1" customFormat="1" ht="35" customHeight="1" thickBot="1" x14ac:dyDescent="0.25">
      <c r="A56" s="482" t="s">
        <v>85</v>
      </c>
      <c r="B56" s="40" t="s">
        <v>76</v>
      </c>
      <c r="C56" s="39" t="s">
        <v>27</v>
      </c>
      <c r="D56" s="467" t="s">
        <v>28</v>
      </c>
      <c r="E56" s="468"/>
      <c r="F56" s="467" t="s">
        <v>29</v>
      </c>
      <c r="G56" s="468"/>
      <c r="H56" s="41" t="s">
        <v>30</v>
      </c>
      <c r="I56" s="43" t="s">
        <v>31</v>
      </c>
    </row>
    <row r="57" spans="1:9" s="1" customFormat="1" ht="120.75" customHeight="1" thickBot="1" x14ac:dyDescent="0.25">
      <c r="A57" s="483"/>
      <c r="B57" s="302">
        <v>1</v>
      </c>
      <c r="C57" s="35"/>
      <c r="D57" s="407"/>
      <c r="E57" s="408"/>
      <c r="F57" s="407"/>
      <c r="G57" s="408"/>
      <c r="H57" s="31"/>
      <c r="I57" s="33"/>
    </row>
    <row r="58" spans="1:9" s="1" customFormat="1" ht="35" customHeight="1" thickBot="1" x14ac:dyDescent="0.25">
      <c r="A58" s="482" t="s">
        <v>86</v>
      </c>
      <c r="B58" s="40" t="s">
        <v>76</v>
      </c>
      <c r="C58" s="39" t="s">
        <v>27</v>
      </c>
      <c r="D58" s="467" t="s">
        <v>28</v>
      </c>
      <c r="E58" s="468"/>
      <c r="F58" s="467" t="s">
        <v>29</v>
      </c>
      <c r="G58" s="468"/>
      <c r="H58" s="41" t="s">
        <v>30</v>
      </c>
      <c r="I58" s="43" t="s">
        <v>31</v>
      </c>
    </row>
    <row r="59" spans="1:9" s="1" customFormat="1" ht="120.75" customHeight="1" thickBot="1" x14ac:dyDescent="0.25">
      <c r="A59" s="483"/>
      <c r="B59" s="302">
        <v>1</v>
      </c>
      <c r="C59" s="35"/>
      <c r="D59" s="407"/>
      <c r="E59" s="408"/>
      <c r="F59" s="491"/>
      <c r="G59" s="491"/>
      <c r="H59" s="31"/>
      <c r="I59" s="31"/>
    </row>
    <row r="60" spans="1:9" s="1" customFormat="1" ht="35" customHeight="1" thickBot="1" x14ac:dyDescent="0.25">
      <c r="A60" s="482" t="s">
        <v>87</v>
      </c>
      <c r="B60" s="40" t="s">
        <v>76</v>
      </c>
      <c r="C60" s="39" t="s">
        <v>27</v>
      </c>
      <c r="D60" s="467" t="s">
        <v>28</v>
      </c>
      <c r="E60" s="468"/>
      <c r="F60" s="467" t="s">
        <v>29</v>
      </c>
      <c r="G60" s="468"/>
      <c r="H60" s="41" t="s">
        <v>30</v>
      </c>
      <c r="I60" s="43" t="s">
        <v>31</v>
      </c>
    </row>
    <row r="61" spans="1:9" s="1" customFormat="1" ht="120.75" customHeight="1" thickBot="1" x14ac:dyDescent="0.25">
      <c r="A61" s="483"/>
      <c r="B61" s="302">
        <v>1</v>
      </c>
      <c r="C61" s="35"/>
      <c r="D61" s="407"/>
      <c r="E61" s="408"/>
      <c r="F61" s="407"/>
      <c r="G61" s="408"/>
      <c r="H61" s="31"/>
      <c r="I61" s="31"/>
    </row>
    <row r="62" spans="1:9" s="1" customFormat="1" ht="14" x14ac:dyDescent="0.2">
      <c r="B62" s="192"/>
    </row>
    <row r="63" spans="1:9" s="1" customFormat="1" ht="14" x14ac:dyDescent="0.2"/>
    <row r="64" spans="1:9" s="28" customFormat="1" ht="30" customHeight="1" x14ac:dyDescent="0.2">
      <c r="A64" s="1"/>
      <c r="B64" s="1"/>
      <c r="C64" s="1"/>
      <c r="D64" s="1"/>
      <c r="E64" s="1"/>
      <c r="F64" s="1"/>
      <c r="G64" s="1"/>
      <c r="H64" s="1"/>
      <c r="I64" s="1"/>
    </row>
    <row r="65" spans="1:9" s="1" customFormat="1" ht="34.5" customHeight="1" x14ac:dyDescent="0.2">
      <c r="A65" s="417" t="s">
        <v>17</v>
      </c>
      <c r="B65" s="417"/>
      <c r="C65" s="417"/>
      <c r="D65" s="417"/>
      <c r="E65" s="417"/>
      <c r="F65" s="417"/>
      <c r="G65" s="417"/>
      <c r="H65" s="417"/>
      <c r="I65" s="417"/>
    </row>
    <row r="66" spans="1:9" s="1" customFormat="1" ht="82.25" customHeight="1" x14ac:dyDescent="0.2">
      <c r="A66" s="44" t="s">
        <v>18</v>
      </c>
      <c r="B66" s="418" t="s">
        <v>225</v>
      </c>
      <c r="C66" s="419"/>
      <c r="D66" s="418" t="s">
        <v>226</v>
      </c>
      <c r="E66" s="419"/>
      <c r="F66" s="418" t="s">
        <v>227</v>
      </c>
      <c r="G66" s="419"/>
      <c r="H66" s="420" t="s">
        <v>89</v>
      </c>
      <c r="I66" s="421"/>
    </row>
    <row r="67" spans="1:9" s="1" customFormat="1" ht="45.75" customHeight="1" x14ac:dyDescent="0.2">
      <c r="A67" s="44" t="s">
        <v>90</v>
      </c>
      <c r="B67" s="380">
        <v>0.1</v>
      </c>
      <c r="C67" s="381"/>
      <c r="D67" s="380">
        <v>0.1</v>
      </c>
      <c r="E67" s="381"/>
      <c r="F67" s="380">
        <v>0.1</v>
      </c>
      <c r="G67" s="381"/>
      <c r="H67" s="382"/>
      <c r="I67" s="383"/>
    </row>
    <row r="68" spans="1:9" s="1" customFormat="1" ht="30" customHeight="1" x14ac:dyDescent="0.2">
      <c r="A68" s="384" t="s">
        <v>50</v>
      </c>
      <c r="B68" s="93" t="s">
        <v>26</v>
      </c>
      <c r="C68" s="93" t="s">
        <v>27</v>
      </c>
      <c r="D68" s="93" t="s">
        <v>26</v>
      </c>
      <c r="E68" s="93" t="s">
        <v>27</v>
      </c>
      <c r="F68" s="93" t="s">
        <v>26</v>
      </c>
      <c r="G68" s="93" t="s">
        <v>27</v>
      </c>
      <c r="H68" s="93" t="s">
        <v>26</v>
      </c>
      <c r="I68" s="93" t="s">
        <v>27</v>
      </c>
    </row>
    <row r="69" spans="1:9" s="1" customFormat="1" ht="30" customHeight="1" x14ac:dyDescent="0.2">
      <c r="A69" s="385"/>
      <c r="B69" s="303">
        <v>0</v>
      </c>
      <c r="C69" s="46">
        <v>0</v>
      </c>
      <c r="D69" s="303">
        <v>0.02</v>
      </c>
      <c r="E69" s="46">
        <v>0.02</v>
      </c>
      <c r="F69" s="303">
        <v>0</v>
      </c>
      <c r="G69" s="46">
        <v>0</v>
      </c>
      <c r="H69" s="51"/>
      <c r="I69" s="46"/>
    </row>
    <row r="70" spans="1:9" s="1" customFormat="1" ht="47" customHeight="1" x14ac:dyDescent="0.2">
      <c r="A70" s="44" t="s">
        <v>91</v>
      </c>
      <c r="B70" s="524" t="s">
        <v>228</v>
      </c>
      <c r="C70" s="525"/>
      <c r="D70" s="524" t="s">
        <v>218</v>
      </c>
      <c r="E70" s="525"/>
      <c r="F70" s="524" t="s">
        <v>228</v>
      </c>
      <c r="G70" s="526"/>
      <c r="H70" s="424"/>
      <c r="I70" s="425"/>
    </row>
    <row r="71" spans="1:9" s="1" customFormat="1" ht="81" customHeight="1" x14ac:dyDescent="0.2">
      <c r="A71" s="44" t="s">
        <v>92</v>
      </c>
      <c r="B71" s="386"/>
      <c r="C71" s="398"/>
      <c r="D71" s="386" t="s">
        <v>229</v>
      </c>
      <c r="E71" s="398"/>
      <c r="F71" s="395"/>
      <c r="G71" s="387"/>
      <c r="H71" s="395"/>
      <c r="I71" s="387"/>
    </row>
    <row r="72" spans="1:9" s="1" customFormat="1" ht="30.75" customHeight="1" x14ac:dyDescent="0.2">
      <c r="A72" s="384" t="s">
        <v>51</v>
      </c>
      <c r="B72" s="93" t="s">
        <v>26</v>
      </c>
      <c r="C72" s="93" t="s">
        <v>27</v>
      </c>
      <c r="D72" s="93" t="s">
        <v>26</v>
      </c>
      <c r="E72" s="93" t="s">
        <v>27</v>
      </c>
      <c r="F72" s="93" t="s">
        <v>26</v>
      </c>
      <c r="G72" s="93" t="s">
        <v>27</v>
      </c>
      <c r="H72" s="93" t="s">
        <v>26</v>
      </c>
      <c r="I72" s="93" t="s">
        <v>27</v>
      </c>
    </row>
    <row r="73" spans="1:9" s="1" customFormat="1" ht="30.75" customHeight="1" x14ac:dyDescent="0.2">
      <c r="A73" s="385"/>
      <c r="B73" s="303">
        <v>0.03</v>
      </c>
      <c r="C73" s="46">
        <v>0.03</v>
      </c>
      <c r="D73" s="303">
        <v>0.02</v>
      </c>
      <c r="E73" s="46">
        <v>0.02</v>
      </c>
      <c r="F73" s="303">
        <v>0.03</v>
      </c>
      <c r="G73" s="47">
        <v>0.03</v>
      </c>
      <c r="H73" s="51"/>
      <c r="I73" s="47"/>
    </row>
    <row r="74" spans="1:9" s="1" customFormat="1" ht="203" customHeight="1" x14ac:dyDescent="0.2">
      <c r="A74" s="44" t="s">
        <v>91</v>
      </c>
      <c r="B74" s="524" t="s">
        <v>220</v>
      </c>
      <c r="C74" s="525"/>
      <c r="D74" s="527" t="s">
        <v>230</v>
      </c>
      <c r="E74" s="528"/>
      <c r="F74" s="524" t="s">
        <v>231</v>
      </c>
      <c r="G74" s="526"/>
      <c r="H74" s="390"/>
      <c r="I74" s="391"/>
    </row>
    <row r="75" spans="1:9" s="1" customFormat="1" ht="88.25" customHeight="1" x14ac:dyDescent="0.2">
      <c r="A75" s="44" t="s">
        <v>92</v>
      </c>
      <c r="B75" s="386" t="s">
        <v>229</v>
      </c>
      <c r="C75" s="398"/>
      <c r="D75" s="386" t="s">
        <v>229</v>
      </c>
      <c r="E75" s="398"/>
      <c r="F75" s="386" t="s">
        <v>229</v>
      </c>
      <c r="G75" s="387"/>
      <c r="H75" s="395"/>
      <c r="I75" s="387"/>
    </row>
    <row r="76" spans="1:9" s="1" customFormat="1" ht="30.75" customHeight="1" x14ac:dyDescent="0.2">
      <c r="A76" s="384" t="s">
        <v>52</v>
      </c>
      <c r="B76" s="93" t="s">
        <v>26</v>
      </c>
      <c r="C76" s="93" t="s">
        <v>27</v>
      </c>
      <c r="D76" s="93" t="s">
        <v>26</v>
      </c>
      <c r="E76" s="93" t="s">
        <v>27</v>
      </c>
      <c r="F76" s="93" t="s">
        <v>26</v>
      </c>
      <c r="G76" s="93" t="s">
        <v>27</v>
      </c>
      <c r="H76" s="93" t="s">
        <v>26</v>
      </c>
      <c r="I76" s="93" t="s">
        <v>27</v>
      </c>
    </row>
    <row r="77" spans="1:9" s="1" customFormat="1" ht="30.75" customHeight="1" x14ac:dyDescent="0.2">
      <c r="A77" s="385"/>
      <c r="B77" s="303">
        <v>0.05</v>
      </c>
      <c r="C77" s="46">
        <v>0.05</v>
      </c>
      <c r="D77" s="303">
        <v>0.04</v>
      </c>
      <c r="E77" s="46">
        <v>0.04</v>
      </c>
      <c r="F77" s="51">
        <v>0.05</v>
      </c>
      <c r="G77" s="47">
        <v>0.05</v>
      </c>
      <c r="H77" s="51"/>
      <c r="I77" s="47"/>
    </row>
    <row r="78" spans="1:9" s="1" customFormat="1" ht="224" customHeight="1" x14ac:dyDescent="0.2">
      <c r="A78" s="44" t="s">
        <v>91</v>
      </c>
      <c r="B78" s="524" t="s">
        <v>232</v>
      </c>
      <c r="C78" s="525"/>
      <c r="D78" s="529" t="s">
        <v>233</v>
      </c>
      <c r="E78" s="526"/>
      <c r="F78" s="529" t="s">
        <v>234</v>
      </c>
      <c r="G78" s="526"/>
      <c r="H78" s="395"/>
      <c r="I78" s="387"/>
    </row>
    <row r="79" spans="1:9" s="1" customFormat="1" ht="71" customHeight="1" x14ac:dyDescent="0.2">
      <c r="A79" s="44" t="s">
        <v>92</v>
      </c>
      <c r="B79" s="386" t="s">
        <v>235</v>
      </c>
      <c r="C79" s="398"/>
      <c r="D79" s="386" t="s">
        <v>236</v>
      </c>
      <c r="E79" s="398"/>
      <c r="F79" s="386" t="s">
        <v>237</v>
      </c>
      <c r="G79" s="387"/>
      <c r="H79" s="395"/>
      <c r="I79" s="387"/>
    </row>
    <row r="80" spans="1:9" s="1" customFormat="1" ht="30.75" customHeight="1" x14ac:dyDescent="0.2">
      <c r="A80" s="384" t="s">
        <v>53</v>
      </c>
      <c r="B80" s="93" t="s">
        <v>26</v>
      </c>
      <c r="C80" s="93" t="s">
        <v>27</v>
      </c>
      <c r="D80" s="93" t="s">
        <v>26</v>
      </c>
      <c r="E80" s="93" t="s">
        <v>27</v>
      </c>
      <c r="F80" s="93" t="s">
        <v>26</v>
      </c>
      <c r="G80" s="93" t="s">
        <v>27</v>
      </c>
      <c r="H80" s="93" t="s">
        <v>26</v>
      </c>
      <c r="I80" s="93" t="s">
        <v>27</v>
      </c>
    </row>
    <row r="81" spans="1:9" s="1" customFormat="1" ht="30.75" customHeight="1" x14ac:dyDescent="0.2">
      <c r="A81" s="385"/>
      <c r="B81" s="303">
        <v>0.1</v>
      </c>
      <c r="C81" s="46">
        <v>0.1</v>
      </c>
      <c r="D81" s="303">
        <v>0.1</v>
      </c>
      <c r="E81" s="46">
        <v>0.1</v>
      </c>
      <c r="F81" s="303">
        <v>0.1</v>
      </c>
      <c r="G81" s="47">
        <v>0.1</v>
      </c>
      <c r="H81" s="51"/>
      <c r="I81" s="47"/>
    </row>
    <row r="82" spans="1:9" s="1" customFormat="1" ht="193" customHeight="1" x14ac:dyDescent="0.2">
      <c r="A82" s="44" t="s">
        <v>91</v>
      </c>
      <c r="B82" s="524" t="s">
        <v>238</v>
      </c>
      <c r="C82" s="525"/>
      <c r="D82" s="524" t="s">
        <v>240</v>
      </c>
      <c r="E82" s="525"/>
      <c r="F82" s="524" t="s">
        <v>239</v>
      </c>
      <c r="G82" s="525"/>
      <c r="H82" s="395"/>
      <c r="I82" s="387"/>
    </row>
    <row r="83" spans="1:9" s="1" customFormat="1" ht="81" customHeight="1" x14ac:dyDescent="0.2">
      <c r="A83" s="44" t="s">
        <v>92</v>
      </c>
      <c r="B83" s="386" t="s">
        <v>244</v>
      </c>
      <c r="C83" s="406"/>
      <c r="D83" s="386" t="s">
        <v>242</v>
      </c>
      <c r="E83" s="398"/>
      <c r="F83" s="386" t="s">
        <v>243</v>
      </c>
      <c r="G83" s="387"/>
      <c r="H83" s="395"/>
      <c r="I83" s="387"/>
    </row>
    <row r="84" spans="1:9" s="1" customFormat="1" ht="30" customHeight="1" x14ac:dyDescent="0.2">
      <c r="A84" s="384" t="s">
        <v>55</v>
      </c>
      <c r="B84" s="93" t="s">
        <v>26</v>
      </c>
      <c r="C84" s="93" t="s">
        <v>27</v>
      </c>
      <c r="D84" s="93" t="s">
        <v>26</v>
      </c>
      <c r="E84" s="93" t="s">
        <v>27</v>
      </c>
      <c r="F84" s="93" t="s">
        <v>26</v>
      </c>
      <c r="G84" s="93" t="s">
        <v>27</v>
      </c>
      <c r="H84" s="93" t="s">
        <v>26</v>
      </c>
      <c r="I84" s="93" t="s">
        <v>27</v>
      </c>
    </row>
    <row r="85" spans="1:9" s="1" customFormat="1" ht="30" customHeight="1" x14ac:dyDescent="0.2">
      <c r="A85" s="385"/>
      <c r="B85" s="303">
        <v>0.1</v>
      </c>
      <c r="C85" s="46">
        <v>0.1</v>
      </c>
      <c r="D85" s="303">
        <v>0.1</v>
      </c>
      <c r="E85" s="46">
        <v>0.1</v>
      </c>
      <c r="F85" s="303">
        <v>0.1</v>
      </c>
      <c r="G85" s="47">
        <v>0.1</v>
      </c>
      <c r="H85" s="51"/>
      <c r="I85" s="47"/>
    </row>
    <row r="86" spans="1:9" s="1" customFormat="1" ht="251" customHeight="1" x14ac:dyDescent="0.2">
      <c r="A86" s="44" t="s">
        <v>91</v>
      </c>
      <c r="B86" s="530" t="s">
        <v>367</v>
      </c>
      <c r="C86" s="531"/>
      <c r="D86" s="530" t="s">
        <v>368</v>
      </c>
      <c r="E86" s="530"/>
      <c r="F86" s="530" t="s">
        <v>369</v>
      </c>
      <c r="G86" s="530"/>
      <c r="H86" s="426"/>
      <c r="I86" s="426"/>
    </row>
    <row r="87" spans="1:9" s="343" customFormat="1" ht="80.25" customHeight="1" x14ac:dyDescent="0.2">
      <c r="A87" s="44" t="s">
        <v>92</v>
      </c>
      <c r="B87" s="386" t="s">
        <v>371</v>
      </c>
      <c r="C87" s="398"/>
      <c r="D87" s="386" t="s">
        <v>370</v>
      </c>
      <c r="E87" s="398"/>
      <c r="F87" s="386" t="s">
        <v>372</v>
      </c>
      <c r="G87" s="398"/>
      <c r="H87" s="399"/>
      <c r="I87" s="398"/>
    </row>
    <row r="88" spans="1:9" s="1" customFormat="1" ht="29.25" customHeight="1" x14ac:dyDescent="0.2">
      <c r="A88" s="384" t="s">
        <v>56</v>
      </c>
      <c r="B88" s="93" t="s">
        <v>26</v>
      </c>
      <c r="C88" s="93" t="s">
        <v>27</v>
      </c>
      <c r="D88" s="93" t="s">
        <v>26</v>
      </c>
      <c r="E88" s="93" t="s">
        <v>27</v>
      </c>
      <c r="F88" s="93" t="s">
        <v>26</v>
      </c>
      <c r="G88" s="93" t="s">
        <v>27</v>
      </c>
      <c r="H88" s="93" t="s">
        <v>26</v>
      </c>
      <c r="I88" s="93" t="s">
        <v>27</v>
      </c>
    </row>
    <row r="89" spans="1:9" s="1" customFormat="1" ht="29.25" customHeight="1" x14ac:dyDescent="0.2">
      <c r="A89" s="385"/>
      <c r="B89" s="303">
        <v>0.1</v>
      </c>
      <c r="C89" s="46">
        <v>0.1</v>
      </c>
      <c r="D89" s="303">
        <v>0.1</v>
      </c>
      <c r="E89" s="46">
        <v>0.1</v>
      </c>
      <c r="F89" s="303">
        <v>0.1</v>
      </c>
      <c r="G89" s="47">
        <v>0.1</v>
      </c>
      <c r="H89" s="51"/>
      <c r="I89" s="47"/>
    </row>
    <row r="90" spans="1:9" s="1" customFormat="1" ht="240" customHeight="1" x14ac:dyDescent="0.2">
      <c r="A90" s="44" t="s">
        <v>91</v>
      </c>
      <c r="B90" s="532" t="s">
        <v>402</v>
      </c>
      <c r="C90" s="533"/>
      <c r="D90" s="532" t="s">
        <v>403</v>
      </c>
      <c r="E90" s="532"/>
      <c r="F90" s="532" t="s">
        <v>404</v>
      </c>
      <c r="G90" s="532"/>
      <c r="H90" s="503"/>
      <c r="I90" s="503"/>
    </row>
    <row r="91" spans="1:9" s="343" customFormat="1" ht="80.25" customHeight="1" x14ac:dyDescent="0.2">
      <c r="A91" s="44" t="s">
        <v>92</v>
      </c>
      <c r="B91" s="386" t="s">
        <v>407</v>
      </c>
      <c r="C91" s="398"/>
      <c r="D91" s="386" t="s">
        <v>406</v>
      </c>
      <c r="E91" s="398"/>
      <c r="F91" s="386" t="s">
        <v>405</v>
      </c>
      <c r="G91" s="398"/>
      <c r="H91" s="399"/>
      <c r="I91" s="398"/>
    </row>
    <row r="92" spans="1:9" s="1" customFormat="1" ht="25.25" customHeight="1" x14ac:dyDescent="0.2">
      <c r="A92" s="384" t="s">
        <v>57</v>
      </c>
      <c r="B92" s="93" t="s">
        <v>26</v>
      </c>
      <c r="C92" s="93" t="s">
        <v>27</v>
      </c>
      <c r="D92" s="93" t="s">
        <v>26</v>
      </c>
      <c r="E92" s="93" t="s">
        <v>27</v>
      </c>
      <c r="F92" s="93" t="s">
        <v>26</v>
      </c>
      <c r="G92" s="93" t="s">
        <v>27</v>
      </c>
      <c r="H92" s="93" t="s">
        <v>26</v>
      </c>
      <c r="I92" s="93" t="s">
        <v>27</v>
      </c>
    </row>
    <row r="93" spans="1:9" s="1" customFormat="1" ht="25.25" customHeight="1" x14ac:dyDescent="0.2">
      <c r="A93" s="385"/>
      <c r="B93" s="303">
        <v>0.1</v>
      </c>
      <c r="C93" s="46">
        <v>0.1</v>
      </c>
      <c r="D93" s="303">
        <v>0.1</v>
      </c>
      <c r="E93" s="46">
        <v>0.12</v>
      </c>
      <c r="F93" s="303">
        <v>0.1</v>
      </c>
      <c r="G93" s="47">
        <v>0.1</v>
      </c>
      <c r="H93" s="51"/>
      <c r="I93" s="47"/>
    </row>
    <row r="94" spans="1:9" s="1" customFormat="1" ht="244" customHeight="1" x14ac:dyDescent="0.2">
      <c r="A94" s="44" t="s">
        <v>91</v>
      </c>
      <c r="B94" s="534" t="s">
        <v>438</v>
      </c>
      <c r="C94" s="535"/>
      <c r="D94" s="534" t="s">
        <v>439</v>
      </c>
      <c r="E94" s="534"/>
      <c r="F94" s="534" t="s">
        <v>440</v>
      </c>
      <c r="G94" s="534"/>
      <c r="H94" s="503"/>
      <c r="I94" s="503"/>
    </row>
    <row r="95" spans="1:9" s="343" customFormat="1" ht="80.25" customHeight="1" x14ac:dyDescent="0.2">
      <c r="A95" s="44" t="s">
        <v>92</v>
      </c>
      <c r="B95" s="386" t="s">
        <v>441</v>
      </c>
      <c r="C95" s="398"/>
      <c r="D95" s="386" t="s">
        <v>442</v>
      </c>
      <c r="E95" s="398"/>
      <c r="F95" s="386" t="s">
        <v>443</v>
      </c>
      <c r="G95" s="398"/>
      <c r="H95" s="399"/>
      <c r="I95" s="398"/>
    </row>
    <row r="96" spans="1:9" s="1" customFormat="1" ht="25.25" customHeight="1" x14ac:dyDescent="0.2">
      <c r="A96" s="384" t="s">
        <v>58</v>
      </c>
      <c r="B96" s="93" t="s">
        <v>26</v>
      </c>
      <c r="C96" s="93" t="s">
        <v>27</v>
      </c>
      <c r="D96" s="93" t="s">
        <v>26</v>
      </c>
      <c r="E96" s="93" t="s">
        <v>27</v>
      </c>
      <c r="F96" s="93" t="s">
        <v>26</v>
      </c>
      <c r="G96" s="93" t="s">
        <v>27</v>
      </c>
      <c r="H96" s="93" t="s">
        <v>26</v>
      </c>
      <c r="I96" s="93" t="s">
        <v>27</v>
      </c>
    </row>
    <row r="97" spans="1:9" s="1" customFormat="1" ht="25.25" customHeight="1" x14ac:dyDescent="0.2">
      <c r="A97" s="385"/>
      <c r="B97" s="303">
        <v>0.1</v>
      </c>
      <c r="C97" s="46">
        <v>0.12</v>
      </c>
      <c r="D97" s="303">
        <v>0.1</v>
      </c>
      <c r="E97" s="46">
        <v>0.15</v>
      </c>
      <c r="F97" s="303">
        <v>0.1</v>
      </c>
      <c r="G97" s="47">
        <v>0.15</v>
      </c>
      <c r="H97" s="51"/>
      <c r="I97" s="47"/>
    </row>
    <row r="98" spans="1:9" s="1" customFormat="1" ht="281" customHeight="1" x14ac:dyDescent="0.2">
      <c r="A98" s="44" t="s">
        <v>91</v>
      </c>
      <c r="B98" s="488" t="s">
        <v>478</v>
      </c>
      <c r="C98" s="489"/>
      <c r="D98" s="488" t="s">
        <v>477</v>
      </c>
      <c r="E98" s="488"/>
      <c r="F98" s="488" t="s">
        <v>479</v>
      </c>
      <c r="G98" s="488"/>
      <c r="H98" s="503"/>
      <c r="I98" s="503"/>
    </row>
    <row r="99" spans="1:9" s="343" customFormat="1" ht="80.25" customHeight="1" x14ac:dyDescent="0.2">
      <c r="A99" s="44" t="s">
        <v>92</v>
      </c>
      <c r="B99" s="386" t="s">
        <v>494</v>
      </c>
      <c r="C99" s="398"/>
      <c r="D99" s="386" t="s">
        <v>495</v>
      </c>
      <c r="E99" s="398"/>
      <c r="F99" s="386" t="s">
        <v>496</v>
      </c>
      <c r="G99" s="398"/>
      <c r="H99" s="399"/>
      <c r="I99" s="398"/>
    </row>
    <row r="100" spans="1:9" s="1" customFormat="1" ht="25.25" customHeight="1" x14ac:dyDescent="0.2">
      <c r="A100" s="384" t="s">
        <v>60</v>
      </c>
      <c r="B100" s="93" t="s">
        <v>26</v>
      </c>
      <c r="C100" s="93" t="s">
        <v>27</v>
      </c>
      <c r="D100" s="93" t="s">
        <v>26</v>
      </c>
      <c r="E100" s="93" t="s">
        <v>27</v>
      </c>
      <c r="F100" s="93" t="s">
        <v>26</v>
      </c>
      <c r="G100" s="93" t="s">
        <v>27</v>
      </c>
      <c r="H100" s="93" t="s">
        <v>26</v>
      </c>
      <c r="I100" s="93" t="s">
        <v>27</v>
      </c>
    </row>
    <row r="101" spans="1:9" s="1" customFormat="1" ht="25.25" customHeight="1" x14ac:dyDescent="0.2">
      <c r="A101" s="385"/>
      <c r="B101" s="303">
        <v>0.1</v>
      </c>
      <c r="C101" s="46"/>
      <c r="D101" s="303">
        <v>0.1</v>
      </c>
      <c r="E101" s="46"/>
      <c r="F101" s="303">
        <v>0.1</v>
      </c>
      <c r="G101" s="47"/>
      <c r="H101" s="51"/>
      <c r="I101" s="47"/>
    </row>
    <row r="102" spans="1:9" s="1" customFormat="1" ht="80.25" customHeight="1" x14ac:dyDescent="0.2">
      <c r="A102" s="44" t="s">
        <v>91</v>
      </c>
      <c r="B102" s="503"/>
      <c r="C102" s="503"/>
      <c r="D102" s="503"/>
      <c r="E102" s="503"/>
      <c r="F102" s="503"/>
      <c r="G102" s="503"/>
      <c r="H102" s="503"/>
      <c r="I102" s="503"/>
    </row>
    <row r="103" spans="1:9" s="1" customFormat="1" ht="80.25" customHeight="1" x14ac:dyDescent="0.2">
      <c r="A103" s="44" t="s">
        <v>92</v>
      </c>
      <c r="B103" s="378"/>
      <c r="C103" s="379"/>
      <c r="D103" s="378"/>
      <c r="E103" s="379"/>
      <c r="F103" s="378"/>
      <c r="G103" s="379"/>
      <c r="H103" s="378"/>
      <c r="I103" s="379"/>
    </row>
    <row r="104" spans="1:9" s="1" customFormat="1" ht="25.25" customHeight="1" x14ac:dyDescent="0.2">
      <c r="A104" s="384" t="s">
        <v>61</v>
      </c>
      <c r="B104" s="93" t="s">
        <v>26</v>
      </c>
      <c r="C104" s="93" t="s">
        <v>27</v>
      </c>
      <c r="D104" s="93" t="s">
        <v>26</v>
      </c>
      <c r="E104" s="93" t="s">
        <v>27</v>
      </c>
      <c r="F104" s="93" t="s">
        <v>26</v>
      </c>
      <c r="G104" s="93" t="s">
        <v>27</v>
      </c>
      <c r="H104" s="93" t="s">
        <v>26</v>
      </c>
      <c r="I104" s="93" t="s">
        <v>27</v>
      </c>
    </row>
    <row r="105" spans="1:9" s="1" customFormat="1" ht="25.25" customHeight="1" x14ac:dyDescent="0.2">
      <c r="A105" s="385"/>
      <c r="B105" s="303">
        <v>0.15</v>
      </c>
      <c r="C105" s="48"/>
      <c r="D105" s="303">
        <v>0.15</v>
      </c>
      <c r="E105" s="46"/>
      <c r="F105" s="51">
        <v>0.15</v>
      </c>
      <c r="G105" s="47"/>
      <c r="H105" s="51"/>
      <c r="I105" s="47"/>
    </row>
    <row r="106" spans="1:9" s="1" customFormat="1" ht="80.25" customHeight="1" x14ac:dyDescent="0.2">
      <c r="A106" s="44" t="s">
        <v>91</v>
      </c>
      <c r="B106" s="503"/>
      <c r="C106" s="503"/>
      <c r="D106" s="503"/>
      <c r="E106" s="503"/>
      <c r="F106" s="503"/>
      <c r="G106" s="503"/>
      <c r="H106" s="503"/>
      <c r="I106" s="503"/>
    </row>
    <row r="107" spans="1:9" s="1" customFormat="1" ht="80.25" customHeight="1" x14ac:dyDescent="0.2">
      <c r="A107" s="44" t="s">
        <v>92</v>
      </c>
      <c r="B107" s="378"/>
      <c r="C107" s="379"/>
      <c r="D107" s="378"/>
      <c r="E107" s="379"/>
      <c r="F107" s="378"/>
      <c r="G107" s="379"/>
      <c r="H107" s="378"/>
      <c r="I107" s="379"/>
    </row>
    <row r="108" spans="1:9" s="1" customFormat="1" ht="25.25" customHeight="1" x14ac:dyDescent="0.2">
      <c r="A108" s="384" t="s">
        <v>62</v>
      </c>
      <c r="B108" s="93" t="s">
        <v>26</v>
      </c>
      <c r="C108" s="93" t="s">
        <v>27</v>
      </c>
      <c r="D108" s="93" t="s">
        <v>26</v>
      </c>
      <c r="E108" s="93" t="s">
        <v>27</v>
      </c>
      <c r="F108" s="93" t="s">
        <v>26</v>
      </c>
      <c r="G108" s="93" t="s">
        <v>27</v>
      </c>
      <c r="H108" s="93" t="s">
        <v>26</v>
      </c>
      <c r="I108" s="93" t="s">
        <v>27</v>
      </c>
    </row>
    <row r="109" spans="1:9" s="1" customFormat="1" ht="25.25" customHeight="1" x14ac:dyDescent="0.2">
      <c r="A109" s="385"/>
      <c r="B109" s="303">
        <v>0.15</v>
      </c>
      <c r="C109" s="48"/>
      <c r="D109" s="303">
        <v>0.15</v>
      </c>
      <c r="E109" s="46"/>
      <c r="F109" s="51">
        <v>0.15</v>
      </c>
      <c r="G109" s="47"/>
      <c r="H109" s="51"/>
      <c r="I109" s="47"/>
    </row>
    <row r="110" spans="1:9" s="1" customFormat="1" ht="80.25" customHeight="1" x14ac:dyDescent="0.2">
      <c r="A110" s="44" t="s">
        <v>91</v>
      </c>
      <c r="B110" s="503"/>
      <c r="C110" s="503"/>
      <c r="D110" s="503"/>
      <c r="E110" s="503"/>
      <c r="F110" s="503"/>
      <c r="G110" s="503"/>
      <c r="H110" s="503"/>
      <c r="I110" s="503"/>
    </row>
    <row r="111" spans="1:9" s="1" customFormat="1" ht="80.25" customHeight="1" x14ac:dyDescent="0.2">
      <c r="A111" s="44" t="s">
        <v>92</v>
      </c>
      <c r="B111" s="378"/>
      <c r="C111" s="379"/>
      <c r="D111" s="378"/>
      <c r="E111" s="379"/>
      <c r="F111" s="378"/>
      <c r="G111" s="379"/>
      <c r="H111" s="378"/>
      <c r="I111" s="379"/>
    </row>
    <row r="112" spans="1:9" s="1" customFormat="1" ht="25.25" customHeight="1" x14ac:dyDescent="0.2">
      <c r="A112" s="384" t="s">
        <v>63</v>
      </c>
      <c r="B112" s="93" t="s">
        <v>26</v>
      </c>
      <c r="C112" s="93" t="s">
        <v>27</v>
      </c>
      <c r="D112" s="93" t="s">
        <v>26</v>
      </c>
      <c r="E112" s="93" t="s">
        <v>27</v>
      </c>
      <c r="F112" s="93" t="s">
        <v>26</v>
      </c>
      <c r="G112" s="93" t="s">
        <v>27</v>
      </c>
      <c r="H112" s="93" t="s">
        <v>26</v>
      </c>
      <c r="I112" s="93" t="s">
        <v>27</v>
      </c>
    </row>
    <row r="113" spans="1:9" s="1" customFormat="1" ht="25.25" customHeight="1" x14ac:dyDescent="0.2">
      <c r="A113" s="385"/>
      <c r="B113" s="304">
        <v>0.02</v>
      </c>
      <c r="C113" s="175"/>
      <c r="D113" s="304">
        <v>0.02</v>
      </c>
      <c r="E113" s="175"/>
      <c r="F113" s="304">
        <v>0.02</v>
      </c>
      <c r="G113" s="176"/>
      <c r="H113" s="175"/>
      <c r="I113" s="176"/>
    </row>
    <row r="114" spans="1:9" s="1" customFormat="1" ht="80.25" customHeight="1" x14ac:dyDescent="0.2">
      <c r="A114" s="44" t="s">
        <v>91</v>
      </c>
      <c r="B114" s="497"/>
      <c r="C114" s="497"/>
      <c r="D114" s="497"/>
      <c r="E114" s="497"/>
      <c r="F114" s="497"/>
      <c r="G114" s="497"/>
      <c r="H114" s="497"/>
      <c r="I114" s="497"/>
    </row>
    <row r="115" spans="1:9" s="1" customFormat="1" ht="80.25" customHeight="1" x14ac:dyDescent="0.2">
      <c r="A115" s="44" t="s">
        <v>92</v>
      </c>
      <c r="B115" s="378"/>
      <c r="C115" s="379"/>
      <c r="D115" s="378"/>
      <c r="E115" s="379"/>
      <c r="F115" s="378"/>
      <c r="G115" s="379"/>
      <c r="H115" s="378"/>
      <c r="I115" s="379"/>
    </row>
    <row r="116" spans="1:9" s="52" customFormat="1" ht="25.25" customHeight="1" x14ac:dyDescent="0.2">
      <c r="A116" s="306" t="s">
        <v>93</v>
      </c>
      <c r="B116" s="308">
        <f>(B69+B73+B77+B81+B85+B89+B93+B97+B101+B105+B109+B113)</f>
        <v>1</v>
      </c>
      <c r="C116" s="308">
        <f>(C69+C73+C77+C81+C85+C89+C93+C97+C101+C105+C109+C113)</f>
        <v>0.6</v>
      </c>
      <c r="D116" s="308">
        <f t="shared" ref="D116:I116" si="1">(D69+D73+D77+D81+D85+D89+D93+D97+D101+D105+D109+D113)</f>
        <v>1</v>
      </c>
      <c r="E116" s="308">
        <f>(E69+E73+E77+E81+E85+E89+E93+E97+E101+E105+E109+E113)</f>
        <v>0.65</v>
      </c>
      <c r="F116" s="308">
        <f t="shared" si="1"/>
        <v>1</v>
      </c>
      <c r="G116" s="308">
        <f t="shared" si="1"/>
        <v>0.63</v>
      </c>
      <c r="H116" s="308">
        <f t="shared" si="1"/>
        <v>0</v>
      </c>
      <c r="I116" s="308">
        <f t="shared" si="1"/>
        <v>0</v>
      </c>
    </row>
    <row r="117" spans="1:9" s="1" customFormat="1" ht="14" x14ac:dyDescent="0.2"/>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EF976A95-2866-0C4A-A3BC-83DCC84D10BC}">
      <formula1>#REF!</formula1>
    </dataValidation>
  </dataValidations>
  <hyperlinks>
    <hyperlink ref="D71" r:id="rId1" xr:uid="{380E50C2-7FA7-3342-A8B4-BFD9345DE178}"/>
    <hyperlink ref="F75" r:id="rId2" xr:uid="{54355BDE-AA8A-8841-BE2C-A09DF725B817}"/>
    <hyperlink ref="D75" r:id="rId3" xr:uid="{533DDEA1-37E6-8541-ACA3-583C67468F81}"/>
    <hyperlink ref="B75" r:id="rId4" xr:uid="{F4AB8646-78AA-0A44-8106-7D1B3282D0A9}"/>
    <hyperlink ref="B79" r:id="rId5" xr:uid="{CCF2003B-BAD8-5642-B97B-D68739159615}"/>
    <hyperlink ref="D79" r:id="rId6" xr:uid="{9D0F37B1-53B2-4043-A028-8FAD5B9D89A0}"/>
    <hyperlink ref="F79" r:id="rId7" xr:uid="{0E00B35E-29B3-474A-AC4C-89C445D6D18D}"/>
    <hyperlink ref="D83" r:id="rId8" xr:uid="{AA2F6694-4E1D-B04B-B40A-3BD3C68A6D82}"/>
    <hyperlink ref="F83" r:id="rId9" xr:uid="{439F51D4-A091-9C4C-AE7A-90ED548A8028}"/>
    <hyperlink ref="B83" r:id="rId10" xr:uid="{9E0C5781-4CA7-D648-B0A4-4B52F615A008}"/>
    <hyperlink ref="D87" r:id="rId11" xr:uid="{E150E757-2382-4CEA-ADB8-85727AAE9F9A}"/>
    <hyperlink ref="B87" r:id="rId12" xr:uid="{AECD7ADE-A1A2-4A5D-9DD4-865B48C8B9C5}"/>
    <hyperlink ref="F87" r:id="rId13" xr:uid="{04370F18-1C32-4E3B-BC0D-C23ABAF13C2D}"/>
    <hyperlink ref="F91" r:id="rId14" xr:uid="{E45006C6-AE5E-5841-8C93-3A63008DB70B}"/>
    <hyperlink ref="D91" r:id="rId15" xr:uid="{8C4AC439-607C-8542-927D-9996529764B0}"/>
    <hyperlink ref="B91" r:id="rId16" xr:uid="{B1E94E60-802C-4244-9CC2-A446B7EA63B7}"/>
    <hyperlink ref="B95" r:id="rId17" xr:uid="{DFC1C94F-5D9C-6847-AF00-FF80F50943FD}"/>
    <hyperlink ref="D95" r:id="rId18" xr:uid="{8D922B96-A78C-E248-9769-4608473C01F8}"/>
    <hyperlink ref="F95" r:id="rId19" xr:uid="{E82D38C5-FB54-2441-BD3E-101B347EE78E}"/>
    <hyperlink ref="B99" r:id="rId20" xr:uid="{E06DD6B5-AE54-4A41-ADF3-5EA78D7C57E5}"/>
    <hyperlink ref="D99" r:id="rId21" xr:uid="{E9E076C2-43A9-4A48-877D-962F7999B2B7}"/>
    <hyperlink ref="F99" r:id="rId22" xr:uid="{9E548237-2C64-4395-AF67-3721D97CFD40}"/>
  </hyperlinks>
  <pageMargins left="0.7" right="0.7" top="0.75" bottom="0.75" header="0.3" footer="0.3"/>
  <drawing r:id="rId23"/>
  <legacyDrawing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D395E-B171-B540-95E0-D9ABB2CD3004}">
  <dimension ref="A1:O117"/>
  <sheetViews>
    <sheetView topLeftCell="A94" zoomScale="78" zoomScaleNormal="70" workbookViewId="0">
      <selection activeCell="F53" sqref="F53:G53"/>
    </sheetView>
  </sheetViews>
  <sheetFormatPr baseColWidth="10" defaultColWidth="42.83203125" defaultRowHeight="15" x14ac:dyDescent="0.2"/>
  <cols>
    <col min="2" max="2" width="85.1640625" customWidth="1"/>
    <col min="3" max="3" width="92.83203125" customWidth="1"/>
    <col min="4" max="4" width="130.83203125" customWidth="1"/>
    <col min="5" max="5" width="131.1640625" customWidth="1"/>
    <col min="6" max="6" width="140.83203125" customWidth="1"/>
    <col min="7" max="7" width="141" customWidth="1"/>
    <col min="8" max="8" width="78" customWidth="1"/>
    <col min="9" max="9" width="87.1640625" customWidth="1"/>
  </cols>
  <sheetData>
    <row r="1" spans="1:15" ht="17" thickBot="1" x14ac:dyDescent="0.25">
      <c r="A1" s="536"/>
      <c r="B1" s="539" t="s">
        <v>44</v>
      </c>
      <c r="C1" s="540"/>
      <c r="D1" s="540"/>
      <c r="E1" s="540"/>
      <c r="F1" s="540"/>
      <c r="G1" s="540"/>
      <c r="H1" s="540"/>
      <c r="I1" s="540"/>
      <c r="J1" s="540"/>
      <c r="K1" s="540"/>
      <c r="L1" s="541"/>
      <c r="M1" s="542" t="s">
        <v>174</v>
      </c>
      <c r="N1" s="428"/>
      <c r="O1" s="543"/>
    </row>
    <row r="2" spans="1:15" ht="17" thickBot="1" x14ac:dyDescent="0.25">
      <c r="A2" s="537"/>
      <c r="B2" s="544" t="s">
        <v>45</v>
      </c>
      <c r="C2" s="545"/>
      <c r="D2" s="545"/>
      <c r="E2" s="545"/>
      <c r="F2" s="545"/>
      <c r="G2" s="545"/>
      <c r="H2" s="545"/>
      <c r="I2" s="545"/>
      <c r="J2" s="545"/>
      <c r="K2" s="545"/>
      <c r="L2" s="546"/>
      <c r="M2" s="542" t="s">
        <v>161</v>
      </c>
      <c r="N2" s="428"/>
      <c r="O2" s="543"/>
    </row>
    <row r="3" spans="1:15" ht="17" thickBot="1" x14ac:dyDescent="0.25">
      <c r="A3" s="537"/>
      <c r="B3" s="544" t="s">
        <v>0</v>
      </c>
      <c r="C3" s="545"/>
      <c r="D3" s="545"/>
      <c r="E3" s="545"/>
      <c r="F3" s="545"/>
      <c r="G3" s="545"/>
      <c r="H3" s="545"/>
      <c r="I3" s="545"/>
      <c r="J3" s="545"/>
      <c r="K3" s="545"/>
      <c r="L3" s="546"/>
      <c r="M3" s="542" t="s">
        <v>162</v>
      </c>
      <c r="N3" s="428"/>
      <c r="O3" s="543"/>
    </row>
    <row r="4" spans="1:15" ht="17" thickBot="1" x14ac:dyDescent="0.25">
      <c r="A4" s="538"/>
      <c r="B4" s="547" t="s">
        <v>46</v>
      </c>
      <c r="C4" s="548"/>
      <c r="D4" s="548"/>
      <c r="E4" s="548"/>
      <c r="F4" s="548"/>
      <c r="G4" s="548"/>
      <c r="H4" s="548"/>
      <c r="I4" s="548"/>
      <c r="J4" s="548"/>
      <c r="K4" s="548"/>
      <c r="L4" s="549"/>
      <c r="M4" s="542" t="s">
        <v>163</v>
      </c>
      <c r="N4" s="428"/>
      <c r="O4" s="543"/>
    </row>
    <row r="5" spans="1:15" ht="17" thickBot="1" x14ac:dyDescent="0.25">
      <c r="A5" s="231"/>
      <c r="B5" s="232"/>
      <c r="C5" s="232"/>
      <c r="D5" s="232"/>
      <c r="E5" s="232"/>
      <c r="F5" s="232"/>
      <c r="G5" s="232"/>
      <c r="H5" s="232"/>
      <c r="I5" s="232"/>
      <c r="J5" s="232"/>
      <c r="K5" s="232"/>
      <c r="L5" s="232"/>
      <c r="M5" s="86"/>
      <c r="N5" s="86"/>
      <c r="O5" s="86"/>
    </row>
    <row r="6" spans="1:15" ht="20" thickBot="1" x14ac:dyDescent="0.25">
      <c r="A6" s="233" t="s">
        <v>48</v>
      </c>
      <c r="B6" s="576" t="s">
        <v>170</v>
      </c>
      <c r="C6" s="577"/>
      <c r="D6" s="577"/>
      <c r="E6" s="577"/>
      <c r="F6" s="577"/>
      <c r="G6" s="577"/>
      <c r="H6" s="577"/>
      <c r="I6" s="577"/>
      <c r="J6" s="577"/>
      <c r="K6" s="578"/>
      <c r="L6" s="234" t="s">
        <v>49</v>
      </c>
      <c r="M6" s="579"/>
      <c r="N6" s="580"/>
      <c r="O6" s="581"/>
    </row>
    <row r="7" spans="1:15" ht="17" thickBot="1" x14ac:dyDescent="0.25">
      <c r="A7" s="231"/>
      <c r="B7" s="232"/>
      <c r="C7" s="232"/>
      <c r="D7" s="232"/>
      <c r="E7" s="232"/>
      <c r="F7" s="232"/>
      <c r="G7" s="232"/>
      <c r="H7" s="232"/>
      <c r="I7" s="232"/>
      <c r="J7" s="232"/>
      <c r="K7" s="232"/>
      <c r="L7" s="232"/>
      <c r="M7" s="86"/>
      <c r="N7" s="86"/>
      <c r="O7" s="86"/>
    </row>
    <row r="8" spans="1:15" ht="20" thickBot="1" x14ac:dyDescent="0.25">
      <c r="A8" s="550" t="s">
        <v>2</v>
      </c>
      <c r="B8" s="234" t="s">
        <v>50</v>
      </c>
      <c r="C8" s="235">
        <v>45688</v>
      </c>
      <c r="D8" s="234" t="s">
        <v>51</v>
      </c>
      <c r="E8" s="236">
        <v>45716</v>
      </c>
      <c r="F8" s="234" t="s">
        <v>52</v>
      </c>
      <c r="G8" s="235">
        <v>45747</v>
      </c>
      <c r="H8" s="234" t="s">
        <v>53</v>
      </c>
      <c r="I8" s="237">
        <v>45777</v>
      </c>
      <c r="J8" s="583" t="s">
        <v>3</v>
      </c>
      <c r="K8" s="584"/>
      <c r="L8" s="238" t="s">
        <v>54</v>
      </c>
      <c r="M8" s="589"/>
      <c r="N8" s="590"/>
      <c r="O8" s="591"/>
    </row>
    <row r="9" spans="1:15" ht="20" thickBot="1" x14ac:dyDescent="0.25">
      <c r="A9" s="551"/>
      <c r="B9" s="239" t="s">
        <v>55</v>
      </c>
      <c r="C9" s="342">
        <v>45808</v>
      </c>
      <c r="D9" s="240" t="s">
        <v>56</v>
      </c>
      <c r="E9" s="349">
        <v>45838</v>
      </c>
      <c r="F9" s="240" t="s">
        <v>57</v>
      </c>
      <c r="G9" s="355">
        <v>45869</v>
      </c>
      <c r="H9" s="240" t="s">
        <v>58</v>
      </c>
      <c r="I9" s="368">
        <v>45900</v>
      </c>
      <c r="J9" s="585"/>
      <c r="K9" s="586"/>
      <c r="L9" s="243" t="s">
        <v>59</v>
      </c>
      <c r="M9" s="589"/>
      <c r="N9" s="590"/>
      <c r="O9" s="591"/>
    </row>
    <row r="10" spans="1:15" ht="20" thickBot="1" x14ac:dyDescent="0.25">
      <c r="A10" s="582"/>
      <c r="B10" s="240" t="s">
        <v>60</v>
      </c>
      <c r="C10" s="244"/>
      <c r="D10" s="240" t="s">
        <v>61</v>
      </c>
      <c r="E10" s="241"/>
      <c r="F10" s="240" t="s">
        <v>62</v>
      </c>
      <c r="G10" s="241"/>
      <c r="H10" s="240" t="s">
        <v>63</v>
      </c>
      <c r="I10" s="242"/>
      <c r="J10" s="587"/>
      <c r="K10" s="588"/>
      <c r="L10" s="243" t="s">
        <v>64</v>
      </c>
      <c r="M10" s="589" t="s">
        <v>171</v>
      </c>
      <c r="N10" s="590"/>
      <c r="O10" s="591"/>
    </row>
    <row r="11" spans="1:15" ht="16" thickBot="1" x14ac:dyDescent="0.25">
      <c r="A11" s="245"/>
      <c r="B11" s="172"/>
      <c r="C11" s="172"/>
      <c r="D11" s="246"/>
      <c r="E11" s="95"/>
      <c r="F11" s="95"/>
      <c r="G11" s="247"/>
      <c r="H11" s="247"/>
      <c r="I11" s="248"/>
      <c r="J11" s="248"/>
      <c r="K11" s="172"/>
      <c r="L11" s="172"/>
      <c r="M11" s="172"/>
      <c r="N11" s="172"/>
      <c r="O11" s="172"/>
    </row>
    <row r="12" spans="1:15" ht="25.25" customHeight="1" x14ac:dyDescent="0.2">
      <c r="A12" s="550" t="s">
        <v>65</v>
      </c>
      <c r="B12" s="553" t="s">
        <v>245</v>
      </c>
      <c r="C12" s="554"/>
      <c r="D12" s="554"/>
      <c r="E12" s="554"/>
      <c r="F12" s="554"/>
      <c r="G12" s="554"/>
      <c r="H12" s="554"/>
      <c r="I12" s="554"/>
      <c r="J12" s="554"/>
      <c r="K12" s="554"/>
      <c r="L12" s="554"/>
      <c r="M12" s="554"/>
      <c r="N12" s="554"/>
      <c r="O12" s="555"/>
    </row>
    <row r="13" spans="1:15" x14ac:dyDescent="0.2">
      <c r="A13" s="551"/>
      <c r="B13" s="556"/>
      <c r="C13" s="557"/>
      <c r="D13" s="557"/>
      <c r="E13" s="557"/>
      <c r="F13" s="557"/>
      <c r="G13" s="557"/>
      <c r="H13" s="557"/>
      <c r="I13" s="557"/>
      <c r="J13" s="557"/>
      <c r="K13" s="557"/>
      <c r="L13" s="557"/>
      <c r="M13" s="557"/>
      <c r="N13" s="557"/>
      <c r="O13" s="558"/>
    </row>
    <row r="14" spans="1:15" ht="16" thickBot="1" x14ac:dyDescent="0.25">
      <c r="A14" s="552"/>
      <c r="B14" s="559"/>
      <c r="C14" s="560"/>
      <c r="D14" s="560"/>
      <c r="E14" s="560"/>
      <c r="F14" s="560"/>
      <c r="G14" s="560"/>
      <c r="H14" s="560"/>
      <c r="I14" s="560"/>
      <c r="J14" s="560"/>
      <c r="K14" s="560"/>
      <c r="L14" s="560"/>
      <c r="M14" s="560"/>
      <c r="N14" s="560"/>
      <c r="O14" s="561"/>
    </row>
    <row r="15" spans="1:15" ht="16" thickBot="1" x14ac:dyDescent="0.25">
      <c r="A15" s="249"/>
      <c r="B15" s="250"/>
      <c r="C15" s="251"/>
      <c r="D15" s="251"/>
      <c r="E15" s="251"/>
      <c r="F15" s="251"/>
      <c r="G15" s="252"/>
      <c r="H15" s="252"/>
      <c r="I15" s="252"/>
      <c r="J15" s="252"/>
      <c r="K15" s="252"/>
      <c r="L15" s="253"/>
      <c r="M15" s="253"/>
      <c r="N15" s="253"/>
      <c r="O15" s="253"/>
    </row>
    <row r="16" spans="1:15" ht="32" customHeight="1" thickBot="1" x14ac:dyDescent="0.25">
      <c r="A16" s="233" t="s">
        <v>4</v>
      </c>
      <c r="B16" s="562" t="s">
        <v>246</v>
      </c>
      <c r="C16" s="563"/>
      <c r="D16" s="563"/>
      <c r="E16" s="563"/>
      <c r="F16" s="564"/>
      <c r="G16" s="565" t="s">
        <v>5</v>
      </c>
      <c r="H16" s="566"/>
      <c r="I16" s="567" t="s">
        <v>247</v>
      </c>
      <c r="J16" s="568"/>
      <c r="K16" s="568"/>
      <c r="L16" s="568"/>
      <c r="M16" s="568"/>
      <c r="N16" s="568"/>
      <c r="O16" s="569"/>
    </row>
    <row r="17" spans="1:15" ht="16" thickBot="1" x14ac:dyDescent="0.25">
      <c r="A17" s="249"/>
      <c r="B17" s="252"/>
      <c r="C17" s="251"/>
      <c r="D17" s="251"/>
      <c r="E17" s="251"/>
      <c r="F17" s="251"/>
      <c r="G17" s="252"/>
      <c r="H17" s="252"/>
      <c r="I17" s="252"/>
      <c r="J17" s="252"/>
      <c r="K17" s="252"/>
      <c r="L17" s="253"/>
      <c r="M17" s="253"/>
      <c r="N17" s="253"/>
      <c r="O17" s="253"/>
    </row>
    <row r="18" spans="1:15" ht="73.25" customHeight="1" thickBot="1" x14ac:dyDescent="0.25">
      <c r="A18" s="233" t="s">
        <v>6</v>
      </c>
      <c r="B18" s="570" t="s">
        <v>175</v>
      </c>
      <c r="C18" s="571"/>
      <c r="D18" s="571"/>
      <c r="E18" s="572"/>
      <c r="F18" s="254" t="s">
        <v>7</v>
      </c>
      <c r="G18" s="573" t="s">
        <v>177</v>
      </c>
      <c r="H18" s="574"/>
      <c r="I18" s="575"/>
      <c r="J18" s="254" t="s">
        <v>8</v>
      </c>
      <c r="K18" s="562" t="s">
        <v>248</v>
      </c>
      <c r="L18" s="563"/>
      <c r="M18" s="563"/>
      <c r="N18" s="563"/>
      <c r="O18" s="564"/>
    </row>
    <row r="19" spans="1:15" x14ac:dyDescent="0.2">
      <c r="A19" s="255"/>
      <c r="B19" s="256"/>
      <c r="C19" s="599"/>
      <c r="D19" s="599"/>
      <c r="E19" s="599"/>
      <c r="F19" s="599"/>
      <c r="G19" s="599"/>
      <c r="H19" s="599"/>
      <c r="I19" s="599"/>
      <c r="J19" s="599"/>
      <c r="K19" s="599"/>
      <c r="L19" s="599"/>
      <c r="M19" s="599"/>
      <c r="N19" s="599"/>
      <c r="O19" s="599"/>
    </row>
    <row r="20" spans="1:15" ht="16" thickBot="1" x14ac:dyDescent="0.25">
      <c r="A20" s="257"/>
      <c r="B20" s="258"/>
      <c r="C20" s="258"/>
      <c r="D20" s="258"/>
      <c r="E20" s="258"/>
      <c r="F20" s="258"/>
      <c r="G20" s="258"/>
      <c r="H20" s="258"/>
      <c r="I20" s="258"/>
      <c r="J20" s="258"/>
      <c r="K20" s="258"/>
      <c r="L20" s="258"/>
      <c r="M20" s="258"/>
      <c r="N20" s="258"/>
      <c r="O20" s="258"/>
    </row>
    <row r="21" spans="1:15" ht="16" thickBot="1" x14ac:dyDescent="0.25">
      <c r="A21" s="600" t="s">
        <v>9</v>
      </c>
      <c r="B21" s="601"/>
      <c r="C21" s="601"/>
      <c r="D21" s="601"/>
      <c r="E21" s="601"/>
      <c r="F21" s="601"/>
      <c r="G21" s="601"/>
      <c r="H21" s="601"/>
      <c r="I21" s="601"/>
      <c r="J21" s="601"/>
      <c r="K21" s="601"/>
      <c r="L21" s="601"/>
      <c r="M21" s="601"/>
      <c r="N21" s="601"/>
      <c r="O21" s="602"/>
    </row>
    <row r="22" spans="1:15" ht="16" thickBot="1" x14ac:dyDescent="0.25">
      <c r="A22" s="600" t="s">
        <v>66</v>
      </c>
      <c r="B22" s="601"/>
      <c r="C22" s="601"/>
      <c r="D22" s="601"/>
      <c r="E22" s="601"/>
      <c r="F22" s="601"/>
      <c r="G22" s="601"/>
      <c r="H22" s="601"/>
      <c r="I22" s="601"/>
      <c r="J22" s="601"/>
      <c r="K22" s="601"/>
      <c r="L22" s="601"/>
      <c r="M22" s="601"/>
      <c r="N22" s="601"/>
      <c r="O22" s="602"/>
    </row>
    <row r="23" spans="1:15" ht="16" thickBot="1" x14ac:dyDescent="0.25">
      <c r="A23" s="259"/>
      <c r="B23" s="260" t="s">
        <v>50</v>
      </c>
      <c r="C23" s="261" t="s">
        <v>51</v>
      </c>
      <c r="D23" s="261" t="s">
        <v>52</v>
      </c>
      <c r="E23" s="261" t="s">
        <v>53</v>
      </c>
      <c r="F23" s="261" t="s">
        <v>55</v>
      </c>
      <c r="G23" s="261" t="s">
        <v>56</v>
      </c>
      <c r="H23" s="261" t="s">
        <v>57</v>
      </c>
      <c r="I23" s="261" t="s">
        <v>58</v>
      </c>
      <c r="J23" s="261" t="s">
        <v>60</v>
      </c>
      <c r="K23" s="261" t="s">
        <v>61</v>
      </c>
      <c r="L23" s="261" t="s">
        <v>62</v>
      </c>
      <c r="M23" s="261" t="s">
        <v>63</v>
      </c>
      <c r="N23" s="262" t="s">
        <v>67</v>
      </c>
      <c r="O23" s="263" t="s">
        <v>68</v>
      </c>
    </row>
    <row r="24" spans="1:15" x14ac:dyDescent="0.2">
      <c r="A24" s="264" t="s">
        <v>10</v>
      </c>
      <c r="B24" s="290">
        <v>180454000</v>
      </c>
      <c r="C24" s="291"/>
      <c r="D24" s="290">
        <v>1125000</v>
      </c>
      <c r="E24" s="290">
        <v>78342000</v>
      </c>
      <c r="F24" s="291"/>
      <c r="G24" s="291"/>
      <c r="H24" s="292"/>
      <c r="I24" s="292"/>
      <c r="J24" s="292"/>
      <c r="K24" s="292"/>
      <c r="L24" s="292"/>
      <c r="M24" s="292"/>
      <c r="N24" s="293">
        <f t="shared" ref="N24:N29" si="0">SUM(B24:M24)</f>
        <v>259921000</v>
      </c>
      <c r="O24" s="294"/>
    </row>
    <row r="25" spans="1:15" x14ac:dyDescent="0.2">
      <c r="A25" s="265" t="s">
        <v>11</v>
      </c>
      <c r="B25" s="290">
        <v>72875000</v>
      </c>
      <c r="C25" s="290">
        <f>180454000</f>
        <v>180454000</v>
      </c>
      <c r="D25" s="290">
        <v>0</v>
      </c>
      <c r="E25" s="290">
        <f>179713000-B25-C25-D25</f>
        <v>-73616000</v>
      </c>
      <c r="F25" s="290">
        <f>179713000-B25-C25-D25-E25</f>
        <v>0</v>
      </c>
      <c r="G25" s="290">
        <f>179713000-B25-C25-D25-E25-F25</f>
        <v>0</v>
      </c>
      <c r="H25" s="290">
        <f>179713000-B25-C25-D25-E25-F25-G25</f>
        <v>0</v>
      </c>
      <c r="I25" s="290">
        <f>205771682-B25-C25-D25-E25-F25-G25-H25</f>
        <v>26058682</v>
      </c>
      <c r="J25" s="291"/>
      <c r="K25" s="291"/>
      <c r="L25" s="291"/>
      <c r="M25" s="291"/>
      <c r="N25" s="305">
        <f t="shared" si="0"/>
        <v>205771682</v>
      </c>
      <c r="O25" s="295">
        <f>N25/N24</f>
        <v>0.79167009206643557</v>
      </c>
    </row>
    <row r="26" spans="1:15" x14ac:dyDescent="0.2">
      <c r="A26" s="265" t="s">
        <v>12</v>
      </c>
      <c r="B26" s="291"/>
      <c r="C26" s="290">
        <v>782100</v>
      </c>
      <c r="D26" s="290">
        <f>10547833-B26-C26</f>
        <v>9765733</v>
      </c>
      <c r="E26" s="290">
        <f>29483833-B26-C26-D26</f>
        <v>18936000</v>
      </c>
      <c r="F26" s="290">
        <f>44647833-B26-C26-D26-E26</f>
        <v>15164000</v>
      </c>
      <c r="G26" s="290">
        <f>67355833-B26-C26-D26-E26-F26</f>
        <v>22708000</v>
      </c>
      <c r="H26" s="290">
        <f>82519833-B26-C26-D26-E26-F26-G26</f>
        <v>15164000</v>
      </c>
      <c r="I26" s="290">
        <f>97683833-B26-C26-D26-E26-F26-G26-H26</f>
        <v>15164000</v>
      </c>
      <c r="J26" s="291"/>
      <c r="K26" s="291"/>
      <c r="L26" s="291"/>
      <c r="M26" s="291"/>
      <c r="N26" s="290">
        <f t="shared" si="0"/>
        <v>97683833</v>
      </c>
      <c r="O26" s="296"/>
    </row>
    <row r="27" spans="1:15" x14ac:dyDescent="0.2">
      <c r="A27" s="265" t="s">
        <v>69</v>
      </c>
      <c r="B27" s="290">
        <v>24268619</v>
      </c>
      <c r="C27" s="290">
        <v>8244882</v>
      </c>
      <c r="D27" s="290">
        <v>24635723</v>
      </c>
      <c r="E27" s="291"/>
      <c r="F27" s="291"/>
      <c r="G27" s="291"/>
      <c r="H27" s="291"/>
      <c r="I27" s="291"/>
      <c r="J27" s="291"/>
      <c r="K27" s="291"/>
      <c r="L27" s="291"/>
      <c r="M27" s="291"/>
      <c r="N27" s="305">
        <f t="shared" si="0"/>
        <v>57149224</v>
      </c>
      <c r="O27" s="296"/>
    </row>
    <row r="28" spans="1:15" x14ac:dyDescent="0.2">
      <c r="A28" s="265" t="s">
        <v>70</v>
      </c>
      <c r="B28" s="291"/>
      <c r="C28" s="290"/>
      <c r="D28" s="291"/>
      <c r="E28" s="291"/>
      <c r="F28" s="291"/>
      <c r="G28" s="291"/>
      <c r="H28" s="291"/>
      <c r="I28" s="291"/>
      <c r="J28" s="291"/>
      <c r="K28" s="291"/>
      <c r="L28" s="291"/>
      <c r="M28" s="291"/>
      <c r="N28" s="291">
        <f t="shared" si="0"/>
        <v>0</v>
      </c>
      <c r="O28" s="296"/>
    </row>
    <row r="29" spans="1:15" ht="16" thickBot="1" x14ac:dyDescent="0.25">
      <c r="A29" s="266" t="s">
        <v>13</v>
      </c>
      <c r="B29" s="297">
        <v>3698000</v>
      </c>
      <c r="C29" s="290">
        <f>29185301-B29</f>
        <v>25487301</v>
      </c>
      <c r="D29" s="297">
        <v>0</v>
      </c>
      <c r="E29" s="297">
        <f>57149224-B29-C29-D29</f>
        <v>27963923</v>
      </c>
      <c r="F29" s="298">
        <v>0</v>
      </c>
      <c r="G29" s="298">
        <v>0</v>
      </c>
      <c r="H29" s="298">
        <v>0</v>
      </c>
      <c r="I29" s="298"/>
      <c r="J29" s="298"/>
      <c r="K29" s="298"/>
      <c r="L29" s="298"/>
      <c r="M29" s="298"/>
      <c r="N29" s="290">
        <f t="shared" si="0"/>
        <v>57149224</v>
      </c>
      <c r="O29" s="299">
        <f>N29/N27</f>
        <v>1</v>
      </c>
    </row>
    <row r="30" spans="1:15" x14ac:dyDescent="0.2">
      <c r="A30" s="267"/>
      <c r="B30" s="267"/>
      <c r="C30" s="267"/>
      <c r="D30" s="267"/>
      <c r="E30" s="267"/>
      <c r="F30" s="267"/>
      <c r="G30" s="267"/>
      <c r="H30" s="267"/>
      <c r="I30" s="267"/>
      <c r="J30" s="267"/>
      <c r="K30" s="267"/>
      <c r="L30" s="267"/>
      <c r="M30" s="267"/>
      <c r="N30" s="267"/>
      <c r="O30" s="267"/>
    </row>
    <row r="31" spans="1:15" x14ac:dyDescent="0.2">
      <c r="A31" s="267"/>
      <c r="B31" s="267"/>
      <c r="C31" s="267"/>
      <c r="D31" s="267"/>
      <c r="E31" s="267"/>
      <c r="F31" s="267"/>
      <c r="G31" s="267"/>
      <c r="H31" s="267"/>
      <c r="I31" s="267"/>
      <c r="J31" s="267"/>
      <c r="K31" s="267"/>
      <c r="L31" s="267"/>
      <c r="M31" s="267"/>
      <c r="N31" s="267"/>
      <c r="O31" s="267"/>
    </row>
    <row r="32" spans="1:15" ht="16" thickBot="1" x14ac:dyDescent="0.25">
      <c r="A32" s="268"/>
      <c r="B32" s="268"/>
      <c r="C32" s="268"/>
      <c r="D32" s="268"/>
      <c r="E32" s="268"/>
      <c r="F32" s="268"/>
      <c r="G32" s="268"/>
      <c r="H32" s="268"/>
      <c r="I32" s="268"/>
      <c r="J32" s="268"/>
      <c r="K32" s="268"/>
      <c r="L32" s="268"/>
      <c r="M32" s="268"/>
      <c r="N32" s="268"/>
      <c r="O32" s="268"/>
    </row>
    <row r="33" spans="1:15" ht="19" thickBot="1" x14ac:dyDescent="0.25">
      <c r="A33" s="603" t="s">
        <v>71</v>
      </c>
      <c r="B33" s="604"/>
      <c r="C33" s="604"/>
      <c r="D33" s="604"/>
      <c r="E33" s="604"/>
      <c r="F33" s="604"/>
      <c r="G33" s="604"/>
      <c r="H33" s="604"/>
      <c r="I33" s="605"/>
      <c r="J33" s="269"/>
      <c r="K33" s="268"/>
      <c r="L33" s="268"/>
      <c r="M33" s="268"/>
      <c r="N33" s="268"/>
      <c r="O33" s="268"/>
    </row>
    <row r="34" spans="1:15" ht="19" thickBot="1" x14ac:dyDescent="0.25">
      <c r="A34" s="270" t="s">
        <v>72</v>
      </c>
      <c r="B34" s="606" t="str">
        <f>+B12</f>
        <v>Implementar 1 estrategia de  asistencia técnica dirigidas a los Sectores de la Administración Distrital y al Sector Privado, para la incorporación del enfoque diferencial en los servicios, programas y estrategias dirigidas a mujeres.</v>
      </c>
      <c r="C34" s="607"/>
      <c r="D34" s="607"/>
      <c r="E34" s="607"/>
      <c r="F34" s="607"/>
      <c r="G34" s="607"/>
      <c r="H34" s="607"/>
      <c r="I34" s="608"/>
      <c r="J34" s="271"/>
      <c r="K34" s="268"/>
      <c r="L34" s="268"/>
      <c r="M34" s="272"/>
      <c r="N34" s="268"/>
      <c r="O34" s="268"/>
    </row>
    <row r="35" spans="1:15" ht="67.25" customHeight="1" thickBot="1" x14ac:dyDescent="0.25">
      <c r="A35" s="597" t="s">
        <v>14</v>
      </c>
      <c r="B35" s="273">
        <v>2024</v>
      </c>
      <c r="C35" s="273">
        <v>2025</v>
      </c>
      <c r="D35" s="273">
        <v>2026</v>
      </c>
      <c r="E35" s="273">
        <v>2027</v>
      </c>
      <c r="F35" s="273" t="s">
        <v>73</v>
      </c>
      <c r="G35" s="609" t="s">
        <v>15</v>
      </c>
      <c r="H35" s="611" t="s">
        <v>249</v>
      </c>
      <c r="I35" s="612"/>
      <c r="J35" s="271"/>
      <c r="K35" s="268"/>
      <c r="L35" s="268"/>
      <c r="M35" s="272"/>
      <c r="N35" s="268"/>
      <c r="O35" s="268"/>
    </row>
    <row r="36" spans="1:15" ht="18" thickBot="1" x14ac:dyDescent="0.25">
      <c r="A36" s="598"/>
      <c r="B36" s="274">
        <v>1</v>
      </c>
      <c r="C36" s="274">
        <v>1</v>
      </c>
      <c r="D36" s="274">
        <v>1</v>
      </c>
      <c r="E36" s="274">
        <v>1</v>
      </c>
      <c r="F36" s="275">
        <v>1</v>
      </c>
      <c r="G36" s="610"/>
      <c r="H36" s="613"/>
      <c r="I36" s="614"/>
      <c r="J36" s="271"/>
      <c r="K36" s="268"/>
      <c r="L36" s="268"/>
      <c r="M36" s="272"/>
      <c r="N36" s="268"/>
      <c r="O36" s="268"/>
    </row>
    <row r="37" spans="1:15" ht="19" thickBot="1" x14ac:dyDescent="0.25">
      <c r="A37" s="276" t="s">
        <v>16</v>
      </c>
      <c r="B37" s="592">
        <v>0.2</v>
      </c>
      <c r="C37" s="593"/>
      <c r="D37" s="594" t="s">
        <v>74</v>
      </c>
      <c r="E37" s="595"/>
      <c r="F37" s="595"/>
      <c r="G37" s="595"/>
      <c r="H37" s="595"/>
      <c r="I37" s="596"/>
      <c r="J37" s="268"/>
      <c r="K37" s="268"/>
      <c r="L37" s="268"/>
      <c r="M37" s="268"/>
      <c r="N37" s="268"/>
      <c r="O37" s="268"/>
    </row>
    <row r="38" spans="1:15" ht="181.25" customHeight="1" thickBot="1" x14ac:dyDescent="0.25">
      <c r="A38" s="597" t="s">
        <v>75</v>
      </c>
      <c r="B38" s="40" t="s">
        <v>76</v>
      </c>
      <c r="C38" s="39" t="s">
        <v>27</v>
      </c>
      <c r="D38" s="467" t="s">
        <v>28</v>
      </c>
      <c r="E38" s="468"/>
      <c r="F38" s="467" t="s">
        <v>29</v>
      </c>
      <c r="G38" s="468"/>
      <c r="H38" s="41" t="s">
        <v>30</v>
      </c>
      <c r="I38" s="43" t="s">
        <v>31</v>
      </c>
      <c r="J38" s="277"/>
      <c r="K38" s="277"/>
      <c r="L38" s="277"/>
      <c r="M38" s="278"/>
      <c r="N38" s="277"/>
      <c r="O38" s="277"/>
    </row>
    <row r="39" spans="1:15" ht="173" customHeight="1" thickBot="1" x14ac:dyDescent="0.25">
      <c r="A39" s="598"/>
      <c r="B39" s="301">
        <v>1</v>
      </c>
      <c r="C39" s="34">
        <v>1</v>
      </c>
      <c r="D39" s="518" t="s">
        <v>250</v>
      </c>
      <c r="E39" s="519"/>
      <c r="F39" s="518" t="s">
        <v>250</v>
      </c>
      <c r="G39" s="519"/>
      <c r="H39" s="360" t="s">
        <v>189</v>
      </c>
      <c r="I39" s="358" t="s">
        <v>251</v>
      </c>
      <c r="J39" s="268"/>
      <c r="K39" s="268"/>
      <c r="L39" s="268"/>
      <c r="M39" s="272"/>
      <c r="N39" s="268"/>
      <c r="O39" s="268"/>
    </row>
    <row r="40" spans="1:15" ht="181.25" customHeight="1" thickBot="1" x14ac:dyDescent="0.25">
      <c r="A40" s="615" t="s">
        <v>77</v>
      </c>
      <c r="B40" s="42" t="s">
        <v>76</v>
      </c>
      <c r="C40" s="41" t="s">
        <v>27</v>
      </c>
      <c r="D40" s="467" t="s">
        <v>28</v>
      </c>
      <c r="E40" s="468"/>
      <c r="F40" s="467" t="s">
        <v>29</v>
      </c>
      <c r="G40" s="468"/>
      <c r="H40" s="41" t="s">
        <v>30</v>
      </c>
      <c r="I40" s="43" t="s">
        <v>31</v>
      </c>
      <c r="J40" s="277"/>
      <c r="K40" s="277"/>
      <c r="L40" s="277"/>
      <c r="M40" s="277"/>
      <c r="N40" s="277"/>
      <c r="O40" s="277"/>
    </row>
    <row r="41" spans="1:15" ht="250.25" customHeight="1" thickBot="1" x14ac:dyDescent="0.25">
      <c r="A41" s="598"/>
      <c r="B41" s="301">
        <v>1</v>
      </c>
      <c r="C41" s="34">
        <v>1</v>
      </c>
      <c r="D41" s="518" t="s">
        <v>252</v>
      </c>
      <c r="E41" s="519"/>
      <c r="F41" s="518" t="s">
        <v>253</v>
      </c>
      <c r="G41" s="519"/>
      <c r="H41" s="360" t="s">
        <v>189</v>
      </c>
      <c r="I41" s="358" t="s">
        <v>251</v>
      </c>
      <c r="J41" s="268"/>
      <c r="K41" s="268"/>
      <c r="L41" s="268"/>
      <c r="M41" s="268"/>
      <c r="N41" s="268"/>
      <c r="O41" s="268"/>
    </row>
    <row r="42" spans="1:15" ht="181.25" customHeight="1" thickBot="1" x14ac:dyDescent="0.25">
      <c r="A42" s="615" t="s">
        <v>78</v>
      </c>
      <c r="B42" s="42" t="s">
        <v>76</v>
      </c>
      <c r="C42" s="41" t="s">
        <v>27</v>
      </c>
      <c r="D42" s="467" t="s">
        <v>28</v>
      </c>
      <c r="E42" s="468"/>
      <c r="F42" s="467" t="s">
        <v>29</v>
      </c>
      <c r="G42" s="468"/>
      <c r="H42" s="41" t="s">
        <v>30</v>
      </c>
      <c r="I42" s="43" t="s">
        <v>31</v>
      </c>
      <c r="J42" s="277"/>
      <c r="K42" s="277"/>
      <c r="L42" s="277"/>
      <c r="M42" s="277"/>
      <c r="N42" s="277"/>
      <c r="O42" s="277"/>
    </row>
    <row r="43" spans="1:15" ht="409.5" customHeight="1" thickBot="1" x14ac:dyDescent="0.25">
      <c r="A43" s="598"/>
      <c r="B43" s="301">
        <v>1</v>
      </c>
      <c r="C43" s="34">
        <v>1</v>
      </c>
      <c r="D43" s="518" t="s">
        <v>254</v>
      </c>
      <c r="E43" s="519"/>
      <c r="F43" s="518" t="s">
        <v>255</v>
      </c>
      <c r="G43" s="519"/>
      <c r="H43" s="360" t="s">
        <v>189</v>
      </c>
      <c r="I43" s="358" t="s">
        <v>251</v>
      </c>
      <c r="J43" s="268"/>
      <c r="K43" s="268"/>
      <c r="L43" s="268"/>
      <c r="M43" s="268"/>
      <c r="N43" s="268"/>
      <c r="O43" s="268"/>
    </row>
    <row r="44" spans="1:15" ht="181.25" customHeight="1" thickBot="1" x14ac:dyDescent="0.25">
      <c r="A44" s="615" t="s">
        <v>79</v>
      </c>
      <c r="B44" s="42" t="s">
        <v>76</v>
      </c>
      <c r="C44" s="42" t="s">
        <v>27</v>
      </c>
      <c r="D44" s="467" t="s">
        <v>28</v>
      </c>
      <c r="E44" s="468"/>
      <c r="F44" s="467" t="s">
        <v>256</v>
      </c>
      <c r="G44" s="468"/>
      <c r="H44" s="41" t="s">
        <v>30</v>
      </c>
      <c r="I44" s="41" t="s">
        <v>31</v>
      </c>
      <c r="J44" s="277"/>
      <c r="K44" s="277"/>
      <c r="L44" s="277"/>
      <c r="M44" s="277"/>
      <c r="N44" s="277"/>
      <c r="O44" s="277"/>
    </row>
    <row r="45" spans="1:15" ht="409.5" customHeight="1" thickBot="1" x14ac:dyDescent="0.25">
      <c r="A45" s="598"/>
      <c r="B45" s="301">
        <v>1</v>
      </c>
      <c r="C45" s="34">
        <v>1</v>
      </c>
      <c r="D45" s="518" t="s">
        <v>281</v>
      </c>
      <c r="E45" s="519"/>
      <c r="F45" s="518" t="s">
        <v>356</v>
      </c>
      <c r="G45" s="519"/>
      <c r="H45" s="360" t="s">
        <v>189</v>
      </c>
      <c r="I45" s="358" t="s">
        <v>251</v>
      </c>
      <c r="J45" s="268"/>
      <c r="K45" s="268"/>
      <c r="L45" s="268"/>
      <c r="M45" s="268"/>
      <c r="N45" s="268"/>
      <c r="O45" s="268"/>
    </row>
    <row r="46" spans="1:15" ht="181.25" customHeight="1" thickBot="1" x14ac:dyDescent="0.25">
      <c r="A46" s="615" t="s">
        <v>80</v>
      </c>
      <c r="B46" s="42" t="s">
        <v>76</v>
      </c>
      <c r="C46" s="41" t="s">
        <v>27</v>
      </c>
      <c r="D46" s="467" t="s">
        <v>28</v>
      </c>
      <c r="E46" s="468"/>
      <c r="F46" s="467" t="s">
        <v>29</v>
      </c>
      <c r="G46" s="468"/>
      <c r="H46" s="41" t="s">
        <v>30</v>
      </c>
      <c r="I46" s="43" t="s">
        <v>31</v>
      </c>
      <c r="J46" s="277"/>
      <c r="K46" s="277"/>
      <c r="L46" s="277"/>
      <c r="M46" s="277"/>
      <c r="N46" s="277"/>
      <c r="O46" s="277"/>
    </row>
    <row r="47" spans="1:15" ht="409.5" customHeight="1" thickBot="1" x14ac:dyDescent="0.25">
      <c r="A47" s="598"/>
      <c r="B47" s="301">
        <v>1</v>
      </c>
      <c r="C47" s="34">
        <v>1</v>
      </c>
      <c r="D47" s="518" t="s">
        <v>414</v>
      </c>
      <c r="E47" s="520"/>
      <c r="F47" s="518" t="s">
        <v>383</v>
      </c>
      <c r="G47" s="520"/>
      <c r="H47" s="360" t="s">
        <v>189</v>
      </c>
      <c r="I47" s="358" t="s">
        <v>251</v>
      </c>
      <c r="J47" s="268"/>
      <c r="K47" s="268"/>
      <c r="L47" s="268"/>
      <c r="M47" s="268"/>
      <c r="N47" s="268"/>
      <c r="O47" s="268"/>
    </row>
    <row r="48" spans="1:15" ht="181.25" customHeight="1" thickBot="1" x14ac:dyDescent="0.25">
      <c r="A48" s="615" t="s">
        <v>81</v>
      </c>
      <c r="B48" s="42" t="s">
        <v>76</v>
      </c>
      <c r="C48" s="41" t="s">
        <v>27</v>
      </c>
      <c r="D48" s="467" t="s">
        <v>28</v>
      </c>
      <c r="E48" s="468"/>
      <c r="F48" s="467" t="s">
        <v>29</v>
      </c>
      <c r="G48" s="468"/>
      <c r="H48" s="41" t="s">
        <v>30</v>
      </c>
      <c r="I48" s="43" t="s">
        <v>31</v>
      </c>
      <c r="J48" s="277"/>
      <c r="K48" s="277"/>
      <c r="L48" s="277"/>
      <c r="M48" s="277"/>
      <c r="N48" s="277"/>
      <c r="O48" s="277"/>
    </row>
    <row r="49" spans="1:15" ht="409" customHeight="1" thickBot="1" x14ac:dyDescent="0.25">
      <c r="A49" s="598"/>
      <c r="B49" s="302">
        <v>1</v>
      </c>
      <c r="C49" s="35">
        <v>1</v>
      </c>
      <c r="D49" s="616" t="s">
        <v>415</v>
      </c>
      <c r="E49" s="617"/>
      <c r="F49" s="616" t="s">
        <v>416</v>
      </c>
      <c r="G49" s="617"/>
      <c r="H49" s="361" t="s">
        <v>189</v>
      </c>
      <c r="I49" s="362" t="s">
        <v>251</v>
      </c>
      <c r="J49" s="268"/>
      <c r="K49" s="268"/>
      <c r="L49" s="268"/>
      <c r="M49" s="268"/>
      <c r="N49" s="268"/>
      <c r="O49" s="268"/>
    </row>
    <row r="50" spans="1:15" ht="181.25" customHeight="1" thickBot="1" x14ac:dyDescent="0.25">
      <c r="A50" s="615" t="s">
        <v>82</v>
      </c>
      <c r="B50" s="40" t="s">
        <v>76</v>
      </c>
      <c r="C50" s="39" t="s">
        <v>27</v>
      </c>
      <c r="D50" s="467" t="s">
        <v>28</v>
      </c>
      <c r="E50" s="468"/>
      <c r="F50" s="467" t="s">
        <v>29</v>
      </c>
      <c r="G50" s="468"/>
      <c r="H50" s="41" t="s">
        <v>30</v>
      </c>
      <c r="I50" s="43" t="s">
        <v>31</v>
      </c>
      <c r="J50" s="268"/>
      <c r="K50" s="268"/>
      <c r="L50" s="268"/>
      <c r="M50" s="268"/>
      <c r="N50" s="268"/>
      <c r="O50" s="268"/>
    </row>
    <row r="51" spans="1:15" ht="409.5" customHeight="1" thickBot="1" x14ac:dyDescent="0.25">
      <c r="A51" s="598"/>
      <c r="B51" s="302">
        <v>1</v>
      </c>
      <c r="C51" s="35">
        <v>1</v>
      </c>
      <c r="D51" s="409" t="s">
        <v>453</v>
      </c>
      <c r="E51" s="618"/>
      <c r="F51" s="409" t="s">
        <v>454</v>
      </c>
      <c r="G51" s="410"/>
      <c r="H51" s="361" t="s">
        <v>189</v>
      </c>
      <c r="I51" s="362" t="s">
        <v>251</v>
      </c>
      <c r="J51" s="268"/>
      <c r="K51" s="268"/>
      <c r="L51" s="268"/>
      <c r="M51" s="268"/>
      <c r="N51" s="268"/>
      <c r="O51" s="268"/>
    </row>
    <row r="52" spans="1:15" ht="181.25" customHeight="1" thickBot="1" x14ac:dyDescent="0.25">
      <c r="A52" s="615" t="s">
        <v>83</v>
      </c>
      <c r="B52" s="40" t="s">
        <v>76</v>
      </c>
      <c r="C52" s="39" t="s">
        <v>27</v>
      </c>
      <c r="D52" s="467" t="s">
        <v>28</v>
      </c>
      <c r="E52" s="468"/>
      <c r="F52" s="467" t="s">
        <v>29</v>
      </c>
      <c r="G52" s="468"/>
      <c r="H52" s="41" t="s">
        <v>30</v>
      </c>
      <c r="I52" s="43" t="s">
        <v>31</v>
      </c>
      <c r="J52" s="268"/>
      <c r="K52" s="268"/>
      <c r="L52" s="268"/>
      <c r="M52" s="268"/>
      <c r="N52" s="268"/>
      <c r="O52" s="268"/>
    </row>
    <row r="53" spans="1:15" ht="409" customHeight="1" thickBot="1" x14ac:dyDescent="0.25">
      <c r="A53" s="598"/>
      <c r="B53" s="302">
        <v>1</v>
      </c>
      <c r="C53" s="35">
        <v>1</v>
      </c>
      <c r="D53" s="521" t="s">
        <v>486</v>
      </c>
      <c r="E53" s="522"/>
      <c r="F53" s="521" t="s">
        <v>487</v>
      </c>
      <c r="G53" s="523"/>
      <c r="H53" s="361" t="s">
        <v>189</v>
      </c>
      <c r="I53" s="362" t="s">
        <v>251</v>
      </c>
      <c r="J53" s="268"/>
      <c r="K53" s="268"/>
      <c r="L53" s="268"/>
      <c r="M53" s="268"/>
      <c r="N53" s="268"/>
      <c r="O53" s="268"/>
    </row>
    <row r="54" spans="1:15" ht="181.25" customHeight="1" thickBot="1" x14ac:dyDescent="0.25">
      <c r="A54" s="615" t="s">
        <v>84</v>
      </c>
      <c r="B54" s="40" t="s">
        <v>76</v>
      </c>
      <c r="C54" s="39" t="s">
        <v>27</v>
      </c>
      <c r="D54" s="467" t="s">
        <v>28</v>
      </c>
      <c r="E54" s="468"/>
      <c r="F54" s="467" t="s">
        <v>29</v>
      </c>
      <c r="G54" s="468"/>
      <c r="H54" s="41" t="s">
        <v>30</v>
      </c>
      <c r="I54" s="43" t="s">
        <v>31</v>
      </c>
      <c r="J54" s="268"/>
      <c r="K54" s="268"/>
      <c r="L54" s="268"/>
      <c r="M54" s="268"/>
      <c r="N54" s="268"/>
      <c r="O54" s="268"/>
    </row>
    <row r="55" spans="1:15" ht="18" thickBot="1" x14ac:dyDescent="0.25">
      <c r="A55" s="598"/>
      <c r="B55" s="302">
        <v>1</v>
      </c>
      <c r="C55" s="35"/>
      <c r="D55" s="407"/>
      <c r="E55" s="408"/>
      <c r="F55" s="407"/>
      <c r="G55" s="408"/>
      <c r="H55" s="31"/>
      <c r="I55" s="31"/>
      <c r="J55" s="268"/>
      <c r="K55" s="268"/>
      <c r="L55" s="268"/>
      <c r="M55" s="268"/>
      <c r="N55" s="268"/>
      <c r="O55" s="268"/>
    </row>
    <row r="56" spans="1:15" ht="181.25" customHeight="1" thickBot="1" x14ac:dyDescent="0.25">
      <c r="A56" s="615" t="s">
        <v>85</v>
      </c>
      <c r="B56" s="40" t="s">
        <v>76</v>
      </c>
      <c r="C56" s="39" t="s">
        <v>27</v>
      </c>
      <c r="D56" s="467" t="s">
        <v>28</v>
      </c>
      <c r="E56" s="468"/>
      <c r="F56" s="467" t="s">
        <v>29</v>
      </c>
      <c r="G56" s="468"/>
      <c r="H56" s="41" t="s">
        <v>30</v>
      </c>
      <c r="I56" s="43" t="s">
        <v>31</v>
      </c>
      <c r="J56" s="268"/>
      <c r="K56" s="268"/>
      <c r="L56" s="268"/>
      <c r="M56" s="268"/>
      <c r="N56" s="268"/>
      <c r="O56" s="268"/>
    </row>
    <row r="57" spans="1:15" ht="18" thickBot="1" x14ac:dyDescent="0.25">
      <c r="A57" s="598"/>
      <c r="B57" s="302">
        <v>1</v>
      </c>
      <c r="C57" s="35"/>
      <c r="D57" s="407"/>
      <c r="E57" s="408"/>
      <c r="F57" s="407"/>
      <c r="G57" s="408"/>
      <c r="H57" s="31"/>
      <c r="I57" s="33"/>
      <c r="J57" s="268"/>
      <c r="K57" s="268"/>
      <c r="L57" s="268"/>
      <c r="M57" s="268"/>
      <c r="N57" s="268"/>
      <c r="O57" s="268"/>
    </row>
    <row r="58" spans="1:15" ht="181.25" customHeight="1" thickBot="1" x14ac:dyDescent="0.25">
      <c r="A58" s="615" t="s">
        <v>86</v>
      </c>
      <c r="B58" s="40" t="s">
        <v>76</v>
      </c>
      <c r="C58" s="39" t="s">
        <v>27</v>
      </c>
      <c r="D58" s="467" t="s">
        <v>28</v>
      </c>
      <c r="E58" s="468"/>
      <c r="F58" s="467" t="s">
        <v>29</v>
      </c>
      <c r="G58" s="468"/>
      <c r="H58" s="41" t="s">
        <v>30</v>
      </c>
      <c r="I58" s="43" t="s">
        <v>31</v>
      </c>
      <c r="J58" s="268"/>
      <c r="K58" s="268"/>
      <c r="L58" s="268"/>
      <c r="M58" s="268"/>
      <c r="N58" s="268"/>
      <c r="O58" s="268"/>
    </row>
    <row r="59" spans="1:15" ht="18" thickBot="1" x14ac:dyDescent="0.25">
      <c r="A59" s="598"/>
      <c r="B59" s="302">
        <v>1</v>
      </c>
      <c r="C59" s="35"/>
      <c r="D59" s="407"/>
      <c r="E59" s="408"/>
      <c r="F59" s="491"/>
      <c r="G59" s="491"/>
      <c r="H59" s="31"/>
      <c r="I59" s="31"/>
      <c r="J59" s="268"/>
      <c r="K59" s="268"/>
      <c r="L59" s="268"/>
      <c r="M59" s="268"/>
      <c r="N59" s="268"/>
      <c r="O59" s="268"/>
    </row>
    <row r="60" spans="1:15" ht="181.25" customHeight="1" thickBot="1" x14ac:dyDescent="0.25">
      <c r="A60" s="615" t="s">
        <v>87</v>
      </c>
      <c r="B60" s="40" t="s">
        <v>76</v>
      </c>
      <c r="C60" s="39" t="s">
        <v>27</v>
      </c>
      <c r="D60" s="467" t="s">
        <v>28</v>
      </c>
      <c r="E60" s="468"/>
      <c r="F60" s="467" t="s">
        <v>29</v>
      </c>
      <c r="G60" s="468"/>
      <c r="H60" s="41" t="s">
        <v>30</v>
      </c>
      <c r="I60" s="43" t="s">
        <v>31</v>
      </c>
      <c r="J60" s="268"/>
      <c r="K60" s="268"/>
      <c r="L60" s="268"/>
      <c r="M60" s="268"/>
      <c r="N60" s="268"/>
      <c r="O60" s="268"/>
    </row>
    <row r="61" spans="1:15" ht="18" thickBot="1" x14ac:dyDescent="0.25">
      <c r="A61" s="598"/>
      <c r="B61" s="279"/>
      <c r="C61" s="281"/>
      <c r="D61" s="619"/>
      <c r="E61" s="620"/>
      <c r="F61" s="621"/>
      <c r="G61" s="620"/>
      <c r="H61" s="280"/>
      <c r="I61" s="280"/>
      <c r="J61" s="268"/>
      <c r="K61" s="268"/>
      <c r="L61" s="268"/>
      <c r="M61" s="268"/>
      <c r="N61" s="268"/>
      <c r="O61" s="268"/>
    </row>
    <row r="62" spans="1:15" x14ac:dyDescent="0.2">
      <c r="A62" s="268"/>
      <c r="B62" s="282"/>
      <c r="C62" s="268"/>
      <c r="D62" s="268"/>
      <c r="E62" s="268"/>
      <c r="F62" s="268"/>
      <c r="G62" s="268"/>
      <c r="H62" s="268"/>
      <c r="I62" s="268"/>
      <c r="J62" s="268"/>
      <c r="K62" s="268"/>
      <c r="L62" s="268"/>
      <c r="M62" s="268"/>
      <c r="N62" s="268"/>
      <c r="O62" s="268"/>
    </row>
    <row r="63" spans="1:15" x14ac:dyDescent="0.2">
      <c r="A63" s="268"/>
      <c r="B63" s="268"/>
      <c r="C63" s="268"/>
      <c r="D63" s="268"/>
      <c r="E63" s="268"/>
      <c r="F63" s="268"/>
      <c r="G63" s="268"/>
      <c r="H63" s="268"/>
      <c r="I63" s="268"/>
      <c r="J63" s="268"/>
      <c r="K63" s="268"/>
      <c r="L63" s="268"/>
      <c r="M63" s="268"/>
      <c r="N63" s="268"/>
      <c r="O63" s="268"/>
    </row>
    <row r="64" spans="1:15" x14ac:dyDescent="0.2">
      <c r="A64" s="268"/>
      <c r="B64" s="268"/>
      <c r="C64" s="268"/>
      <c r="D64" s="268"/>
      <c r="E64" s="268"/>
      <c r="F64" s="268"/>
      <c r="G64" s="268"/>
      <c r="H64" s="268"/>
      <c r="I64" s="268"/>
      <c r="J64" s="271"/>
      <c r="K64" s="271"/>
      <c r="L64" s="271"/>
      <c r="M64" s="271"/>
      <c r="N64" s="271"/>
      <c r="O64" s="271"/>
    </row>
    <row r="65" spans="1:15" ht="17" customHeight="1" x14ac:dyDescent="0.2">
      <c r="A65" s="622" t="s">
        <v>17</v>
      </c>
      <c r="B65" s="623"/>
      <c r="C65" s="623"/>
      <c r="D65" s="623"/>
      <c r="E65" s="623"/>
      <c r="F65" s="623"/>
      <c r="G65" s="623"/>
      <c r="H65" s="623"/>
      <c r="I65" s="624"/>
      <c r="J65" s="268"/>
      <c r="K65" s="268"/>
      <c r="L65" s="268"/>
      <c r="M65" s="268"/>
      <c r="N65" s="268"/>
      <c r="O65" s="268"/>
    </row>
    <row r="66" spans="1:15" ht="72" customHeight="1" x14ac:dyDescent="0.2">
      <c r="A66" s="283" t="s">
        <v>18</v>
      </c>
      <c r="B66" s="418" t="s">
        <v>257</v>
      </c>
      <c r="C66" s="419"/>
      <c r="D66" s="418" t="s">
        <v>258</v>
      </c>
      <c r="E66" s="419"/>
      <c r="F66" s="418" t="s">
        <v>259</v>
      </c>
      <c r="G66" s="419"/>
      <c r="H66" s="418" t="s">
        <v>260</v>
      </c>
      <c r="I66" s="419"/>
      <c r="J66" s="268"/>
      <c r="K66" s="268"/>
      <c r="L66" s="268"/>
      <c r="M66" s="268"/>
      <c r="N66" s="268"/>
      <c r="O66" s="268"/>
    </row>
    <row r="67" spans="1:15" ht="36" x14ac:dyDescent="0.2">
      <c r="A67" s="283" t="s">
        <v>90</v>
      </c>
      <c r="B67" s="380">
        <v>0.05</v>
      </c>
      <c r="C67" s="381"/>
      <c r="D67" s="380">
        <v>0.05</v>
      </c>
      <c r="E67" s="381"/>
      <c r="F67" s="380">
        <v>0.05</v>
      </c>
      <c r="G67" s="381"/>
      <c r="H67" s="380">
        <v>0.05</v>
      </c>
      <c r="I67" s="381"/>
      <c r="J67" s="268"/>
      <c r="K67" s="268"/>
      <c r="L67" s="268"/>
      <c r="M67" s="268"/>
      <c r="N67" s="268"/>
      <c r="O67" s="268"/>
    </row>
    <row r="68" spans="1:15" ht="17" x14ac:dyDescent="0.2">
      <c r="A68" s="625" t="s">
        <v>50</v>
      </c>
      <c r="B68" s="284" t="s">
        <v>26</v>
      </c>
      <c r="C68" s="284" t="s">
        <v>27</v>
      </c>
      <c r="D68" s="284" t="s">
        <v>26</v>
      </c>
      <c r="E68" s="284" t="s">
        <v>27</v>
      </c>
      <c r="F68" s="284" t="s">
        <v>26</v>
      </c>
      <c r="G68" s="284" t="s">
        <v>27</v>
      </c>
      <c r="H68" s="284" t="s">
        <v>26</v>
      </c>
      <c r="I68" s="284" t="s">
        <v>27</v>
      </c>
      <c r="J68" s="268"/>
      <c r="K68" s="268"/>
      <c r="L68" s="268"/>
      <c r="M68" s="268"/>
      <c r="N68" s="268"/>
      <c r="O68" s="268"/>
    </row>
    <row r="69" spans="1:15" ht="17" x14ac:dyDescent="0.2">
      <c r="A69" s="626"/>
      <c r="B69" s="303">
        <v>0</v>
      </c>
      <c r="C69" s="46">
        <v>0</v>
      </c>
      <c r="D69" s="303">
        <v>0.02</v>
      </c>
      <c r="E69" s="46">
        <v>0.02</v>
      </c>
      <c r="F69" s="303">
        <v>0.02</v>
      </c>
      <c r="G69" s="46">
        <v>0.02</v>
      </c>
      <c r="H69" s="51">
        <v>0.02</v>
      </c>
      <c r="I69" s="46">
        <v>0.02</v>
      </c>
      <c r="J69" s="268"/>
      <c r="K69" s="268"/>
      <c r="L69" s="268"/>
      <c r="M69" s="268"/>
      <c r="N69" s="268"/>
      <c r="O69" s="268"/>
    </row>
    <row r="70" spans="1:15" ht="135" customHeight="1" x14ac:dyDescent="0.2">
      <c r="A70" s="283" t="s">
        <v>91</v>
      </c>
      <c r="B70" s="524" t="s">
        <v>261</v>
      </c>
      <c r="C70" s="525"/>
      <c r="D70" s="524" t="s">
        <v>262</v>
      </c>
      <c r="E70" s="525"/>
      <c r="F70" s="524" t="s">
        <v>263</v>
      </c>
      <c r="G70" s="525"/>
      <c r="H70" s="524" t="s">
        <v>264</v>
      </c>
      <c r="I70" s="525"/>
      <c r="J70" s="268"/>
      <c r="K70" s="268"/>
      <c r="L70" s="268"/>
      <c r="M70" s="268"/>
      <c r="N70" s="268"/>
      <c r="O70" s="268"/>
    </row>
    <row r="71" spans="1:15" ht="72" customHeight="1" x14ac:dyDescent="0.2">
      <c r="A71" s="283" t="s">
        <v>92</v>
      </c>
      <c r="B71" s="386"/>
      <c r="C71" s="398"/>
      <c r="D71" s="386" t="s">
        <v>265</v>
      </c>
      <c r="E71" s="398"/>
      <c r="F71" s="386" t="s">
        <v>265</v>
      </c>
      <c r="G71" s="387"/>
      <c r="H71" s="386" t="s">
        <v>265</v>
      </c>
      <c r="I71" s="387"/>
      <c r="J71" s="268"/>
      <c r="K71" s="268"/>
      <c r="L71" s="268"/>
      <c r="M71" s="268"/>
      <c r="N71" s="268"/>
      <c r="O71" s="268"/>
    </row>
    <row r="72" spans="1:15" ht="29" customHeight="1" x14ac:dyDescent="0.2">
      <c r="A72" s="625" t="s">
        <v>51</v>
      </c>
      <c r="B72" s="93" t="s">
        <v>26</v>
      </c>
      <c r="C72" s="93" t="s">
        <v>27</v>
      </c>
      <c r="D72" s="93" t="s">
        <v>26</v>
      </c>
      <c r="E72" s="93" t="s">
        <v>27</v>
      </c>
      <c r="F72" s="93" t="s">
        <v>26</v>
      </c>
      <c r="G72" s="93" t="s">
        <v>27</v>
      </c>
      <c r="H72" s="93" t="s">
        <v>26</v>
      </c>
      <c r="I72" s="93" t="s">
        <v>27</v>
      </c>
      <c r="J72" s="268"/>
      <c r="K72" s="268"/>
      <c r="L72" s="268"/>
      <c r="M72" s="268"/>
      <c r="N72" s="268"/>
      <c r="O72" s="268"/>
    </row>
    <row r="73" spans="1:15" ht="17" x14ac:dyDescent="0.2">
      <c r="A73" s="626"/>
      <c r="B73" s="303">
        <v>0.03</v>
      </c>
      <c r="C73" s="46">
        <v>0.03</v>
      </c>
      <c r="D73" s="303">
        <v>0.02</v>
      </c>
      <c r="E73" s="46">
        <v>0.02</v>
      </c>
      <c r="F73" s="303">
        <v>0.02</v>
      </c>
      <c r="G73" s="47">
        <v>0.02</v>
      </c>
      <c r="H73" s="51">
        <v>0.02</v>
      </c>
      <c r="I73" s="47">
        <v>0.02</v>
      </c>
      <c r="J73" s="268"/>
      <c r="K73" s="268"/>
      <c r="L73" s="268"/>
      <c r="M73" s="268"/>
      <c r="N73" s="268"/>
      <c r="O73" s="268"/>
    </row>
    <row r="74" spans="1:15" ht="222" customHeight="1" x14ac:dyDescent="0.2">
      <c r="A74" s="283" t="s">
        <v>91</v>
      </c>
      <c r="B74" s="524" t="s">
        <v>266</v>
      </c>
      <c r="C74" s="525"/>
      <c r="D74" s="627" t="s">
        <v>444</v>
      </c>
      <c r="E74" s="628"/>
      <c r="F74" s="524" t="s">
        <v>267</v>
      </c>
      <c r="G74" s="525"/>
      <c r="H74" s="527" t="s">
        <v>268</v>
      </c>
      <c r="I74" s="628"/>
      <c r="J74" s="268"/>
      <c r="K74" s="268"/>
      <c r="L74" s="268"/>
      <c r="M74" s="268"/>
      <c r="N74" s="268"/>
      <c r="O74" s="268"/>
    </row>
    <row r="75" spans="1:15" ht="72" customHeight="1" x14ac:dyDescent="0.2">
      <c r="A75" s="283" t="s">
        <v>92</v>
      </c>
      <c r="B75" s="386" t="s">
        <v>265</v>
      </c>
      <c r="C75" s="398"/>
      <c r="D75" s="386" t="s">
        <v>265</v>
      </c>
      <c r="E75" s="398"/>
      <c r="F75" s="386" t="s">
        <v>265</v>
      </c>
      <c r="G75" s="387"/>
      <c r="H75" s="386" t="s">
        <v>265</v>
      </c>
      <c r="I75" s="387"/>
      <c r="J75" s="268"/>
      <c r="K75" s="268"/>
      <c r="L75" s="268"/>
      <c r="M75" s="268"/>
      <c r="N75" s="268"/>
      <c r="O75" s="268"/>
    </row>
    <row r="76" spans="1:15" ht="17" x14ac:dyDescent="0.2">
      <c r="A76" s="625" t="s">
        <v>52</v>
      </c>
      <c r="B76" s="93" t="s">
        <v>26</v>
      </c>
      <c r="C76" s="93" t="s">
        <v>27</v>
      </c>
      <c r="D76" s="93" t="s">
        <v>26</v>
      </c>
      <c r="E76" s="93" t="s">
        <v>27</v>
      </c>
      <c r="F76" s="93" t="s">
        <v>26</v>
      </c>
      <c r="G76" s="93" t="s">
        <v>27</v>
      </c>
      <c r="H76" s="93" t="s">
        <v>26</v>
      </c>
      <c r="I76" s="93" t="s">
        <v>27</v>
      </c>
      <c r="J76" s="268"/>
      <c r="K76" s="268"/>
      <c r="L76" s="268"/>
      <c r="M76" s="268"/>
      <c r="N76" s="268"/>
      <c r="O76" s="268"/>
    </row>
    <row r="77" spans="1:15" ht="17" x14ac:dyDescent="0.2">
      <c r="A77" s="626"/>
      <c r="B77" s="303">
        <v>0.05</v>
      </c>
      <c r="C77" s="46">
        <v>0.05</v>
      </c>
      <c r="D77" s="303">
        <v>0.04</v>
      </c>
      <c r="E77" s="46">
        <v>0.04</v>
      </c>
      <c r="F77" s="51">
        <v>0.03</v>
      </c>
      <c r="G77" s="47">
        <v>0.03</v>
      </c>
      <c r="H77" s="51">
        <v>0.03</v>
      </c>
      <c r="I77" s="47">
        <v>0.03</v>
      </c>
      <c r="J77" s="268"/>
      <c r="K77" s="268"/>
      <c r="L77" s="268"/>
      <c r="M77" s="268"/>
      <c r="N77" s="268"/>
      <c r="O77" s="268"/>
    </row>
    <row r="78" spans="1:15" ht="249" customHeight="1" x14ac:dyDescent="0.2">
      <c r="A78" s="283" t="s">
        <v>91</v>
      </c>
      <c r="B78" s="524" t="s">
        <v>269</v>
      </c>
      <c r="C78" s="525"/>
      <c r="D78" s="529" t="s">
        <v>270</v>
      </c>
      <c r="E78" s="629"/>
      <c r="F78" s="529" t="s">
        <v>271</v>
      </c>
      <c r="G78" s="526"/>
      <c r="H78" s="529" t="s">
        <v>272</v>
      </c>
      <c r="I78" s="629"/>
      <c r="J78" s="268"/>
      <c r="K78" s="268"/>
      <c r="L78" s="268"/>
      <c r="M78" s="268"/>
      <c r="N78" s="268"/>
      <c r="O78" s="268"/>
    </row>
    <row r="79" spans="1:15" ht="72" customHeight="1" x14ac:dyDescent="0.2">
      <c r="A79" s="283" t="s">
        <v>92</v>
      </c>
      <c r="B79" s="386" t="s">
        <v>273</v>
      </c>
      <c r="C79" s="398"/>
      <c r="D79" s="386" t="s">
        <v>274</v>
      </c>
      <c r="E79" s="398"/>
      <c r="F79" s="386" t="s">
        <v>275</v>
      </c>
      <c r="G79" s="387"/>
      <c r="H79" s="386" t="s">
        <v>276</v>
      </c>
      <c r="I79" s="387"/>
      <c r="J79" s="268"/>
      <c r="K79" s="268"/>
      <c r="L79" s="268"/>
      <c r="M79" s="268"/>
      <c r="N79" s="268"/>
      <c r="O79" s="268"/>
    </row>
    <row r="80" spans="1:15" ht="17" x14ac:dyDescent="0.2">
      <c r="A80" s="625" t="s">
        <v>53</v>
      </c>
      <c r="B80" s="93" t="s">
        <v>26</v>
      </c>
      <c r="C80" s="93" t="s">
        <v>27</v>
      </c>
      <c r="D80" s="93" t="s">
        <v>26</v>
      </c>
      <c r="E80" s="93" t="s">
        <v>27</v>
      </c>
      <c r="F80" s="93" t="s">
        <v>26</v>
      </c>
      <c r="G80" s="93" t="s">
        <v>27</v>
      </c>
      <c r="H80" s="93" t="s">
        <v>26</v>
      </c>
      <c r="I80" s="93" t="s">
        <v>27</v>
      </c>
      <c r="J80" s="268"/>
      <c r="K80" s="268"/>
      <c r="L80" s="268"/>
      <c r="M80" s="268"/>
      <c r="N80" s="268"/>
      <c r="O80" s="268"/>
    </row>
    <row r="81" spans="1:15" ht="17" x14ac:dyDescent="0.2">
      <c r="A81" s="626"/>
      <c r="B81" s="303">
        <v>0.1</v>
      </c>
      <c r="C81" s="46">
        <v>0.12</v>
      </c>
      <c r="D81" s="303">
        <v>0.1</v>
      </c>
      <c r="E81" s="46">
        <v>0.1</v>
      </c>
      <c r="F81" s="303">
        <v>0.1</v>
      </c>
      <c r="G81" s="47">
        <v>0.1</v>
      </c>
      <c r="H81" s="51">
        <v>0.1</v>
      </c>
      <c r="I81" s="47">
        <v>0.1</v>
      </c>
      <c r="J81" s="268"/>
      <c r="K81" s="268"/>
      <c r="L81" s="268"/>
      <c r="M81" s="268"/>
      <c r="N81" s="268"/>
      <c r="O81" s="268"/>
    </row>
    <row r="82" spans="1:15" ht="409.5" customHeight="1" x14ac:dyDescent="0.2">
      <c r="A82" s="283" t="s">
        <v>91</v>
      </c>
      <c r="B82" s="524" t="s">
        <v>280</v>
      </c>
      <c r="C82" s="525"/>
      <c r="D82" s="524" t="s">
        <v>277</v>
      </c>
      <c r="E82" s="525"/>
      <c r="F82" s="524" t="s">
        <v>278</v>
      </c>
      <c r="G82" s="525"/>
      <c r="H82" s="524" t="s">
        <v>279</v>
      </c>
      <c r="I82" s="525"/>
      <c r="J82" s="268"/>
      <c r="K82" s="268"/>
      <c r="L82" s="268"/>
      <c r="M82" s="268"/>
      <c r="N82" s="268"/>
      <c r="O82" s="268"/>
    </row>
    <row r="83" spans="1:15" ht="72" customHeight="1" x14ac:dyDescent="0.2">
      <c r="A83" s="283" t="s">
        <v>92</v>
      </c>
      <c r="B83" s="386" t="s">
        <v>283</v>
      </c>
      <c r="C83" s="406"/>
      <c r="D83" s="386" t="s">
        <v>282</v>
      </c>
      <c r="E83" s="398"/>
      <c r="F83" s="386" t="s">
        <v>285</v>
      </c>
      <c r="G83" s="387"/>
      <c r="H83" s="386" t="s">
        <v>284</v>
      </c>
      <c r="I83" s="387"/>
      <c r="J83" s="268"/>
      <c r="K83" s="268"/>
      <c r="L83" s="268"/>
      <c r="M83" s="268"/>
      <c r="N83" s="268"/>
      <c r="O83" s="268"/>
    </row>
    <row r="84" spans="1:15" ht="17" x14ac:dyDescent="0.2">
      <c r="A84" s="625" t="s">
        <v>55</v>
      </c>
      <c r="B84" s="93" t="s">
        <v>26</v>
      </c>
      <c r="C84" s="93" t="s">
        <v>27</v>
      </c>
      <c r="D84" s="93" t="s">
        <v>26</v>
      </c>
      <c r="E84" s="93" t="s">
        <v>27</v>
      </c>
      <c r="F84" s="93" t="s">
        <v>26</v>
      </c>
      <c r="G84" s="93" t="s">
        <v>27</v>
      </c>
      <c r="H84" s="93" t="s">
        <v>26</v>
      </c>
      <c r="I84" s="93" t="s">
        <v>27</v>
      </c>
      <c r="J84" s="268"/>
      <c r="K84" s="268"/>
      <c r="L84" s="268"/>
      <c r="M84" s="268"/>
      <c r="N84" s="268"/>
      <c r="O84" s="268"/>
    </row>
    <row r="85" spans="1:15" ht="17" x14ac:dyDescent="0.2">
      <c r="A85" s="626"/>
      <c r="B85" s="303">
        <v>0.1</v>
      </c>
      <c r="C85" s="46">
        <v>0.1</v>
      </c>
      <c r="D85" s="303">
        <v>0.1</v>
      </c>
      <c r="E85" s="46">
        <v>0.1</v>
      </c>
      <c r="F85" s="303">
        <v>0.1</v>
      </c>
      <c r="G85" s="47">
        <v>0.1</v>
      </c>
      <c r="H85" s="51">
        <v>0.1</v>
      </c>
      <c r="I85" s="47">
        <v>0.1</v>
      </c>
      <c r="J85" s="268"/>
      <c r="K85" s="268"/>
      <c r="L85" s="268"/>
      <c r="M85" s="268"/>
      <c r="N85" s="268"/>
      <c r="O85" s="268"/>
    </row>
    <row r="86" spans="1:15" ht="251" customHeight="1" x14ac:dyDescent="0.2">
      <c r="A86" s="283" t="s">
        <v>91</v>
      </c>
      <c r="B86" s="530" t="s">
        <v>375</v>
      </c>
      <c r="C86" s="531"/>
      <c r="D86" s="530" t="s">
        <v>376</v>
      </c>
      <c r="E86" s="531"/>
      <c r="F86" s="530" t="s">
        <v>377</v>
      </c>
      <c r="G86" s="530"/>
      <c r="H86" s="530" t="s">
        <v>378</v>
      </c>
      <c r="I86" s="531"/>
      <c r="J86" s="268"/>
      <c r="K86" s="268"/>
      <c r="L86" s="268"/>
      <c r="M86" s="268"/>
      <c r="N86" s="268"/>
      <c r="O86" s="268"/>
    </row>
    <row r="87" spans="1:15" s="345" customFormat="1" ht="72" customHeight="1" x14ac:dyDescent="0.2">
      <c r="A87" s="283" t="s">
        <v>92</v>
      </c>
      <c r="B87" s="386" t="s">
        <v>381</v>
      </c>
      <c r="C87" s="398"/>
      <c r="D87" s="386" t="s">
        <v>382</v>
      </c>
      <c r="E87" s="398"/>
      <c r="F87" s="386" t="s">
        <v>380</v>
      </c>
      <c r="G87" s="398"/>
      <c r="H87" s="386" t="s">
        <v>379</v>
      </c>
      <c r="I87" s="398"/>
      <c r="J87" s="344"/>
      <c r="K87" s="344"/>
      <c r="L87" s="344"/>
      <c r="M87" s="344"/>
      <c r="N87" s="344"/>
      <c r="O87" s="344"/>
    </row>
    <row r="88" spans="1:15" ht="17" x14ac:dyDescent="0.2">
      <c r="A88" s="625" t="s">
        <v>56</v>
      </c>
      <c r="B88" s="93" t="s">
        <v>26</v>
      </c>
      <c r="C88" s="93" t="s">
        <v>27</v>
      </c>
      <c r="D88" s="93" t="s">
        <v>26</v>
      </c>
      <c r="E88" s="93" t="s">
        <v>27</v>
      </c>
      <c r="F88" s="93" t="s">
        <v>26</v>
      </c>
      <c r="G88" s="93" t="s">
        <v>27</v>
      </c>
      <c r="H88" s="93" t="s">
        <v>26</v>
      </c>
      <c r="I88" s="93" t="s">
        <v>27</v>
      </c>
      <c r="J88" s="268"/>
      <c r="K88" s="268"/>
      <c r="L88" s="268"/>
      <c r="M88" s="268"/>
      <c r="N88" s="268"/>
      <c r="O88" s="268"/>
    </row>
    <row r="89" spans="1:15" ht="17" x14ac:dyDescent="0.2">
      <c r="A89" s="626"/>
      <c r="B89" s="303">
        <v>0.1</v>
      </c>
      <c r="C89" s="46">
        <v>0.1</v>
      </c>
      <c r="D89" s="303">
        <v>0.1</v>
      </c>
      <c r="E89" s="46">
        <v>0.1</v>
      </c>
      <c r="F89" s="303">
        <v>0.1</v>
      </c>
      <c r="G89" s="47">
        <v>0.12</v>
      </c>
      <c r="H89" s="51">
        <v>0.1</v>
      </c>
      <c r="I89" s="47">
        <v>0.15</v>
      </c>
      <c r="J89" s="268"/>
      <c r="K89" s="268"/>
      <c r="L89" s="268"/>
      <c r="M89" s="268"/>
      <c r="N89" s="268"/>
      <c r="O89" s="268"/>
    </row>
    <row r="90" spans="1:15" ht="377" customHeight="1" x14ac:dyDescent="0.2">
      <c r="A90" s="283" t="s">
        <v>91</v>
      </c>
      <c r="B90" s="532" t="s">
        <v>410</v>
      </c>
      <c r="C90" s="532"/>
      <c r="D90" s="532" t="s">
        <v>411</v>
      </c>
      <c r="E90" s="533"/>
      <c r="F90" s="532" t="s">
        <v>412</v>
      </c>
      <c r="G90" s="532"/>
      <c r="H90" s="532" t="s">
        <v>413</v>
      </c>
      <c r="I90" s="533"/>
      <c r="J90" s="268"/>
      <c r="K90" s="268"/>
      <c r="L90" s="268"/>
      <c r="M90" s="268"/>
      <c r="N90" s="268"/>
      <c r="O90" s="268"/>
    </row>
    <row r="91" spans="1:15" s="345" customFormat="1" ht="72" customHeight="1" x14ac:dyDescent="0.2">
      <c r="A91" s="283" t="s">
        <v>92</v>
      </c>
      <c r="B91" s="386" t="s">
        <v>417</v>
      </c>
      <c r="C91" s="398"/>
      <c r="D91" s="386" t="s">
        <v>418</v>
      </c>
      <c r="E91" s="398"/>
      <c r="F91" s="386" t="s">
        <v>419</v>
      </c>
      <c r="G91" s="398"/>
      <c r="H91" s="386" t="s">
        <v>420</v>
      </c>
      <c r="I91" s="398"/>
      <c r="J91" s="344"/>
      <c r="K91" s="344"/>
      <c r="L91" s="344"/>
      <c r="M91" s="344"/>
      <c r="N91" s="344"/>
      <c r="O91" s="344"/>
    </row>
    <row r="92" spans="1:15" ht="17" x14ac:dyDescent="0.2">
      <c r="A92" s="625" t="s">
        <v>57</v>
      </c>
      <c r="B92" s="93" t="s">
        <v>26</v>
      </c>
      <c r="C92" s="93" t="s">
        <v>27</v>
      </c>
      <c r="D92" s="93" t="s">
        <v>26</v>
      </c>
      <c r="E92" s="93" t="s">
        <v>27</v>
      </c>
      <c r="F92" s="93" t="s">
        <v>26</v>
      </c>
      <c r="G92" s="93" t="s">
        <v>27</v>
      </c>
      <c r="H92" s="93" t="s">
        <v>26</v>
      </c>
      <c r="I92" s="93" t="s">
        <v>27</v>
      </c>
      <c r="J92" s="268"/>
      <c r="K92" s="268"/>
      <c r="L92" s="268"/>
      <c r="M92" s="268"/>
      <c r="N92" s="268"/>
      <c r="O92" s="268"/>
    </row>
    <row r="93" spans="1:15" ht="17" x14ac:dyDescent="0.2">
      <c r="A93" s="626"/>
      <c r="B93" s="303">
        <v>0.1</v>
      </c>
      <c r="C93" s="46">
        <v>0.1</v>
      </c>
      <c r="D93" s="303">
        <v>0.1</v>
      </c>
      <c r="E93" s="46">
        <v>0.1</v>
      </c>
      <c r="F93" s="303">
        <v>0.1</v>
      </c>
      <c r="G93" s="47">
        <v>0.2</v>
      </c>
      <c r="H93" s="51">
        <v>0.1</v>
      </c>
      <c r="I93" s="47">
        <v>0.15</v>
      </c>
      <c r="J93" s="268"/>
      <c r="K93" s="268"/>
      <c r="L93" s="268"/>
      <c r="M93" s="268"/>
      <c r="N93" s="268"/>
      <c r="O93" s="268"/>
    </row>
    <row r="94" spans="1:15" ht="294" customHeight="1" x14ac:dyDescent="0.2">
      <c r="A94" s="283" t="s">
        <v>91</v>
      </c>
      <c r="B94" s="534" t="s">
        <v>445</v>
      </c>
      <c r="C94" s="535"/>
      <c r="D94" s="488" t="s">
        <v>446</v>
      </c>
      <c r="E94" s="489"/>
      <c r="F94" s="534" t="s">
        <v>447</v>
      </c>
      <c r="G94" s="534"/>
      <c r="H94" s="534" t="s">
        <v>448</v>
      </c>
      <c r="I94" s="535"/>
      <c r="J94" s="268"/>
      <c r="K94" s="268"/>
      <c r="L94" s="268"/>
      <c r="M94" s="268"/>
      <c r="N94" s="268"/>
      <c r="O94" s="268"/>
    </row>
    <row r="95" spans="1:15" ht="72" customHeight="1" x14ac:dyDescent="0.2">
      <c r="A95" s="283" t="s">
        <v>92</v>
      </c>
      <c r="B95" s="504" t="s">
        <v>449</v>
      </c>
      <c r="C95" s="379"/>
      <c r="D95" s="504" t="s">
        <v>450</v>
      </c>
      <c r="E95" s="379"/>
      <c r="F95" s="504" t="s">
        <v>451</v>
      </c>
      <c r="G95" s="379"/>
      <c r="H95" s="504" t="s">
        <v>452</v>
      </c>
      <c r="I95" s="379"/>
      <c r="J95" s="268"/>
      <c r="K95" s="268"/>
      <c r="L95" s="268"/>
      <c r="M95" s="268"/>
      <c r="N95" s="268"/>
      <c r="O95" s="268"/>
    </row>
    <row r="96" spans="1:15" ht="29" customHeight="1" x14ac:dyDescent="0.2">
      <c r="A96" s="625" t="s">
        <v>58</v>
      </c>
      <c r="B96" s="93" t="s">
        <v>26</v>
      </c>
      <c r="C96" s="93" t="s">
        <v>27</v>
      </c>
      <c r="D96" s="93" t="s">
        <v>26</v>
      </c>
      <c r="E96" s="93" t="s">
        <v>27</v>
      </c>
      <c r="F96" s="93" t="s">
        <v>26</v>
      </c>
      <c r="G96" s="93" t="s">
        <v>27</v>
      </c>
      <c r="H96" s="93" t="s">
        <v>26</v>
      </c>
      <c r="I96" s="93" t="s">
        <v>27</v>
      </c>
      <c r="J96" s="268"/>
      <c r="K96" s="268"/>
      <c r="L96" s="268"/>
      <c r="M96" s="268"/>
      <c r="N96" s="268"/>
      <c r="O96" s="268"/>
    </row>
    <row r="97" spans="1:15" ht="17" x14ac:dyDescent="0.2">
      <c r="A97" s="626"/>
      <c r="B97" s="303">
        <v>0.1</v>
      </c>
      <c r="C97" s="46">
        <v>0.1</v>
      </c>
      <c r="D97" s="303">
        <v>0.1</v>
      </c>
      <c r="E97" s="46">
        <v>0.12</v>
      </c>
      <c r="F97" s="303">
        <v>0.1</v>
      </c>
      <c r="G97" s="47">
        <v>0.16</v>
      </c>
      <c r="H97" s="51">
        <v>0.1</v>
      </c>
      <c r="I97" s="47">
        <v>0.15</v>
      </c>
      <c r="J97" s="268"/>
      <c r="K97" s="268"/>
      <c r="L97" s="268"/>
      <c r="M97" s="268"/>
      <c r="N97" s="268"/>
      <c r="O97" s="268"/>
    </row>
    <row r="98" spans="1:15" ht="387" customHeight="1" x14ac:dyDescent="0.2">
      <c r="A98" s="283" t="s">
        <v>91</v>
      </c>
      <c r="B98" s="488" t="s">
        <v>482</v>
      </c>
      <c r="C98" s="489"/>
      <c r="D98" s="488" t="s">
        <v>483</v>
      </c>
      <c r="E98" s="489"/>
      <c r="F98" s="488" t="s">
        <v>484</v>
      </c>
      <c r="G98" s="488"/>
      <c r="H98" s="488" t="s">
        <v>485</v>
      </c>
      <c r="I98" s="489"/>
      <c r="J98" s="268"/>
      <c r="K98" s="268"/>
      <c r="L98" s="268"/>
      <c r="M98" s="268"/>
      <c r="N98" s="268"/>
      <c r="O98" s="268"/>
    </row>
    <row r="99" spans="1:15" ht="72" customHeight="1" x14ac:dyDescent="0.2">
      <c r="A99" s="283" t="s">
        <v>92</v>
      </c>
      <c r="B99" s="504" t="s">
        <v>497</v>
      </c>
      <c r="C99" s="379"/>
      <c r="D99" s="504" t="s">
        <v>498</v>
      </c>
      <c r="E99" s="379"/>
      <c r="F99" s="504" t="s">
        <v>500</v>
      </c>
      <c r="G99" s="379"/>
      <c r="H99" s="504" t="s">
        <v>499</v>
      </c>
      <c r="I99" s="379"/>
      <c r="J99" s="268"/>
      <c r="K99" s="268"/>
      <c r="L99" s="268"/>
      <c r="M99" s="268"/>
      <c r="N99" s="268"/>
      <c r="O99" s="268"/>
    </row>
    <row r="100" spans="1:15" ht="29" customHeight="1" x14ac:dyDescent="0.2">
      <c r="A100" s="625" t="s">
        <v>60</v>
      </c>
      <c r="B100" s="93" t="s">
        <v>26</v>
      </c>
      <c r="C100" s="93" t="s">
        <v>27</v>
      </c>
      <c r="D100" s="93" t="s">
        <v>26</v>
      </c>
      <c r="E100" s="93" t="s">
        <v>27</v>
      </c>
      <c r="F100" s="93" t="s">
        <v>26</v>
      </c>
      <c r="G100" s="93" t="s">
        <v>27</v>
      </c>
      <c r="H100" s="93" t="s">
        <v>26</v>
      </c>
      <c r="I100" s="93" t="s">
        <v>27</v>
      </c>
      <c r="J100" s="268"/>
      <c r="K100" s="268"/>
      <c r="L100" s="268"/>
      <c r="M100" s="268"/>
      <c r="N100" s="268"/>
      <c r="O100" s="268"/>
    </row>
    <row r="101" spans="1:15" ht="17" x14ac:dyDescent="0.2">
      <c r="A101" s="626"/>
      <c r="B101" s="303">
        <v>0.1</v>
      </c>
      <c r="C101" s="46"/>
      <c r="D101" s="303">
        <v>0.1</v>
      </c>
      <c r="E101" s="46"/>
      <c r="F101" s="303">
        <v>0.15</v>
      </c>
      <c r="G101" s="47"/>
      <c r="H101" s="51">
        <v>0.1</v>
      </c>
      <c r="I101" s="47"/>
      <c r="J101" s="268"/>
      <c r="K101" s="268"/>
      <c r="L101" s="268"/>
      <c r="M101" s="268"/>
      <c r="N101" s="268"/>
      <c r="O101" s="268"/>
    </row>
    <row r="102" spans="1:15" ht="198" customHeight="1" x14ac:dyDescent="0.2">
      <c r="A102" s="283" t="s">
        <v>91</v>
      </c>
      <c r="B102" s="503"/>
      <c r="C102" s="503"/>
      <c r="D102" s="503"/>
      <c r="E102" s="503"/>
      <c r="F102" s="503"/>
      <c r="G102" s="503"/>
      <c r="H102" s="503"/>
      <c r="I102" s="503"/>
      <c r="J102" s="268"/>
      <c r="K102" s="268"/>
      <c r="L102" s="268"/>
      <c r="M102" s="268"/>
      <c r="N102" s="268"/>
      <c r="O102" s="268"/>
    </row>
    <row r="103" spans="1:15" ht="72" customHeight="1" x14ac:dyDescent="0.2">
      <c r="A103" s="283" t="s">
        <v>92</v>
      </c>
      <c r="B103" s="378"/>
      <c r="C103" s="379"/>
      <c r="D103" s="378"/>
      <c r="E103" s="379"/>
      <c r="F103" s="378"/>
      <c r="G103" s="379"/>
      <c r="H103" s="378"/>
      <c r="I103" s="379"/>
      <c r="J103" s="268"/>
      <c r="K103" s="268"/>
      <c r="L103" s="268"/>
      <c r="M103" s="268"/>
      <c r="N103" s="268"/>
      <c r="O103" s="268"/>
    </row>
    <row r="104" spans="1:15" ht="29" customHeight="1" x14ac:dyDescent="0.2">
      <c r="A104" s="625" t="s">
        <v>61</v>
      </c>
      <c r="B104" s="93" t="s">
        <v>26</v>
      </c>
      <c r="C104" s="93" t="s">
        <v>27</v>
      </c>
      <c r="D104" s="93" t="s">
        <v>26</v>
      </c>
      <c r="E104" s="93" t="s">
        <v>27</v>
      </c>
      <c r="F104" s="93" t="s">
        <v>26</v>
      </c>
      <c r="G104" s="93" t="s">
        <v>27</v>
      </c>
      <c r="H104" s="93" t="s">
        <v>26</v>
      </c>
      <c r="I104" s="93" t="s">
        <v>27</v>
      </c>
      <c r="J104" s="268"/>
      <c r="K104" s="268"/>
      <c r="L104" s="268"/>
      <c r="M104" s="268"/>
      <c r="N104" s="268"/>
      <c r="O104" s="268"/>
    </row>
    <row r="105" spans="1:15" ht="17" x14ac:dyDescent="0.2">
      <c r="A105" s="626"/>
      <c r="B105" s="303">
        <v>0.15</v>
      </c>
      <c r="C105" s="48"/>
      <c r="D105" s="303">
        <v>0.15</v>
      </c>
      <c r="E105" s="46"/>
      <c r="F105" s="51">
        <v>0.15</v>
      </c>
      <c r="G105" s="47"/>
      <c r="H105" s="51">
        <v>0.15</v>
      </c>
      <c r="I105" s="47"/>
      <c r="J105" s="268"/>
      <c r="K105" s="268"/>
      <c r="L105" s="268"/>
      <c r="M105" s="268"/>
      <c r="N105" s="268"/>
      <c r="O105" s="268"/>
    </row>
    <row r="106" spans="1:15" ht="198" customHeight="1" x14ac:dyDescent="0.2">
      <c r="A106" s="283" t="s">
        <v>91</v>
      </c>
      <c r="B106" s="503"/>
      <c r="C106" s="503"/>
      <c r="D106" s="503"/>
      <c r="E106" s="503"/>
      <c r="F106" s="503"/>
      <c r="G106" s="503"/>
      <c r="H106" s="503"/>
      <c r="I106" s="503"/>
      <c r="J106" s="268"/>
      <c r="K106" s="268"/>
      <c r="L106" s="268"/>
      <c r="M106" s="268"/>
      <c r="N106" s="268"/>
      <c r="O106" s="268"/>
    </row>
    <row r="107" spans="1:15" ht="72" customHeight="1" x14ac:dyDescent="0.2">
      <c r="A107" s="283" t="s">
        <v>92</v>
      </c>
      <c r="B107" s="378"/>
      <c r="C107" s="379"/>
      <c r="D107" s="378"/>
      <c r="E107" s="379"/>
      <c r="F107" s="378"/>
      <c r="G107" s="379"/>
      <c r="H107" s="378"/>
      <c r="I107" s="379"/>
      <c r="J107" s="268"/>
      <c r="K107" s="268"/>
      <c r="L107" s="268"/>
      <c r="M107" s="268"/>
      <c r="N107" s="268"/>
      <c r="O107" s="268"/>
    </row>
    <row r="108" spans="1:15" ht="29" customHeight="1" x14ac:dyDescent="0.2">
      <c r="A108" s="625" t="s">
        <v>62</v>
      </c>
      <c r="B108" s="93" t="s">
        <v>26</v>
      </c>
      <c r="C108" s="93" t="s">
        <v>27</v>
      </c>
      <c r="D108" s="93" t="s">
        <v>26</v>
      </c>
      <c r="E108" s="93" t="s">
        <v>27</v>
      </c>
      <c r="F108" s="93" t="s">
        <v>26</v>
      </c>
      <c r="G108" s="93" t="s">
        <v>27</v>
      </c>
      <c r="H108" s="93" t="s">
        <v>26</v>
      </c>
      <c r="I108" s="93" t="s">
        <v>27</v>
      </c>
      <c r="J108" s="268"/>
      <c r="K108" s="268"/>
      <c r="L108" s="268"/>
      <c r="M108" s="268"/>
      <c r="N108" s="268"/>
      <c r="O108" s="268"/>
    </row>
    <row r="109" spans="1:15" ht="17" x14ac:dyDescent="0.2">
      <c r="A109" s="626"/>
      <c r="B109" s="303">
        <v>0.15</v>
      </c>
      <c r="C109" s="48"/>
      <c r="D109" s="303">
        <v>0.15</v>
      </c>
      <c r="E109" s="46"/>
      <c r="F109" s="51">
        <v>0.13</v>
      </c>
      <c r="G109" s="47"/>
      <c r="H109" s="51">
        <v>0.16</v>
      </c>
      <c r="I109" s="47"/>
      <c r="J109" s="268"/>
      <c r="K109" s="268"/>
      <c r="L109" s="268"/>
      <c r="M109" s="268"/>
      <c r="N109" s="268"/>
      <c r="O109" s="268"/>
    </row>
    <row r="110" spans="1:15" ht="198" customHeight="1" x14ac:dyDescent="0.2">
      <c r="A110" s="283" t="s">
        <v>91</v>
      </c>
      <c r="B110" s="503"/>
      <c r="C110" s="503"/>
      <c r="D110" s="503"/>
      <c r="E110" s="503"/>
      <c r="F110" s="503"/>
      <c r="G110" s="503"/>
      <c r="H110" s="503"/>
      <c r="I110" s="503"/>
      <c r="J110" s="268"/>
      <c r="K110" s="268"/>
      <c r="L110" s="268"/>
      <c r="M110" s="268"/>
      <c r="N110" s="268"/>
      <c r="O110" s="268"/>
    </row>
    <row r="111" spans="1:15" ht="72" customHeight="1" x14ac:dyDescent="0.2">
      <c r="A111" s="283" t="s">
        <v>92</v>
      </c>
      <c r="B111" s="378"/>
      <c r="C111" s="379"/>
      <c r="D111" s="378"/>
      <c r="E111" s="379"/>
      <c r="F111" s="378"/>
      <c r="G111" s="379"/>
      <c r="H111" s="378"/>
      <c r="I111" s="379"/>
      <c r="J111" s="268"/>
      <c r="K111" s="268"/>
      <c r="L111" s="268"/>
      <c r="M111" s="268"/>
      <c r="N111" s="268"/>
      <c r="O111" s="268"/>
    </row>
    <row r="112" spans="1:15" ht="29" customHeight="1" x14ac:dyDescent="0.2">
      <c r="A112" s="625" t="s">
        <v>63</v>
      </c>
      <c r="B112" s="93" t="s">
        <v>26</v>
      </c>
      <c r="C112" s="93" t="s">
        <v>27</v>
      </c>
      <c r="D112" s="93" t="s">
        <v>26</v>
      </c>
      <c r="E112" s="93" t="s">
        <v>27</v>
      </c>
      <c r="F112" s="93" t="s">
        <v>26</v>
      </c>
      <c r="G112" s="93" t="s">
        <v>27</v>
      </c>
      <c r="H112" s="93" t="s">
        <v>26</v>
      </c>
      <c r="I112" s="93" t="s">
        <v>27</v>
      </c>
      <c r="J112" s="268"/>
      <c r="K112" s="268"/>
      <c r="L112" s="268"/>
      <c r="M112" s="268"/>
      <c r="N112" s="268"/>
      <c r="O112" s="268"/>
    </row>
    <row r="113" spans="1:15" ht="17" x14ac:dyDescent="0.2">
      <c r="A113" s="626"/>
      <c r="B113" s="304">
        <v>0.02</v>
      </c>
      <c r="C113" s="175"/>
      <c r="D113" s="304">
        <v>0.02</v>
      </c>
      <c r="E113" s="175"/>
      <c r="F113" s="304">
        <v>0</v>
      </c>
      <c r="G113" s="176"/>
      <c r="H113" s="304">
        <v>0.02</v>
      </c>
      <c r="I113" s="176"/>
      <c r="J113" s="268"/>
      <c r="K113" s="268"/>
      <c r="L113" s="268"/>
      <c r="M113" s="268"/>
      <c r="N113" s="268"/>
      <c r="O113" s="268"/>
    </row>
    <row r="114" spans="1:15" ht="54" x14ac:dyDescent="0.2">
      <c r="A114" s="283" t="s">
        <v>91</v>
      </c>
      <c r="B114" s="630"/>
      <c r="C114" s="631"/>
      <c r="D114" s="630"/>
      <c r="E114" s="631"/>
      <c r="F114" s="630"/>
      <c r="G114" s="631"/>
      <c r="H114" s="630"/>
      <c r="I114" s="631"/>
      <c r="J114" s="268"/>
      <c r="K114" s="268"/>
      <c r="L114" s="268"/>
      <c r="M114" s="268"/>
      <c r="N114" s="268"/>
      <c r="O114" s="268"/>
    </row>
    <row r="115" spans="1:15" ht="18" x14ac:dyDescent="0.2">
      <c r="A115" s="283" t="s">
        <v>92</v>
      </c>
      <c r="B115" s="632"/>
      <c r="C115" s="633"/>
      <c r="D115" s="634"/>
      <c r="E115" s="633"/>
      <c r="F115" s="634"/>
      <c r="G115" s="633"/>
      <c r="H115" s="634"/>
      <c r="I115" s="633"/>
      <c r="J115" s="268"/>
      <c r="K115" s="268"/>
      <c r="L115" s="268"/>
      <c r="M115" s="268"/>
      <c r="N115" s="268"/>
      <c r="O115" s="268"/>
    </row>
    <row r="116" spans="1:15" ht="17" x14ac:dyDescent="0.2">
      <c r="A116" s="285" t="s">
        <v>93</v>
      </c>
      <c r="B116" s="286">
        <f t="shared" ref="B116:I116" si="1">(B69+B73+B77+B81+B85+B89+B93+B97+B101+B105+B109+B113)</f>
        <v>1</v>
      </c>
      <c r="C116" s="286">
        <f t="shared" si="1"/>
        <v>0.6</v>
      </c>
      <c r="D116" s="286">
        <f t="shared" si="1"/>
        <v>1</v>
      </c>
      <c r="E116" s="286">
        <f t="shared" si="1"/>
        <v>0.6</v>
      </c>
      <c r="F116" s="286">
        <f t="shared" si="1"/>
        <v>1</v>
      </c>
      <c r="G116" s="286">
        <f t="shared" si="1"/>
        <v>0.75000000000000011</v>
      </c>
      <c r="H116" s="286">
        <f t="shared" si="1"/>
        <v>1</v>
      </c>
      <c r="I116" s="286">
        <f t="shared" si="1"/>
        <v>0.72000000000000008</v>
      </c>
      <c r="J116" s="268"/>
      <c r="K116" s="268"/>
      <c r="L116" s="268"/>
      <c r="M116" s="268"/>
      <c r="N116" s="268"/>
      <c r="O116" s="268"/>
    </row>
    <row r="117" spans="1:15" x14ac:dyDescent="0.2">
      <c r="A117" s="268"/>
      <c r="B117" s="268"/>
      <c r="C117" s="268"/>
      <c r="D117" s="268"/>
      <c r="E117" s="268"/>
      <c r="F117" s="268"/>
      <c r="G117" s="268"/>
      <c r="H117" s="268"/>
      <c r="I117" s="268"/>
      <c r="J117" s="268"/>
      <c r="K117" s="268"/>
      <c r="L117" s="268"/>
      <c r="M117" s="268"/>
      <c r="N117" s="268"/>
      <c r="O117" s="268"/>
    </row>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5" r:id="rId1" xr:uid="{169290C1-ABBB-DC40-83C7-B0FD5CCC56D1}"/>
    <hyperlink ref="D71" r:id="rId2" xr:uid="{E9E0ECFD-360F-634F-8AC6-833B08B53BF4}"/>
    <hyperlink ref="D75" r:id="rId3" xr:uid="{ADD4F2A1-3EFC-BD4F-9E3A-3FE47C1012AE}"/>
    <hyperlink ref="F71" r:id="rId4" xr:uid="{A9270589-06DD-0041-8366-1D1F0CCAED7B}"/>
    <hyperlink ref="F75" r:id="rId5" xr:uid="{63A3B9C1-1B44-A44E-B011-D199BB7DB9B8}"/>
    <hyperlink ref="H71" r:id="rId6" xr:uid="{E7BD87A8-AB40-C248-A95C-29C5F1409FEF}"/>
    <hyperlink ref="H75" r:id="rId7" xr:uid="{A666FA2B-BA2E-3F4D-A1DE-53E39E11C5DE}"/>
    <hyperlink ref="D79" r:id="rId8" xr:uid="{4D409593-3ED7-F641-98F0-8BE27CB7C132}"/>
    <hyperlink ref="B79" r:id="rId9" xr:uid="{C3AD6961-CB93-C341-A6F1-64DF633ACB96}"/>
    <hyperlink ref="H79" r:id="rId10" xr:uid="{C83F660C-D843-854F-9340-AE72AC48121F}"/>
    <hyperlink ref="F79" r:id="rId11" xr:uid="{78B06D6B-7147-2E42-81A9-86B80E6A7808}"/>
    <hyperlink ref="D83" r:id="rId12" xr:uid="{C5CB4D42-4D81-1A4E-9FE5-C7D17EDE0C4C}"/>
    <hyperlink ref="B83" r:id="rId13" xr:uid="{B9FEE887-B325-4940-A137-36EF1678CB6F}"/>
    <hyperlink ref="H83" r:id="rId14" xr:uid="{E621B4C6-0F72-E049-A67E-7AB73FD7C783}"/>
    <hyperlink ref="F83" r:id="rId15" xr:uid="{5F45B561-C8FF-8E45-975D-37D4352379B0}"/>
    <hyperlink ref="H87" r:id="rId16" xr:uid="{FA9AF588-747D-4EF2-9228-F692337F5C72}"/>
    <hyperlink ref="F87" r:id="rId17" xr:uid="{3568103C-3C9B-4599-8E9A-CC383851F874}"/>
    <hyperlink ref="B87" r:id="rId18" xr:uid="{F5BF122E-FD1E-40BE-891B-FBF06F86F354}"/>
    <hyperlink ref="D87" r:id="rId19" xr:uid="{F28BCF84-57B5-4F70-B861-514374A8DE50}"/>
    <hyperlink ref="B91" r:id="rId20" xr:uid="{D1E9E5C1-7D02-E64C-8CD0-1BD9B8FC67DB}"/>
    <hyperlink ref="D91" r:id="rId21" xr:uid="{54020CF4-3673-544C-BAD4-7F5C210E55C1}"/>
    <hyperlink ref="F91" r:id="rId22" xr:uid="{06E4C0C5-EB11-2547-8706-3A9B3F9FE249}"/>
    <hyperlink ref="H91" r:id="rId23" xr:uid="{D260E000-D452-204A-866A-FF932773E29C}"/>
    <hyperlink ref="B95" r:id="rId24" xr:uid="{527B9C84-4C29-6F4B-BF08-6336131BDC93}"/>
    <hyperlink ref="D95" r:id="rId25" xr:uid="{0AEB9862-082D-3B4D-931A-6E1E3FAEE4AC}"/>
    <hyperlink ref="F95" r:id="rId26" xr:uid="{E16654AF-CDD1-6447-BC81-65DDD980952D}"/>
    <hyperlink ref="H95" r:id="rId27" xr:uid="{3439FBFF-E01C-9948-B576-121B16F7971C}"/>
    <hyperlink ref="B99" r:id="rId28" xr:uid="{27C4D1E5-D469-48E3-93DE-AEAED595F3ED}"/>
    <hyperlink ref="D99" r:id="rId29" xr:uid="{11EB98A7-9718-46A6-BFE2-AFDA165EBF83}"/>
    <hyperlink ref="H99" r:id="rId30" xr:uid="{461B5254-167C-4D5A-AA85-970F79222BDA}"/>
    <hyperlink ref="F99" r:id="rId31" xr:uid="{AA9D9269-FF3A-452E-A99E-16B7FB99D437}"/>
  </hyperlinks>
  <pageMargins left="0.7" right="0.7" top="0.75" bottom="0.75" header="0.3" footer="0.3"/>
  <drawing r:id="rId3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D5AF1-7B86-6F4C-B5FD-64DF73E58A86}">
  <dimension ref="A1:O117"/>
  <sheetViews>
    <sheetView topLeftCell="A94" zoomScale="76" zoomScaleNormal="75" zoomScaleSheetLayoutView="32" workbookViewId="0">
      <selection activeCell="D53" sqref="D53:G53"/>
    </sheetView>
  </sheetViews>
  <sheetFormatPr baseColWidth="10" defaultColWidth="30.5" defaultRowHeight="15" x14ac:dyDescent="0.2"/>
  <cols>
    <col min="2" max="2" width="64.83203125" customWidth="1"/>
    <col min="3" max="3" width="94.5" customWidth="1"/>
    <col min="4" max="4" width="84.33203125" customWidth="1"/>
    <col min="5" max="5" width="82.5" customWidth="1"/>
    <col min="6" max="6" width="82.33203125" customWidth="1"/>
    <col min="7" max="7" width="72.33203125" customWidth="1"/>
    <col min="8" max="8" width="35.83203125" customWidth="1"/>
    <col min="9" max="9" width="97.33203125" customWidth="1"/>
  </cols>
  <sheetData>
    <row r="1" spans="1:15" s="83" customFormat="1" ht="22.25" customHeight="1" thickBot="1" x14ac:dyDescent="0.25">
      <c r="A1" s="449"/>
      <c r="B1" s="430" t="s">
        <v>44</v>
      </c>
      <c r="C1" s="431"/>
      <c r="D1" s="431"/>
      <c r="E1" s="431"/>
      <c r="F1" s="431"/>
      <c r="G1" s="431"/>
      <c r="H1" s="431"/>
      <c r="I1" s="431"/>
      <c r="J1" s="431"/>
      <c r="K1" s="431"/>
      <c r="L1" s="432"/>
      <c r="M1" s="427" t="s">
        <v>160</v>
      </c>
      <c r="N1" s="428"/>
      <c r="O1" s="429"/>
    </row>
    <row r="2" spans="1:15" s="83" customFormat="1" ht="18" customHeight="1" thickBot="1" x14ac:dyDescent="0.25">
      <c r="A2" s="450"/>
      <c r="B2" s="433" t="s">
        <v>45</v>
      </c>
      <c r="C2" s="434"/>
      <c r="D2" s="434"/>
      <c r="E2" s="434"/>
      <c r="F2" s="434"/>
      <c r="G2" s="434"/>
      <c r="H2" s="434"/>
      <c r="I2" s="434"/>
      <c r="J2" s="434"/>
      <c r="K2" s="434"/>
      <c r="L2" s="435"/>
      <c r="M2" s="427" t="s">
        <v>161</v>
      </c>
      <c r="N2" s="428"/>
      <c r="O2" s="429"/>
    </row>
    <row r="3" spans="1:15" s="83" customFormat="1" ht="20" customHeight="1" thickBot="1" x14ac:dyDescent="0.25">
      <c r="A3" s="450"/>
      <c r="B3" s="433" t="s">
        <v>0</v>
      </c>
      <c r="C3" s="434"/>
      <c r="D3" s="434"/>
      <c r="E3" s="434"/>
      <c r="F3" s="434"/>
      <c r="G3" s="434"/>
      <c r="H3" s="434"/>
      <c r="I3" s="434"/>
      <c r="J3" s="434"/>
      <c r="K3" s="434"/>
      <c r="L3" s="435"/>
      <c r="M3" s="427" t="s">
        <v>162</v>
      </c>
      <c r="N3" s="428"/>
      <c r="O3" s="429"/>
    </row>
    <row r="4" spans="1:15" s="83" customFormat="1" ht="21.75" customHeight="1" thickBot="1" x14ac:dyDescent="0.25">
      <c r="A4" s="451"/>
      <c r="B4" s="436" t="s">
        <v>46</v>
      </c>
      <c r="C4" s="437"/>
      <c r="D4" s="437"/>
      <c r="E4" s="437"/>
      <c r="F4" s="437"/>
      <c r="G4" s="437"/>
      <c r="H4" s="437"/>
      <c r="I4" s="437"/>
      <c r="J4" s="437"/>
      <c r="K4" s="437"/>
      <c r="L4" s="438"/>
      <c r="M4" s="427" t="s">
        <v>163</v>
      </c>
      <c r="N4" s="428"/>
      <c r="O4" s="429"/>
    </row>
    <row r="5" spans="1:15" s="83" customFormat="1" ht="16.25" customHeight="1" thickBot="1" x14ac:dyDescent="0.25">
      <c r="A5" s="84"/>
      <c r="B5" s="85"/>
      <c r="C5" s="85"/>
      <c r="D5" s="85"/>
      <c r="E5" s="85"/>
      <c r="F5" s="85"/>
      <c r="G5" s="85"/>
      <c r="H5" s="85"/>
      <c r="I5" s="85"/>
      <c r="J5" s="85"/>
      <c r="K5" s="85"/>
      <c r="L5" s="85"/>
      <c r="M5" s="86"/>
      <c r="N5" s="86"/>
      <c r="O5" s="86"/>
    </row>
    <row r="6" spans="1:15" s="1" customFormat="1" ht="40.25" customHeight="1" thickBot="1" x14ac:dyDescent="0.25">
      <c r="A6" s="53" t="s">
        <v>48</v>
      </c>
      <c r="B6" s="461" t="s">
        <v>170</v>
      </c>
      <c r="C6" s="462"/>
      <c r="D6" s="462"/>
      <c r="E6" s="462"/>
      <c r="F6" s="462"/>
      <c r="G6" s="462"/>
      <c r="H6" s="462"/>
      <c r="I6" s="462"/>
      <c r="J6" s="462"/>
      <c r="K6" s="463"/>
      <c r="L6" s="163" t="s">
        <v>49</v>
      </c>
      <c r="M6" s="464"/>
      <c r="N6" s="465"/>
      <c r="O6" s="466"/>
    </row>
    <row r="7" spans="1:15" s="83" customFormat="1" ht="18" customHeight="1" thickBot="1" x14ac:dyDescent="0.25">
      <c r="A7" s="84"/>
      <c r="B7" s="85"/>
      <c r="C7" s="85"/>
      <c r="D7" s="85"/>
      <c r="E7" s="85"/>
      <c r="F7" s="85"/>
      <c r="G7" s="85"/>
      <c r="H7" s="85"/>
      <c r="I7" s="85"/>
      <c r="J7" s="85"/>
      <c r="K7" s="85"/>
      <c r="L7" s="85"/>
      <c r="M7" s="86"/>
      <c r="N7" s="86"/>
      <c r="O7" s="86"/>
    </row>
    <row r="8" spans="1:15" s="83" customFormat="1" ht="21.75" customHeight="1" thickBot="1" x14ac:dyDescent="0.25">
      <c r="A8" s="460" t="s">
        <v>2</v>
      </c>
      <c r="B8" s="163" t="s">
        <v>50</v>
      </c>
      <c r="C8" s="228">
        <v>45688</v>
      </c>
      <c r="D8" s="163" t="s">
        <v>51</v>
      </c>
      <c r="E8" s="229">
        <v>45716</v>
      </c>
      <c r="F8" s="163" t="s">
        <v>52</v>
      </c>
      <c r="G8" s="228">
        <v>45747</v>
      </c>
      <c r="H8" s="163" t="s">
        <v>53</v>
      </c>
      <c r="I8" s="230">
        <v>45777</v>
      </c>
      <c r="J8" s="416" t="s">
        <v>3</v>
      </c>
      <c r="K8" s="452"/>
      <c r="L8" s="162" t="s">
        <v>54</v>
      </c>
      <c r="M8" s="413"/>
      <c r="N8" s="413"/>
      <c r="O8" s="413"/>
    </row>
    <row r="9" spans="1:15" s="83" customFormat="1" ht="21.75" customHeight="1" thickBot="1" x14ac:dyDescent="0.25">
      <c r="A9" s="460"/>
      <c r="B9" s="164" t="s">
        <v>55</v>
      </c>
      <c r="C9" s="342">
        <v>45808</v>
      </c>
      <c r="D9" s="163" t="s">
        <v>56</v>
      </c>
      <c r="E9" s="349">
        <v>45838</v>
      </c>
      <c r="F9" s="163" t="s">
        <v>57</v>
      </c>
      <c r="G9" s="354">
        <v>45869</v>
      </c>
      <c r="H9" s="163" t="s">
        <v>58</v>
      </c>
      <c r="I9" s="230">
        <v>45900</v>
      </c>
      <c r="J9" s="416"/>
      <c r="K9" s="452"/>
      <c r="L9" s="162" t="s">
        <v>59</v>
      </c>
      <c r="M9" s="413"/>
      <c r="N9" s="413"/>
      <c r="O9" s="413"/>
    </row>
    <row r="10" spans="1:15" s="83" customFormat="1" ht="21.75" customHeight="1" thickBot="1" x14ac:dyDescent="0.25">
      <c r="A10" s="460"/>
      <c r="B10" s="163" t="s">
        <v>60</v>
      </c>
      <c r="C10" s="130"/>
      <c r="D10" s="163" t="s">
        <v>61</v>
      </c>
      <c r="E10" s="134"/>
      <c r="F10" s="163" t="s">
        <v>62</v>
      </c>
      <c r="G10" s="134"/>
      <c r="H10" s="163" t="s">
        <v>63</v>
      </c>
      <c r="I10" s="132"/>
      <c r="J10" s="416"/>
      <c r="K10" s="452"/>
      <c r="L10" s="162" t="s">
        <v>64</v>
      </c>
      <c r="M10" s="413" t="s">
        <v>171</v>
      </c>
      <c r="N10" s="413"/>
      <c r="O10" s="413"/>
    </row>
    <row r="11" spans="1:15" s="1" customFormat="1" ht="15" customHeight="1" thickBot="1" x14ac:dyDescent="0.25">
      <c r="A11" s="6"/>
      <c r="B11" s="7"/>
      <c r="C11" s="7"/>
      <c r="D11" s="9"/>
      <c r="E11" s="8"/>
      <c r="F11" s="8"/>
      <c r="G11" s="221"/>
      <c r="H11" s="221"/>
      <c r="I11" s="10"/>
      <c r="J11" s="10"/>
      <c r="K11" s="7"/>
      <c r="L11" s="7"/>
      <c r="M11" s="7"/>
      <c r="N11" s="7"/>
      <c r="O11" s="7"/>
    </row>
    <row r="12" spans="1:15" s="1" customFormat="1" ht="15" customHeight="1" x14ac:dyDescent="0.2">
      <c r="A12" s="457" t="s">
        <v>65</v>
      </c>
      <c r="B12" s="505" t="s">
        <v>286</v>
      </c>
      <c r="C12" s="506"/>
      <c r="D12" s="506"/>
      <c r="E12" s="506"/>
      <c r="F12" s="506"/>
      <c r="G12" s="506"/>
      <c r="H12" s="506"/>
      <c r="I12" s="506"/>
      <c r="J12" s="506"/>
      <c r="K12" s="506"/>
      <c r="L12" s="506"/>
      <c r="M12" s="506"/>
      <c r="N12" s="506"/>
      <c r="O12" s="507"/>
    </row>
    <row r="13" spans="1:15" s="1" customFormat="1" ht="15" customHeight="1" x14ac:dyDescent="0.2">
      <c r="A13" s="458"/>
      <c r="B13" s="508"/>
      <c r="C13" s="509"/>
      <c r="D13" s="509"/>
      <c r="E13" s="509"/>
      <c r="F13" s="509"/>
      <c r="G13" s="509"/>
      <c r="H13" s="509"/>
      <c r="I13" s="509"/>
      <c r="J13" s="509"/>
      <c r="K13" s="509"/>
      <c r="L13" s="509"/>
      <c r="M13" s="509"/>
      <c r="N13" s="509"/>
      <c r="O13" s="510"/>
    </row>
    <row r="14" spans="1:15" s="1" customFormat="1" ht="15" customHeight="1" thickBot="1" x14ac:dyDescent="0.25">
      <c r="A14" s="459"/>
      <c r="B14" s="511"/>
      <c r="C14" s="512"/>
      <c r="D14" s="512"/>
      <c r="E14" s="512"/>
      <c r="F14" s="512"/>
      <c r="G14" s="512"/>
      <c r="H14" s="512"/>
      <c r="I14" s="512"/>
      <c r="J14" s="512"/>
      <c r="K14" s="512"/>
      <c r="L14" s="512"/>
      <c r="M14" s="512"/>
      <c r="N14" s="512"/>
      <c r="O14" s="513"/>
    </row>
    <row r="15" spans="1:15" s="1" customFormat="1" ht="9" customHeight="1" thickBot="1" x14ac:dyDescent="0.25">
      <c r="A15" s="14"/>
      <c r="B15" s="82"/>
      <c r="C15" s="15"/>
      <c r="D15" s="15"/>
      <c r="E15" s="15"/>
      <c r="F15" s="15"/>
      <c r="G15" s="16"/>
      <c r="H15" s="16"/>
      <c r="I15" s="16"/>
      <c r="J15" s="16"/>
      <c r="K15" s="16"/>
      <c r="L15" s="17"/>
      <c r="M15" s="17"/>
      <c r="N15" s="17"/>
      <c r="O15" s="17"/>
    </row>
    <row r="16" spans="1:15" s="18" customFormat="1" ht="37.5" customHeight="1" thickBot="1" x14ac:dyDescent="0.25">
      <c r="A16" s="53" t="s">
        <v>4</v>
      </c>
      <c r="B16" s="514" t="s">
        <v>246</v>
      </c>
      <c r="C16" s="514"/>
      <c r="D16" s="514"/>
      <c r="E16" s="514"/>
      <c r="F16" s="514"/>
      <c r="G16" s="460" t="s">
        <v>5</v>
      </c>
      <c r="H16" s="460"/>
      <c r="I16" s="515" t="s">
        <v>287</v>
      </c>
      <c r="J16" s="515"/>
      <c r="K16" s="515"/>
      <c r="L16" s="515"/>
      <c r="M16" s="515"/>
      <c r="N16" s="515"/>
      <c r="O16" s="515"/>
    </row>
    <row r="17" spans="1:15" s="1" customFormat="1" ht="9" customHeight="1" thickBot="1" x14ac:dyDescent="0.25">
      <c r="A17" s="14"/>
      <c r="B17" s="16"/>
      <c r="C17" s="15"/>
      <c r="D17" s="15"/>
      <c r="E17" s="15"/>
      <c r="F17" s="15"/>
      <c r="G17" s="16"/>
      <c r="H17" s="16"/>
      <c r="I17" s="16"/>
      <c r="J17" s="16"/>
      <c r="K17" s="16"/>
      <c r="L17" s="17"/>
      <c r="M17" s="17"/>
      <c r="N17" s="17"/>
      <c r="O17" s="17"/>
    </row>
    <row r="18" spans="1:15" s="1" customFormat="1" ht="81" customHeight="1" thickBot="1" x14ac:dyDescent="0.25">
      <c r="A18" s="53" t="s">
        <v>6</v>
      </c>
      <c r="B18" s="516" t="s">
        <v>175</v>
      </c>
      <c r="C18" s="516"/>
      <c r="D18" s="516"/>
      <c r="E18" s="516"/>
      <c r="F18" s="53" t="s">
        <v>7</v>
      </c>
      <c r="G18" s="517" t="s">
        <v>177</v>
      </c>
      <c r="H18" s="517"/>
      <c r="I18" s="517"/>
      <c r="J18" s="53" t="s">
        <v>8</v>
      </c>
      <c r="K18" s="514" t="s">
        <v>248</v>
      </c>
      <c r="L18" s="514"/>
      <c r="M18" s="514"/>
      <c r="N18" s="514"/>
      <c r="O18" s="514"/>
    </row>
    <row r="19" spans="1:15" s="1" customFormat="1" ht="9" customHeight="1" x14ac:dyDescent="0.2">
      <c r="A19" s="5"/>
      <c r="B19" s="2"/>
      <c r="C19" s="456"/>
      <c r="D19" s="456"/>
      <c r="E19" s="456"/>
      <c r="F19" s="456"/>
      <c r="G19" s="456"/>
      <c r="H19" s="456"/>
      <c r="I19" s="456"/>
      <c r="J19" s="456"/>
      <c r="K19" s="456"/>
      <c r="L19" s="456"/>
      <c r="M19" s="456"/>
      <c r="N19" s="456"/>
      <c r="O19" s="456"/>
    </row>
    <row r="20" spans="1:15" s="1" customFormat="1" ht="16.5" customHeight="1" thickBot="1" x14ac:dyDescent="0.25">
      <c r="A20" s="80"/>
      <c r="B20" s="81"/>
      <c r="C20" s="81"/>
      <c r="D20" s="81"/>
      <c r="E20" s="81"/>
      <c r="F20" s="81"/>
      <c r="G20" s="81"/>
      <c r="H20" s="81"/>
      <c r="I20" s="81"/>
      <c r="J20" s="81"/>
      <c r="K20" s="81"/>
      <c r="L20" s="81"/>
      <c r="M20" s="81"/>
      <c r="N20" s="81"/>
      <c r="O20" s="81"/>
    </row>
    <row r="21" spans="1:15" s="1" customFormat="1" ht="32" customHeight="1" thickBot="1" x14ac:dyDescent="0.25">
      <c r="A21" s="414" t="s">
        <v>9</v>
      </c>
      <c r="B21" s="415"/>
      <c r="C21" s="415"/>
      <c r="D21" s="415"/>
      <c r="E21" s="415"/>
      <c r="F21" s="415"/>
      <c r="G21" s="415"/>
      <c r="H21" s="415"/>
      <c r="I21" s="415"/>
      <c r="J21" s="415"/>
      <c r="K21" s="415"/>
      <c r="L21" s="415"/>
      <c r="M21" s="415"/>
      <c r="N21" s="415"/>
      <c r="O21" s="416"/>
    </row>
    <row r="22" spans="1:15" s="1" customFormat="1" ht="32" customHeight="1" thickBot="1" x14ac:dyDescent="0.25">
      <c r="A22" s="414" t="s">
        <v>66</v>
      </c>
      <c r="B22" s="415"/>
      <c r="C22" s="415"/>
      <c r="D22" s="415"/>
      <c r="E22" s="415"/>
      <c r="F22" s="415"/>
      <c r="G22" s="415"/>
      <c r="H22" s="415"/>
      <c r="I22" s="415"/>
      <c r="J22" s="415"/>
      <c r="K22" s="415"/>
      <c r="L22" s="415"/>
      <c r="M22" s="415"/>
      <c r="N22" s="415"/>
      <c r="O22" s="416"/>
    </row>
    <row r="23" spans="1:15" s="1" customFormat="1" ht="32" customHeight="1" thickBot="1" x14ac:dyDescent="0.25">
      <c r="A23" s="27"/>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s="1" customFormat="1" ht="32" customHeight="1" x14ac:dyDescent="0.2">
      <c r="A24" s="21" t="s">
        <v>10</v>
      </c>
      <c r="B24" s="290">
        <v>368781000</v>
      </c>
      <c r="C24" s="291"/>
      <c r="D24" s="290">
        <v>660000</v>
      </c>
      <c r="E24" s="290">
        <v>96627000</v>
      </c>
      <c r="F24" s="291"/>
      <c r="G24" s="291"/>
      <c r="H24" s="293">
        <v>13260000</v>
      </c>
      <c r="I24" s="292"/>
      <c r="J24" s="292"/>
      <c r="K24" s="292"/>
      <c r="L24" s="292"/>
      <c r="M24" s="292"/>
      <c r="N24" s="293">
        <f t="shared" ref="N24:N29" si="0">SUM(B24:M24)</f>
        <v>479328000</v>
      </c>
      <c r="O24" s="294"/>
    </row>
    <row r="25" spans="1:15" s="1" customFormat="1" ht="32" customHeight="1" x14ac:dyDescent="0.2">
      <c r="A25" s="21" t="s">
        <v>11</v>
      </c>
      <c r="B25" s="290">
        <v>71400000</v>
      </c>
      <c r="C25" s="290">
        <f>333069248-B25</f>
        <v>261669248</v>
      </c>
      <c r="D25" s="290">
        <f>381084248-B25-C25</f>
        <v>48015000</v>
      </c>
      <c r="E25" s="290">
        <f>379219581-B25-C25-D25</f>
        <v>-1864667</v>
      </c>
      <c r="F25" s="290">
        <f>379219581-B25-C25-D25-E25</f>
        <v>0</v>
      </c>
      <c r="G25" s="290">
        <f>379219581-B25-C25-D25-E25-F25</f>
        <v>0</v>
      </c>
      <c r="H25" s="290">
        <f>420424050-B25-C25-D25-E25-F25-G25</f>
        <v>41204469</v>
      </c>
      <c r="I25" s="290">
        <f>439968062-B25-C25-D25-E25-F25-G25-H25</f>
        <v>19544012</v>
      </c>
      <c r="J25" s="291"/>
      <c r="K25" s="291"/>
      <c r="L25" s="291"/>
      <c r="M25" s="291"/>
      <c r="N25" s="305">
        <f t="shared" si="0"/>
        <v>439968062</v>
      </c>
      <c r="O25" s="295">
        <f>N25/N24</f>
        <v>0.91788516840243006</v>
      </c>
    </row>
    <row r="26" spans="1:15" s="1" customFormat="1" ht="32" customHeight="1" x14ac:dyDescent="0.2">
      <c r="A26" s="21" t="s">
        <v>12</v>
      </c>
      <c r="B26" s="291"/>
      <c r="C26" s="290">
        <v>238000</v>
      </c>
      <c r="D26" s="290">
        <f>14755000-B26-C26</f>
        <v>14517000</v>
      </c>
      <c r="E26" s="290">
        <f>53777833-B26-C26-D26</f>
        <v>39022833</v>
      </c>
      <c r="F26" s="290">
        <f>85725686-B26-C26-D26-E26</f>
        <v>31947853</v>
      </c>
      <c r="G26" s="290">
        <f>133919967-B26-C26-D26-E26-F26</f>
        <v>48194281</v>
      </c>
      <c r="H26" s="290">
        <f>194407269-B26-C26-D26-E26-F26-G26</f>
        <v>60487302</v>
      </c>
      <c r="I26" s="290">
        <f>230919124-B26-C26-D26-E26-F26-G26-H26</f>
        <v>36511855</v>
      </c>
      <c r="J26" s="291"/>
      <c r="K26" s="291"/>
      <c r="L26" s="291"/>
      <c r="M26" s="291"/>
      <c r="N26" s="305">
        <f t="shared" si="0"/>
        <v>230919124</v>
      </c>
      <c r="O26" s="296"/>
    </row>
    <row r="27" spans="1:15" s="1" customFormat="1" ht="32" customHeight="1" x14ac:dyDescent="0.2">
      <c r="A27" s="21" t="s">
        <v>69</v>
      </c>
      <c r="B27" s="290">
        <v>12330632</v>
      </c>
      <c r="C27" s="290"/>
      <c r="D27" s="290">
        <v>750000</v>
      </c>
      <c r="E27" s="290">
        <v>51354306</v>
      </c>
      <c r="F27" s="291"/>
      <c r="G27" s="291"/>
      <c r="H27" s="291"/>
      <c r="I27" s="291"/>
      <c r="J27" s="291"/>
      <c r="K27" s="291"/>
      <c r="L27" s="291"/>
      <c r="M27" s="291"/>
      <c r="N27" s="290">
        <f t="shared" si="0"/>
        <v>64434938</v>
      </c>
      <c r="O27" s="296"/>
    </row>
    <row r="28" spans="1:15" s="1" customFormat="1" ht="32" customHeight="1" x14ac:dyDescent="0.2">
      <c r="A28" s="21" t="s">
        <v>70</v>
      </c>
      <c r="B28" s="291"/>
      <c r="C28" s="290"/>
      <c r="D28" s="291"/>
      <c r="E28" s="291"/>
      <c r="F28" s="291"/>
      <c r="G28" s="291"/>
      <c r="H28" s="291"/>
      <c r="I28" s="291"/>
      <c r="J28" s="291"/>
      <c r="K28" s="291"/>
      <c r="L28" s="291"/>
      <c r="M28" s="291"/>
      <c r="N28" s="291">
        <f t="shared" si="0"/>
        <v>0</v>
      </c>
      <c r="O28" s="296"/>
    </row>
    <row r="29" spans="1:15" s="1" customFormat="1" ht="32" customHeight="1" thickBot="1" x14ac:dyDescent="0.25">
      <c r="A29" s="24" t="s">
        <v>13</v>
      </c>
      <c r="B29" s="297">
        <v>12330632</v>
      </c>
      <c r="C29" s="297">
        <f>12330632-B29</f>
        <v>0</v>
      </c>
      <c r="D29" s="297">
        <f>12330632-B29-C29</f>
        <v>0</v>
      </c>
      <c r="E29" s="297">
        <f>64434937-B29-C29-D29</f>
        <v>52104305</v>
      </c>
      <c r="F29" s="298"/>
      <c r="G29" s="298"/>
      <c r="H29" s="298"/>
      <c r="I29" s="298"/>
      <c r="J29" s="298"/>
      <c r="K29" s="298"/>
      <c r="L29" s="298"/>
      <c r="M29" s="298"/>
      <c r="N29" s="297">
        <f t="shared" si="0"/>
        <v>64434937</v>
      </c>
      <c r="O29" s="299">
        <f>N29/N27</f>
        <v>0.99999998448046923</v>
      </c>
    </row>
    <row r="30" spans="1:15" s="26" customFormat="1" ht="16.5" customHeight="1" x14ac:dyDescent="0.15"/>
    <row r="31" spans="1:15" s="26" customFormat="1" ht="17.25" customHeight="1" x14ac:dyDescent="0.15">
      <c r="I31" s="376"/>
      <c r="J31" s="376"/>
    </row>
    <row r="32" spans="1:15" s="1" customFormat="1" ht="5.25" customHeight="1" thickBot="1" x14ac:dyDescent="0.25"/>
    <row r="33" spans="1:13" s="1" customFormat="1" ht="48" customHeight="1" thickBot="1" x14ac:dyDescent="0.25">
      <c r="A33" s="469" t="s">
        <v>71</v>
      </c>
      <c r="B33" s="470"/>
      <c r="C33" s="470"/>
      <c r="D33" s="470"/>
      <c r="E33" s="470"/>
      <c r="F33" s="470"/>
      <c r="G33" s="470"/>
      <c r="H33" s="470"/>
      <c r="I33" s="471"/>
      <c r="J33" s="30"/>
    </row>
    <row r="34" spans="1:13" s="1" customFormat="1" ht="50.25" customHeight="1" thickBot="1" x14ac:dyDescent="0.25">
      <c r="A34" s="39" t="s">
        <v>72</v>
      </c>
      <c r="B34" s="472" t="str">
        <f>+B12</f>
        <v>Implementar 1 estrategia de reconocimiento de la diversidad de las mujeres del Distrito Capital.</v>
      </c>
      <c r="C34" s="473"/>
      <c r="D34" s="473"/>
      <c r="E34" s="473"/>
      <c r="F34" s="473"/>
      <c r="G34" s="473"/>
      <c r="H34" s="473"/>
      <c r="I34" s="474"/>
      <c r="J34" s="28"/>
      <c r="M34" s="206"/>
    </row>
    <row r="35" spans="1:13" s="1" customFormat="1" ht="18.75" customHeight="1" thickBot="1" x14ac:dyDescent="0.25">
      <c r="A35" s="482" t="s">
        <v>14</v>
      </c>
      <c r="B35" s="89">
        <v>2024</v>
      </c>
      <c r="C35" s="89">
        <v>2025</v>
      </c>
      <c r="D35" s="89">
        <v>2026</v>
      </c>
      <c r="E35" s="89">
        <v>2027</v>
      </c>
      <c r="F35" s="89" t="s">
        <v>73</v>
      </c>
      <c r="G35" s="484" t="s">
        <v>15</v>
      </c>
      <c r="H35" s="484"/>
      <c r="I35" s="484"/>
      <c r="J35" s="28"/>
      <c r="M35" s="206"/>
    </row>
    <row r="36" spans="1:13" s="1" customFormat="1" ht="50.25" customHeight="1" thickBot="1" x14ac:dyDescent="0.25">
      <c r="A36" s="483"/>
      <c r="B36" s="187">
        <v>1</v>
      </c>
      <c r="C36" s="187">
        <v>1</v>
      </c>
      <c r="D36" s="187">
        <v>1</v>
      </c>
      <c r="E36" s="187">
        <v>1</v>
      </c>
      <c r="F36" s="188">
        <v>1</v>
      </c>
      <c r="G36" s="484"/>
      <c r="H36" s="484"/>
      <c r="I36" s="484"/>
      <c r="J36" s="28"/>
      <c r="M36" s="207"/>
    </row>
    <row r="37" spans="1:13" s="1" customFormat="1" ht="52.5" customHeight="1" thickBot="1" x14ac:dyDescent="0.25">
      <c r="A37" s="40" t="s">
        <v>16</v>
      </c>
      <c r="B37" s="475">
        <v>0.2</v>
      </c>
      <c r="C37" s="476"/>
      <c r="D37" s="479" t="s">
        <v>74</v>
      </c>
      <c r="E37" s="480"/>
      <c r="F37" s="480"/>
      <c r="G37" s="480"/>
      <c r="H37" s="480"/>
      <c r="I37" s="481"/>
    </row>
    <row r="38" spans="1:13" s="29" customFormat="1" ht="48" customHeight="1" thickBot="1" x14ac:dyDescent="0.25">
      <c r="A38" s="482" t="s">
        <v>75</v>
      </c>
      <c r="B38" s="40" t="s">
        <v>76</v>
      </c>
      <c r="C38" s="39" t="s">
        <v>27</v>
      </c>
      <c r="D38" s="467" t="s">
        <v>28</v>
      </c>
      <c r="E38" s="468"/>
      <c r="F38" s="467" t="s">
        <v>29</v>
      </c>
      <c r="G38" s="468"/>
      <c r="H38" s="41" t="s">
        <v>30</v>
      </c>
      <c r="I38" s="43" t="s">
        <v>31</v>
      </c>
      <c r="M38" s="208"/>
    </row>
    <row r="39" spans="1:13" s="1" customFormat="1" ht="211.5" customHeight="1" thickBot="1" x14ac:dyDescent="0.25">
      <c r="A39" s="483"/>
      <c r="B39" s="301">
        <v>1</v>
      </c>
      <c r="C39" s="34">
        <v>1</v>
      </c>
      <c r="D39" s="518" t="s">
        <v>288</v>
      </c>
      <c r="E39" s="519"/>
      <c r="F39" s="518" t="s">
        <v>288</v>
      </c>
      <c r="G39" s="519"/>
      <c r="H39" s="360" t="s">
        <v>289</v>
      </c>
      <c r="I39" s="358" t="s">
        <v>290</v>
      </c>
      <c r="M39" s="206"/>
    </row>
    <row r="40" spans="1:13" s="29" customFormat="1" ht="54" customHeight="1" thickBot="1" x14ac:dyDescent="0.25">
      <c r="A40" s="482" t="s">
        <v>77</v>
      </c>
      <c r="B40" s="42" t="s">
        <v>76</v>
      </c>
      <c r="C40" s="41" t="s">
        <v>27</v>
      </c>
      <c r="D40" s="467" t="s">
        <v>28</v>
      </c>
      <c r="E40" s="468"/>
      <c r="F40" s="467" t="s">
        <v>29</v>
      </c>
      <c r="G40" s="468"/>
      <c r="H40" s="41" t="s">
        <v>30</v>
      </c>
      <c r="I40" s="43" t="s">
        <v>31</v>
      </c>
    </row>
    <row r="41" spans="1:13" s="1" customFormat="1" ht="409.25" customHeight="1" thickBot="1" x14ac:dyDescent="0.25">
      <c r="A41" s="483"/>
      <c r="B41" s="301">
        <v>1</v>
      </c>
      <c r="C41" s="34">
        <v>1</v>
      </c>
      <c r="D41" s="518" t="s">
        <v>291</v>
      </c>
      <c r="E41" s="519"/>
      <c r="F41" s="518" t="s">
        <v>292</v>
      </c>
      <c r="G41" s="519"/>
      <c r="H41" s="360" t="s">
        <v>289</v>
      </c>
      <c r="I41" s="358" t="s">
        <v>293</v>
      </c>
    </row>
    <row r="42" spans="1:13" s="29" customFormat="1" ht="45" customHeight="1" thickBot="1" x14ac:dyDescent="0.25">
      <c r="A42" s="482" t="s">
        <v>78</v>
      </c>
      <c r="B42" s="42" t="s">
        <v>76</v>
      </c>
      <c r="C42" s="41" t="s">
        <v>27</v>
      </c>
      <c r="D42" s="467" t="s">
        <v>28</v>
      </c>
      <c r="E42" s="468"/>
      <c r="F42" s="467" t="s">
        <v>29</v>
      </c>
      <c r="G42" s="468"/>
      <c r="H42" s="41" t="s">
        <v>30</v>
      </c>
      <c r="I42" s="43" t="s">
        <v>31</v>
      </c>
    </row>
    <row r="43" spans="1:13" s="1" customFormat="1" ht="409.25" customHeight="1" thickBot="1" x14ac:dyDescent="0.25">
      <c r="A43" s="483"/>
      <c r="B43" s="301">
        <v>1</v>
      </c>
      <c r="C43" s="34">
        <v>1</v>
      </c>
      <c r="D43" s="518" t="s">
        <v>294</v>
      </c>
      <c r="E43" s="519"/>
      <c r="F43" s="518" t="s">
        <v>295</v>
      </c>
      <c r="G43" s="519"/>
      <c r="H43" s="360" t="s">
        <v>289</v>
      </c>
      <c r="I43" s="358" t="s">
        <v>293</v>
      </c>
    </row>
    <row r="44" spans="1:13" s="29" customFormat="1" ht="44.25" customHeight="1" thickBot="1" x14ac:dyDescent="0.25">
      <c r="A44" s="482" t="s">
        <v>79</v>
      </c>
      <c r="B44" s="42" t="s">
        <v>76</v>
      </c>
      <c r="C44" s="42" t="s">
        <v>27</v>
      </c>
      <c r="D44" s="467" t="s">
        <v>28</v>
      </c>
      <c r="E44" s="468"/>
      <c r="F44" s="467" t="s">
        <v>29</v>
      </c>
      <c r="G44" s="468"/>
      <c r="H44" s="41" t="s">
        <v>30</v>
      </c>
      <c r="I44" s="41" t="s">
        <v>31</v>
      </c>
    </row>
    <row r="45" spans="1:13" s="1" customFormat="1" ht="409.25" customHeight="1" thickBot="1" x14ac:dyDescent="0.25">
      <c r="A45" s="483"/>
      <c r="B45" s="301">
        <v>1</v>
      </c>
      <c r="C45" s="34">
        <v>1</v>
      </c>
      <c r="D45" s="518" t="s">
        <v>308</v>
      </c>
      <c r="E45" s="519"/>
      <c r="F45" s="518" t="s">
        <v>358</v>
      </c>
      <c r="G45" s="635"/>
      <c r="H45" s="360" t="s">
        <v>289</v>
      </c>
      <c r="I45" s="358" t="s">
        <v>293</v>
      </c>
    </row>
    <row r="46" spans="1:13" s="29" customFormat="1" ht="47.25" customHeight="1" thickBot="1" x14ac:dyDescent="0.25">
      <c r="A46" s="482" t="s">
        <v>80</v>
      </c>
      <c r="B46" s="42" t="s">
        <v>76</v>
      </c>
      <c r="C46" s="41" t="s">
        <v>27</v>
      </c>
      <c r="D46" s="467" t="s">
        <v>28</v>
      </c>
      <c r="E46" s="468"/>
      <c r="F46" s="467" t="s">
        <v>29</v>
      </c>
      <c r="G46" s="468"/>
      <c r="H46" s="41" t="s">
        <v>30</v>
      </c>
      <c r="I46" s="43" t="s">
        <v>31</v>
      </c>
    </row>
    <row r="47" spans="1:13" s="1" customFormat="1" ht="409.5" customHeight="1" thickBot="1" x14ac:dyDescent="0.25">
      <c r="A47" s="483"/>
      <c r="B47" s="301">
        <v>1</v>
      </c>
      <c r="C47" s="34">
        <v>1</v>
      </c>
      <c r="D47" s="518" t="s">
        <v>388</v>
      </c>
      <c r="E47" s="520"/>
      <c r="F47" s="518" t="s">
        <v>395</v>
      </c>
      <c r="G47" s="520"/>
      <c r="H47" s="360" t="s">
        <v>289</v>
      </c>
      <c r="I47" s="358" t="s">
        <v>293</v>
      </c>
    </row>
    <row r="48" spans="1:13" s="29" customFormat="1" ht="52.5" customHeight="1" thickBot="1" x14ac:dyDescent="0.25">
      <c r="A48" s="482" t="s">
        <v>81</v>
      </c>
      <c r="B48" s="42" t="s">
        <v>76</v>
      </c>
      <c r="C48" s="41" t="s">
        <v>27</v>
      </c>
      <c r="D48" s="467" t="s">
        <v>28</v>
      </c>
      <c r="E48" s="468"/>
      <c r="F48" s="467" t="s">
        <v>29</v>
      </c>
      <c r="G48" s="468"/>
      <c r="H48" s="41" t="s">
        <v>30</v>
      </c>
      <c r="I48" s="43" t="s">
        <v>31</v>
      </c>
    </row>
    <row r="49" spans="1:9" s="1" customFormat="1" ht="311" customHeight="1" thickBot="1" x14ac:dyDescent="0.25">
      <c r="A49" s="483"/>
      <c r="B49" s="302">
        <v>1</v>
      </c>
      <c r="C49" s="35">
        <v>1</v>
      </c>
      <c r="D49" s="518" t="s">
        <v>425</v>
      </c>
      <c r="E49" s="520"/>
      <c r="F49" s="518" t="s">
        <v>426</v>
      </c>
      <c r="G49" s="520"/>
      <c r="H49" s="360" t="s">
        <v>289</v>
      </c>
      <c r="I49" s="358" t="s">
        <v>293</v>
      </c>
    </row>
    <row r="50" spans="1:9" s="1" customFormat="1" ht="35" customHeight="1" thickBot="1" x14ac:dyDescent="0.25">
      <c r="A50" s="482" t="s">
        <v>82</v>
      </c>
      <c r="B50" s="40" t="s">
        <v>76</v>
      </c>
      <c r="C50" s="39" t="s">
        <v>27</v>
      </c>
      <c r="D50" s="467" t="s">
        <v>28</v>
      </c>
      <c r="E50" s="468"/>
      <c r="F50" s="467" t="s">
        <v>29</v>
      </c>
      <c r="G50" s="468"/>
      <c r="H50" s="41" t="s">
        <v>30</v>
      </c>
      <c r="I50" s="43" t="s">
        <v>31</v>
      </c>
    </row>
    <row r="51" spans="1:9" s="1" customFormat="1" ht="409" customHeight="1" thickBot="1" x14ac:dyDescent="0.25">
      <c r="A51" s="483"/>
      <c r="B51" s="302">
        <v>1</v>
      </c>
      <c r="C51" s="35">
        <v>1</v>
      </c>
      <c r="D51" s="409" t="s">
        <v>458</v>
      </c>
      <c r="E51" s="487"/>
      <c r="F51" s="409" t="s">
        <v>460</v>
      </c>
      <c r="G51" s="636"/>
      <c r="H51" s="360" t="s">
        <v>289</v>
      </c>
      <c r="I51" s="358" t="s">
        <v>293</v>
      </c>
    </row>
    <row r="52" spans="1:9" s="1" customFormat="1" ht="35" customHeight="1" thickBot="1" x14ac:dyDescent="0.25">
      <c r="A52" s="482" t="s">
        <v>83</v>
      </c>
      <c r="B52" s="40" t="s">
        <v>76</v>
      </c>
      <c r="C52" s="39" t="s">
        <v>27</v>
      </c>
      <c r="D52" s="467" t="s">
        <v>28</v>
      </c>
      <c r="E52" s="468"/>
      <c r="F52" s="467" t="s">
        <v>29</v>
      </c>
      <c r="G52" s="468"/>
      <c r="H52" s="41" t="s">
        <v>30</v>
      </c>
      <c r="I52" s="43" t="s">
        <v>31</v>
      </c>
    </row>
    <row r="53" spans="1:9" s="1" customFormat="1" ht="332" customHeight="1" thickBot="1" x14ac:dyDescent="0.25">
      <c r="A53" s="483"/>
      <c r="B53" s="302">
        <v>1</v>
      </c>
      <c r="C53" s="35">
        <v>1</v>
      </c>
      <c r="D53" s="838" t="s">
        <v>509</v>
      </c>
      <c r="E53" s="839"/>
      <c r="F53" s="838" t="s">
        <v>510</v>
      </c>
      <c r="G53" s="840"/>
      <c r="H53" s="50"/>
      <c r="I53" s="33"/>
    </row>
    <row r="54" spans="1:9" s="1" customFormat="1" ht="35" customHeight="1" thickBot="1" x14ac:dyDescent="0.25">
      <c r="A54" s="482" t="s">
        <v>84</v>
      </c>
      <c r="B54" s="40" t="s">
        <v>76</v>
      </c>
      <c r="C54" s="39" t="s">
        <v>27</v>
      </c>
      <c r="D54" s="467" t="s">
        <v>28</v>
      </c>
      <c r="E54" s="468"/>
      <c r="F54" s="467" t="s">
        <v>29</v>
      </c>
      <c r="G54" s="468"/>
      <c r="H54" s="41" t="s">
        <v>30</v>
      </c>
      <c r="I54" s="43" t="s">
        <v>31</v>
      </c>
    </row>
    <row r="55" spans="1:9" s="1" customFormat="1" ht="120.75" customHeight="1" thickBot="1" x14ac:dyDescent="0.25">
      <c r="A55" s="483"/>
      <c r="B55" s="302">
        <v>1</v>
      </c>
      <c r="C55" s="35"/>
      <c r="D55" s="407"/>
      <c r="E55" s="408"/>
      <c r="F55" s="407"/>
      <c r="G55" s="408"/>
      <c r="H55" s="31"/>
      <c r="I55" s="31"/>
    </row>
    <row r="56" spans="1:9" s="1" customFormat="1" ht="35" customHeight="1" thickBot="1" x14ac:dyDescent="0.25">
      <c r="A56" s="482" t="s">
        <v>85</v>
      </c>
      <c r="B56" s="40" t="s">
        <v>76</v>
      </c>
      <c r="C56" s="39" t="s">
        <v>27</v>
      </c>
      <c r="D56" s="467" t="s">
        <v>28</v>
      </c>
      <c r="E56" s="468"/>
      <c r="F56" s="467" t="s">
        <v>29</v>
      </c>
      <c r="G56" s="468"/>
      <c r="H56" s="41" t="s">
        <v>30</v>
      </c>
      <c r="I56" s="43" t="s">
        <v>31</v>
      </c>
    </row>
    <row r="57" spans="1:9" s="1" customFormat="1" ht="120.75" customHeight="1" thickBot="1" x14ac:dyDescent="0.25">
      <c r="A57" s="483"/>
      <c r="B57" s="302">
        <v>1</v>
      </c>
      <c r="C57" s="35"/>
      <c r="D57" s="407"/>
      <c r="E57" s="408"/>
      <c r="F57" s="407"/>
      <c r="G57" s="408"/>
      <c r="H57" s="31"/>
      <c r="I57" s="33"/>
    </row>
    <row r="58" spans="1:9" s="1" customFormat="1" ht="35" customHeight="1" thickBot="1" x14ac:dyDescent="0.25">
      <c r="A58" s="482" t="s">
        <v>86</v>
      </c>
      <c r="B58" s="40" t="s">
        <v>76</v>
      </c>
      <c r="C58" s="39" t="s">
        <v>27</v>
      </c>
      <c r="D58" s="467" t="s">
        <v>28</v>
      </c>
      <c r="E58" s="468"/>
      <c r="F58" s="467" t="s">
        <v>29</v>
      </c>
      <c r="G58" s="468"/>
      <c r="H58" s="41" t="s">
        <v>30</v>
      </c>
      <c r="I58" s="43" t="s">
        <v>31</v>
      </c>
    </row>
    <row r="59" spans="1:9" s="1" customFormat="1" ht="120.75" customHeight="1" thickBot="1" x14ac:dyDescent="0.25">
      <c r="A59" s="483"/>
      <c r="B59" s="302">
        <v>1</v>
      </c>
      <c r="C59" s="35"/>
      <c r="D59" s="407"/>
      <c r="E59" s="408"/>
      <c r="F59" s="491"/>
      <c r="G59" s="491"/>
      <c r="H59" s="31"/>
      <c r="I59" s="31"/>
    </row>
    <row r="60" spans="1:9" s="1" customFormat="1" ht="35" customHeight="1" thickBot="1" x14ac:dyDescent="0.25">
      <c r="A60" s="482" t="s">
        <v>87</v>
      </c>
      <c r="B60" s="40" t="s">
        <v>76</v>
      </c>
      <c r="C60" s="39" t="s">
        <v>27</v>
      </c>
      <c r="D60" s="467" t="s">
        <v>28</v>
      </c>
      <c r="E60" s="468"/>
      <c r="F60" s="467" t="s">
        <v>29</v>
      </c>
      <c r="G60" s="468"/>
      <c r="H60" s="41" t="s">
        <v>30</v>
      </c>
      <c r="I60" s="43" t="s">
        <v>31</v>
      </c>
    </row>
    <row r="61" spans="1:9" s="1" customFormat="1" ht="120.75" customHeight="1" thickBot="1" x14ac:dyDescent="0.25">
      <c r="A61" s="483"/>
      <c r="B61" s="302">
        <v>1</v>
      </c>
      <c r="C61" s="35"/>
      <c r="D61" s="407"/>
      <c r="E61" s="408"/>
      <c r="F61" s="407"/>
      <c r="G61" s="408"/>
      <c r="H61" s="31"/>
      <c r="I61" s="31"/>
    </row>
    <row r="62" spans="1:9" s="1" customFormat="1" ht="14" x14ac:dyDescent="0.2">
      <c r="B62" s="192">
        <f>+B47+B43+B41+B45+B49+B51+B53+B55+B57+B59+B61</f>
        <v>11</v>
      </c>
    </row>
    <row r="63" spans="1:9" s="1" customFormat="1" ht="14" x14ac:dyDescent="0.2"/>
    <row r="64" spans="1:9" s="28" customFormat="1" ht="30" customHeight="1" x14ac:dyDescent="0.2">
      <c r="A64" s="1"/>
      <c r="B64" s="1"/>
      <c r="C64" s="1"/>
      <c r="D64" s="1"/>
      <c r="E64" s="1"/>
      <c r="F64" s="1"/>
      <c r="G64" s="1"/>
      <c r="H64" s="1"/>
      <c r="I64" s="1"/>
    </row>
    <row r="65" spans="1:9" s="1" customFormat="1" ht="34.5" customHeight="1" x14ac:dyDescent="0.2">
      <c r="A65" s="417" t="s">
        <v>17</v>
      </c>
      <c r="B65" s="417"/>
      <c r="C65" s="417"/>
      <c r="D65" s="417"/>
      <c r="E65" s="417"/>
      <c r="F65" s="417"/>
      <c r="G65" s="417"/>
      <c r="H65" s="417"/>
      <c r="I65" s="417"/>
    </row>
    <row r="66" spans="1:9" s="1" customFormat="1" ht="126" customHeight="1" x14ac:dyDescent="0.2">
      <c r="A66" s="44" t="s">
        <v>18</v>
      </c>
      <c r="B66" s="418" t="s">
        <v>296</v>
      </c>
      <c r="C66" s="419"/>
      <c r="D66" s="418" t="s">
        <v>297</v>
      </c>
      <c r="E66" s="419"/>
      <c r="F66" s="418" t="s">
        <v>88</v>
      </c>
      <c r="G66" s="419"/>
      <c r="H66" s="420" t="s">
        <v>89</v>
      </c>
      <c r="I66" s="421"/>
    </row>
    <row r="67" spans="1:9" s="1" customFormat="1" ht="45.75" customHeight="1" x14ac:dyDescent="0.2">
      <c r="A67" s="44" t="s">
        <v>90</v>
      </c>
      <c r="B67" s="380">
        <v>0.1</v>
      </c>
      <c r="C67" s="381"/>
      <c r="D67" s="380">
        <v>0.1</v>
      </c>
      <c r="E67" s="381"/>
      <c r="F67" s="382"/>
      <c r="G67" s="383"/>
      <c r="H67" s="382"/>
      <c r="I67" s="383"/>
    </row>
    <row r="68" spans="1:9" s="1" customFormat="1" ht="30" customHeight="1" x14ac:dyDescent="0.2">
      <c r="A68" s="384" t="s">
        <v>50</v>
      </c>
      <c r="B68" s="93" t="s">
        <v>26</v>
      </c>
      <c r="C68" s="93" t="s">
        <v>27</v>
      </c>
      <c r="D68" s="93" t="s">
        <v>26</v>
      </c>
      <c r="E68" s="93" t="s">
        <v>27</v>
      </c>
      <c r="F68" s="93" t="s">
        <v>26</v>
      </c>
      <c r="G68" s="93" t="s">
        <v>27</v>
      </c>
      <c r="H68" s="93" t="s">
        <v>26</v>
      </c>
      <c r="I68" s="93" t="s">
        <v>27</v>
      </c>
    </row>
    <row r="69" spans="1:9" s="1" customFormat="1" ht="30" customHeight="1" x14ac:dyDescent="0.2">
      <c r="A69" s="385"/>
      <c r="B69" s="303">
        <v>0</v>
      </c>
      <c r="C69" s="46">
        <v>0</v>
      </c>
      <c r="D69" s="303">
        <v>0.02</v>
      </c>
      <c r="E69" s="46">
        <v>0.02</v>
      </c>
      <c r="F69" s="46"/>
      <c r="G69" s="46"/>
      <c r="H69" s="51"/>
      <c r="I69" s="46"/>
    </row>
    <row r="70" spans="1:9" s="1" customFormat="1" ht="137" customHeight="1" x14ac:dyDescent="0.2">
      <c r="A70" s="44" t="s">
        <v>91</v>
      </c>
      <c r="B70" s="637" t="s">
        <v>261</v>
      </c>
      <c r="C70" s="638"/>
      <c r="D70" s="637" t="s">
        <v>288</v>
      </c>
      <c r="E70" s="639"/>
      <c r="F70" s="640"/>
      <c r="G70" s="641"/>
      <c r="H70" s="424"/>
      <c r="I70" s="425"/>
    </row>
    <row r="71" spans="1:9" s="1" customFormat="1" ht="95" customHeight="1" x14ac:dyDescent="0.2">
      <c r="A71" s="44" t="s">
        <v>92</v>
      </c>
      <c r="B71" s="386"/>
      <c r="C71" s="398"/>
      <c r="D71" s="386" t="s">
        <v>298</v>
      </c>
      <c r="E71" s="398"/>
      <c r="F71" s="399"/>
      <c r="G71" s="398"/>
      <c r="H71" s="395"/>
      <c r="I71" s="387"/>
    </row>
    <row r="72" spans="1:9" s="1" customFormat="1" ht="30.75" customHeight="1" x14ac:dyDescent="0.2">
      <c r="A72" s="384" t="s">
        <v>51</v>
      </c>
      <c r="B72" s="93" t="s">
        <v>26</v>
      </c>
      <c r="C72" s="93" t="s">
        <v>27</v>
      </c>
      <c r="D72" s="93" t="s">
        <v>26</v>
      </c>
      <c r="E72" s="93" t="s">
        <v>27</v>
      </c>
      <c r="F72" s="93" t="s">
        <v>26</v>
      </c>
      <c r="G72" s="93" t="s">
        <v>27</v>
      </c>
      <c r="H72" s="93" t="s">
        <v>26</v>
      </c>
      <c r="I72" s="93" t="s">
        <v>27</v>
      </c>
    </row>
    <row r="73" spans="1:9" s="1" customFormat="1" ht="30.75" customHeight="1" x14ac:dyDescent="0.2">
      <c r="A73" s="385"/>
      <c r="B73" s="303">
        <v>0.02</v>
      </c>
      <c r="C73" s="46">
        <v>0.02</v>
      </c>
      <c r="D73" s="303">
        <v>0.02</v>
      </c>
      <c r="E73" s="46">
        <v>0.02</v>
      </c>
      <c r="F73" s="46"/>
      <c r="G73" s="47"/>
      <c r="H73" s="51"/>
      <c r="I73" s="47"/>
    </row>
    <row r="74" spans="1:9" s="1" customFormat="1" ht="195" customHeight="1" x14ac:dyDescent="0.2">
      <c r="A74" s="44" t="s">
        <v>91</v>
      </c>
      <c r="B74" s="524" t="s">
        <v>299</v>
      </c>
      <c r="C74" s="525"/>
      <c r="D74" s="527" t="s">
        <v>291</v>
      </c>
      <c r="E74" s="528"/>
      <c r="F74" s="640"/>
      <c r="G74" s="641"/>
      <c r="H74" s="390"/>
      <c r="I74" s="391"/>
    </row>
    <row r="75" spans="1:9" s="1" customFormat="1" ht="77" customHeight="1" x14ac:dyDescent="0.2">
      <c r="A75" s="44" t="s">
        <v>92</v>
      </c>
      <c r="B75" s="386" t="s">
        <v>298</v>
      </c>
      <c r="C75" s="398"/>
      <c r="D75" s="386" t="s">
        <v>298</v>
      </c>
      <c r="E75" s="398"/>
      <c r="F75" s="399"/>
      <c r="G75" s="398"/>
      <c r="H75" s="395"/>
      <c r="I75" s="387"/>
    </row>
    <row r="76" spans="1:9" s="1" customFormat="1" ht="30.75" customHeight="1" x14ac:dyDescent="0.2">
      <c r="A76" s="384" t="s">
        <v>52</v>
      </c>
      <c r="B76" s="93" t="s">
        <v>26</v>
      </c>
      <c r="C76" s="93" t="s">
        <v>27</v>
      </c>
      <c r="D76" s="93" t="s">
        <v>26</v>
      </c>
      <c r="E76" s="93" t="s">
        <v>27</v>
      </c>
      <c r="F76" s="93" t="s">
        <v>26</v>
      </c>
      <c r="G76" s="93" t="s">
        <v>27</v>
      </c>
      <c r="H76" s="93" t="s">
        <v>26</v>
      </c>
      <c r="I76" s="93" t="s">
        <v>27</v>
      </c>
    </row>
    <row r="77" spans="1:9" s="1" customFormat="1" ht="30.75" customHeight="1" x14ac:dyDescent="0.2">
      <c r="A77" s="385"/>
      <c r="B77" s="303">
        <v>0.02</v>
      </c>
      <c r="C77" s="46">
        <v>0.02</v>
      </c>
      <c r="D77" s="303">
        <v>0.04</v>
      </c>
      <c r="E77" s="46">
        <v>0.04</v>
      </c>
      <c r="F77" s="46"/>
      <c r="G77" s="47"/>
      <c r="H77" s="51"/>
      <c r="I77" s="47"/>
    </row>
    <row r="78" spans="1:9" s="1" customFormat="1" ht="275" customHeight="1" x14ac:dyDescent="0.2">
      <c r="A78" s="44" t="s">
        <v>91</v>
      </c>
      <c r="B78" s="524" t="s">
        <v>300</v>
      </c>
      <c r="C78" s="525"/>
      <c r="D78" s="529" t="s">
        <v>301</v>
      </c>
      <c r="E78" s="526"/>
      <c r="F78" s="642"/>
      <c r="G78" s="643"/>
      <c r="H78" s="395"/>
      <c r="I78" s="387"/>
    </row>
    <row r="79" spans="1:9" s="1" customFormat="1" ht="71" customHeight="1" x14ac:dyDescent="0.2">
      <c r="A79" s="44" t="s">
        <v>92</v>
      </c>
      <c r="B79" s="644" t="s">
        <v>302</v>
      </c>
      <c r="C79" s="645"/>
      <c r="D79" s="386" t="s">
        <v>303</v>
      </c>
      <c r="E79" s="387"/>
      <c r="F79" s="642"/>
      <c r="G79" s="643"/>
      <c r="H79" s="395"/>
      <c r="I79" s="387"/>
    </row>
    <row r="80" spans="1:9" s="1" customFormat="1" ht="30.75" customHeight="1" x14ac:dyDescent="0.2">
      <c r="A80" s="384" t="s">
        <v>53</v>
      </c>
      <c r="B80" s="93" t="s">
        <v>26</v>
      </c>
      <c r="C80" s="93" t="s">
        <v>27</v>
      </c>
      <c r="D80" s="93" t="s">
        <v>26</v>
      </c>
      <c r="E80" s="93" t="s">
        <v>27</v>
      </c>
      <c r="F80" s="93" t="s">
        <v>26</v>
      </c>
      <c r="G80" s="93" t="s">
        <v>27</v>
      </c>
      <c r="H80" s="93" t="s">
        <v>26</v>
      </c>
      <c r="I80" s="93" t="s">
        <v>27</v>
      </c>
    </row>
    <row r="81" spans="1:9" s="1" customFormat="1" ht="30.75" customHeight="1" x14ac:dyDescent="0.2">
      <c r="A81" s="385"/>
      <c r="B81" s="303">
        <v>0.04</v>
      </c>
      <c r="C81" s="46">
        <v>0.04</v>
      </c>
      <c r="D81" s="303">
        <v>0.1</v>
      </c>
      <c r="E81" s="46">
        <v>0.1</v>
      </c>
      <c r="F81" s="46"/>
      <c r="G81" s="47"/>
      <c r="H81" s="51"/>
      <c r="I81" s="47"/>
    </row>
    <row r="82" spans="1:9" s="1" customFormat="1" ht="242" customHeight="1" x14ac:dyDescent="0.2">
      <c r="A82" s="44" t="s">
        <v>91</v>
      </c>
      <c r="B82" s="646" t="s">
        <v>305</v>
      </c>
      <c r="C82" s="647"/>
      <c r="D82" s="646" t="s">
        <v>304</v>
      </c>
      <c r="E82" s="648"/>
      <c r="F82" s="424"/>
      <c r="G82" s="649"/>
      <c r="H82" s="395"/>
      <c r="I82" s="387"/>
    </row>
    <row r="83" spans="1:9" s="1" customFormat="1" ht="60" customHeight="1" x14ac:dyDescent="0.2">
      <c r="A83" s="44" t="s">
        <v>92</v>
      </c>
      <c r="B83" s="386" t="s">
        <v>306</v>
      </c>
      <c r="C83" s="406"/>
      <c r="D83" s="386" t="s">
        <v>307</v>
      </c>
      <c r="E83" s="398"/>
      <c r="F83" s="395"/>
      <c r="G83" s="387"/>
      <c r="H83" s="395"/>
      <c r="I83" s="387"/>
    </row>
    <row r="84" spans="1:9" s="1" customFormat="1" ht="30" customHeight="1" x14ac:dyDescent="0.2">
      <c r="A84" s="384" t="s">
        <v>55</v>
      </c>
      <c r="B84" s="93" t="s">
        <v>26</v>
      </c>
      <c r="C84" s="93" t="s">
        <v>27</v>
      </c>
      <c r="D84" s="93" t="s">
        <v>26</v>
      </c>
      <c r="E84" s="93" t="s">
        <v>27</v>
      </c>
      <c r="F84" s="93" t="s">
        <v>26</v>
      </c>
      <c r="G84" s="93" t="s">
        <v>27</v>
      </c>
      <c r="H84" s="93" t="s">
        <v>26</v>
      </c>
      <c r="I84" s="93" t="s">
        <v>27</v>
      </c>
    </row>
    <row r="85" spans="1:9" s="1" customFormat="1" ht="30" customHeight="1" x14ac:dyDescent="0.2">
      <c r="A85" s="385"/>
      <c r="B85" s="303">
        <v>0.05</v>
      </c>
      <c r="C85" s="46">
        <v>0.05</v>
      </c>
      <c r="D85" s="303">
        <v>0.1</v>
      </c>
      <c r="E85" s="46">
        <v>0.1</v>
      </c>
      <c r="F85" s="46"/>
      <c r="G85" s="47"/>
      <c r="H85" s="51"/>
      <c r="I85" s="47"/>
    </row>
    <row r="86" spans="1:9" s="1" customFormat="1" ht="409.25" customHeight="1" x14ac:dyDescent="0.2">
      <c r="A86" s="44" t="s">
        <v>91</v>
      </c>
      <c r="B86" s="530" t="s">
        <v>384</v>
      </c>
      <c r="C86" s="530"/>
      <c r="D86" s="530" t="s">
        <v>385</v>
      </c>
      <c r="E86" s="530"/>
      <c r="F86" s="378"/>
      <c r="G86" s="379"/>
      <c r="H86" s="426"/>
      <c r="I86" s="426"/>
    </row>
    <row r="87" spans="1:9" s="1" customFormat="1" ht="80.25" customHeight="1" x14ac:dyDescent="0.2">
      <c r="A87" s="44" t="s">
        <v>92</v>
      </c>
      <c r="B87" s="386" t="s">
        <v>386</v>
      </c>
      <c r="C87" s="398"/>
      <c r="D87" s="386" t="s">
        <v>387</v>
      </c>
      <c r="E87" s="398"/>
      <c r="F87" s="378"/>
      <c r="G87" s="379"/>
      <c r="H87" s="378"/>
      <c r="I87" s="379"/>
    </row>
    <row r="88" spans="1:9" s="1" customFormat="1" ht="29.25" customHeight="1" x14ac:dyDescent="0.2">
      <c r="A88" s="384" t="s">
        <v>56</v>
      </c>
      <c r="B88" s="93" t="s">
        <v>26</v>
      </c>
      <c r="C88" s="93" t="s">
        <v>27</v>
      </c>
      <c r="D88" s="93" t="s">
        <v>26</v>
      </c>
      <c r="E88" s="93" t="s">
        <v>27</v>
      </c>
      <c r="F88" s="93" t="s">
        <v>26</v>
      </c>
      <c r="G88" s="93" t="s">
        <v>27</v>
      </c>
      <c r="H88" s="93" t="s">
        <v>26</v>
      </c>
      <c r="I88" s="93" t="s">
        <v>27</v>
      </c>
    </row>
    <row r="89" spans="1:9" s="1" customFormat="1" ht="29.25" customHeight="1" x14ac:dyDescent="0.2">
      <c r="A89" s="385"/>
      <c r="B89" s="303">
        <v>0.1</v>
      </c>
      <c r="C89" s="46">
        <v>0.1</v>
      </c>
      <c r="D89" s="303">
        <v>0.1</v>
      </c>
      <c r="E89" s="46">
        <v>0.1</v>
      </c>
      <c r="F89" s="46"/>
      <c r="G89" s="47"/>
      <c r="H89" s="51"/>
      <c r="I89" s="47"/>
    </row>
    <row r="90" spans="1:9" s="1" customFormat="1" ht="188" customHeight="1" x14ac:dyDescent="0.2">
      <c r="A90" s="44" t="s">
        <v>91</v>
      </c>
      <c r="B90" s="488" t="s">
        <v>421</v>
      </c>
      <c r="C90" s="488"/>
      <c r="D90" s="488" t="s">
        <v>422</v>
      </c>
      <c r="E90" s="488"/>
      <c r="F90" s="650"/>
      <c r="G90" s="651"/>
      <c r="H90" s="503"/>
      <c r="I90" s="503"/>
    </row>
    <row r="91" spans="1:9" s="1" customFormat="1" ht="80.25" customHeight="1" x14ac:dyDescent="0.2">
      <c r="A91" s="44" t="s">
        <v>92</v>
      </c>
      <c r="B91" s="504" t="s">
        <v>424</v>
      </c>
      <c r="C91" s="379"/>
      <c r="D91" s="504" t="s">
        <v>423</v>
      </c>
      <c r="E91" s="379"/>
      <c r="F91" s="378"/>
      <c r="G91" s="379"/>
      <c r="H91" s="378"/>
      <c r="I91" s="379"/>
    </row>
    <row r="92" spans="1:9" s="1" customFormat="1" ht="25.25" customHeight="1" x14ac:dyDescent="0.2">
      <c r="A92" s="384" t="s">
        <v>57</v>
      </c>
      <c r="B92" s="93" t="s">
        <v>26</v>
      </c>
      <c r="C92" s="93" t="s">
        <v>27</v>
      </c>
      <c r="D92" s="93" t="s">
        <v>26</v>
      </c>
      <c r="E92" s="93" t="s">
        <v>27</v>
      </c>
      <c r="F92" s="93" t="s">
        <v>26</v>
      </c>
      <c r="G92" s="93" t="s">
        <v>27</v>
      </c>
      <c r="H92" s="93" t="s">
        <v>26</v>
      </c>
      <c r="I92" s="93" t="s">
        <v>27</v>
      </c>
    </row>
    <row r="93" spans="1:9" s="1" customFormat="1" ht="25.25" customHeight="1" x14ac:dyDescent="0.2">
      <c r="A93" s="385"/>
      <c r="B93" s="303">
        <v>0.15</v>
      </c>
      <c r="C93" s="46">
        <v>0.15</v>
      </c>
      <c r="D93" s="303">
        <v>0.1</v>
      </c>
      <c r="E93" s="46">
        <v>0.1</v>
      </c>
      <c r="F93" s="46"/>
      <c r="G93" s="47"/>
      <c r="H93" s="51"/>
      <c r="I93" s="47"/>
    </row>
    <row r="94" spans="1:9" s="1" customFormat="1" ht="409.25" customHeight="1" x14ac:dyDescent="0.2">
      <c r="A94" s="44" t="s">
        <v>91</v>
      </c>
      <c r="B94" s="534" t="s">
        <v>455</v>
      </c>
      <c r="C94" s="535"/>
      <c r="D94" s="534" t="s">
        <v>456</v>
      </c>
      <c r="E94" s="534"/>
      <c r="F94" s="650"/>
      <c r="G94" s="651"/>
      <c r="H94" s="503"/>
      <c r="I94" s="503"/>
    </row>
    <row r="95" spans="1:9" s="1" customFormat="1" ht="80.25" customHeight="1" x14ac:dyDescent="0.2">
      <c r="A95" s="44" t="s">
        <v>92</v>
      </c>
      <c r="B95" s="504" t="s">
        <v>463</v>
      </c>
      <c r="C95" s="379"/>
      <c r="D95" s="504" t="s">
        <v>464</v>
      </c>
      <c r="E95" s="379"/>
      <c r="F95" s="378"/>
      <c r="G95" s="379"/>
      <c r="H95" s="378"/>
      <c r="I95" s="379"/>
    </row>
    <row r="96" spans="1:9" s="1" customFormat="1" ht="25.25" customHeight="1" x14ac:dyDescent="0.2">
      <c r="A96" s="384" t="s">
        <v>58</v>
      </c>
      <c r="B96" s="93" t="s">
        <v>26</v>
      </c>
      <c r="C96" s="93" t="s">
        <v>27</v>
      </c>
      <c r="D96" s="93" t="s">
        <v>26</v>
      </c>
      <c r="E96" s="93" t="s">
        <v>27</v>
      </c>
      <c r="F96" s="93" t="s">
        <v>26</v>
      </c>
      <c r="G96" s="93" t="s">
        <v>27</v>
      </c>
      <c r="H96" s="93" t="s">
        <v>26</v>
      </c>
      <c r="I96" s="93" t="s">
        <v>27</v>
      </c>
    </row>
    <row r="97" spans="1:9" s="1" customFormat="1" ht="25.25" customHeight="1" x14ac:dyDescent="0.2">
      <c r="A97" s="385"/>
      <c r="B97" s="303">
        <v>0.15</v>
      </c>
      <c r="C97" s="46">
        <v>0.15</v>
      </c>
      <c r="D97" s="303">
        <v>0.1</v>
      </c>
      <c r="E97" s="46">
        <v>0.1</v>
      </c>
      <c r="F97" s="46"/>
      <c r="G97" s="47"/>
      <c r="H97" s="51"/>
      <c r="I97" s="47"/>
    </row>
    <row r="98" spans="1:9" s="1" customFormat="1" ht="370" customHeight="1" x14ac:dyDescent="0.2">
      <c r="A98" s="44" t="s">
        <v>91</v>
      </c>
      <c r="B98" s="534" t="s">
        <v>488</v>
      </c>
      <c r="C98" s="535"/>
      <c r="D98" s="534" t="s">
        <v>489</v>
      </c>
      <c r="E98" s="534"/>
      <c r="F98" s="503"/>
      <c r="G98" s="503"/>
      <c r="H98" s="503"/>
      <c r="I98" s="503"/>
    </row>
    <row r="99" spans="1:9" s="1" customFormat="1" ht="80.25" customHeight="1" x14ac:dyDescent="0.2">
      <c r="A99" s="44" t="s">
        <v>92</v>
      </c>
      <c r="B99" s="504" t="s">
        <v>501</v>
      </c>
      <c r="C99" s="379"/>
      <c r="D99" s="504" t="s">
        <v>502</v>
      </c>
      <c r="E99" s="379"/>
      <c r="F99" s="378"/>
      <c r="G99" s="379"/>
      <c r="H99" s="378"/>
      <c r="I99" s="379"/>
    </row>
    <row r="100" spans="1:9" s="1" customFormat="1" ht="25.25" customHeight="1" x14ac:dyDescent="0.2">
      <c r="A100" s="384" t="s">
        <v>60</v>
      </c>
      <c r="B100" s="93" t="s">
        <v>26</v>
      </c>
      <c r="C100" s="93" t="s">
        <v>27</v>
      </c>
      <c r="D100" s="93" t="s">
        <v>26</v>
      </c>
      <c r="E100" s="93" t="s">
        <v>27</v>
      </c>
      <c r="F100" s="93" t="s">
        <v>26</v>
      </c>
      <c r="G100" s="93" t="s">
        <v>27</v>
      </c>
      <c r="H100" s="93" t="s">
        <v>26</v>
      </c>
      <c r="I100" s="93" t="s">
        <v>27</v>
      </c>
    </row>
    <row r="101" spans="1:9" s="1" customFormat="1" ht="25.25" customHeight="1" x14ac:dyDescent="0.2">
      <c r="A101" s="385"/>
      <c r="B101" s="303">
        <v>0.15</v>
      </c>
      <c r="C101" s="46"/>
      <c r="D101" s="303">
        <v>0.1</v>
      </c>
      <c r="E101" s="46"/>
      <c r="F101" s="46"/>
      <c r="G101" s="47"/>
      <c r="H101" s="51"/>
      <c r="I101" s="47"/>
    </row>
    <row r="102" spans="1:9" s="1" customFormat="1" ht="80.25" customHeight="1" x14ac:dyDescent="0.2">
      <c r="A102" s="44" t="s">
        <v>91</v>
      </c>
      <c r="B102" s="503"/>
      <c r="C102" s="503"/>
      <c r="D102" s="503"/>
      <c r="E102" s="503"/>
      <c r="F102" s="503"/>
      <c r="G102" s="503"/>
      <c r="H102" s="503"/>
      <c r="I102" s="503"/>
    </row>
    <row r="103" spans="1:9" s="1" customFormat="1" ht="80.25" customHeight="1" x14ac:dyDescent="0.2">
      <c r="A103" s="44" t="s">
        <v>92</v>
      </c>
      <c r="B103" s="378"/>
      <c r="C103" s="379"/>
      <c r="D103" s="378"/>
      <c r="E103" s="379"/>
      <c r="F103" s="378"/>
      <c r="G103" s="379"/>
      <c r="H103" s="378"/>
      <c r="I103" s="379"/>
    </row>
    <row r="104" spans="1:9" s="1" customFormat="1" ht="25.25" customHeight="1" x14ac:dyDescent="0.2">
      <c r="A104" s="384" t="s">
        <v>61</v>
      </c>
      <c r="B104" s="93" t="s">
        <v>26</v>
      </c>
      <c r="C104" s="93" t="s">
        <v>27</v>
      </c>
      <c r="D104" s="93" t="s">
        <v>26</v>
      </c>
      <c r="E104" s="93" t="s">
        <v>27</v>
      </c>
      <c r="F104" s="93" t="s">
        <v>26</v>
      </c>
      <c r="G104" s="93" t="s">
        <v>27</v>
      </c>
      <c r="H104" s="93" t="s">
        <v>26</v>
      </c>
      <c r="I104" s="93" t="s">
        <v>27</v>
      </c>
    </row>
    <row r="105" spans="1:9" s="1" customFormat="1" ht="25.25" customHeight="1" x14ac:dyDescent="0.2">
      <c r="A105" s="385"/>
      <c r="B105" s="303">
        <v>0.15</v>
      </c>
      <c r="C105" s="48"/>
      <c r="D105" s="303">
        <v>0.15</v>
      </c>
      <c r="E105" s="46"/>
      <c r="F105" s="46"/>
      <c r="G105" s="47"/>
      <c r="H105" s="51"/>
      <c r="I105" s="47"/>
    </row>
    <row r="106" spans="1:9" s="1" customFormat="1" ht="80.25" customHeight="1" x14ac:dyDescent="0.2">
      <c r="A106" s="44" t="s">
        <v>91</v>
      </c>
      <c r="B106" s="503"/>
      <c r="C106" s="503"/>
      <c r="D106" s="503"/>
      <c r="E106" s="503"/>
      <c r="F106" s="503"/>
      <c r="G106" s="503"/>
      <c r="H106" s="503"/>
      <c r="I106" s="503"/>
    </row>
    <row r="107" spans="1:9" s="1" customFormat="1" ht="80.25" customHeight="1" x14ac:dyDescent="0.2">
      <c r="A107" s="44" t="s">
        <v>92</v>
      </c>
      <c r="B107" s="378"/>
      <c r="C107" s="379"/>
      <c r="D107" s="378"/>
      <c r="E107" s="379"/>
      <c r="F107" s="378"/>
      <c r="G107" s="379"/>
      <c r="H107" s="378"/>
      <c r="I107" s="379"/>
    </row>
    <row r="108" spans="1:9" s="1" customFormat="1" ht="25.25" customHeight="1" x14ac:dyDescent="0.2">
      <c r="A108" s="384" t="s">
        <v>62</v>
      </c>
      <c r="B108" s="93" t="s">
        <v>26</v>
      </c>
      <c r="C108" s="93" t="s">
        <v>27</v>
      </c>
      <c r="D108" s="93" t="s">
        <v>26</v>
      </c>
      <c r="E108" s="93" t="s">
        <v>27</v>
      </c>
      <c r="F108" s="93" t="s">
        <v>26</v>
      </c>
      <c r="G108" s="93" t="s">
        <v>27</v>
      </c>
      <c r="H108" s="93" t="s">
        <v>26</v>
      </c>
      <c r="I108" s="93" t="s">
        <v>27</v>
      </c>
    </row>
    <row r="109" spans="1:9" s="1" customFormat="1" ht="25.25" customHeight="1" x14ac:dyDescent="0.2">
      <c r="A109" s="385"/>
      <c r="B109" s="303">
        <v>0.15</v>
      </c>
      <c r="C109" s="48"/>
      <c r="D109" s="303">
        <v>0.15</v>
      </c>
      <c r="E109" s="46"/>
      <c r="F109" s="46"/>
      <c r="G109" s="47"/>
      <c r="H109" s="51"/>
      <c r="I109" s="47"/>
    </row>
    <row r="110" spans="1:9" s="1" customFormat="1" ht="80.25" customHeight="1" x14ac:dyDescent="0.2">
      <c r="A110" s="44" t="s">
        <v>91</v>
      </c>
      <c r="B110" s="503"/>
      <c r="C110" s="503"/>
      <c r="D110" s="503"/>
      <c r="E110" s="503"/>
      <c r="F110" s="503"/>
      <c r="G110" s="503"/>
      <c r="H110" s="503"/>
      <c r="I110" s="503"/>
    </row>
    <row r="111" spans="1:9" s="1" customFormat="1" ht="80.25" customHeight="1" x14ac:dyDescent="0.2">
      <c r="A111" s="44" t="s">
        <v>92</v>
      </c>
      <c r="B111" s="378"/>
      <c r="C111" s="379"/>
      <c r="D111" s="378"/>
      <c r="E111" s="379"/>
      <c r="F111" s="378"/>
      <c r="G111" s="379"/>
      <c r="H111" s="378"/>
      <c r="I111" s="379"/>
    </row>
    <row r="112" spans="1:9" s="1" customFormat="1" ht="25.25" customHeight="1" x14ac:dyDescent="0.2">
      <c r="A112" s="384" t="s">
        <v>63</v>
      </c>
      <c r="B112" s="93" t="s">
        <v>26</v>
      </c>
      <c r="C112" s="93" t="s">
        <v>27</v>
      </c>
      <c r="D112" s="93" t="s">
        <v>26</v>
      </c>
      <c r="E112" s="93" t="s">
        <v>27</v>
      </c>
      <c r="F112" s="93" t="s">
        <v>26</v>
      </c>
      <c r="G112" s="93" t="s">
        <v>27</v>
      </c>
      <c r="H112" s="93" t="s">
        <v>26</v>
      </c>
      <c r="I112" s="93" t="s">
        <v>27</v>
      </c>
    </row>
    <row r="113" spans="1:9" s="1" customFormat="1" ht="25.25" customHeight="1" x14ac:dyDescent="0.2">
      <c r="A113" s="385"/>
      <c r="B113" s="304">
        <v>0.02</v>
      </c>
      <c r="C113" s="175"/>
      <c r="D113" s="304">
        <v>0.02</v>
      </c>
      <c r="E113" s="175"/>
      <c r="F113" s="46"/>
      <c r="G113" s="176"/>
      <c r="H113" s="175"/>
      <c r="I113" s="176"/>
    </row>
    <row r="114" spans="1:9" s="1" customFormat="1" ht="80.25" customHeight="1" x14ac:dyDescent="0.2">
      <c r="A114" s="44" t="s">
        <v>91</v>
      </c>
      <c r="B114" s="497"/>
      <c r="C114" s="497"/>
      <c r="D114" s="497"/>
      <c r="E114" s="497"/>
      <c r="F114" s="497"/>
      <c r="G114" s="497"/>
      <c r="H114" s="497"/>
      <c r="I114" s="497"/>
    </row>
    <row r="115" spans="1:9" s="1" customFormat="1" ht="80.25" customHeight="1" x14ac:dyDescent="0.2">
      <c r="A115" s="44" t="s">
        <v>92</v>
      </c>
      <c r="B115" s="378"/>
      <c r="C115" s="379"/>
      <c r="D115" s="378"/>
      <c r="E115" s="379"/>
      <c r="F115" s="378"/>
      <c r="G115" s="379"/>
      <c r="H115" s="378"/>
      <c r="I115" s="379"/>
    </row>
    <row r="116" spans="1:9" s="1" customFormat="1" ht="17" x14ac:dyDescent="0.2">
      <c r="A116" s="45" t="s">
        <v>93</v>
      </c>
      <c r="B116" s="49">
        <f t="shared" ref="B116:I116" si="1">(B69+B73+B77+B81+B85+B89+B93+B97+B101+B105+B109+B113)</f>
        <v>1</v>
      </c>
      <c r="C116" s="49">
        <f t="shared" si="1"/>
        <v>0.53</v>
      </c>
      <c r="D116" s="49">
        <f t="shared" si="1"/>
        <v>1</v>
      </c>
      <c r="E116" s="49">
        <f t="shared" si="1"/>
        <v>0.57999999999999996</v>
      </c>
      <c r="F116" s="49">
        <f t="shared" si="1"/>
        <v>0</v>
      </c>
      <c r="G116" s="49">
        <f t="shared" si="1"/>
        <v>0</v>
      </c>
      <c r="H116" s="49">
        <f t="shared" si="1"/>
        <v>0</v>
      </c>
      <c r="I116" s="49">
        <f t="shared" si="1"/>
        <v>0</v>
      </c>
    </row>
    <row r="117" spans="1:9" s="1" customFormat="1" ht="14" x14ac:dyDescent="0.2"/>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disablePrompts="1" count="1">
    <dataValidation type="list" allowBlank="1" showInputMessage="1" showErrorMessage="1" sqref="H35:I36" xr:uid="{FCED556A-6B0A-6543-8F7C-8318FDD138F6}">
      <formula1>#REF!</formula1>
    </dataValidation>
  </dataValidations>
  <hyperlinks>
    <hyperlink ref="D71" r:id="rId1" xr:uid="{36DF72DE-069A-E84D-8D56-3662C3A3241B}"/>
    <hyperlink ref="B75" r:id="rId2" xr:uid="{4FFB4AD6-32AE-4246-B156-AF13C771AE53}"/>
    <hyperlink ref="D75" r:id="rId3" xr:uid="{C8FB12B3-5228-744A-9EE1-CC25FE20B621}"/>
    <hyperlink ref="B79" r:id="rId4" xr:uid="{56DF89FC-84E6-3D4F-8EBF-7479313567BB}"/>
    <hyperlink ref="D79" r:id="rId5" xr:uid="{AFA781CE-F5C4-3545-9382-9AE577E45155}"/>
    <hyperlink ref="B83" r:id="rId6" xr:uid="{10857204-7A88-2A47-86DC-61447455DD68}"/>
    <hyperlink ref="D83" r:id="rId7" xr:uid="{EA1AA443-2FC5-EF4E-920A-4C41A0D4EC15}"/>
    <hyperlink ref="B87" r:id="rId8" xr:uid="{CC7A20F5-FB87-4296-8E22-F6C32197AC03}"/>
    <hyperlink ref="D87" r:id="rId9" xr:uid="{E7F8D22F-4757-4C31-9BA0-998A6F5F11D3}"/>
    <hyperlink ref="D91" r:id="rId10" xr:uid="{5F1FDA5D-18A4-A845-A8EC-2F1FA9B31D57}"/>
    <hyperlink ref="B91" r:id="rId11" xr:uid="{FBC32646-AAA2-8842-809A-0F97C5EF3343}"/>
    <hyperlink ref="B95" r:id="rId12" xr:uid="{4BE5F9A2-0762-504A-9363-AB22362D9323}"/>
    <hyperlink ref="D95" r:id="rId13" xr:uid="{AF8BA1CD-FBD2-9F46-BAA9-ADFB0A7D4411}"/>
    <hyperlink ref="B99" r:id="rId14" xr:uid="{95B15C98-3876-44A0-BDB9-7A1D27C49A0B}"/>
    <hyperlink ref="D99" r:id="rId15" xr:uid="{14D05870-1800-49FB-8D14-E618AD60DEA2}"/>
  </hyperlinks>
  <pageMargins left="0.7" right="0.7" top="0.75" bottom="0.75" header="0.3" footer="0.3"/>
  <pageSetup paperSize="9" orientation="portrait" r:id="rId16"/>
  <drawing r:id="rId17"/>
  <legacyDrawing r:id="rId1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E41" zoomScale="90" zoomScaleNormal="70" workbookViewId="0">
      <selection activeCell="I14" sqref="I14"/>
    </sheetView>
  </sheetViews>
  <sheetFormatPr baseColWidth="10" defaultColWidth="10.6640625" defaultRowHeight="14" x14ac:dyDescent="0.2"/>
  <cols>
    <col min="1" max="1" width="42.5" style="1" customWidth="1"/>
    <col min="2" max="2" width="35.6640625" style="1" customWidth="1"/>
    <col min="3" max="3" width="61" style="1" customWidth="1"/>
    <col min="4" max="4" width="153" style="1" customWidth="1"/>
    <col min="5" max="5" width="141.83203125" style="1" customWidth="1"/>
    <col min="6" max="6" width="139.5" style="1" customWidth="1"/>
    <col min="7" max="7" width="131" style="1" customWidth="1"/>
    <col min="8" max="8" width="35.6640625" style="1" customWidth="1"/>
    <col min="9" max="9" width="45.6640625" style="1" customWidth="1"/>
    <col min="10" max="13" width="35.6640625" style="1" customWidth="1"/>
    <col min="14" max="21" width="18.1640625" style="1" customWidth="1"/>
    <col min="22" max="22" width="22.6640625" style="1" customWidth="1"/>
    <col min="23" max="23" width="19" style="1" customWidth="1"/>
    <col min="24" max="24" width="19.5" style="1" customWidth="1"/>
    <col min="25" max="25" width="20.5" style="1" customWidth="1"/>
    <col min="26" max="26" width="22.6640625" style="1" customWidth="1"/>
    <col min="27" max="27" width="18.5" style="1" bestFit="1" customWidth="1"/>
    <col min="28" max="28" width="8.5" style="1" customWidth="1"/>
    <col min="29" max="29" width="18.5" style="1" bestFit="1" customWidth="1"/>
    <col min="30" max="30" width="5.6640625" style="1" customWidth="1"/>
    <col min="31" max="31" width="18.5" style="1" bestFit="1" customWidth="1"/>
    <col min="32" max="32" width="4.6640625" style="1" customWidth="1"/>
    <col min="33" max="33" width="23" style="1" bestFit="1" customWidth="1"/>
    <col min="34" max="34" width="10.6640625" style="1"/>
    <col min="35" max="35" width="18.5" style="1" bestFit="1" customWidth="1"/>
    <col min="36" max="36" width="16.1640625" style="1" customWidth="1"/>
    <col min="37" max="16384" width="10.6640625" style="1"/>
  </cols>
  <sheetData>
    <row r="1" spans="1:25" ht="24" customHeight="1" thickBot="1" x14ac:dyDescent="0.25">
      <c r="A1" s="684"/>
      <c r="B1" s="430" t="s">
        <v>44</v>
      </c>
      <c r="C1" s="431"/>
      <c r="D1" s="431"/>
      <c r="E1" s="431"/>
      <c r="F1" s="431"/>
      <c r="G1" s="431"/>
      <c r="H1" s="432"/>
      <c r="I1" s="53" t="s">
        <v>94</v>
      </c>
      <c r="J1" s="427" t="s">
        <v>160</v>
      </c>
      <c r="K1" s="428"/>
      <c r="L1" s="429"/>
      <c r="M1" s="88"/>
    </row>
    <row r="2" spans="1:25" ht="24" customHeight="1" thickBot="1" x14ac:dyDescent="0.25">
      <c r="A2" s="685"/>
      <c r="B2" s="433" t="s">
        <v>45</v>
      </c>
      <c r="C2" s="434"/>
      <c r="D2" s="434"/>
      <c r="E2" s="434"/>
      <c r="F2" s="434"/>
      <c r="G2" s="434"/>
      <c r="H2" s="435"/>
      <c r="I2" s="53" t="s">
        <v>95</v>
      </c>
      <c r="J2" s="427" t="s">
        <v>161</v>
      </c>
      <c r="K2" s="428"/>
      <c r="L2" s="429"/>
      <c r="M2" s="88"/>
    </row>
    <row r="3" spans="1:25" ht="24" customHeight="1" thickBot="1" x14ac:dyDescent="0.25">
      <c r="A3" s="685"/>
      <c r="B3" s="433" t="s">
        <v>0</v>
      </c>
      <c r="C3" s="434"/>
      <c r="D3" s="434"/>
      <c r="E3" s="434"/>
      <c r="F3" s="434"/>
      <c r="G3" s="434"/>
      <c r="H3" s="435"/>
      <c r="I3" s="53" t="s">
        <v>96</v>
      </c>
      <c r="J3" s="427" t="s">
        <v>162</v>
      </c>
      <c r="K3" s="428"/>
      <c r="L3" s="429"/>
      <c r="M3" s="88"/>
    </row>
    <row r="4" spans="1:25" ht="24" customHeight="1" thickBot="1" x14ac:dyDescent="0.25">
      <c r="A4" s="686"/>
      <c r="B4" s="436" t="s">
        <v>97</v>
      </c>
      <c r="C4" s="437"/>
      <c r="D4" s="437"/>
      <c r="E4" s="437"/>
      <c r="F4" s="437"/>
      <c r="G4" s="437"/>
      <c r="H4" s="438"/>
      <c r="I4" s="53" t="s">
        <v>47</v>
      </c>
      <c r="J4" s="427" t="s">
        <v>164</v>
      </c>
      <c r="K4" s="428"/>
      <c r="L4" s="429"/>
      <c r="M4" s="88"/>
    </row>
    <row r="6" spans="1:25" ht="15" customHeight="1" thickBot="1" x14ac:dyDescent="0.25">
      <c r="A6" s="6"/>
      <c r="B6" s="7"/>
      <c r="C6" s="7"/>
      <c r="D6" s="9"/>
      <c r="E6" s="8"/>
      <c r="F6" s="8"/>
      <c r="G6" s="221"/>
      <c r="H6" s="221"/>
      <c r="I6" s="10"/>
      <c r="J6" s="10"/>
      <c r="K6" s="7"/>
      <c r="L6" s="7"/>
      <c r="M6" s="7"/>
      <c r="N6" s="7"/>
      <c r="O6" s="7"/>
      <c r="P6" s="7"/>
      <c r="Q6" s="7"/>
      <c r="R6" s="7"/>
      <c r="S6" s="7"/>
      <c r="T6" s="11"/>
      <c r="U6" s="7"/>
      <c r="V6" s="7"/>
      <c r="X6" s="12"/>
      <c r="Y6" s="13"/>
    </row>
    <row r="7" spans="1:25" ht="15" customHeight="1" x14ac:dyDescent="0.2">
      <c r="A7" s="665" t="s">
        <v>1</v>
      </c>
      <c r="B7" s="675" t="s">
        <v>170</v>
      </c>
      <c r="C7" s="676"/>
      <c r="D7" s="676"/>
      <c r="E7" s="676"/>
      <c r="F7" s="676"/>
      <c r="G7" s="676"/>
      <c r="H7" s="677"/>
      <c r="I7" s="665" t="s">
        <v>49</v>
      </c>
      <c r="J7" s="671"/>
      <c r="K7" s="7"/>
      <c r="L7" s="7"/>
      <c r="M7" s="7"/>
      <c r="N7" s="7"/>
      <c r="O7" s="7"/>
      <c r="P7" s="7"/>
      <c r="Q7" s="7"/>
      <c r="R7" s="7"/>
      <c r="S7" s="7"/>
      <c r="T7" s="7"/>
      <c r="U7" s="7"/>
      <c r="V7" s="7"/>
      <c r="W7" s="7"/>
      <c r="X7" s="7"/>
      <c r="Y7" s="7"/>
    </row>
    <row r="8" spans="1:25" ht="15" customHeight="1" x14ac:dyDescent="0.2">
      <c r="A8" s="666"/>
      <c r="B8" s="678"/>
      <c r="C8" s="679"/>
      <c r="D8" s="679"/>
      <c r="E8" s="679"/>
      <c r="F8" s="679"/>
      <c r="G8" s="679"/>
      <c r="H8" s="680"/>
      <c r="I8" s="666"/>
      <c r="J8" s="672"/>
      <c r="K8" s="7"/>
      <c r="L8" s="7"/>
      <c r="M8" s="7"/>
      <c r="N8" s="7"/>
      <c r="O8" s="7"/>
      <c r="P8" s="7"/>
      <c r="Q8" s="7"/>
      <c r="R8" s="7"/>
      <c r="S8" s="7"/>
      <c r="T8" s="7"/>
      <c r="U8" s="7"/>
      <c r="V8" s="7"/>
      <c r="W8" s="7"/>
      <c r="X8" s="7"/>
      <c r="Y8" s="7"/>
    </row>
    <row r="9" spans="1:25" ht="15" customHeight="1" x14ac:dyDescent="0.2">
      <c r="A9" s="666"/>
      <c r="B9" s="678"/>
      <c r="C9" s="679"/>
      <c r="D9" s="679"/>
      <c r="E9" s="679"/>
      <c r="F9" s="679"/>
      <c r="G9" s="679"/>
      <c r="H9" s="680"/>
      <c r="I9" s="666"/>
      <c r="J9" s="672"/>
      <c r="K9" s="7"/>
      <c r="L9" s="7"/>
      <c r="M9" s="7"/>
      <c r="N9" s="7"/>
      <c r="O9" s="7"/>
      <c r="P9" s="7"/>
      <c r="Q9" s="7"/>
      <c r="R9" s="7"/>
      <c r="S9" s="7"/>
      <c r="T9" s="7"/>
      <c r="U9" s="7"/>
      <c r="V9" s="7"/>
      <c r="W9" s="7"/>
      <c r="X9" s="7"/>
      <c r="Y9" s="7"/>
    </row>
    <row r="10" spans="1:25" ht="15" customHeight="1" thickBot="1" x14ac:dyDescent="0.25">
      <c r="A10" s="667"/>
      <c r="B10" s="681"/>
      <c r="C10" s="682"/>
      <c r="D10" s="682"/>
      <c r="E10" s="682"/>
      <c r="F10" s="682"/>
      <c r="G10" s="682"/>
      <c r="H10" s="683"/>
      <c r="I10" s="667"/>
      <c r="J10" s="673"/>
      <c r="K10" s="7"/>
      <c r="L10" s="7"/>
      <c r="M10" s="7"/>
      <c r="N10" s="7"/>
      <c r="O10" s="7"/>
      <c r="P10" s="7"/>
      <c r="Q10" s="7"/>
      <c r="R10" s="7"/>
      <c r="S10" s="7"/>
      <c r="T10" s="7"/>
      <c r="U10" s="7"/>
      <c r="V10" s="7"/>
      <c r="W10" s="7"/>
      <c r="X10" s="7"/>
      <c r="Y10" s="7"/>
    </row>
    <row r="11" spans="1:25" ht="9" customHeight="1" thickBot="1" x14ac:dyDescent="0.25">
      <c r="A11" s="14"/>
      <c r="B11" s="82"/>
      <c r="C11" s="7"/>
      <c r="D11" s="7"/>
      <c r="E11" s="7"/>
      <c r="F11" s="7"/>
      <c r="G11" s="7"/>
      <c r="H11" s="7"/>
      <c r="I11" s="7"/>
      <c r="J11" s="7"/>
      <c r="K11" s="7"/>
      <c r="L11" s="7"/>
      <c r="M11" s="7"/>
      <c r="N11" s="7"/>
      <c r="O11" s="7"/>
      <c r="P11" s="7"/>
      <c r="Q11" s="7"/>
      <c r="R11" s="7"/>
      <c r="S11" s="7"/>
      <c r="T11" s="7"/>
      <c r="U11" s="7"/>
      <c r="V11" s="7"/>
      <c r="W11" s="7"/>
      <c r="X11" s="7"/>
      <c r="Y11" s="7"/>
    </row>
    <row r="12" spans="1:25" s="83" customFormat="1" ht="21.75" customHeight="1" thickBot="1" x14ac:dyDescent="0.25">
      <c r="A12" s="460" t="s">
        <v>2</v>
      </c>
      <c r="B12" s="163" t="s">
        <v>50</v>
      </c>
      <c r="C12" s="228">
        <v>45688</v>
      </c>
      <c r="D12" s="163" t="s">
        <v>51</v>
      </c>
      <c r="E12" s="229">
        <v>45716</v>
      </c>
      <c r="F12" s="163" t="s">
        <v>52</v>
      </c>
      <c r="G12" s="228">
        <v>45747</v>
      </c>
      <c r="H12" s="163" t="s">
        <v>53</v>
      </c>
      <c r="I12" s="230">
        <v>45777</v>
      </c>
    </row>
    <row r="13" spans="1:25" s="83" customFormat="1" ht="21.75" customHeight="1" thickBot="1" x14ac:dyDescent="0.2">
      <c r="A13" s="460"/>
      <c r="B13" s="149" t="s">
        <v>55</v>
      </c>
      <c r="C13" s="342">
        <v>45808</v>
      </c>
      <c r="D13" s="147" t="s">
        <v>56</v>
      </c>
      <c r="E13" s="349">
        <v>45838</v>
      </c>
      <c r="F13" s="147" t="s">
        <v>57</v>
      </c>
      <c r="G13" s="356">
        <v>45869</v>
      </c>
      <c r="H13" s="147" t="s">
        <v>58</v>
      </c>
      <c r="I13" s="374">
        <v>45900</v>
      </c>
    </row>
    <row r="14" spans="1:25" s="83" customFormat="1" ht="21.75" customHeight="1" thickBot="1" x14ac:dyDescent="0.2">
      <c r="A14" s="460"/>
      <c r="B14" s="147" t="s">
        <v>60</v>
      </c>
      <c r="C14" s="165"/>
      <c r="D14" s="147" t="s">
        <v>61</v>
      </c>
      <c r="E14" s="54"/>
      <c r="F14" s="147" t="s">
        <v>62</v>
      </c>
      <c r="G14" s="54"/>
      <c r="H14" s="147" t="s">
        <v>63</v>
      </c>
      <c r="I14" s="166"/>
    </row>
    <row r="15" spans="1:25" s="83" customFormat="1" ht="21.75" customHeight="1" thickBot="1" x14ac:dyDescent="0.25">
      <c r="A15" s="1"/>
      <c r="B15" s="1"/>
      <c r="C15" s="1"/>
      <c r="D15" s="1"/>
      <c r="E15" s="1"/>
      <c r="F15" s="1"/>
      <c r="G15" s="1"/>
      <c r="H15" s="1"/>
      <c r="I15" s="1"/>
      <c r="J15" s="1"/>
      <c r="K15" s="1"/>
      <c r="L15" s="94"/>
      <c r="M15" s="95"/>
      <c r="N15" s="95"/>
      <c r="O15" s="95"/>
    </row>
    <row r="16" spans="1:25" s="83" customFormat="1" ht="21.75" customHeight="1" thickBot="1" x14ac:dyDescent="0.25">
      <c r="A16" s="452" t="s">
        <v>3</v>
      </c>
      <c r="B16" s="452"/>
      <c r="C16" s="162" t="s">
        <v>54</v>
      </c>
      <c r="D16" s="413"/>
      <c r="E16" s="413"/>
      <c r="F16" s="413"/>
      <c r="G16" s="1"/>
      <c r="H16" s="1"/>
      <c r="I16" s="1"/>
      <c r="J16" s="1"/>
      <c r="K16" s="1"/>
      <c r="L16" s="94"/>
      <c r="M16" s="95"/>
      <c r="N16" s="95"/>
      <c r="O16" s="95"/>
    </row>
    <row r="17" spans="1:15" s="83" customFormat="1" ht="21.75" customHeight="1" thickBot="1" x14ac:dyDescent="0.25">
      <c r="A17" s="452"/>
      <c r="B17" s="452"/>
      <c r="C17" s="162" t="s">
        <v>59</v>
      </c>
      <c r="D17" s="413"/>
      <c r="E17" s="413"/>
      <c r="F17" s="413"/>
      <c r="G17" s="1"/>
      <c r="H17" s="1"/>
      <c r="I17" s="1"/>
      <c r="J17" s="1"/>
      <c r="K17" s="1"/>
      <c r="L17" s="94"/>
      <c r="M17" s="95"/>
      <c r="N17" s="95"/>
      <c r="O17" s="95"/>
    </row>
    <row r="18" spans="1:15" s="83" customFormat="1" ht="21.75" customHeight="1" thickBot="1" x14ac:dyDescent="0.25">
      <c r="A18" s="452"/>
      <c r="B18" s="452"/>
      <c r="C18" s="162" t="s">
        <v>64</v>
      </c>
      <c r="D18" s="413" t="s">
        <v>171</v>
      </c>
      <c r="E18" s="413"/>
      <c r="F18" s="413"/>
      <c r="G18" s="1"/>
      <c r="H18" s="1"/>
      <c r="I18" s="1"/>
      <c r="J18" s="1"/>
      <c r="K18" s="1"/>
      <c r="L18" s="94"/>
      <c r="M18" s="95"/>
      <c r="N18" s="95"/>
      <c r="O18" s="95"/>
    </row>
    <row r="19" spans="1:15" s="83" customFormat="1" ht="21.75" customHeight="1" x14ac:dyDescent="0.2">
      <c r="A19" s="1"/>
      <c r="B19" s="1"/>
      <c r="C19" s="1"/>
      <c r="D19" s="1"/>
      <c r="E19" s="1"/>
      <c r="F19" s="1"/>
      <c r="G19" s="1"/>
      <c r="H19" s="1"/>
      <c r="I19" s="1"/>
      <c r="J19" s="1"/>
      <c r="K19" s="1"/>
      <c r="L19" s="94"/>
      <c r="M19" s="95"/>
      <c r="N19" s="95"/>
      <c r="O19" s="95"/>
    </row>
    <row r="20" spans="1:15" s="26" customFormat="1" ht="16.5" customHeight="1" x14ac:dyDescent="0.15"/>
    <row r="21" spans="1:15" ht="5.25" customHeight="1" thickBot="1" x14ac:dyDescent="0.25"/>
    <row r="22" spans="1:15" ht="48" customHeight="1" thickBot="1" x14ac:dyDescent="0.25">
      <c r="A22" s="674" t="s">
        <v>98</v>
      </c>
      <c r="B22" s="674"/>
      <c r="C22" s="674"/>
      <c r="D22" s="674"/>
      <c r="E22" s="674"/>
      <c r="F22" s="674"/>
      <c r="G22" s="674"/>
      <c r="H22" s="674"/>
      <c r="I22" s="674"/>
      <c r="J22" s="674"/>
    </row>
    <row r="23" spans="1:15" ht="70.25" customHeight="1" thickBot="1" x14ac:dyDescent="0.25">
      <c r="A23" s="153" t="s">
        <v>8</v>
      </c>
      <c r="B23" s="668" t="s">
        <v>248</v>
      </c>
      <c r="C23" s="669"/>
      <c r="D23" s="670"/>
      <c r="E23" s="154" t="s">
        <v>19</v>
      </c>
      <c r="F23" s="155" t="s">
        <v>309</v>
      </c>
      <c r="G23" s="154" t="s">
        <v>20</v>
      </c>
      <c r="H23" s="668" t="s">
        <v>310</v>
      </c>
      <c r="I23" s="669"/>
      <c r="J23" s="670"/>
    </row>
    <row r="24" spans="1:15" ht="50.25" customHeight="1" thickBot="1" x14ac:dyDescent="0.25">
      <c r="A24" s="125" t="s">
        <v>21</v>
      </c>
      <c r="B24" s="668" t="s">
        <v>311</v>
      </c>
      <c r="C24" s="669"/>
      <c r="D24" s="669"/>
      <c r="E24" s="669"/>
      <c r="F24" s="669"/>
      <c r="G24" s="669"/>
      <c r="H24" s="669"/>
      <c r="I24" s="669"/>
      <c r="J24" s="670"/>
    </row>
    <row r="25" spans="1:15" ht="50.25" customHeight="1" thickBot="1" x14ac:dyDescent="0.25">
      <c r="A25" s="652" t="s">
        <v>22</v>
      </c>
      <c r="B25" s="156">
        <v>2024</v>
      </c>
      <c r="C25" s="157">
        <v>2025</v>
      </c>
      <c r="D25" s="157">
        <v>2026</v>
      </c>
      <c r="E25" s="157">
        <v>2027</v>
      </c>
      <c r="F25" s="158" t="s">
        <v>99</v>
      </c>
      <c r="G25" s="159" t="s">
        <v>23</v>
      </c>
      <c r="H25" s="654" t="s">
        <v>24</v>
      </c>
      <c r="I25" s="655"/>
      <c r="J25" s="656"/>
    </row>
    <row r="26" spans="1:15" ht="50.25" customHeight="1" thickBot="1" x14ac:dyDescent="0.25">
      <c r="A26" s="653"/>
      <c r="B26" s="309">
        <v>2.5000000000000001E-2</v>
      </c>
      <c r="C26" s="310">
        <v>7.4999999999999997E-2</v>
      </c>
      <c r="D26" s="310">
        <v>8.7499999999999994E-2</v>
      </c>
      <c r="E26" s="310">
        <v>6.25E-2</v>
      </c>
      <c r="F26" s="311">
        <f>SUM(B26:E26)</f>
        <v>0.25</v>
      </c>
      <c r="G26" s="312">
        <v>0.25</v>
      </c>
      <c r="H26" s="657"/>
      <c r="I26" s="658"/>
      <c r="J26" s="659"/>
    </row>
    <row r="27" spans="1:15" ht="52.5" customHeight="1" thickBot="1" x14ac:dyDescent="0.25">
      <c r="A27" s="125"/>
      <c r="B27" s="662" t="s">
        <v>25</v>
      </c>
      <c r="C27" s="663"/>
      <c r="D27" s="663"/>
      <c r="E27" s="663"/>
      <c r="F27" s="663"/>
      <c r="G27" s="663"/>
      <c r="H27" s="663"/>
      <c r="I27" s="663"/>
      <c r="J27" s="664"/>
    </row>
    <row r="28" spans="1:15" s="29" customFormat="1" ht="56.25" customHeight="1" thickBot="1" x14ac:dyDescent="0.25">
      <c r="A28" s="652" t="s">
        <v>75</v>
      </c>
      <c r="B28" s="125" t="s">
        <v>76</v>
      </c>
      <c r="C28" s="153" t="s">
        <v>27</v>
      </c>
      <c r="D28" s="660" t="s">
        <v>28</v>
      </c>
      <c r="E28" s="661"/>
      <c r="F28" s="660" t="s">
        <v>29</v>
      </c>
      <c r="G28" s="661"/>
      <c r="H28" s="126" t="s">
        <v>30</v>
      </c>
      <c r="I28" s="124" t="s">
        <v>31</v>
      </c>
      <c r="J28" s="124" t="s">
        <v>32</v>
      </c>
    </row>
    <row r="29" spans="1:15" ht="239" customHeight="1" thickBot="1" x14ac:dyDescent="0.25">
      <c r="A29" s="653"/>
      <c r="B29" s="313">
        <v>6.2500000000000003E-3</v>
      </c>
      <c r="C29" s="91">
        <v>0.63</v>
      </c>
      <c r="D29" s="518" t="s">
        <v>312</v>
      </c>
      <c r="E29" s="519"/>
      <c r="F29" s="518" t="s">
        <v>312</v>
      </c>
      <c r="G29" s="519"/>
      <c r="H29" s="90" t="s">
        <v>289</v>
      </c>
      <c r="I29" s="160" t="s">
        <v>313</v>
      </c>
      <c r="J29" s="314" t="s">
        <v>314</v>
      </c>
    </row>
    <row r="30" spans="1:15" s="29" customFormat="1" ht="45" customHeight="1" thickBot="1" x14ac:dyDescent="0.25">
      <c r="A30" s="652" t="s">
        <v>77</v>
      </c>
      <c r="B30" s="123" t="s">
        <v>76</v>
      </c>
      <c r="C30" s="126" t="s">
        <v>27</v>
      </c>
      <c r="D30" s="660" t="s">
        <v>28</v>
      </c>
      <c r="E30" s="661"/>
      <c r="F30" s="660" t="s">
        <v>29</v>
      </c>
      <c r="G30" s="661"/>
      <c r="H30" s="126" t="s">
        <v>30</v>
      </c>
      <c r="I30" s="124" t="s">
        <v>31</v>
      </c>
      <c r="J30" s="124" t="s">
        <v>32</v>
      </c>
    </row>
    <row r="31" spans="1:15" ht="409.25" customHeight="1" thickBot="1" x14ac:dyDescent="0.25">
      <c r="A31" s="653"/>
      <c r="B31" s="313">
        <v>6.2500000000000003E-3</v>
      </c>
      <c r="C31" s="315">
        <v>0.63</v>
      </c>
      <c r="D31" s="518" t="s">
        <v>315</v>
      </c>
      <c r="E31" s="519"/>
      <c r="F31" s="518" t="s">
        <v>316</v>
      </c>
      <c r="G31" s="519"/>
      <c r="H31" s="90" t="s">
        <v>289</v>
      </c>
      <c r="I31" s="160" t="s">
        <v>317</v>
      </c>
      <c r="J31" s="160" t="s">
        <v>318</v>
      </c>
    </row>
    <row r="32" spans="1:15" s="29" customFormat="1" ht="54" customHeight="1" thickBot="1" x14ac:dyDescent="0.25">
      <c r="A32" s="652" t="s">
        <v>78</v>
      </c>
      <c r="B32" s="123" t="s">
        <v>76</v>
      </c>
      <c r="C32" s="126" t="s">
        <v>27</v>
      </c>
      <c r="D32" s="660" t="s">
        <v>28</v>
      </c>
      <c r="E32" s="661"/>
      <c r="F32" s="660" t="s">
        <v>29</v>
      </c>
      <c r="G32" s="661"/>
      <c r="H32" s="126" t="s">
        <v>30</v>
      </c>
      <c r="I32" s="124" t="s">
        <v>31</v>
      </c>
      <c r="J32" s="124" t="s">
        <v>32</v>
      </c>
    </row>
    <row r="33" spans="1:10" ht="409.25" customHeight="1" thickBot="1" x14ac:dyDescent="0.25">
      <c r="A33" s="653"/>
      <c r="B33" s="313">
        <v>6.2500000000000003E-3</v>
      </c>
      <c r="C33" s="316">
        <v>6.3E-3</v>
      </c>
      <c r="D33" s="518" t="s">
        <v>319</v>
      </c>
      <c r="E33" s="519"/>
      <c r="F33" s="518" t="s">
        <v>320</v>
      </c>
      <c r="G33" s="519"/>
      <c r="H33" s="90" t="s">
        <v>289</v>
      </c>
      <c r="I33" s="160" t="s">
        <v>313</v>
      </c>
      <c r="J33" s="314" t="s">
        <v>321</v>
      </c>
    </row>
    <row r="34" spans="1:10" s="29" customFormat="1" ht="47.25" customHeight="1" thickBot="1" x14ac:dyDescent="0.25">
      <c r="A34" s="652" t="s">
        <v>79</v>
      </c>
      <c r="B34" s="123" t="s">
        <v>76</v>
      </c>
      <c r="C34" s="123" t="s">
        <v>27</v>
      </c>
      <c r="D34" s="660" t="s">
        <v>28</v>
      </c>
      <c r="E34" s="661"/>
      <c r="F34" s="660" t="s">
        <v>29</v>
      </c>
      <c r="G34" s="661"/>
      <c r="H34" s="126" t="s">
        <v>30</v>
      </c>
      <c r="I34" s="126" t="s">
        <v>31</v>
      </c>
      <c r="J34" s="124" t="s">
        <v>32</v>
      </c>
    </row>
    <row r="35" spans="1:10" ht="409" customHeight="1" thickBot="1" x14ac:dyDescent="0.25">
      <c r="A35" s="653"/>
      <c r="B35" s="313">
        <v>6.2500000000000003E-3</v>
      </c>
      <c r="C35" s="91">
        <v>0.63</v>
      </c>
      <c r="D35" s="518" t="s">
        <v>330</v>
      </c>
      <c r="E35" s="519"/>
      <c r="F35" s="518" t="s">
        <v>328</v>
      </c>
      <c r="G35" s="519"/>
      <c r="H35" s="90" t="s">
        <v>289</v>
      </c>
      <c r="I35" s="160" t="s">
        <v>313</v>
      </c>
      <c r="J35" s="314" t="s">
        <v>329</v>
      </c>
    </row>
    <row r="36" spans="1:10" s="29" customFormat="1" ht="47.25" customHeight="1" thickBot="1" x14ac:dyDescent="0.25">
      <c r="A36" s="652" t="s">
        <v>80</v>
      </c>
      <c r="B36" s="123" t="s">
        <v>76</v>
      </c>
      <c r="C36" s="126" t="s">
        <v>27</v>
      </c>
      <c r="D36" s="660" t="s">
        <v>28</v>
      </c>
      <c r="E36" s="661"/>
      <c r="F36" s="660" t="s">
        <v>29</v>
      </c>
      <c r="G36" s="661"/>
      <c r="H36" s="126" t="s">
        <v>30</v>
      </c>
      <c r="I36" s="124" t="s">
        <v>31</v>
      </c>
      <c r="J36" s="124" t="s">
        <v>32</v>
      </c>
    </row>
    <row r="37" spans="1:10" ht="409.25" customHeight="1" thickBot="1" x14ac:dyDescent="0.25">
      <c r="A37" s="653"/>
      <c r="B37" s="313">
        <v>6.2500000000000003E-3</v>
      </c>
      <c r="C37" s="316">
        <v>6.3E-3</v>
      </c>
      <c r="D37" s="518" t="s">
        <v>389</v>
      </c>
      <c r="E37" s="520"/>
      <c r="F37" s="518" t="s">
        <v>391</v>
      </c>
      <c r="G37" s="520"/>
      <c r="H37" s="90" t="s">
        <v>289</v>
      </c>
      <c r="I37" s="160" t="s">
        <v>313</v>
      </c>
      <c r="J37" s="346" t="s">
        <v>390</v>
      </c>
    </row>
    <row r="38" spans="1:10" s="29" customFormat="1" ht="48.75" customHeight="1" thickBot="1" x14ac:dyDescent="0.25">
      <c r="A38" s="652" t="s">
        <v>81</v>
      </c>
      <c r="B38" s="123" t="s">
        <v>76</v>
      </c>
      <c r="C38" s="126" t="s">
        <v>27</v>
      </c>
      <c r="D38" s="660" t="s">
        <v>28</v>
      </c>
      <c r="E38" s="661"/>
      <c r="F38" s="660" t="s">
        <v>29</v>
      </c>
      <c r="G38" s="661"/>
      <c r="H38" s="126" t="s">
        <v>30</v>
      </c>
      <c r="I38" s="124" t="s">
        <v>31</v>
      </c>
      <c r="J38" s="124" t="s">
        <v>32</v>
      </c>
    </row>
    <row r="39" spans="1:10" ht="409" customHeight="1" thickBot="1" x14ac:dyDescent="0.25">
      <c r="A39" s="653"/>
      <c r="B39" s="313">
        <v>6.2500000000000003E-3</v>
      </c>
      <c r="C39" s="350">
        <v>6.3E-3</v>
      </c>
      <c r="D39" s="518" t="s">
        <v>427</v>
      </c>
      <c r="E39" s="520"/>
      <c r="F39" s="518" t="s">
        <v>457</v>
      </c>
      <c r="G39" s="520"/>
      <c r="H39" s="90" t="s">
        <v>289</v>
      </c>
      <c r="I39" s="160" t="s">
        <v>313</v>
      </c>
      <c r="J39" s="346" t="s">
        <v>390</v>
      </c>
    </row>
    <row r="40" spans="1:10" ht="46.5" customHeight="1" thickBot="1" x14ac:dyDescent="0.25">
      <c r="A40" s="652" t="s">
        <v>82</v>
      </c>
      <c r="B40" s="125" t="s">
        <v>76</v>
      </c>
      <c r="C40" s="153" t="s">
        <v>27</v>
      </c>
      <c r="D40" s="660" t="s">
        <v>28</v>
      </c>
      <c r="E40" s="661"/>
      <c r="F40" s="660" t="s">
        <v>29</v>
      </c>
      <c r="G40" s="661"/>
      <c r="H40" s="126" t="s">
        <v>30</v>
      </c>
      <c r="I40" s="124" t="s">
        <v>31</v>
      </c>
      <c r="J40" s="124" t="s">
        <v>32</v>
      </c>
    </row>
    <row r="41" spans="1:10" ht="409.25" customHeight="1" thickBot="1" x14ac:dyDescent="0.25">
      <c r="A41" s="653"/>
      <c r="B41" s="313">
        <v>6.2500000000000003E-3</v>
      </c>
      <c r="C41" s="350">
        <v>6.3E-3</v>
      </c>
      <c r="D41" s="409" t="s">
        <v>459</v>
      </c>
      <c r="E41" s="687"/>
      <c r="F41" s="409" t="s">
        <v>461</v>
      </c>
      <c r="G41" s="410"/>
      <c r="H41" s="90" t="s">
        <v>289</v>
      </c>
      <c r="I41" s="160" t="s">
        <v>313</v>
      </c>
      <c r="J41" s="346" t="s">
        <v>462</v>
      </c>
    </row>
    <row r="42" spans="1:10" ht="48.75" customHeight="1" thickBot="1" x14ac:dyDescent="0.25">
      <c r="A42" s="652" t="s">
        <v>83</v>
      </c>
      <c r="B42" s="125" t="s">
        <v>76</v>
      </c>
      <c r="C42" s="153" t="s">
        <v>27</v>
      </c>
      <c r="D42" s="660" t="s">
        <v>28</v>
      </c>
      <c r="E42" s="661"/>
      <c r="F42" s="660" t="s">
        <v>29</v>
      </c>
      <c r="G42" s="661"/>
      <c r="H42" s="126" t="s">
        <v>30</v>
      </c>
      <c r="I42" s="124" t="s">
        <v>31</v>
      </c>
      <c r="J42" s="124" t="s">
        <v>32</v>
      </c>
    </row>
    <row r="43" spans="1:10" ht="408.5" customHeight="1" thickBot="1" x14ac:dyDescent="0.25">
      <c r="A43" s="653"/>
      <c r="B43" s="313">
        <v>6.2500000000000003E-3</v>
      </c>
      <c r="C43" s="350">
        <v>6.3E-3</v>
      </c>
      <c r="D43" s="518" t="s">
        <v>503</v>
      </c>
      <c r="E43" s="687"/>
      <c r="F43" s="518" t="s">
        <v>504</v>
      </c>
      <c r="G43" s="520"/>
      <c r="H43" s="90" t="s">
        <v>289</v>
      </c>
      <c r="I43" s="160" t="s">
        <v>313</v>
      </c>
      <c r="J43" s="346" t="s">
        <v>505</v>
      </c>
    </row>
    <row r="44" spans="1:10" ht="42.75" customHeight="1" thickBot="1" x14ac:dyDescent="0.25">
      <c r="A44" s="652" t="s">
        <v>84</v>
      </c>
      <c r="B44" s="125" t="s">
        <v>76</v>
      </c>
      <c r="C44" s="153" t="s">
        <v>27</v>
      </c>
      <c r="D44" s="660" t="s">
        <v>28</v>
      </c>
      <c r="E44" s="661"/>
      <c r="F44" s="660" t="s">
        <v>29</v>
      </c>
      <c r="G44" s="661"/>
      <c r="H44" s="126" t="s">
        <v>30</v>
      </c>
      <c r="I44" s="124" t="s">
        <v>31</v>
      </c>
      <c r="J44" s="124" t="s">
        <v>32</v>
      </c>
    </row>
    <row r="45" spans="1:10" ht="78.5" customHeight="1" thickBot="1" x14ac:dyDescent="0.25">
      <c r="A45" s="653"/>
      <c r="B45" s="313">
        <v>6.2500000000000003E-3</v>
      </c>
      <c r="C45" s="92">
        <f>+J59</f>
        <v>0</v>
      </c>
      <c r="D45" s="688"/>
      <c r="E45" s="689"/>
      <c r="F45" s="688"/>
      <c r="G45" s="689"/>
      <c r="H45" s="90"/>
      <c r="I45" s="90"/>
      <c r="J45" s="90"/>
    </row>
    <row r="46" spans="1:10" ht="45" customHeight="1" thickBot="1" x14ac:dyDescent="0.25">
      <c r="A46" s="652" t="s">
        <v>85</v>
      </c>
      <c r="B46" s="125" t="s">
        <v>76</v>
      </c>
      <c r="C46" s="153" t="s">
        <v>27</v>
      </c>
      <c r="D46" s="660" t="s">
        <v>28</v>
      </c>
      <c r="E46" s="661"/>
      <c r="F46" s="660" t="s">
        <v>29</v>
      </c>
      <c r="G46" s="661"/>
      <c r="H46" s="126" t="s">
        <v>30</v>
      </c>
      <c r="I46" s="124" t="s">
        <v>31</v>
      </c>
      <c r="J46" s="124" t="s">
        <v>32</v>
      </c>
    </row>
    <row r="47" spans="1:10" ht="75.5" customHeight="1" thickBot="1" x14ac:dyDescent="0.25">
      <c r="A47" s="653"/>
      <c r="B47" s="313">
        <v>6.2500000000000003E-3</v>
      </c>
      <c r="C47" s="92">
        <f>+K59</f>
        <v>0</v>
      </c>
      <c r="D47" s="688"/>
      <c r="E47" s="689"/>
      <c r="F47" s="688"/>
      <c r="G47" s="689"/>
      <c r="H47" s="90"/>
      <c r="I47" s="161"/>
      <c r="J47" s="161"/>
    </row>
    <row r="48" spans="1:10" ht="46.5" customHeight="1" thickBot="1" x14ac:dyDescent="0.25">
      <c r="A48" s="652" t="s">
        <v>86</v>
      </c>
      <c r="B48" s="125" t="s">
        <v>76</v>
      </c>
      <c r="C48" s="153" t="s">
        <v>27</v>
      </c>
      <c r="D48" s="660" t="s">
        <v>28</v>
      </c>
      <c r="E48" s="661"/>
      <c r="F48" s="660" t="s">
        <v>29</v>
      </c>
      <c r="G48" s="661"/>
      <c r="H48" s="126" t="s">
        <v>30</v>
      </c>
      <c r="I48" s="124" t="s">
        <v>31</v>
      </c>
      <c r="J48" s="124" t="s">
        <v>32</v>
      </c>
    </row>
    <row r="49" spans="1:13" ht="72" customHeight="1" thickBot="1" x14ac:dyDescent="0.25">
      <c r="A49" s="653"/>
      <c r="B49" s="313">
        <v>6.2500000000000003E-3</v>
      </c>
      <c r="C49" s="92">
        <f>+L59</f>
        <v>0</v>
      </c>
      <c r="D49" s="688"/>
      <c r="E49" s="689"/>
      <c r="F49" s="691"/>
      <c r="G49" s="691"/>
      <c r="H49" s="90"/>
      <c r="I49" s="90"/>
      <c r="J49" s="90"/>
    </row>
    <row r="50" spans="1:13" ht="48.75" customHeight="1" thickBot="1" x14ac:dyDescent="0.25">
      <c r="A50" s="652" t="s">
        <v>87</v>
      </c>
      <c r="B50" s="125" t="s">
        <v>76</v>
      </c>
      <c r="C50" s="153" t="s">
        <v>27</v>
      </c>
      <c r="D50" s="660" t="s">
        <v>28</v>
      </c>
      <c r="E50" s="661"/>
      <c r="F50" s="660" t="s">
        <v>29</v>
      </c>
      <c r="G50" s="661"/>
      <c r="H50" s="126" t="s">
        <v>30</v>
      </c>
      <c r="I50" s="124" t="s">
        <v>31</v>
      </c>
      <c r="J50" s="124" t="s">
        <v>32</v>
      </c>
    </row>
    <row r="51" spans="1:13" ht="72.5" customHeight="1" thickBot="1" x14ac:dyDescent="0.25">
      <c r="A51" s="653"/>
      <c r="B51" s="313">
        <v>6.2500000000000003E-3</v>
      </c>
      <c r="C51" s="92">
        <f>+M59</f>
        <v>0</v>
      </c>
      <c r="D51" s="688"/>
      <c r="E51" s="689"/>
      <c r="F51" s="688"/>
      <c r="G51" s="689"/>
      <c r="H51" s="90"/>
      <c r="I51" s="90"/>
      <c r="J51" s="90"/>
    </row>
    <row r="52" spans="1:13" x14ac:dyDescent="0.2">
      <c r="B52" s="1">
        <f>B29+B31+B33+B35+B37+B39+B41+B43+B45+B47+B49+B51</f>
        <v>7.4999999999999997E-2</v>
      </c>
    </row>
    <row r="53" spans="1:13" ht="18" x14ac:dyDescent="0.2">
      <c r="A53" s="52" t="s">
        <v>100</v>
      </c>
    </row>
    <row r="54" spans="1:13" ht="18" customHeight="1" x14ac:dyDescent="0.2">
      <c r="A54" s="36"/>
    </row>
    <row r="55" spans="1:13" ht="24" x14ac:dyDescent="0.2">
      <c r="A55" s="690" t="s">
        <v>101</v>
      </c>
      <c r="B55" s="37" t="s">
        <v>50</v>
      </c>
      <c r="C55" s="37" t="s">
        <v>51</v>
      </c>
      <c r="D55" s="37" t="s">
        <v>52</v>
      </c>
      <c r="E55" s="37" t="s">
        <v>53</v>
      </c>
      <c r="F55" s="37" t="s">
        <v>55</v>
      </c>
      <c r="G55" s="37" t="s">
        <v>56</v>
      </c>
      <c r="H55" s="37" t="s">
        <v>57</v>
      </c>
      <c r="I55" s="37" t="s">
        <v>58</v>
      </c>
      <c r="J55" s="37" t="s">
        <v>60</v>
      </c>
      <c r="K55" s="37" t="s">
        <v>61</v>
      </c>
      <c r="L55" s="37" t="s">
        <v>62</v>
      </c>
      <c r="M55" s="37" t="s">
        <v>63</v>
      </c>
    </row>
    <row r="56" spans="1:13" ht="24.75" customHeight="1" x14ac:dyDescent="0.2">
      <c r="A56" s="690"/>
      <c r="B56" s="38">
        <v>0.63</v>
      </c>
      <c r="C56" s="38">
        <v>0.63</v>
      </c>
      <c r="D56" s="38">
        <v>0.63</v>
      </c>
      <c r="E56" s="38">
        <v>0.63</v>
      </c>
      <c r="F56" s="38">
        <v>0.63</v>
      </c>
      <c r="G56" s="38">
        <v>0.63</v>
      </c>
      <c r="H56" s="38">
        <v>0.63</v>
      </c>
      <c r="I56" s="38">
        <v>0.63</v>
      </c>
      <c r="J56" s="38"/>
      <c r="K56" s="38"/>
      <c r="L56" s="38"/>
      <c r="M56" s="38"/>
    </row>
    <row r="57" spans="1:13" s="28" customFormat="1" ht="13.25" customHeight="1" x14ac:dyDescent="0.2">
      <c r="A57" s="1"/>
      <c r="B57" s="1"/>
      <c r="C57" s="1"/>
      <c r="D57" s="1"/>
      <c r="E57" s="1"/>
      <c r="F57" s="1"/>
      <c r="G57" s="1"/>
      <c r="H57" s="1"/>
      <c r="I57" s="1"/>
    </row>
    <row r="58" spans="1:13" ht="15" thickBot="1" x14ac:dyDescent="0.25"/>
    <row r="59" spans="1:13" ht="61" customHeight="1" thickBot="1" x14ac:dyDescent="0.25">
      <c r="A59" s="212" t="s">
        <v>102</v>
      </c>
      <c r="B59" s="195" t="s">
        <v>103</v>
      </c>
      <c r="C59" s="167"/>
      <c r="D59" s="213" t="s">
        <v>104</v>
      </c>
      <c r="E59" s="195" t="s">
        <v>103</v>
      </c>
      <c r="F59" s="167"/>
      <c r="G59" s="213" t="s">
        <v>105</v>
      </c>
      <c r="H59" s="195" t="s">
        <v>106</v>
      </c>
      <c r="I59" s="211"/>
      <c r="J59" s="161"/>
    </row>
    <row r="60" spans="1:13" ht="24" customHeight="1" thickBot="1" x14ac:dyDescent="0.25">
      <c r="A60" s="214"/>
      <c r="B60" s="195" t="s">
        <v>107</v>
      </c>
      <c r="C60" s="352" t="s">
        <v>322</v>
      </c>
      <c r="D60" s="215"/>
      <c r="E60" s="195" t="s">
        <v>107</v>
      </c>
      <c r="F60" s="352" t="s">
        <v>324</v>
      </c>
      <c r="G60" s="215"/>
      <c r="H60" s="195" t="s">
        <v>108</v>
      </c>
      <c r="I60" s="351"/>
      <c r="J60" s="161"/>
    </row>
    <row r="61" spans="1:13" ht="27" customHeight="1" thickBot="1" x14ac:dyDescent="0.25">
      <c r="A61" s="214"/>
      <c r="B61" s="195" t="s">
        <v>109</v>
      </c>
      <c r="C61" s="352" t="s">
        <v>323</v>
      </c>
      <c r="D61" s="215"/>
      <c r="E61" s="195" t="s">
        <v>109</v>
      </c>
      <c r="F61" s="352" t="s">
        <v>325</v>
      </c>
      <c r="G61" s="215"/>
      <c r="H61" s="195" t="s">
        <v>110</v>
      </c>
      <c r="I61" s="351" t="s">
        <v>430</v>
      </c>
      <c r="J61" s="161"/>
    </row>
    <row r="62" spans="1:13" ht="70" customHeight="1" thickBot="1" x14ac:dyDescent="0.25">
      <c r="A62" s="214"/>
      <c r="B62" s="195" t="s">
        <v>103</v>
      </c>
      <c r="C62" s="167"/>
      <c r="D62" s="215"/>
      <c r="E62" s="195" t="s">
        <v>103</v>
      </c>
      <c r="F62" s="352"/>
      <c r="G62" s="215"/>
      <c r="H62" s="195" t="s">
        <v>106</v>
      </c>
      <c r="I62" s="211"/>
      <c r="J62" s="161"/>
    </row>
    <row r="63" spans="1:13" ht="32" customHeight="1" thickBot="1" x14ac:dyDescent="0.25">
      <c r="A63" s="214"/>
      <c r="B63" s="195" t="s">
        <v>107</v>
      </c>
      <c r="C63" s="167"/>
      <c r="D63" s="215"/>
      <c r="E63" s="195" t="s">
        <v>107</v>
      </c>
      <c r="F63" s="352" t="s">
        <v>326</v>
      </c>
      <c r="G63" s="215"/>
      <c r="H63" s="195" t="s">
        <v>108</v>
      </c>
      <c r="I63" s="211"/>
      <c r="J63" s="161"/>
    </row>
    <row r="64" spans="1:13" ht="34.5" customHeight="1" thickBot="1" x14ac:dyDescent="0.25">
      <c r="A64" s="216"/>
      <c r="B64" s="195" t="s">
        <v>109</v>
      </c>
      <c r="C64" s="167"/>
      <c r="D64" s="217"/>
      <c r="E64" s="195" t="s">
        <v>109</v>
      </c>
      <c r="F64" s="352" t="s">
        <v>327</v>
      </c>
      <c r="G64" s="217"/>
      <c r="H64" s="195" t="s">
        <v>110</v>
      </c>
      <c r="I64" s="211"/>
      <c r="J64" s="161"/>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dataValidations count="1">
    <dataValidation type="list" allowBlank="1" showInputMessage="1" showErrorMessage="1" sqref="H26:J26" xr:uid="{A52E3955-10F7-4770-8A91-5F4747E11A48}">
      <formula1>#REF!</formula1>
    </dataValidation>
  </dataValidations>
  <hyperlinks>
    <hyperlink ref="J29" r:id="rId1" xr:uid="{F40FA46A-CAFB-C442-ADB4-7C7905143BAB}"/>
    <hyperlink ref="J33" r:id="rId2" xr:uid="{604EC199-4B85-BA42-AEF7-5B18504194FF}"/>
    <hyperlink ref="J35" r:id="rId3" xr:uid="{6887C5F7-6DF5-3446-9C6B-4C46663D635E}"/>
    <hyperlink ref="J37" r:id="rId4" xr:uid="{BF64717F-723E-472F-A475-4F952B5D9FC0}"/>
    <hyperlink ref="J39" r:id="rId5" xr:uid="{91CC26C9-FDBA-0B4D-B388-7E7846042D3C}"/>
    <hyperlink ref="J41" r:id="rId6" xr:uid="{90DCF29D-EFA2-324F-BAA6-34130D70923C}"/>
    <hyperlink ref="J43" r:id="rId7" xr:uid="{8FD23F26-374A-4A0F-8483-25F7B8816438}"/>
  </hyperlinks>
  <pageMargins left="0.25" right="0.25" top="0.75" bottom="0.75" header="0.3" footer="0.3"/>
  <pageSetup scale="21" orientation="landscape" r:id="rId8"/>
  <drawing r:id="rId9"/>
  <legacyDrawing r:id="rId1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C1FBD-E004-2842-98E3-073A594B4762}">
  <dimension ref="A1:M65"/>
  <sheetViews>
    <sheetView topLeftCell="B49" zoomScale="115" zoomScaleNormal="70" workbookViewId="0">
      <selection activeCell="F43" sqref="F43:G43"/>
    </sheetView>
  </sheetViews>
  <sheetFormatPr baseColWidth="10" defaultRowHeight="15" x14ac:dyDescent="0.2"/>
  <cols>
    <col min="1" max="1" width="34" customWidth="1"/>
    <col min="2" max="2" width="16.6640625" customWidth="1"/>
    <col min="3" max="3" width="40" customWidth="1"/>
    <col min="4" max="4" width="175.83203125" customWidth="1"/>
    <col min="5" max="5" width="148.5" customWidth="1"/>
    <col min="6" max="6" width="186.6640625" customWidth="1"/>
    <col min="7" max="7" width="144.1640625" customWidth="1"/>
    <col min="8" max="8" width="22.6640625" bestFit="1" customWidth="1"/>
    <col min="9" max="9" width="108.1640625" customWidth="1"/>
    <col min="10" max="10" width="69.6640625" customWidth="1"/>
    <col min="11" max="11" width="10.1640625" bestFit="1" customWidth="1"/>
    <col min="12" max="12" width="9.6640625" bestFit="1" customWidth="1"/>
  </cols>
  <sheetData>
    <row r="1" spans="1:13" ht="17" customHeight="1" thickBot="1" x14ac:dyDescent="0.25">
      <c r="A1" s="692" t="e" vm="1">
        <v>#VALUE!</v>
      </c>
      <c r="B1" s="430" t="s">
        <v>44</v>
      </c>
      <c r="C1" s="431"/>
      <c r="D1" s="431"/>
      <c r="E1" s="431"/>
      <c r="F1" s="431"/>
      <c r="G1" s="431"/>
      <c r="H1" s="432"/>
      <c r="I1" s="53" t="s">
        <v>94</v>
      </c>
      <c r="J1" s="427" t="s">
        <v>160</v>
      </c>
      <c r="K1" s="428"/>
      <c r="L1" s="429"/>
      <c r="M1" s="88"/>
    </row>
    <row r="2" spans="1:13" ht="17" thickBot="1" x14ac:dyDescent="0.25">
      <c r="A2" s="693"/>
      <c r="B2" s="433" t="s">
        <v>45</v>
      </c>
      <c r="C2" s="434"/>
      <c r="D2" s="434"/>
      <c r="E2" s="434"/>
      <c r="F2" s="434"/>
      <c r="G2" s="434"/>
      <c r="H2" s="435"/>
      <c r="I2" s="53" t="s">
        <v>95</v>
      </c>
      <c r="J2" s="427" t="s">
        <v>161</v>
      </c>
      <c r="K2" s="428"/>
      <c r="L2" s="429"/>
      <c r="M2" s="88"/>
    </row>
    <row r="3" spans="1:13" ht="17" thickBot="1" x14ac:dyDescent="0.25">
      <c r="A3" s="693"/>
      <c r="B3" s="433" t="s">
        <v>0</v>
      </c>
      <c r="C3" s="434"/>
      <c r="D3" s="434"/>
      <c r="E3" s="434"/>
      <c r="F3" s="434"/>
      <c r="G3" s="434"/>
      <c r="H3" s="435"/>
      <c r="I3" s="53" t="s">
        <v>96</v>
      </c>
      <c r="J3" s="427" t="s">
        <v>162</v>
      </c>
      <c r="K3" s="428"/>
      <c r="L3" s="429"/>
      <c r="M3" s="88"/>
    </row>
    <row r="4" spans="1:13" ht="17" thickBot="1" x14ac:dyDescent="0.25">
      <c r="A4" s="694"/>
      <c r="B4" s="436" t="s">
        <v>97</v>
      </c>
      <c r="C4" s="437"/>
      <c r="D4" s="437"/>
      <c r="E4" s="437"/>
      <c r="F4" s="437"/>
      <c r="G4" s="437"/>
      <c r="H4" s="438"/>
      <c r="I4" s="53" t="s">
        <v>47</v>
      </c>
      <c r="J4" s="427" t="s">
        <v>164</v>
      </c>
      <c r="K4" s="428"/>
      <c r="L4" s="429"/>
      <c r="M4" s="88"/>
    </row>
    <row r="5" spans="1:13" x14ac:dyDescent="0.2">
      <c r="A5" s="1"/>
      <c r="B5" s="1"/>
      <c r="C5" s="1"/>
      <c r="D5" s="1"/>
      <c r="E5" s="1"/>
      <c r="F5" s="1"/>
      <c r="G5" s="1"/>
      <c r="H5" s="1"/>
      <c r="I5" s="1"/>
      <c r="J5" s="1"/>
      <c r="K5" s="1"/>
      <c r="L5" s="1"/>
      <c r="M5" s="1"/>
    </row>
    <row r="6" spans="1:13" ht="16" thickBot="1" x14ac:dyDescent="0.25">
      <c r="A6" s="6"/>
      <c r="B6" s="7"/>
      <c r="C6" s="7"/>
      <c r="D6" s="9"/>
      <c r="E6" s="8"/>
      <c r="F6" s="8"/>
      <c r="G6" s="221"/>
      <c r="H6" s="221"/>
      <c r="I6" s="10"/>
      <c r="J6" s="10"/>
      <c r="K6" s="7"/>
      <c r="L6" s="7"/>
      <c r="M6" s="7"/>
    </row>
    <row r="7" spans="1:13" x14ac:dyDescent="0.2">
      <c r="A7" s="665" t="s">
        <v>1</v>
      </c>
      <c r="B7" s="675" t="s">
        <v>170</v>
      </c>
      <c r="C7" s="676"/>
      <c r="D7" s="676"/>
      <c r="E7" s="676"/>
      <c r="F7" s="676"/>
      <c r="G7" s="676"/>
      <c r="H7" s="677"/>
      <c r="I7" s="665" t="s">
        <v>49</v>
      </c>
      <c r="J7" s="671"/>
      <c r="K7" s="7"/>
      <c r="L7" s="7"/>
      <c r="M7" s="7"/>
    </row>
    <row r="8" spans="1:13" x14ac:dyDescent="0.2">
      <c r="A8" s="666"/>
      <c r="B8" s="678"/>
      <c r="C8" s="679"/>
      <c r="D8" s="679"/>
      <c r="E8" s="679"/>
      <c r="F8" s="679"/>
      <c r="G8" s="679"/>
      <c r="H8" s="680"/>
      <c r="I8" s="666"/>
      <c r="J8" s="672"/>
      <c r="K8" s="7"/>
      <c r="L8" s="7"/>
      <c r="M8" s="7"/>
    </row>
    <row r="9" spans="1:13" x14ac:dyDescent="0.2">
      <c r="A9" s="666"/>
      <c r="B9" s="678"/>
      <c r="C9" s="679"/>
      <c r="D9" s="679"/>
      <c r="E9" s="679"/>
      <c r="F9" s="679"/>
      <c r="G9" s="679"/>
      <c r="H9" s="680"/>
      <c r="I9" s="666"/>
      <c r="J9" s="672"/>
      <c r="K9" s="7"/>
      <c r="L9" s="7"/>
      <c r="M9" s="7"/>
    </row>
    <row r="10" spans="1:13" ht="16" thickBot="1" x14ac:dyDescent="0.25">
      <c r="A10" s="667"/>
      <c r="B10" s="681"/>
      <c r="C10" s="682"/>
      <c r="D10" s="682"/>
      <c r="E10" s="682"/>
      <c r="F10" s="682"/>
      <c r="G10" s="682"/>
      <c r="H10" s="683"/>
      <c r="I10" s="667"/>
      <c r="J10" s="673"/>
      <c r="K10" s="7"/>
      <c r="L10" s="7"/>
      <c r="M10" s="7"/>
    </row>
    <row r="11" spans="1:13" ht="16" thickBot="1" x14ac:dyDescent="0.25">
      <c r="A11" s="14"/>
      <c r="B11" s="82"/>
      <c r="C11" s="7"/>
      <c r="D11" s="7"/>
      <c r="E11" s="7"/>
      <c r="F11" s="7"/>
      <c r="G11" s="7"/>
      <c r="H11" s="7"/>
      <c r="I11" s="7"/>
      <c r="J11" s="7"/>
      <c r="K11" s="7"/>
      <c r="L11" s="7"/>
      <c r="M11" s="7"/>
    </row>
    <row r="12" spans="1:13" ht="20" thickBot="1" x14ac:dyDescent="0.25">
      <c r="A12" s="460" t="s">
        <v>2</v>
      </c>
      <c r="B12" s="163" t="s">
        <v>50</v>
      </c>
      <c r="C12" s="228">
        <v>45688</v>
      </c>
      <c r="D12" s="163" t="s">
        <v>51</v>
      </c>
      <c r="E12" s="229">
        <v>45716</v>
      </c>
      <c r="F12" s="163" t="s">
        <v>52</v>
      </c>
      <c r="G12" s="228">
        <v>45747</v>
      </c>
      <c r="H12" s="163" t="s">
        <v>53</v>
      </c>
      <c r="I12" s="230">
        <v>45777</v>
      </c>
      <c r="J12" s="83"/>
      <c r="K12" s="83"/>
      <c r="L12" s="83"/>
      <c r="M12" s="83"/>
    </row>
    <row r="13" spans="1:13" ht="19" thickBot="1" x14ac:dyDescent="0.25">
      <c r="A13" s="460"/>
      <c r="B13" s="149" t="s">
        <v>55</v>
      </c>
      <c r="C13" s="342">
        <v>45808</v>
      </c>
      <c r="D13" s="147" t="s">
        <v>56</v>
      </c>
      <c r="E13" s="349">
        <v>45838</v>
      </c>
      <c r="F13" s="147" t="s">
        <v>57</v>
      </c>
      <c r="G13" s="356">
        <v>45869</v>
      </c>
      <c r="H13" s="147" t="s">
        <v>58</v>
      </c>
      <c r="I13" s="374">
        <v>45900</v>
      </c>
      <c r="J13" s="83"/>
      <c r="K13" s="83"/>
      <c r="L13" s="83"/>
      <c r="M13" s="83"/>
    </row>
    <row r="14" spans="1:13" ht="16" thickBot="1" x14ac:dyDescent="0.25">
      <c r="A14" s="460"/>
      <c r="B14" s="147" t="s">
        <v>60</v>
      </c>
      <c r="C14" s="165"/>
      <c r="D14" s="147" t="s">
        <v>61</v>
      </c>
      <c r="E14" s="54"/>
      <c r="F14" s="147" t="s">
        <v>62</v>
      </c>
      <c r="G14" s="54"/>
      <c r="H14" s="147" t="s">
        <v>63</v>
      </c>
      <c r="I14" s="166"/>
      <c r="J14" s="83"/>
      <c r="K14" s="83"/>
      <c r="L14" s="83"/>
      <c r="M14" s="83"/>
    </row>
    <row r="15" spans="1:13" ht="16" thickBot="1" x14ac:dyDescent="0.25">
      <c r="A15" s="1"/>
      <c r="B15" s="1"/>
      <c r="C15" s="1"/>
      <c r="D15" s="1"/>
      <c r="E15" s="1"/>
      <c r="F15" s="1"/>
      <c r="G15" s="1"/>
      <c r="H15" s="1"/>
      <c r="I15" s="1"/>
      <c r="J15" s="1"/>
      <c r="K15" s="1"/>
      <c r="L15" s="94"/>
      <c r="M15" s="95"/>
    </row>
    <row r="16" spans="1:13" ht="16" thickBot="1" x14ac:dyDescent="0.25">
      <c r="A16" s="452" t="s">
        <v>3</v>
      </c>
      <c r="B16" s="452"/>
      <c r="C16" s="162" t="s">
        <v>54</v>
      </c>
      <c r="D16" s="413"/>
      <c r="E16" s="413"/>
      <c r="F16" s="413"/>
      <c r="G16" s="1"/>
      <c r="H16" s="1"/>
      <c r="I16" s="1"/>
      <c r="J16" s="1"/>
      <c r="K16" s="1"/>
      <c r="L16" s="94"/>
      <c r="M16" s="95"/>
    </row>
    <row r="17" spans="1:13" ht="16" thickBot="1" x14ac:dyDescent="0.25">
      <c r="A17" s="452"/>
      <c r="B17" s="452"/>
      <c r="C17" s="162" t="s">
        <v>59</v>
      </c>
      <c r="D17" s="413"/>
      <c r="E17" s="413"/>
      <c r="F17" s="413"/>
      <c r="G17" s="1"/>
      <c r="H17" s="1"/>
      <c r="I17" s="1"/>
      <c r="J17" s="1"/>
      <c r="K17" s="1"/>
      <c r="L17" s="94"/>
      <c r="M17" s="95"/>
    </row>
    <row r="18" spans="1:13" ht="16" thickBot="1" x14ac:dyDescent="0.25">
      <c r="A18" s="452"/>
      <c r="B18" s="452"/>
      <c r="C18" s="162" t="s">
        <v>64</v>
      </c>
      <c r="D18" s="413" t="s">
        <v>171</v>
      </c>
      <c r="E18" s="413"/>
      <c r="F18" s="413"/>
      <c r="G18" s="1"/>
      <c r="H18" s="1"/>
      <c r="I18" s="1"/>
      <c r="J18" s="1"/>
      <c r="K18" s="1"/>
      <c r="L18" s="94"/>
      <c r="M18" s="95"/>
    </row>
    <row r="19" spans="1:13" x14ac:dyDescent="0.2">
      <c r="A19" s="1"/>
      <c r="B19" s="1"/>
      <c r="C19" s="1"/>
      <c r="D19" s="1"/>
      <c r="E19" s="1"/>
      <c r="F19" s="1"/>
      <c r="G19" s="1"/>
      <c r="H19" s="1"/>
      <c r="I19" s="1"/>
      <c r="J19" s="1"/>
      <c r="K19" s="1"/>
      <c r="L19" s="94"/>
      <c r="M19" s="95"/>
    </row>
    <row r="20" spans="1:13" x14ac:dyDescent="0.2">
      <c r="A20" s="26"/>
      <c r="B20" s="26"/>
      <c r="C20" s="26"/>
      <c r="D20" s="26"/>
      <c r="E20" s="26"/>
      <c r="F20" s="26"/>
      <c r="G20" s="26"/>
      <c r="H20" s="26"/>
      <c r="I20" s="26"/>
      <c r="J20" s="26"/>
      <c r="K20" s="26"/>
      <c r="L20" s="26"/>
      <c r="M20" s="26"/>
    </row>
    <row r="21" spans="1:13" ht="16" thickBot="1" x14ac:dyDescent="0.25">
      <c r="A21" s="1"/>
      <c r="B21" s="1"/>
      <c r="C21" s="1"/>
      <c r="D21" s="1"/>
      <c r="E21" s="1"/>
      <c r="F21" s="1"/>
      <c r="G21" s="1"/>
      <c r="H21" s="1"/>
      <c r="I21" s="1"/>
      <c r="J21" s="1"/>
      <c r="K21" s="1"/>
      <c r="L21" s="1"/>
      <c r="M21" s="1"/>
    </row>
    <row r="22" spans="1:13" ht="16" thickBot="1" x14ac:dyDescent="0.25">
      <c r="A22" s="674" t="s">
        <v>98</v>
      </c>
      <c r="B22" s="674"/>
      <c r="C22" s="674"/>
      <c r="D22" s="674"/>
      <c r="E22" s="674"/>
      <c r="F22" s="674"/>
      <c r="G22" s="674"/>
      <c r="H22" s="674"/>
      <c r="I22" s="674"/>
      <c r="J22" s="674"/>
      <c r="K22" s="1"/>
      <c r="L22" s="1"/>
      <c r="M22" s="1"/>
    </row>
    <row r="23" spans="1:13" ht="80" customHeight="1" thickBot="1" x14ac:dyDescent="0.25">
      <c r="A23" s="153" t="s">
        <v>8</v>
      </c>
      <c r="B23" s="668" t="s">
        <v>178</v>
      </c>
      <c r="C23" s="669"/>
      <c r="D23" s="670"/>
      <c r="E23" s="154" t="s">
        <v>19</v>
      </c>
      <c r="F23" s="155" t="s">
        <v>309</v>
      </c>
      <c r="G23" s="154" t="s">
        <v>20</v>
      </c>
      <c r="H23" s="668" t="s">
        <v>310</v>
      </c>
      <c r="I23" s="669"/>
      <c r="J23" s="670"/>
      <c r="K23" s="1"/>
      <c r="L23" s="1"/>
      <c r="M23" s="1"/>
    </row>
    <row r="24" spans="1:13" ht="26" customHeight="1" thickBot="1" x14ac:dyDescent="0.25">
      <c r="A24" s="125" t="s">
        <v>21</v>
      </c>
      <c r="B24" s="668" t="s">
        <v>331</v>
      </c>
      <c r="C24" s="669"/>
      <c r="D24" s="669"/>
      <c r="E24" s="669"/>
      <c r="F24" s="669"/>
      <c r="G24" s="669"/>
      <c r="H24" s="669"/>
      <c r="I24" s="669"/>
      <c r="J24" s="670"/>
      <c r="K24" s="1"/>
      <c r="L24" s="1"/>
      <c r="M24" s="1"/>
    </row>
    <row r="25" spans="1:13" ht="44" customHeight="1" thickBot="1" x14ac:dyDescent="0.25">
      <c r="A25" s="652" t="s">
        <v>22</v>
      </c>
      <c r="B25" s="156">
        <v>2024</v>
      </c>
      <c r="C25" s="157">
        <v>2025</v>
      </c>
      <c r="D25" s="157">
        <v>2026</v>
      </c>
      <c r="E25" s="157">
        <v>2027</v>
      </c>
      <c r="F25" s="158" t="s">
        <v>99</v>
      </c>
      <c r="G25" s="159" t="s">
        <v>23</v>
      </c>
      <c r="H25" s="654" t="s">
        <v>24</v>
      </c>
      <c r="I25" s="655"/>
      <c r="J25" s="656"/>
      <c r="K25" s="1"/>
      <c r="L25" s="1"/>
      <c r="M25" s="1"/>
    </row>
    <row r="26" spans="1:13" ht="16" thickBot="1" x14ac:dyDescent="0.25">
      <c r="A26" s="653"/>
      <c r="B26" s="317">
        <v>1</v>
      </c>
      <c r="C26" s="318">
        <v>1</v>
      </c>
      <c r="D26" s="318"/>
      <c r="E26" s="318"/>
      <c r="F26" s="319"/>
      <c r="G26" s="320">
        <v>1</v>
      </c>
      <c r="H26" s="657"/>
      <c r="I26" s="658"/>
      <c r="J26" s="659"/>
      <c r="K26" s="1"/>
      <c r="L26" s="1"/>
      <c r="M26" s="1"/>
    </row>
    <row r="27" spans="1:13" ht="16" thickBot="1" x14ac:dyDescent="0.25">
      <c r="A27" s="125"/>
      <c r="B27" s="662" t="s">
        <v>25</v>
      </c>
      <c r="C27" s="663"/>
      <c r="D27" s="663"/>
      <c r="E27" s="663"/>
      <c r="F27" s="663"/>
      <c r="G27" s="663"/>
      <c r="H27" s="663"/>
      <c r="I27" s="663"/>
      <c r="J27" s="664"/>
      <c r="K27" s="1"/>
      <c r="L27" s="1"/>
      <c r="M27" s="1"/>
    </row>
    <row r="28" spans="1:13" ht="61" thickBot="1" x14ac:dyDescent="0.25">
      <c r="A28" s="652" t="s">
        <v>75</v>
      </c>
      <c r="B28" s="125" t="s">
        <v>76</v>
      </c>
      <c r="C28" s="153" t="s">
        <v>27</v>
      </c>
      <c r="D28" s="660" t="s">
        <v>28</v>
      </c>
      <c r="E28" s="661"/>
      <c r="F28" s="660" t="s">
        <v>29</v>
      </c>
      <c r="G28" s="661"/>
      <c r="H28" s="126" t="s">
        <v>30</v>
      </c>
      <c r="I28" s="124" t="s">
        <v>31</v>
      </c>
      <c r="J28" s="124" t="s">
        <v>32</v>
      </c>
      <c r="K28" s="29"/>
      <c r="L28" s="29"/>
      <c r="M28" s="29"/>
    </row>
    <row r="29" spans="1:13" ht="292.25" customHeight="1" thickBot="1" x14ac:dyDescent="0.25">
      <c r="A29" s="653"/>
      <c r="B29" s="321">
        <f>1/12</f>
        <v>8.3333333333333329E-2</v>
      </c>
      <c r="C29" s="321">
        <f>1/12</f>
        <v>8.3333333333333329E-2</v>
      </c>
      <c r="D29" s="518" t="s">
        <v>332</v>
      </c>
      <c r="E29" s="519"/>
      <c r="F29" s="518" t="s">
        <v>333</v>
      </c>
      <c r="G29" s="519"/>
      <c r="H29" s="360" t="s">
        <v>189</v>
      </c>
      <c r="I29" s="358" t="s">
        <v>334</v>
      </c>
      <c r="J29" s="314" t="s">
        <v>314</v>
      </c>
      <c r="K29" s="1"/>
      <c r="L29" s="1"/>
      <c r="M29" s="1"/>
    </row>
    <row r="30" spans="1:13" ht="61" thickBot="1" x14ac:dyDescent="0.25">
      <c r="A30" s="652" t="s">
        <v>77</v>
      </c>
      <c r="B30" s="123" t="s">
        <v>76</v>
      </c>
      <c r="C30" s="126" t="s">
        <v>27</v>
      </c>
      <c r="D30" s="660" t="s">
        <v>28</v>
      </c>
      <c r="E30" s="661"/>
      <c r="F30" s="660" t="s">
        <v>29</v>
      </c>
      <c r="G30" s="661"/>
      <c r="H30" s="126" t="s">
        <v>30</v>
      </c>
      <c r="I30" s="124" t="s">
        <v>31</v>
      </c>
      <c r="J30" s="124" t="s">
        <v>32</v>
      </c>
      <c r="K30" s="29"/>
      <c r="L30" s="29"/>
      <c r="M30" s="29"/>
    </row>
    <row r="31" spans="1:13" ht="359" customHeight="1" thickBot="1" x14ac:dyDescent="0.25">
      <c r="A31" s="653"/>
      <c r="B31" s="321">
        <f>1/12</f>
        <v>8.3333333333333329E-2</v>
      </c>
      <c r="C31" s="321">
        <f>1/12</f>
        <v>8.3333333333333329E-2</v>
      </c>
      <c r="D31" s="518" t="s">
        <v>335</v>
      </c>
      <c r="E31" s="519"/>
      <c r="F31" s="518" t="s">
        <v>336</v>
      </c>
      <c r="G31" s="519"/>
      <c r="H31" s="360" t="s">
        <v>189</v>
      </c>
      <c r="I31" s="358" t="s">
        <v>337</v>
      </c>
      <c r="J31" s="314" t="s">
        <v>314</v>
      </c>
      <c r="K31" s="1"/>
      <c r="L31" s="1"/>
      <c r="M31" s="1"/>
    </row>
    <row r="32" spans="1:13" ht="61" thickBot="1" x14ac:dyDescent="0.25">
      <c r="A32" s="652" t="s">
        <v>78</v>
      </c>
      <c r="B32" s="123" t="s">
        <v>76</v>
      </c>
      <c r="C32" s="126" t="s">
        <v>27</v>
      </c>
      <c r="D32" s="660" t="s">
        <v>28</v>
      </c>
      <c r="E32" s="661"/>
      <c r="F32" s="660" t="s">
        <v>29</v>
      </c>
      <c r="G32" s="661"/>
      <c r="H32" s="126" t="s">
        <v>30</v>
      </c>
      <c r="I32" s="124" t="s">
        <v>31</v>
      </c>
      <c r="J32" s="124" t="s">
        <v>32</v>
      </c>
      <c r="K32" s="29"/>
      <c r="L32" s="29"/>
      <c r="M32" s="29"/>
    </row>
    <row r="33" spans="1:13" ht="409.25" customHeight="1" thickBot="1" x14ac:dyDescent="0.25">
      <c r="A33" s="653"/>
      <c r="B33" s="321">
        <f>1/12</f>
        <v>8.3333333333333329E-2</v>
      </c>
      <c r="C33" s="321">
        <f>1/12</f>
        <v>8.3333333333333329E-2</v>
      </c>
      <c r="D33" s="518" t="s">
        <v>338</v>
      </c>
      <c r="E33" s="519"/>
      <c r="F33" s="518" t="s">
        <v>351</v>
      </c>
      <c r="G33" s="519"/>
      <c r="H33" s="360" t="s">
        <v>189</v>
      </c>
      <c r="I33" s="358" t="s">
        <v>337</v>
      </c>
      <c r="J33" s="314" t="s">
        <v>339</v>
      </c>
      <c r="K33" s="1"/>
      <c r="L33" s="1"/>
      <c r="M33" s="1"/>
    </row>
    <row r="34" spans="1:13" ht="61" thickBot="1" x14ac:dyDescent="0.25">
      <c r="A34" s="652" t="s">
        <v>79</v>
      </c>
      <c r="B34" s="123" t="s">
        <v>76</v>
      </c>
      <c r="C34" s="123" t="s">
        <v>27</v>
      </c>
      <c r="D34" s="660" t="s">
        <v>28</v>
      </c>
      <c r="E34" s="661"/>
      <c r="F34" s="660" t="s">
        <v>29</v>
      </c>
      <c r="G34" s="661"/>
      <c r="H34" s="126" t="s">
        <v>30</v>
      </c>
      <c r="I34" s="126" t="s">
        <v>31</v>
      </c>
      <c r="J34" s="124" t="s">
        <v>32</v>
      </c>
      <c r="K34" s="29"/>
      <c r="L34" s="29"/>
      <c r="M34" s="29"/>
    </row>
    <row r="35" spans="1:13" ht="409" customHeight="1" thickBot="1" x14ac:dyDescent="0.25">
      <c r="A35" s="653"/>
      <c r="B35" s="321">
        <f>1/12</f>
        <v>8.3333333333333329E-2</v>
      </c>
      <c r="C35" s="91">
        <v>8.3299999999999999E-2</v>
      </c>
      <c r="D35" s="518" t="s">
        <v>341</v>
      </c>
      <c r="E35" s="519"/>
      <c r="F35" s="518" t="s">
        <v>354</v>
      </c>
      <c r="G35" s="519"/>
      <c r="H35" s="360" t="s">
        <v>189</v>
      </c>
      <c r="I35" s="358" t="s">
        <v>337</v>
      </c>
      <c r="J35" s="314" t="s">
        <v>340</v>
      </c>
      <c r="K35" s="1"/>
      <c r="L35" s="1"/>
      <c r="M35" s="1"/>
    </row>
    <row r="36" spans="1:13" ht="61" thickBot="1" x14ac:dyDescent="0.25">
      <c r="A36" s="652" t="s">
        <v>80</v>
      </c>
      <c r="B36" s="123" t="s">
        <v>76</v>
      </c>
      <c r="C36" s="126" t="s">
        <v>27</v>
      </c>
      <c r="D36" s="660" t="s">
        <v>28</v>
      </c>
      <c r="E36" s="661"/>
      <c r="F36" s="660" t="s">
        <v>29</v>
      </c>
      <c r="G36" s="661"/>
      <c r="H36" s="126" t="s">
        <v>30</v>
      </c>
      <c r="I36" s="124" t="s">
        <v>31</v>
      </c>
      <c r="J36" s="124" t="s">
        <v>32</v>
      </c>
      <c r="K36" s="29"/>
      <c r="L36" s="29"/>
      <c r="M36" s="29"/>
    </row>
    <row r="37" spans="1:13" ht="409.25" customHeight="1" thickBot="1" x14ac:dyDescent="0.25">
      <c r="A37" s="653"/>
      <c r="B37" s="321">
        <f>1/12</f>
        <v>8.3333333333333329E-2</v>
      </c>
      <c r="C37" s="321">
        <f>1/12</f>
        <v>8.3333333333333329E-2</v>
      </c>
      <c r="D37" s="518" t="s">
        <v>393</v>
      </c>
      <c r="E37" s="520"/>
      <c r="F37" s="518" t="s">
        <v>394</v>
      </c>
      <c r="G37" s="520"/>
      <c r="H37" s="360" t="s">
        <v>189</v>
      </c>
      <c r="I37" s="358" t="s">
        <v>337</v>
      </c>
      <c r="J37" s="346" t="s">
        <v>392</v>
      </c>
      <c r="K37" s="1"/>
      <c r="L37" s="1"/>
      <c r="M37" s="1"/>
    </row>
    <row r="38" spans="1:13" ht="61" thickBot="1" x14ac:dyDescent="0.25">
      <c r="A38" s="652" t="s">
        <v>81</v>
      </c>
      <c r="B38" s="123" t="s">
        <v>76</v>
      </c>
      <c r="C38" s="126" t="s">
        <v>27</v>
      </c>
      <c r="D38" s="660" t="s">
        <v>28</v>
      </c>
      <c r="E38" s="661"/>
      <c r="F38" s="660" t="s">
        <v>29</v>
      </c>
      <c r="G38" s="661"/>
      <c r="H38" s="126" t="s">
        <v>30</v>
      </c>
      <c r="I38" s="124" t="s">
        <v>31</v>
      </c>
      <c r="J38" s="124" t="s">
        <v>32</v>
      </c>
      <c r="K38" s="29"/>
      <c r="L38" s="29"/>
      <c r="M38" s="29"/>
    </row>
    <row r="39" spans="1:13" ht="409.5" customHeight="1" thickBot="1" x14ac:dyDescent="0.25">
      <c r="A39" s="653"/>
      <c r="B39" s="321">
        <f>1/12</f>
        <v>8.3333333333333329E-2</v>
      </c>
      <c r="C39" s="321">
        <f>1/12</f>
        <v>8.3333333333333329E-2</v>
      </c>
      <c r="D39" s="616" t="s">
        <v>428</v>
      </c>
      <c r="E39" s="617"/>
      <c r="F39" s="616" t="s">
        <v>429</v>
      </c>
      <c r="G39" s="617"/>
      <c r="H39" s="363" t="s">
        <v>189</v>
      </c>
      <c r="I39" s="362" t="s">
        <v>337</v>
      </c>
      <c r="J39" s="346" t="s">
        <v>392</v>
      </c>
      <c r="K39" s="1"/>
      <c r="L39" s="1"/>
      <c r="M39" s="1"/>
    </row>
    <row r="40" spans="1:13" ht="61" thickBot="1" x14ac:dyDescent="0.25">
      <c r="A40" s="652" t="s">
        <v>82</v>
      </c>
      <c r="B40" s="125" t="s">
        <v>76</v>
      </c>
      <c r="C40" s="153" t="s">
        <v>27</v>
      </c>
      <c r="D40" s="660" t="s">
        <v>28</v>
      </c>
      <c r="E40" s="661"/>
      <c r="F40" s="660" t="s">
        <v>29</v>
      </c>
      <c r="G40" s="661"/>
      <c r="H40" s="126" t="s">
        <v>30</v>
      </c>
      <c r="I40" s="124" t="s">
        <v>31</v>
      </c>
      <c r="J40" s="124" t="s">
        <v>32</v>
      </c>
      <c r="K40" s="1"/>
      <c r="L40" s="1"/>
      <c r="M40" s="1"/>
    </row>
    <row r="41" spans="1:13" ht="409" customHeight="1" thickBot="1" x14ac:dyDescent="0.25">
      <c r="A41" s="653"/>
      <c r="B41" s="321">
        <f>1/12</f>
        <v>8.3333333333333329E-2</v>
      </c>
      <c r="C41" s="321">
        <f>1/12</f>
        <v>8.3333333333333329E-2</v>
      </c>
      <c r="D41" s="616" t="s">
        <v>467</v>
      </c>
      <c r="E41" s="695"/>
      <c r="F41" s="616" t="s">
        <v>468</v>
      </c>
      <c r="G41" s="617"/>
      <c r="H41" s="363" t="s">
        <v>189</v>
      </c>
      <c r="I41" s="362" t="s">
        <v>337</v>
      </c>
      <c r="J41" s="346" t="s">
        <v>469</v>
      </c>
      <c r="K41" s="1"/>
      <c r="L41" s="1"/>
      <c r="M41" s="1"/>
    </row>
    <row r="42" spans="1:13" ht="61" thickBot="1" x14ac:dyDescent="0.25">
      <c r="A42" s="652" t="s">
        <v>83</v>
      </c>
      <c r="B42" s="125" t="s">
        <v>76</v>
      </c>
      <c r="C42" s="153" t="s">
        <v>27</v>
      </c>
      <c r="D42" s="660" t="s">
        <v>28</v>
      </c>
      <c r="E42" s="661"/>
      <c r="F42" s="660" t="s">
        <v>29</v>
      </c>
      <c r="G42" s="661"/>
      <c r="H42" s="126" t="s">
        <v>30</v>
      </c>
      <c r="I42" s="124" t="s">
        <v>31</v>
      </c>
      <c r="J42" s="124" t="s">
        <v>32</v>
      </c>
      <c r="K42" s="1"/>
      <c r="L42" s="1"/>
      <c r="M42" s="1"/>
    </row>
    <row r="43" spans="1:13" ht="409.5" customHeight="1" thickBot="1" x14ac:dyDescent="0.25">
      <c r="A43" s="653"/>
      <c r="B43" s="321">
        <f>1/12</f>
        <v>8.3333333333333329E-2</v>
      </c>
      <c r="C43" s="321">
        <f>1/12</f>
        <v>8.3333333333333329E-2</v>
      </c>
      <c r="D43" s="518" t="s">
        <v>506</v>
      </c>
      <c r="E43" s="687"/>
      <c r="F43" s="518" t="s">
        <v>507</v>
      </c>
      <c r="G43" s="520"/>
      <c r="H43" s="363" t="s">
        <v>189</v>
      </c>
      <c r="I43" s="362" t="s">
        <v>337</v>
      </c>
      <c r="J43" s="346" t="s">
        <v>508</v>
      </c>
      <c r="K43" s="1"/>
      <c r="L43" s="1"/>
      <c r="M43" s="1"/>
    </row>
    <row r="44" spans="1:13" ht="61" thickBot="1" x14ac:dyDescent="0.25">
      <c r="A44" s="652" t="s">
        <v>84</v>
      </c>
      <c r="B44" s="125" t="s">
        <v>76</v>
      </c>
      <c r="C44" s="153" t="s">
        <v>27</v>
      </c>
      <c r="D44" s="660" t="s">
        <v>28</v>
      </c>
      <c r="E44" s="661"/>
      <c r="F44" s="660" t="s">
        <v>29</v>
      </c>
      <c r="G44" s="661"/>
      <c r="H44" s="126" t="s">
        <v>30</v>
      </c>
      <c r="I44" s="124" t="s">
        <v>31</v>
      </c>
      <c r="J44" s="124" t="s">
        <v>32</v>
      </c>
      <c r="K44" s="1"/>
      <c r="L44" s="1"/>
      <c r="M44" s="1"/>
    </row>
    <row r="45" spans="1:13" ht="16" thickBot="1" x14ac:dyDescent="0.25">
      <c r="A45" s="653"/>
      <c r="B45" s="321">
        <f>1/12</f>
        <v>8.3333333333333329E-2</v>
      </c>
      <c r="C45" s="92">
        <f>+J59</f>
        <v>0</v>
      </c>
      <c r="D45" s="688"/>
      <c r="E45" s="689"/>
      <c r="F45" s="688"/>
      <c r="G45" s="689"/>
      <c r="H45" s="90"/>
      <c r="I45" s="90"/>
      <c r="J45" s="90"/>
      <c r="K45" s="1"/>
      <c r="L45" s="1"/>
      <c r="M45" s="1"/>
    </row>
    <row r="46" spans="1:13" ht="61" thickBot="1" x14ac:dyDescent="0.25">
      <c r="A46" s="652" t="s">
        <v>85</v>
      </c>
      <c r="B46" s="125" t="s">
        <v>76</v>
      </c>
      <c r="C46" s="153" t="s">
        <v>27</v>
      </c>
      <c r="D46" s="660" t="s">
        <v>28</v>
      </c>
      <c r="E46" s="661"/>
      <c r="F46" s="660" t="s">
        <v>29</v>
      </c>
      <c r="G46" s="661"/>
      <c r="H46" s="126" t="s">
        <v>30</v>
      </c>
      <c r="I46" s="124" t="s">
        <v>31</v>
      </c>
      <c r="J46" s="124" t="s">
        <v>32</v>
      </c>
      <c r="K46" s="1"/>
      <c r="L46" s="1"/>
      <c r="M46" s="1"/>
    </row>
    <row r="47" spans="1:13" ht="16" thickBot="1" x14ac:dyDescent="0.25">
      <c r="A47" s="653"/>
      <c r="B47" s="321">
        <f>1/12</f>
        <v>8.3333333333333329E-2</v>
      </c>
      <c r="C47" s="92">
        <f>+K59</f>
        <v>0</v>
      </c>
      <c r="D47" s="688"/>
      <c r="E47" s="689"/>
      <c r="F47" s="688"/>
      <c r="G47" s="689"/>
      <c r="H47" s="90"/>
      <c r="I47" s="161"/>
      <c r="J47" s="161"/>
      <c r="K47" s="1"/>
      <c r="L47" s="1"/>
      <c r="M47" s="1"/>
    </row>
    <row r="48" spans="1:13" ht="61" thickBot="1" x14ac:dyDescent="0.25">
      <c r="A48" s="652" t="s">
        <v>86</v>
      </c>
      <c r="B48" s="125" t="s">
        <v>76</v>
      </c>
      <c r="C48" s="153" t="s">
        <v>27</v>
      </c>
      <c r="D48" s="660" t="s">
        <v>28</v>
      </c>
      <c r="E48" s="661"/>
      <c r="F48" s="660" t="s">
        <v>29</v>
      </c>
      <c r="G48" s="661"/>
      <c r="H48" s="126" t="s">
        <v>30</v>
      </c>
      <c r="I48" s="124" t="s">
        <v>31</v>
      </c>
      <c r="J48" s="124" t="s">
        <v>32</v>
      </c>
      <c r="K48" s="1"/>
      <c r="L48" s="1"/>
      <c r="M48" s="1"/>
    </row>
    <row r="49" spans="1:13" ht="16" thickBot="1" x14ac:dyDescent="0.25">
      <c r="A49" s="653"/>
      <c r="B49" s="321">
        <f>1/12</f>
        <v>8.3333333333333329E-2</v>
      </c>
      <c r="C49" s="92">
        <f>+L59</f>
        <v>0</v>
      </c>
      <c r="D49" s="688"/>
      <c r="E49" s="689"/>
      <c r="F49" s="691"/>
      <c r="G49" s="691"/>
      <c r="H49" s="90"/>
      <c r="I49" s="90"/>
      <c r="J49" s="90"/>
      <c r="K49" s="1"/>
      <c r="L49" s="1"/>
      <c r="M49" s="1"/>
    </row>
    <row r="50" spans="1:13" ht="61" thickBot="1" x14ac:dyDescent="0.25">
      <c r="A50" s="652" t="s">
        <v>87</v>
      </c>
      <c r="B50" s="125" t="s">
        <v>76</v>
      </c>
      <c r="C50" s="153" t="s">
        <v>27</v>
      </c>
      <c r="D50" s="660" t="s">
        <v>28</v>
      </c>
      <c r="E50" s="661"/>
      <c r="F50" s="660" t="s">
        <v>29</v>
      </c>
      <c r="G50" s="661"/>
      <c r="H50" s="126" t="s">
        <v>30</v>
      </c>
      <c r="I50" s="124" t="s">
        <v>31</v>
      </c>
      <c r="J50" s="124" t="s">
        <v>32</v>
      </c>
      <c r="K50" s="1"/>
      <c r="L50" s="1"/>
      <c r="M50" s="1"/>
    </row>
    <row r="51" spans="1:13" ht="16" thickBot="1" x14ac:dyDescent="0.25">
      <c r="A51" s="653"/>
      <c r="B51" s="321">
        <f>1/12</f>
        <v>8.3333333333333329E-2</v>
      </c>
      <c r="C51" s="92">
        <f>+M59</f>
        <v>0</v>
      </c>
      <c r="D51" s="688"/>
      <c r="E51" s="689"/>
      <c r="F51" s="688"/>
      <c r="G51" s="689"/>
      <c r="H51" s="90"/>
      <c r="I51" s="90"/>
      <c r="J51" s="90"/>
      <c r="K51" s="1"/>
      <c r="L51" s="1"/>
      <c r="M51" s="1"/>
    </row>
    <row r="52" spans="1:13" x14ac:dyDescent="0.2">
      <c r="A52" s="1"/>
      <c r="B52" s="1">
        <f>B29+B31+B33+B35+B37+B39+B41+B43+B45+B47+B49+B51</f>
        <v>1</v>
      </c>
      <c r="C52" s="1"/>
      <c r="D52" s="1"/>
      <c r="E52" s="1"/>
      <c r="F52" s="1"/>
      <c r="G52" s="1"/>
      <c r="H52" s="1"/>
      <c r="I52" s="1"/>
      <c r="J52" s="1"/>
      <c r="K52" s="1"/>
      <c r="L52" s="1"/>
      <c r="M52" s="1"/>
    </row>
    <row r="53" spans="1:13" ht="18" x14ac:dyDescent="0.2">
      <c r="A53" s="52" t="s">
        <v>100</v>
      </c>
      <c r="B53" s="1"/>
      <c r="C53" s="1"/>
      <c r="D53" s="1"/>
      <c r="E53" s="1"/>
      <c r="F53" s="1"/>
      <c r="G53" s="1"/>
      <c r="H53" s="1"/>
      <c r="I53" s="1"/>
      <c r="J53" s="1"/>
      <c r="K53" s="1"/>
      <c r="L53" s="1"/>
      <c r="M53" s="1"/>
    </row>
    <row r="54" spans="1:13" ht="20" x14ac:dyDescent="0.2">
      <c r="A54" s="36"/>
      <c r="B54" s="1"/>
      <c r="C54" s="1"/>
      <c r="D54" s="1"/>
      <c r="E54" s="1"/>
      <c r="F54" s="1"/>
      <c r="G54" s="1"/>
      <c r="H54" s="1"/>
      <c r="I54" s="1"/>
      <c r="J54" s="1"/>
      <c r="K54" s="1"/>
      <c r="L54" s="1"/>
      <c r="M54" s="1"/>
    </row>
    <row r="55" spans="1:13" ht="72" x14ac:dyDescent="0.2">
      <c r="A55" s="690" t="s">
        <v>101</v>
      </c>
      <c r="B55" s="37" t="s">
        <v>50</v>
      </c>
      <c r="C55" s="37" t="s">
        <v>51</v>
      </c>
      <c r="D55" s="37" t="s">
        <v>52</v>
      </c>
      <c r="E55" s="37" t="s">
        <v>53</v>
      </c>
      <c r="F55" s="37" t="s">
        <v>55</v>
      </c>
      <c r="G55" s="37" t="s">
        <v>56</v>
      </c>
      <c r="H55" s="37" t="s">
        <v>57</v>
      </c>
      <c r="I55" s="37" t="s">
        <v>58</v>
      </c>
      <c r="J55" s="37" t="s">
        <v>60</v>
      </c>
      <c r="K55" s="37" t="s">
        <v>61</v>
      </c>
      <c r="L55" s="37" t="s">
        <v>62</v>
      </c>
      <c r="M55" s="37" t="s">
        <v>63</v>
      </c>
    </row>
    <row r="56" spans="1:13" ht="23" x14ac:dyDescent="0.2">
      <c r="A56" s="690"/>
      <c r="B56" s="38">
        <v>8.3299999999999999E-2</v>
      </c>
      <c r="C56" s="353">
        <v>8.3299999999999999E-2</v>
      </c>
      <c r="D56" s="353">
        <v>8.3299999999999999E-2</v>
      </c>
      <c r="E56" s="353">
        <v>8.3299999999999999E-2</v>
      </c>
      <c r="F56" s="353">
        <v>8.3299999999999999E-2</v>
      </c>
      <c r="G56" s="353">
        <v>8.3299999999999999E-2</v>
      </c>
      <c r="H56" s="353">
        <v>8.3299999999999999E-2</v>
      </c>
      <c r="I56" s="321">
        <f>1/12</f>
        <v>8.3333333333333329E-2</v>
      </c>
      <c r="J56" s="38"/>
      <c r="K56" s="38"/>
      <c r="L56" s="38"/>
      <c r="M56" s="38"/>
    </row>
    <row r="57" spans="1:13" x14ac:dyDescent="0.2">
      <c r="A57" s="1"/>
      <c r="B57" s="1"/>
      <c r="C57" s="1"/>
      <c r="D57" s="1"/>
      <c r="E57" s="1"/>
      <c r="F57" s="1"/>
      <c r="G57" s="1"/>
      <c r="H57" s="1"/>
      <c r="I57" s="1"/>
      <c r="J57" s="28"/>
      <c r="K57" s="28"/>
      <c r="L57" s="28"/>
      <c r="M57" s="28"/>
    </row>
    <row r="58" spans="1:13" ht="16" thickBot="1" x14ac:dyDescent="0.25">
      <c r="A58" s="1"/>
      <c r="B58" s="1"/>
      <c r="C58" s="1"/>
      <c r="D58" s="1"/>
      <c r="E58" s="1"/>
      <c r="F58" s="1"/>
      <c r="G58" s="1"/>
      <c r="H58" s="1"/>
      <c r="I58" s="1"/>
      <c r="J58" s="1"/>
      <c r="K58" s="1"/>
      <c r="L58" s="1"/>
      <c r="M58" s="1"/>
    </row>
    <row r="59" spans="1:13" s="1" customFormat="1" ht="61" customHeight="1" thickBot="1" x14ac:dyDescent="0.25">
      <c r="A59" s="212" t="s">
        <v>102</v>
      </c>
      <c r="B59" s="195" t="s">
        <v>103</v>
      </c>
      <c r="C59" s="167"/>
      <c r="D59" s="213" t="s">
        <v>104</v>
      </c>
      <c r="E59" s="195" t="s">
        <v>103</v>
      </c>
      <c r="F59" s="167"/>
      <c r="G59" s="213" t="s">
        <v>105</v>
      </c>
      <c r="H59" s="195" t="s">
        <v>106</v>
      </c>
      <c r="I59" s="211"/>
      <c r="J59" s="161"/>
    </row>
    <row r="60" spans="1:13" s="1" customFormat="1" ht="24" customHeight="1" thickBot="1" x14ac:dyDescent="0.25">
      <c r="A60" s="214"/>
      <c r="B60" s="195" t="s">
        <v>107</v>
      </c>
      <c r="C60" s="352" t="s">
        <v>322</v>
      </c>
      <c r="D60" s="215"/>
      <c r="E60" s="195" t="s">
        <v>107</v>
      </c>
      <c r="F60" s="352" t="s">
        <v>324</v>
      </c>
      <c r="G60" s="215"/>
      <c r="H60" s="195" t="s">
        <v>108</v>
      </c>
      <c r="I60" s="351"/>
      <c r="J60" s="161"/>
    </row>
    <row r="61" spans="1:13" s="1" customFormat="1" ht="27" customHeight="1" thickBot="1" x14ac:dyDescent="0.25">
      <c r="A61" s="214"/>
      <c r="B61" s="195" t="s">
        <v>109</v>
      </c>
      <c r="C61" s="352" t="s">
        <v>323</v>
      </c>
      <c r="D61" s="215"/>
      <c r="E61" s="195" t="s">
        <v>109</v>
      </c>
      <c r="F61" s="352" t="s">
        <v>325</v>
      </c>
      <c r="G61" s="215"/>
      <c r="H61" s="195" t="s">
        <v>110</v>
      </c>
      <c r="I61" s="351" t="s">
        <v>430</v>
      </c>
      <c r="J61" s="161"/>
    </row>
    <row r="62" spans="1:13" s="1" customFormat="1" ht="70" customHeight="1" thickBot="1" x14ac:dyDescent="0.25">
      <c r="A62" s="214"/>
      <c r="B62" s="195" t="s">
        <v>103</v>
      </c>
      <c r="C62" s="167"/>
      <c r="D62" s="215"/>
      <c r="E62" s="195" t="s">
        <v>103</v>
      </c>
      <c r="F62" s="352"/>
      <c r="G62" s="215"/>
      <c r="H62" s="195" t="s">
        <v>106</v>
      </c>
      <c r="I62" s="211"/>
      <c r="J62" s="161"/>
    </row>
    <row r="63" spans="1:13" s="1" customFormat="1" ht="32" customHeight="1" thickBot="1" x14ac:dyDescent="0.25">
      <c r="A63" s="214"/>
      <c r="B63" s="195" t="s">
        <v>107</v>
      </c>
      <c r="C63" s="167"/>
      <c r="D63" s="215"/>
      <c r="E63" s="195" t="s">
        <v>107</v>
      </c>
      <c r="F63" s="352" t="s">
        <v>326</v>
      </c>
      <c r="G63" s="215"/>
      <c r="H63" s="195" t="s">
        <v>108</v>
      </c>
      <c r="I63" s="211"/>
      <c r="J63" s="161"/>
    </row>
    <row r="64" spans="1:13" s="1" customFormat="1" ht="34.5" customHeight="1" thickBot="1" x14ac:dyDescent="0.25">
      <c r="A64" s="216"/>
      <c r="B64" s="195" t="s">
        <v>109</v>
      </c>
      <c r="C64" s="167"/>
      <c r="D64" s="217"/>
      <c r="E64" s="195" t="s">
        <v>109</v>
      </c>
      <c r="F64" s="352" t="s">
        <v>327</v>
      </c>
      <c r="G64" s="217"/>
      <c r="H64" s="195" t="s">
        <v>110</v>
      </c>
      <c r="I64" s="211"/>
      <c r="J64" s="161"/>
    </row>
    <row r="65" spans="1:13" x14ac:dyDescent="0.2">
      <c r="A65" s="1"/>
      <c r="B65" s="1"/>
      <c r="C65" s="1"/>
      <c r="D65" s="1"/>
      <c r="E65" s="1"/>
      <c r="F65" s="1"/>
      <c r="G65" s="1"/>
      <c r="H65" s="1"/>
      <c r="I65" s="1"/>
      <c r="J65" s="1"/>
      <c r="K65" s="1"/>
      <c r="L65" s="1"/>
      <c r="M65" s="1"/>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34:A35"/>
    <mergeCell ref="D34:E34"/>
    <mergeCell ref="F34:G34"/>
    <mergeCell ref="D35:E35"/>
    <mergeCell ref="F35:G35"/>
    <mergeCell ref="A36:A37"/>
    <mergeCell ref="D36:E36"/>
    <mergeCell ref="F36:G36"/>
    <mergeCell ref="D37:E37"/>
    <mergeCell ref="F37:G37"/>
    <mergeCell ref="A30:A31"/>
    <mergeCell ref="D30:E30"/>
    <mergeCell ref="F30:G30"/>
    <mergeCell ref="D31:E31"/>
    <mergeCell ref="F31:G31"/>
    <mergeCell ref="A32:A33"/>
    <mergeCell ref="D32:E32"/>
    <mergeCell ref="F32:G32"/>
    <mergeCell ref="D33:E33"/>
    <mergeCell ref="F33:G33"/>
    <mergeCell ref="A28:A29"/>
    <mergeCell ref="D28:E28"/>
    <mergeCell ref="F28:G28"/>
    <mergeCell ref="D29:E29"/>
    <mergeCell ref="F29:G29"/>
    <mergeCell ref="B24:J24"/>
    <mergeCell ref="A25:A26"/>
    <mergeCell ref="H25:J25"/>
    <mergeCell ref="H26:J26"/>
    <mergeCell ref="B27:J27"/>
    <mergeCell ref="I7:I10"/>
    <mergeCell ref="J7:J10"/>
    <mergeCell ref="A12:A14"/>
    <mergeCell ref="A22:J22"/>
    <mergeCell ref="B23:D23"/>
    <mergeCell ref="H23:J23"/>
    <mergeCell ref="A16:B18"/>
    <mergeCell ref="D16:F16"/>
    <mergeCell ref="D17:F17"/>
    <mergeCell ref="D18:F18"/>
    <mergeCell ref="A1:A4"/>
    <mergeCell ref="B1:H1"/>
    <mergeCell ref="B4:H4"/>
    <mergeCell ref="A7:A10"/>
    <mergeCell ref="B7:H10"/>
    <mergeCell ref="J4:L4"/>
    <mergeCell ref="J1:L1"/>
    <mergeCell ref="B2:H2"/>
    <mergeCell ref="J2:L2"/>
    <mergeCell ref="B3:H3"/>
    <mergeCell ref="J3:L3"/>
  </mergeCells>
  <dataValidations count="1">
    <dataValidation type="list" allowBlank="1" showInputMessage="1" showErrorMessage="1" sqref="H26:J26" xr:uid="{B0AB29E5-110F-0942-B030-C09F3188ACD3}">
      <formula1>#REF!</formula1>
    </dataValidation>
  </dataValidations>
  <hyperlinks>
    <hyperlink ref="J29" r:id="rId1" xr:uid="{F7BCE251-998A-C34E-B8D5-441A0EEB670F}"/>
    <hyperlink ref="J31" r:id="rId2" xr:uid="{41EAFAD7-BE7B-7A44-9AB1-89168BEBAF98}"/>
    <hyperlink ref="J33" r:id="rId3" xr:uid="{46AEF96F-F84F-D346-8EF1-081930E7F881}"/>
    <hyperlink ref="J35" r:id="rId4" xr:uid="{DD1EE589-3327-C040-9391-4235F3681F55}"/>
    <hyperlink ref="J37" r:id="rId5" xr:uid="{3EA77577-88D6-4082-BB9D-90459F5058A3}"/>
    <hyperlink ref="J39" r:id="rId6" xr:uid="{09B0DAA7-DCD5-7E42-9648-917AB233E9D6}"/>
    <hyperlink ref="J41" r:id="rId7" xr:uid="{F96F6875-ED15-8149-95E5-C2C8DC193290}"/>
    <hyperlink ref="J43" r:id="rId8" xr:uid="{E466B21C-DD71-43A9-9C8A-4D005FE5EE86}"/>
  </hyperlinks>
  <pageMargins left="0.7" right="0.7" top="0.75" bottom="0.75" header="0.3" footer="0.3"/>
  <legacyDrawing r:id="rId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3"/>
  <sheetViews>
    <sheetView showGridLines="0" zoomScale="60" zoomScaleNormal="60" workbookViewId="0">
      <selection activeCell="K16" sqref="K16"/>
    </sheetView>
  </sheetViews>
  <sheetFormatPr baseColWidth="10" defaultColWidth="10.6640625" defaultRowHeight="14" x14ac:dyDescent="0.2"/>
  <cols>
    <col min="1" max="1" width="49.6640625" style="1" customWidth="1"/>
    <col min="2" max="13" width="35.6640625" style="1" customWidth="1"/>
    <col min="14" max="15" width="18.1640625" style="1" customWidth="1"/>
    <col min="16" max="16" width="8.5" style="1" customWidth="1"/>
    <col min="17" max="17" width="18.5" style="1" bestFit="1" customWidth="1"/>
    <col min="18" max="18" width="5.6640625" style="1" customWidth="1"/>
    <col min="19" max="19" width="18.5" style="1" bestFit="1" customWidth="1"/>
    <col min="20" max="20" width="4.6640625" style="1" customWidth="1"/>
    <col min="21" max="21" width="23" style="1" bestFit="1" customWidth="1"/>
    <col min="22" max="22" width="10.6640625" style="1"/>
    <col min="23" max="23" width="18.5" style="1" bestFit="1" customWidth="1"/>
    <col min="24" max="24" width="16.1640625" style="1" customWidth="1"/>
    <col min="25" max="16384" width="10.6640625" style="1"/>
  </cols>
  <sheetData>
    <row r="1" spans="1:15" s="83" customFormat="1" ht="32.25" customHeight="1" thickBot="1" x14ac:dyDescent="0.25">
      <c r="A1" s="449"/>
      <c r="B1" s="430" t="s">
        <v>44</v>
      </c>
      <c r="C1" s="431"/>
      <c r="D1" s="431"/>
      <c r="E1" s="431"/>
      <c r="F1" s="431"/>
      <c r="G1" s="431"/>
      <c r="H1" s="431"/>
      <c r="I1" s="432"/>
      <c r="J1" s="427" t="s">
        <v>160</v>
      </c>
      <c r="K1" s="428"/>
      <c r="L1" s="429"/>
    </row>
    <row r="2" spans="1:15" s="83" customFormat="1" ht="30.75" customHeight="1" thickBot="1" x14ac:dyDescent="0.25">
      <c r="A2" s="450"/>
      <c r="B2" s="433" t="s">
        <v>45</v>
      </c>
      <c r="C2" s="434"/>
      <c r="D2" s="434"/>
      <c r="E2" s="434"/>
      <c r="F2" s="434"/>
      <c r="G2" s="434"/>
      <c r="H2" s="434"/>
      <c r="I2" s="435"/>
      <c r="J2" s="427" t="s">
        <v>161</v>
      </c>
      <c r="K2" s="428"/>
      <c r="L2" s="429"/>
    </row>
    <row r="3" spans="1:15" s="83" customFormat="1" ht="24" customHeight="1" thickBot="1" x14ac:dyDescent="0.25">
      <c r="A3" s="450"/>
      <c r="B3" s="433" t="s">
        <v>0</v>
      </c>
      <c r="C3" s="434"/>
      <c r="D3" s="434"/>
      <c r="E3" s="434"/>
      <c r="F3" s="434"/>
      <c r="G3" s="434"/>
      <c r="H3" s="434"/>
      <c r="I3" s="435"/>
      <c r="J3" s="427" t="s">
        <v>162</v>
      </c>
      <c r="K3" s="428"/>
      <c r="L3" s="429"/>
    </row>
    <row r="4" spans="1:15" s="83" customFormat="1" ht="21.75" customHeight="1" thickBot="1" x14ac:dyDescent="0.25">
      <c r="A4" s="451"/>
      <c r="B4" s="436" t="s">
        <v>111</v>
      </c>
      <c r="C4" s="437"/>
      <c r="D4" s="437"/>
      <c r="E4" s="437"/>
      <c r="F4" s="437"/>
      <c r="G4" s="437"/>
      <c r="H4" s="437"/>
      <c r="I4" s="438"/>
      <c r="J4" s="427" t="s">
        <v>165</v>
      </c>
      <c r="K4" s="428"/>
      <c r="L4" s="429"/>
    </row>
    <row r="5" spans="1:15" s="83" customFormat="1" ht="21.75" customHeight="1" thickBot="1" x14ac:dyDescent="0.25">
      <c r="A5" s="84"/>
      <c r="B5" s="85"/>
      <c r="C5" s="85"/>
      <c r="D5" s="85"/>
      <c r="E5" s="85"/>
      <c r="F5" s="85"/>
      <c r="G5" s="85"/>
      <c r="H5" s="85"/>
      <c r="I5" s="85"/>
      <c r="J5" s="86"/>
      <c r="K5" s="86"/>
      <c r="L5" s="86"/>
    </row>
    <row r="6" spans="1:15" ht="40.25" customHeight="1" thickBot="1" x14ac:dyDescent="0.25">
      <c r="A6" s="53" t="s">
        <v>48</v>
      </c>
      <c r="B6" s="722" t="s">
        <v>170</v>
      </c>
      <c r="C6" s="723"/>
      <c r="D6" s="723"/>
      <c r="E6" s="723"/>
      <c r="F6" s="723"/>
      <c r="G6" s="723"/>
      <c r="H6" s="723"/>
      <c r="I6" s="724"/>
      <c r="J6" s="210" t="s">
        <v>49</v>
      </c>
      <c r="K6" s="725">
        <v>2024110010311</v>
      </c>
      <c r="L6" s="726"/>
      <c r="M6" s="721"/>
      <c r="N6" s="721"/>
      <c r="O6" s="721"/>
    </row>
    <row r="7" spans="1:15" s="83" customFormat="1" ht="21.75" customHeight="1" thickBot="1" x14ac:dyDescent="0.25">
      <c r="A7" s="84"/>
      <c r="B7" s="85"/>
      <c r="C7" s="85"/>
      <c r="D7" s="85"/>
      <c r="E7" s="85"/>
      <c r="F7" s="85"/>
      <c r="G7" s="85"/>
      <c r="H7" s="85"/>
      <c r="I7" s="85"/>
      <c r="J7" s="85"/>
      <c r="K7" s="85"/>
      <c r="L7" s="85"/>
      <c r="M7" s="86"/>
      <c r="N7" s="86"/>
      <c r="O7" s="86"/>
    </row>
    <row r="8" spans="1:15" s="83" customFormat="1" ht="21.75" customHeight="1" thickBot="1" x14ac:dyDescent="0.25">
      <c r="A8" s="727" t="s">
        <v>2</v>
      </c>
      <c r="B8" s="163" t="s">
        <v>50</v>
      </c>
      <c r="C8" s="228">
        <v>45688</v>
      </c>
      <c r="D8" s="163" t="s">
        <v>51</v>
      </c>
      <c r="E8" s="229">
        <v>45716</v>
      </c>
      <c r="F8" s="163" t="s">
        <v>52</v>
      </c>
      <c r="G8" s="228">
        <v>45747</v>
      </c>
      <c r="H8" s="163" t="s">
        <v>53</v>
      </c>
      <c r="I8" s="230">
        <v>45777</v>
      </c>
      <c r="J8" s="731" t="s">
        <v>3</v>
      </c>
      <c r="K8" s="162" t="s">
        <v>54</v>
      </c>
      <c r="L8" s="87"/>
      <c r="M8" s="721"/>
      <c r="N8" s="721"/>
      <c r="O8" s="721"/>
    </row>
    <row r="9" spans="1:15" s="83" customFormat="1" ht="21.75" customHeight="1" thickBot="1" x14ac:dyDescent="0.25">
      <c r="A9" s="727"/>
      <c r="B9" s="164" t="s">
        <v>55</v>
      </c>
      <c r="C9" s="342">
        <v>45808</v>
      </c>
      <c r="D9" s="163" t="s">
        <v>56</v>
      </c>
      <c r="E9" s="349">
        <v>45838</v>
      </c>
      <c r="F9" s="163" t="s">
        <v>57</v>
      </c>
      <c r="G9" s="354">
        <v>45869</v>
      </c>
      <c r="H9" s="163" t="s">
        <v>58</v>
      </c>
      <c r="I9" s="377">
        <v>45900</v>
      </c>
      <c r="J9" s="731"/>
      <c r="K9" s="162" t="s">
        <v>59</v>
      </c>
      <c r="L9" s="87"/>
      <c r="M9" s="721"/>
      <c r="N9" s="721"/>
      <c r="O9" s="721"/>
    </row>
    <row r="10" spans="1:15" s="83" customFormat="1" ht="21.75" customHeight="1" thickBot="1" x14ac:dyDescent="0.25">
      <c r="A10" s="727"/>
      <c r="B10" s="163" t="s">
        <v>60</v>
      </c>
      <c r="C10" s="130"/>
      <c r="D10" s="163" t="s">
        <v>61</v>
      </c>
      <c r="E10" s="134"/>
      <c r="F10" s="163" t="s">
        <v>62</v>
      </c>
      <c r="G10" s="134"/>
      <c r="H10" s="163" t="s">
        <v>63</v>
      </c>
      <c r="I10" s="132"/>
      <c r="J10" s="731"/>
      <c r="K10" s="162" t="s">
        <v>64</v>
      </c>
      <c r="L10" s="87" t="s">
        <v>342</v>
      </c>
      <c r="M10" s="721"/>
      <c r="N10" s="721"/>
      <c r="O10" s="721"/>
    </row>
    <row r="11" spans="1:15" ht="15" thickBot="1" x14ac:dyDescent="0.25"/>
    <row r="12" spans="1:15" ht="32" customHeight="1" thickBot="1" x14ac:dyDescent="0.25">
      <c r="A12" s="728" t="s">
        <v>112</v>
      </c>
      <c r="B12" s="729"/>
      <c r="C12" s="729"/>
      <c r="D12" s="729"/>
      <c r="E12" s="729"/>
      <c r="F12" s="729"/>
      <c r="G12" s="729"/>
      <c r="H12" s="729"/>
      <c r="I12" s="729"/>
      <c r="J12" s="729"/>
      <c r="K12" s="729"/>
      <c r="L12" s="730"/>
    </row>
    <row r="13" spans="1:15" ht="32" customHeight="1" thickBot="1" x14ac:dyDescent="0.25">
      <c r="A13" s="706" t="s">
        <v>113</v>
      </c>
      <c r="B13" s="708" t="s">
        <v>33</v>
      </c>
      <c r="C13" s="716" t="s">
        <v>4</v>
      </c>
      <c r="D13" s="713" t="s">
        <v>75</v>
      </c>
      <c r="E13" s="714"/>
      <c r="F13" s="715"/>
      <c r="G13" s="713" t="s">
        <v>77</v>
      </c>
      <c r="H13" s="714"/>
      <c r="I13" s="715"/>
      <c r="J13" s="414" t="s">
        <v>78</v>
      </c>
      <c r="K13" s="415"/>
      <c r="L13" s="416"/>
    </row>
    <row r="14" spans="1:15" ht="32" customHeight="1" thickBot="1" x14ac:dyDescent="0.25">
      <c r="A14" s="707"/>
      <c r="B14" s="732"/>
      <c r="C14" s="717"/>
      <c r="D14" s="116" t="s">
        <v>11</v>
      </c>
      <c r="E14" s="114" t="s">
        <v>12</v>
      </c>
      <c r="F14" s="115" t="s">
        <v>34</v>
      </c>
      <c r="G14" s="116" t="s">
        <v>11</v>
      </c>
      <c r="H14" s="114" t="s">
        <v>12</v>
      </c>
      <c r="I14" s="115" t="s">
        <v>34</v>
      </c>
      <c r="J14" s="116" t="s">
        <v>11</v>
      </c>
      <c r="K14" s="114" t="s">
        <v>12</v>
      </c>
      <c r="L14" s="115" t="s">
        <v>34</v>
      </c>
    </row>
    <row r="15" spans="1:15" ht="91.5" customHeight="1" x14ac:dyDescent="0.15">
      <c r="A15" s="699" t="s">
        <v>343</v>
      </c>
      <c r="B15" s="322" t="s">
        <v>344</v>
      </c>
      <c r="C15" s="734" t="s">
        <v>345</v>
      </c>
      <c r="D15" s="323">
        <v>144275000</v>
      </c>
      <c r="E15" s="324" t="s">
        <v>217</v>
      </c>
      <c r="F15" s="696">
        <v>4</v>
      </c>
      <c r="G15" s="325">
        <v>276875000</v>
      </c>
      <c r="H15" s="326">
        <v>1200600</v>
      </c>
      <c r="I15" s="696">
        <v>4</v>
      </c>
      <c r="J15" s="219"/>
      <c r="K15" s="220">
        <v>1200600</v>
      </c>
      <c r="L15" s="696">
        <v>4</v>
      </c>
    </row>
    <row r="16" spans="1:15" ht="90" customHeight="1" x14ac:dyDescent="0.15">
      <c r="A16" s="733"/>
      <c r="B16" s="327" t="s">
        <v>346</v>
      </c>
      <c r="C16" s="735"/>
      <c r="D16" s="328" t="s">
        <v>217</v>
      </c>
      <c r="E16" s="329" t="s">
        <v>217</v>
      </c>
      <c r="F16" s="696"/>
      <c r="G16" s="325">
        <v>84735000</v>
      </c>
      <c r="H16" s="326">
        <v>0</v>
      </c>
      <c r="I16" s="696"/>
      <c r="J16" s="223"/>
      <c r="K16" s="223">
        <v>0</v>
      </c>
      <c r="L16" s="696"/>
    </row>
    <row r="17" spans="1:13" s="26" customFormat="1" ht="101" customHeight="1" x14ac:dyDescent="0.15">
      <c r="A17" s="736" t="s">
        <v>347</v>
      </c>
      <c r="B17" s="322" t="s">
        <v>348</v>
      </c>
      <c r="C17" s="737" t="s">
        <v>349</v>
      </c>
      <c r="D17" s="340">
        <v>72875000</v>
      </c>
      <c r="E17" s="326"/>
      <c r="F17" s="696">
        <v>1</v>
      </c>
      <c r="G17" s="330">
        <v>180454000</v>
      </c>
      <c r="H17" s="326">
        <v>782100</v>
      </c>
      <c r="I17" s="696">
        <v>1</v>
      </c>
      <c r="J17" s="335"/>
      <c r="K17" s="220">
        <v>782100</v>
      </c>
      <c r="L17" s="696">
        <v>1</v>
      </c>
      <c r="M17" s="1"/>
    </row>
    <row r="18" spans="1:13" ht="52.25" customHeight="1" x14ac:dyDescent="0.15">
      <c r="A18" s="736"/>
      <c r="B18" s="331" t="s">
        <v>350</v>
      </c>
      <c r="C18" s="737"/>
      <c r="D18" s="340">
        <v>71400000</v>
      </c>
      <c r="E18" s="326"/>
      <c r="F18" s="696"/>
      <c r="G18" s="330">
        <v>333069248</v>
      </c>
      <c r="H18" s="326">
        <v>238000</v>
      </c>
      <c r="I18" s="696"/>
      <c r="J18" s="336"/>
      <c r="K18" s="220">
        <v>238000</v>
      </c>
      <c r="L18" s="696"/>
    </row>
    <row r="19" spans="1:13" ht="55.25" customHeight="1" x14ac:dyDescent="0.15">
      <c r="A19" s="245"/>
      <c r="B19" s="332"/>
      <c r="C19" s="95"/>
      <c r="D19" s="333"/>
      <c r="E19" s="334"/>
      <c r="F19" s="248"/>
      <c r="G19" s="334"/>
      <c r="H19" s="334"/>
      <c r="I19" s="248"/>
    </row>
    <row r="20" spans="1:13" ht="15" customHeight="1" thickBot="1" x14ac:dyDescent="0.2">
      <c r="A20" s="245"/>
      <c r="B20" s="332"/>
      <c r="C20" s="95"/>
      <c r="D20" s="333"/>
      <c r="E20" s="334"/>
      <c r="F20" s="248"/>
      <c r="G20" s="334"/>
      <c r="H20" s="334"/>
      <c r="I20" s="248"/>
    </row>
    <row r="21" spans="1:13" ht="35" customHeight="1" thickBot="1" x14ac:dyDescent="0.25">
      <c r="A21" s="728" t="s">
        <v>114</v>
      </c>
      <c r="B21" s="729"/>
      <c r="C21" s="729"/>
      <c r="D21" s="729"/>
      <c r="E21" s="729"/>
      <c r="F21" s="729"/>
      <c r="G21" s="729"/>
      <c r="H21" s="729"/>
      <c r="I21" s="729"/>
      <c r="J21" s="729"/>
      <c r="K21" s="729"/>
      <c r="L21" s="730"/>
    </row>
    <row r="22" spans="1:13" ht="35" customHeight="1" x14ac:dyDescent="0.2">
      <c r="A22" s="706" t="s">
        <v>113</v>
      </c>
      <c r="B22" s="708" t="s">
        <v>33</v>
      </c>
      <c r="C22" s="716" t="s">
        <v>4</v>
      </c>
      <c r="D22" s="713" t="s">
        <v>79</v>
      </c>
      <c r="E22" s="714"/>
      <c r="F22" s="715"/>
      <c r="G22" s="713" t="s">
        <v>80</v>
      </c>
      <c r="H22" s="714"/>
      <c r="I22" s="715"/>
      <c r="J22" s="713" t="s">
        <v>81</v>
      </c>
      <c r="K22" s="714"/>
      <c r="L22" s="715"/>
    </row>
    <row r="23" spans="1:13" ht="35" customHeight="1" thickBot="1" x14ac:dyDescent="0.25">
      <c r="A23" s="707"/>
      <c r="B23" s="709"/>
      <c r="C23" s="717"/>
      <c r="D23" s="337" t="s">
        <v>11</v>
      </c>
      <c r="E23" s="114" t="s">
        <v>12</v>
      </c>
      <c r="F23" s="115" t="s">
        <v>34</v>
      </c>
      <c r="G23" s="116" t="s">
        <v>11</v>
      </c>
      <c r="H23" s="114" t="s">
        <v>12</v>
      </c>
      <c r="I23" s="115" t="s">
        <v>34</v>
      </c>
      <c r="J23" s="116" t="s">
        <v>11</v>
      </c>
      <c r="K23" s="114" t="s">
        <v>12</v>
      </c>
      <c r="L23" s="115" t="s">
        <v>34</v>
      </c>
    </row>
    <row r="24" spans="1:13" ht="62.25" customHeight="1" x14ac:dyDescent="0.15">
      <c r="A24" s="699" t="s">
        <v>343</v>
      </c>
      <c r="B24" s="327" t="s">
        <v>344</v>
      </c>
      <c r="C24" s="718" t="s">
        <v>345</v>
      </c>
      <c r="D24" s="348">
        <v>-442000</v>
      </c>
      <c r="E24" s="348">
        <v>28563000</v>
      </c>
      <c r="F24" s="704">
        <v>4</v>
      </c>
      <c r="G24" s="348">
        <v>43949555</v>
      </c>
      <c r="H24" s="348">
        <v>52151000</v>
      </c>
      <c r="I24" s="704">
        <v>4</v>
      </c>
      <c r="J24" s="341">
        <v>0</v>
      </c>
      <c r="K24" s="347">
        <v>44071000</v>
      </c>
      <c r="L24" s="704">
        <v>4</v>
      </c>
    </row>
    <row r="25" spans="1:13" ht="90" customHeight="1" thickBot="1" x14ac:dyDescent="0.2">
      <c r="A25" s="700"/>
      <c r="B25" s="327" t="s">
        <v>346</v>
      </c>
      <c r="C25" s="719"/>
      <c r="D25" s="348">
        <v>-627667</v>
      </c>
      <c r="E25" s="348">
        <v>14719000</v>
      </c>
      <c r="F25" s="705"/>
      <c r="G25" s="348">
        <v>-1326000</v>
      </c>
      <c r="H25" s="348">
        <v>16045000</v>
      </c>
      <c r="I25" s="705"/>
      <c r="J25" s="341">
        <v>0</v>
      </c>
      <c r="K25" s="347">
        <v>16045000</v>
      </c>
      <c r="L25" s="705"/>
    </row>
    <row r="26" spans="1:13" ht="90" customHeight="1" x14ac:dyDescent="0.15">
      <c r="A26" s="697" t="s">
        <v>347</v>
      </c>
      <c r="B26" s="322" t="s">
        <v>348</v>
      </c>
      <c r="C26" s="720" t="s">
        <v>349</v>
      </c>
      <c r="D26" s="22">
        <v>-741000</v>
      </c>
      <c r="E26" s="339">
        <v>18936000</v>
      </c>
      <c r="F26" s="738">
        <v>1</v>
      </c>
      <c r="G26" s="338">
        <v>0</v>
      </c>
      <c r="H26" s="339">
        <v>15164000</v>
      </c>
      <c r="I26" s="738">
        <v>1</v>
      </c>
      <c r="J26" s="338">
        <v>0</v>
      </c>
      <c r="K26" s="347">
        <v>22708000</v>
      </c>
      <c r="L26" s="704">
        <v>1</v>
      </c>
    </row>
    <row r="27" spans="1:13" ht="90" customHeight="1" thickBot="1" x14ac:dyDescent="0.2">
      <c r="A27" s="698"/>
      <c r="B27" s="331" t="s">
        <v>350</v>
      </c>
      <c r="C27" s="719"/>
      <c r="D27" s="22">
        <v>-1864667</v>
      </c>
      <c r="E27" s="25">
        <v>39022333</v>
      </c>
      <c r="F27" s="739"/>
      <c r="G27" s="119">
        <v>0</v>
      </c>
      <c r="H27" s="25">
        <v>31947853</v>
      </c>
      <c r="I27" s="739"/>
      <c r="J27" s="119">
        <v>0</v>
      </c>
      <c r="K27" s="347">
        <v>48194281</v>
      </c>
      <c r="L27" s="705"/>
    </row>
    <row r="29" spans="1:13" ht="15" thickBot="1" x14ac:dyDescent="0.25"/>
    <row r="30" spans="1:13" ht="35" customHeight="1" thickBot="1" x14ac:dyDescent="0.25">
      <c r="A30" s="710" t="s">
        <v>115</v>
      </c>
      <c r="B30" s="711"/>
      <c r="C30" s="711"/>
      <c r="D30" s="711"/>
      <c r="E30" s="711"/>
      <c r="F30" s="711"/>
      <c r="G30" s="711"/>
      <c r="H30" s="711"/>
      <c r="I30" s="711"/>
      <c r="J30" s="711"/>
      <c r="K30" s="711"/>
      <c r="L30" s="712"/>
    </row>
    <row r="31" spans="1:13" ht="35" customHeight="1" x14ac:dyDescent="0.2">
      <c r="A31" s="706" t="s">
        <v>113</v>
      </c>
      <c r="B31" s="708" t="s">
        <v>33</v>
      </c>
      <c r="C31" s="716" t="s">
        <v>4</v>
      </c>
      <c r="D31" s="713" t="s">
        <v>82</v>
      </c>
      <c r="E31" s="714"/>
      <c r="F31" s="715"/>
      <c r="G31" s="713" t="s">
        <v>83</v>
      </c>
      <c r="H31" s="714"/>
      <c r="I31" s="715"/>
      <c r="J31" s="713" t="s">
        <v>84</v>
      </c>
      <c r="K31" s="714"/>
      <c r="L31" s="715"/>
    </row>
    <row r="32" spans="1:13" ht="35" customHeight="1" thickBot="1" x14ac:dyDescent="0.25">
      <c r="A32" s="707"/>
      <c r="B32" s="709"/>
      <c r="C32" s="717"/>
      <c r="D32" s="337" t="s">
        <v>11</v>
      </c>
      <c r="E32" s="364" t="s">
        <v>12</v>
      </c>
      <c r="F32" s="372" t="s">
        <v>34</v>
      </c>
      <c r="G32" s="337" t="s">
        <v>11</v>
      </c>
      <c r="H32" s="364" t="s">
        <v>12</v>
      </c>
      <c r="I32" s="372" t="s">
        <v>34</v>
      </c>
      <c r="J32" s="116" t="s">
        <v>11</v>
      </c>
      <c r="K32" s="114" t="s">
        <v>12</v>
      </c>
      <c r="L32" s="115" t="s">
        <v>34</v>
      </c>
    </row>
    <row r="33" spans="1:12" ht="74.25" customHeight="1" x14ac:dyDescent="0.15">
      <c r="A33" s="699" t="s">
        <v>343</v>
      </c>
      <c r="B33" s="365" t="s">
        <v>344</v>
      </c>
      <c r="C33" s="701" t="s">
        <v>345</v>
      </c>
      <c r="D33" s="22">
        <v>25377303</v>
      </c>
      <c r="E33" s="22">
        <v>73333302</v>
      </c>
      <c r="F33" s="696">
        <v>4</v>
      </c>
      <c r="G33" s="373">
        <v>86982036</v>
      </c>
      <c r="H33" s="373">
        <v>44071000</v>
      </c>
      <c r="I33" s="696">
        <v>4</v>
      </c>
      <c r="J33" s="369"/>
      <c r="K33" s="366"/>
      <c r="L33" s="367"/>
    </row>
    <row r="34" spans="1:12" ht="81" customHeight="1" x14ac:dyDescent="0.15">
      <c r="A34" s="700"/>
      <c r="B34" s="327" t="s">
        <v>346</v>
      </c>
      <c r="C34" s="702"/>
      <c r="D34" s="22">
        <v>0</v>
      </c>
      <c r="E34" s="22">
        <v>16045000</v>
      </c>
      <c r="F34" s="696"/>
      <c r="G34" s="373">
        <v>26058682</v>
      </c>
      <c r="H34" s="373">
        <v>16045000</v>
      </c>
      <c r="I34" s="696"/>
      <c r="J34" s="370"/>
      <c r="K34" s="112"/>
      <c r="L34" s="113"/>
    </row>
    <row r="35" spans="1:12" ht="81" customHeight="1" x14ac:dyDescent="0.15">
      <c r="A35" s="697" t="s">
        <v>347</v>
      </c>
      <c r="B35" s="322" t="s">
        <v>348</v>
      </c>
      <c r="C35" s="703" t="s">
        <v>349</v>
      </c>
      <c r="D35" s="22">
        <v>0</v>
      </c>
      <c r="E35" s="22">
        <v>15164000</v>
      </c>
      <c r="F35" s="696">
        <v>1</v>
      </c>
      <c r="G35" s="373">
        <v>26058682</v>
      </c>
      <c r="H35" s="373">
        <v>15164000</v>
      </c>
      <c r="I35" s="696">
        <v>1</v>
      </c>
      <c r="J35" s="370"/>
      <c r="K35" s="112"/>
      <c r="L35" s="113"/>
    </row>
    <row r="36" spans="1:12" ht="94.5" customHeight="1" x14ac:dyDescent="0.15">
      <c r="A36" s="698"/>
      <c r="B36" s="331" t="s">
        <v>350</v>
      </c>
      <c r="C36" s="702"/>
      <c r="D36" s="22">
        <v>41204469</v>
      </c>
      <c r="E36" s="22">
        <v>65822302</v>
      </c>
      <c r="F36" s="696"/>
      <c r="G36" s="373">
        <v>19544012</v>
      </c>
      <c r="H36" s="373">
        <v>36511855</v>
      </c>
      <c r="I36" s="696"/>
      <c r="J36" s="371"/>
      <c r="K36" s="22"/>
      <c r="L36" s="23"/>
    </row>
    <row r="38" spans="1:12" ht="15" thickBot="1" x14ac:dyDescent="0.25"/>
    <row r="39" spans="1:12" ht="35" customHeight="1" thickBot="1" x14ac:dyDescent="0.25">
      <c r="A39" s="710" t="s">
        <v>116</v>
      </c>
      <c r="B39" s="711"/>
      <c r="C39" s="711"/>
      <c r="D39" s="711"/>
      <c r="E39" s="711"/>
      <c r="F39" s="711"/>
      <c r="G39" s="711"/>
      <c r="H39" s="711"/>
      <c r="I39" s="711"/>
      <c r="J39" s="711"/>
      <c r="K39" s="711"/>
      <c r="L39" s="712"/>
    </row>
    <row r="40" spans="1:12" ht="35" customHeight="1" x14ac:dyDescent="0.2">
      <c r="A40" s="706" t="s">
        <v>113</v>
      </c>
      <c r="B40" s="708" t="s">
        <v>33</v>
      </c>
      <c r="C40" s="716" t="s">
        <v>4</v>
      </c>
      <c r="D40" s="713" t="s">
        <v>85</v>
      </c>
      <c r="E40" s="714"/>
      <c r="F40" s="715"/>
      <c r="G40" s="713" t="s">
        <v>117</v>
      </c>
      <c r="H40" s="714"/>
      <c r="I40" s="715"/>
      <c r="J40" s="713" t="s">
        <v>87</v>
      </c>
      <c r="K40" s="714"/>
      <c r="L40" s="715"/>
    </row>
    <row r="41" spans="1:12" ht="35" customHeight="1" thickBot="1" x14ac:dyDescent="0.25">
      <c r="A41" s="707"/>
      <c r="B41" s="709"/>
      <c r="C41" s="717"/>
      <c r="D41" s="116" t="s">
        <v>11</v>
      </c>
      <c r="E41" s="114" t="s">
        <v>12</v>
      </c>
      <c r="F41" s="115" t="s">
        <v>34</v>
      </c>
      <c r="G41" s="116" t="s">
        <v>11</v>
      </c>
      <c r="H41" s="114" t="s">
        <v>12</v>
      </c>
      <c r="I41" s="115" t="s">
        <v>34</v>
      </c>
      <c r="J41" s="116" t="s">
        <v>11</v>
      </c>
      <c r="K41" s="114" t="s">
        <v>12</v>
      </c>
      <c r="L41" s="115" t="s">
        <v>34</v>
      </c>
    </row>
    <row r="42" spans="1:12" ht="99" customHeight="1" x14ac:dyDescent="0.2">
      <c r="A42" s="193"/>
      <c r="B42" s="194"/>
      <c r="C42" s="186"/>
      <c r="D42" s="117"/>
      <c r="E42" s="112"/>
      <c r="F42" s="113"/>
      <c r="G42" s="117"/>
      <c r="H42" s="112"/>
      <c r="I42" s="113"/>
      <c r="J42" s="117"/>
      <c r="K42" s="112"/>
      <c r="L42" s="113"/>
    </row>
    <row r="43" spans="1:12" ht="93.75" customHeight="1" x14ac:dyDescent="0.2">
      <c r="A43" s="191"/>
      <c r="B43" s="190"/>
      <c r="C43" s="189"/>
      <c r="D43" s="118"/>
      <c r="E43" s="22"/>
      <c r="F43" s="23"/>
      <c r="G43" s="118"/>
      <c r="H43" s="22"/>
      <c r="I43" s="23"/>
      <c r="J43" s="118"/>
      <c r="K43" s="22"/>
      <c r="L43" s="23"/>
    </row>
  </sheetData>
  <mergeCells count="73">
    <mergeCell ref="F33:F34"/>
    <mergeCell ref="I17:I18"/>
    <mergeCell ref="F24:F25"/>
    <mergeCell ref="I24:I25"/>
    <mergeCell ref="I26:I27"/>
    <mergeCell ref="A21:L21"/>
    <mergeCell ref="F26:F27"/>
    <mergeCell ref="A8:A10"/>
    <mergeCell ref="A12:L12"/>
    <mergeCell ref="A39:L39"/>
    <mergeCell ref="C40:C41"/>
    <mergeCell ref="D40:F40"/>
    <mergeCell ref="G40:I40"/>
    <mergeCell ref="J40:L40"/>
    <mergeCell ref="G22:I22"/>
    <mergeCell ref="B31:B32"/>
    <mergeCell ref="J8:J10"/>
    <mergeCell ref="C31:C32"/>
    <mergeCell ref="D31:F31"/>
    <mergeCell ref="G31:I31"/>
    <mergeCell ref="A13:A14"/>
    <mergeCell ref="B13:B14"/>
    <mergeCell ref="C13:C14"/>
    <mergeCell ref="B6:I6"/>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40:A41"/>
    <mergeCell ref="B40:B41"/>
    <mergeCell ref="A22:A23"/>
    <mergeCell ref="A31:A32"/>
    <mergeCell ref="A30:L30"/>
    <mergeCell ref="J22:L22"/>
    <mergeCell ref="J31:L31"/>
    <mergeCell ref="B22:B23"/>
    <mergeCell ref="C22:C23"/>
    <mergeCell ref="D22:F22"/>
    <mergeCell ref="A24:A25"/>
    <mergeCell ref="A26:A27"/>
    <mergeCell ref="C24:C25"/>
    <mergeCell ref="C26:C27"/>
    <mergeCell ref="I33:I34"/>
    <mergeCell ref="I35:I36"/>
    <mergeCell ref="L15:L16"/>
    <mergeCell ref="L17:L18"/>
    <mergeCell ref="F35:F36"/>
    <mergeCell ref="A35:A36"/>
    <mergeCell ref="A33:A34"/>
    <mergeCell ref="C33:C34"/>
    <mergeCell ref="C35:C36"/>
    <mergeCell ref="L24:L25"/>
    <mergeCell ref="L26:L27"/>
    <mergeCell ref="A15:A16"/>
    <mergeCell ref="C15:C16"/>
    <mergeCell ref="F15:F16"/>
    <mergeCell ref="I15:I16"/>
    <mergeCell ref="A17:A18"/>
    <mergeCell ref="C17:C18"/>
    <mergeCell ref="F17:F18"/>
  </mergeCells>
  <pageMargins left="0.25" right="0.25" top="0.75" bottom="0.75" header="0.3" footer="0.3"/>
  <pageSetup scale="21"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zoomScale="55" zoomScaleNormal="55" workbookViewId="0">
      <selection activeCell="AG15" sqref="AG15"/>
    </sheetView>
  </sheetViews>
  <sheetFormatPr baseColWidth="10" defaultColWidth="10.6640625" defaultRowHeight="14" x14ac:dyDescent="0.2"/>
  <cols>
    <col min="1" max="1" width="25.5" style="81" customWidth="1"/>
    <col min="2" max="2" width="29.6640625" style="81" customWidth="1"/>
    <col min="3" max="3" width="21.5" style="81" customWidth="1"/>
    <col min="4" max="4" width="21.6640625" style="81" customWidth="1"/>
    <col min="5" max="5" width="20.6640625" style="81" bestFit="1" customWidth="1"/>
    <col min="6" max="6" width="21.6640625" style="81" customWidth="1"/>
    <col min="7" max="7" width="20.6640625" style="81" bestFit="1" customWidth="1"/>
    <col min="8" max="8" width="21.5" style="81" customWidth="1"/>
    <col min="9" max="9" width="20.6640625" style="81" bestFit="1" customWidth="1"/>
    <col min="10" max="10" width="22.33203125" style="81" customWidth="1"/>
    <col min="11" max="11" width="20.6640625" style="81" bestFit="1" customWidth="1"/>
    <col min="12" max="12" width="23" style="81" customWidth="1"/>
    <col min="13" max="13" width="20.6640625" style="81" bestFit="1" customWidth="1"/>
    <col min="14" max="14" width="22.33203125" style="81" customWidth="1"/>
    <col min="15" max="15" width="20.6640625" style="81" bestFit="1" customWidth="1"/>
    <col min="16" max="17" width="20.5" style="81" customWidth="1"/>
    <col min="18" max="18" width="17.33203125" style="81" bestFit="1" customWidth="1"/>
    <col min="19" max="19" width="20.6640625" style="81" bestFit="1" customWidth="1"/>
    <col min="20" max="20" width="21.1640625" style="81" customWidth="1"/>
    <col min="21" max="21" width="20.6640625" style="81" bestFit="1" customWidth="1"/>
    <col min="22" max="22" width="19.6640625" style="81" bestFit="1" customWidth="1"/>
    <col min="23" max="23" width="21.6640625" style="81" customWidth="1"/>
    <col min="24" max="24" width="17.33203125" style="81" bestFit="1" customWidth="1"/>
    <col min="25" max="25" width="20.6640625" style="81" bestFit="1" customWidth="1"/>
    <col min="26" max="26" width="20.5" style="81" customWidth="1"/>
    <col min="27" max="27" width="17.5" style="81" customWidth="1"/>
    <col min="28" max="28" width="19.6640625" style="81" bestFit="1" customWidth="1"/>
    <col min="29" max="29" width="22.6640625" style="81" customWidth="1"/>
    <col min="30" max="30" width="17" style="81" customWidth="1"/>
    <col min="31" max="31" width="19.6640625" style="81" bestFit="1" customWidth="1"/>
    <col min="32" max="32" width="22" style="81" customWidth="1"/>
    <col min="33" max="36" width="20.5" style="81" bestFit="1" customWidth="1"/>
    <col min="37" max="16384" width="10.6640625" style="81"/>
  </cols>
  <sheetData>
    <row r="1" spans="1:62" s="1" customFormat="1" ht="20.25" customHeight="1" x14ac:dyDescent="0.2">
      <c r="A1" s="684"/>
      <c r="B1" s="764" t="s">
        <v>169</v>
      </c>
      <c r="C1" s="765"/>
      <c r="D1" s="765"/>
      <c r="E1" s="765"/>
      <c r="F1" s="765"/>
      <c r="G1" s="765"/>
      <c r="H1" s="765"/>
      <c r="I1" s="765"/>
      <c r="J1" s="765"/>
      <c r="K1" s="765"/>
      <c r="L1" s="765"/>
      <c r="M1" s="765"/>
      <c r="N1" s="765"/>
      <c r="O1" s="765"/>
      <c r="P1" s="765"/>
      <c r="Q1" s="765"/>
      <c r="R1" s="765"/>
      <c r="S1" s="765"/>
      <c r="T1" s="765"/>
      <c r="U1" s="765"/>
      <c r="V1" s="765"/>
      <c r="W1" s="765"/>
      <c r="X1" s="765"/>
      <c r="Y1" s="765"/>
      <c r="Z1" s="765"/>
      <c r="AA1" s="765"/>
      <c r="AB1" s="765"/>
      <c r="AC1" s="765"/>
      <c r="AD1" s="765"/>
      <c r="AE1" s="765"/>
      <c r="AF1" s="766"/>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row>
    <row r="2" spans="1:62" s="1" customFormat="1" ht="18.75" customHeight="1" x14ac:dyDescent="0.2">
      <c r="A2" s="685"/>
      <c r="B2" s="767"/>
      <c r="C2" s="768"/>
      <c r="D2" s="768"/>
      <c r="E2" s="768"/>
      <c r="F2" s="768"/>
      <c r="G2" s="768"/>
      <c r="H2" s="768"/>
      <c r="I2" s="768"/>
      <c r="J2" s="768"/>
      <c r="K2" s="768"/>
      <c r="L2" s="768"/>
      <c r="M2" s="768"/>
      <c r="N2" s="768"/>
      <c r="O2" s="768"/>
      <c r="P2" s="768"/>
      <c r="Q2" s="768"/>
      <c r="R2" s="768"/>
      <c r="S2" s="768"/>
      <c r="T2" s="768"/>
      <c r="U2" s="768"/>
      <c r="V2" s="768"/>
      <c r="W2" s="768"/>
      <c r="X2" s="768"/>
      <c r="Y2" s="768"/>
      <c r="Z2" s="768"/>
      <c r="AA2" s="768"/>
      <c r="AB2" s="768"/>
      <c r="AC2" s="768"/>
      <c r="AD2" s="768"/>
      <c r="AE2" s="768"/>
      <c r="AF2" s="769"/>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row>
    <row r="3" spans="1:62" s="1" customFormat="1" ht="14.25" customHeight="1" x14ac:dyDescent="0.2">
      <c r="A3" s="685"/>
      <c r="B3" s="767"/>
      <c r="C3" s="768"/>
      <c r="D3" s="768"/>
      <c r="E3" s="768"/>
      <c r="F3" s="768"/>
      <c r="G3" s="768"/>
      <c r="H3" s="768"/>
      <c r="I3" s="768"/>
      <c r="J3" s="768"/>
      <c r="K3" s="768"/>
      <c r="L3" s="768"/>
      <c r="M3" s="768"/>
      <c r="N3" s="768"/>
      <c r="O3" s="768"/>
      <c r="P3" s="768"/>
      <c r="Q3" s="768"/>
      <c r="R3" s="768"/>
      <c r="S3" s="768"/>
      <c r="T3" s="768"/>
      <c r="U3" s="768"/>
      <c r="V3" s="768"/>
      <c r="W3" s="768"/>
      <c r="X3" s="768"/>
      <c r="Y3" s="768"/>
      <c r="Z3" s="768"/>
      <c r="AA3" s="768"/>
      <c r="AB3" s="768"/>
      <c r="AC3" s="768"/>
      <c r="AD3" s="768"/>
      <c r="AE3" s="768"/>
      <c r="AF3" s="769"/>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row>
    <row r="4" spans="1:62" s="1" customFormat="1" ht="33" customHeight="1" thickBot="1" x14ac:dyDescent="0.25">
      <c r="A4" s="686"/>
      <c r="B4" s="770"/>
      <c r="C4" s="771"/>
      <c r="D4" s="771"/>
      <c r="E4" s="771"/>
      <c r="F4" s="771"/>
      <c r="G4" s="771"/>
      <c r="H4" s="771"/>
      <c r="I4" s="771"/>
      <c r="J4" s="771"/>
      <c r="K4" s="771"/>
      <c r="L4" s="771"/>
      <c r="M4" s="771"/>
      <c r="N4" s="771"/>
      <c r="O4" s="771"/>
      <c r="P4" s="771"/>
      <c r="Q4" s="771"/>
      <c r="R4" s="771"/>
      <c r="S4" s="771"/>
      <c r="T4" s="771"/>
      <c r="U4" s="771"/>
      <c r="V4" s="771"/>
      <c r="W4" s="771"/>
      <c r="X4" s="771"/>
      <c r="Y4" s="771"/>
      <c r="Z4" s="771"/>
      <c r="AA4" s="771"/>
      <c r="AB4" s="771"/>
      <c r="AC4" s="771"/>
      <c r="AD4" s="771"/>
      <c r="AE4" s="771"/>
      <c r="AF4" s="772"/>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row>
    <row r="5" spans="1:62" s="1" customFormat="1" x14ac:dyDescent="0.2">
      <c r="B5" s="97"/>
      <c r="C5" s="97"/>
      <c r="D5" s="97"/>
      <c r="E5" s="97"/>
      <c r="F5" s="97"/>
      <c r="G5" s="97"/>
      <c r="H5" s="97"/>
      <c r="I5" s="97"/>
      <c r="J5" s="97"/>
      <c r="K5" s="96"/>
      <c r="L5" s="96"/>
      <c r="M5" s="96"/>
      <c r="N5" s="96"/>
      <c r="O5" s="96"/>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row>
    <row r="6" spans="1:62" s="1" customFormat="1" ht="9" customHeight="1" x14ac:dyDescent="0.2">
      <c r="A6" s="5"/>
      <c r="B6" s="97"/>
      <c r="C6" s="97"/>
      <c r="D6" s="97"/>
      <c r="E6" s="97"/>
      <c r="F6" s="97"/>
      <c r="G6" s="97"/>
      <c r="H6" s="97"/>
      <c r="I6" s="97"/>
      <c r="J6" s="97"/>
      <c r="K6" s="97"/>
      <c r="L6" s="97"/>
      <c r="M6" s="97"/>
      <c r="N6" s="97"/>
      <c r="O6" s="97"/>
      <c r="P6" s="2"/>
      <c r="Q6" s="2"/>
      <c r="R6" s="3"/>
      <c r="S6" s="3"/>
      <c r="T6" s="2"/>
      <c r="U6" s="2"/>
      <c r="V6" s="2"/>
      <c r="W6" s="81"/>
      <c r="X6" s="4"/>
      <c r="Y6" s="4"/>
      <c r="Z6" s="4"/>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row>
    <row r="7" spans="1:62" s="1" customFormat="1" ht="15" customHeight="1" thickBot="1" x14ac:dyDescent="0.25">
      <c r="A7" s="6"/>
      <c r="B7" s="97"/>
      <c r="C7" s="97"/>
      <c r="D7" s="97"/>
      <c r="E7" s="97"/>
      <c r="F7" s="97"/>
      <c r="G7" s="97"/>
      <c r="H7" s="97"/>
      <c r="I7" s="97"/>
      <c r="J7" s="97"/>
      <c r="K7" s="97"/>
      <c r="L7" s="97"/>
      <c r="M7" s="97"/>
      <c r="N7" s="97"/>
      <c r="O7" s="97"/>
      <c r="P7" s="2"/>
      <c r="Q7" s="2"/>
      <c r="R7" s="3"/>
      <c r="S7" s="3"/>
      <c r="T7" s="2"/>
      <c r="U7" s="2"/>
      <c r="V7" s="2"/>
      <c r="W7" s="81"/>
      <c r="X7" s="4"/>
      <c r="Y7" s="4"/>
      <c r="Z7" s="128"/>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row>
    <row r="8" spans="1:62" s="1" customFormat="1" ht="15" customHeight="1" thickBot="1" x14ac:dyDescent="0.25">
      <c r="A8" s="665" t="s">
        <v>1</v>
      </c>
      <c r="B8" s="740"/>
      <c r="C8" s="741"/>
      <c r="D8" s="741"/>
      <c r="E8" s="741"/>
      <c r="F8" s="741"/>
      <c r="G8" s="741"/>
      <c r="H8" s="741"/>
      <c r="I8" s="741"/>
      <c r="J8" s="741"/>
      <c r="K8" s="741"/>
      <c r="L8" s="741"/>
      <c r="M8" s="741"/>
      <c r="N8" s="741"/>
      <c r="O8" s="741"/>
      <c r="P8" s="741"/>
      <c r="Q8" s="741"/>
      <c r="R8" s="741"/>
      <c r="S8" s="741"/>
      <c r="T8" s="741"/>
      <c r="U8" s="741"/>
      <c r="V8" s="741"/>
      <c r="W8" s="741"/>
      <c r="X8" s="741"/>
      <c r="Y8" s="741"/>
      <c r="Z8" s="741"/>
      <c r="AA8" s="746" t="s">
        <v>49</v>
      </c>
      <c r="AB8" s="776"/>
      <c r="AC8" s="773" t="s">
        <v>94</v>
      </c>
      <c r="AD8" s="774"/>
      <c r="AE8" s="427" t="s">
        <v>160</v>
      </c>
      <c r="AF8" s="429"/>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row>
    <row r="9" spans="1:62" s="1" customFormat="1" ht="15" customHeight="1" thickBot="1" x14ac:dyDescent="0.25">
      <c r="A9" s="666"/>
      <c r="B9" s="742"/>
      <c r="C9" s="743"/>
      <c r="D9" s="743"/>
      <c r="E9" s="743"/>
      <c r="F9" s="743"/>
      <c r="G9" s="743"/>
      <c r="H9" s="743"/>
      <c r="I9" s="743"/>
      <c r="J9" s="743"/>
      <c r="K9" s="743"/>
      <c r="L9" s="743"/>
      <c r="M9" s="743"/>
      <c r="N9" s="743"/>
      <c r="O9" s="743"/>
      <c r="P9" s="743"/>
      <c r="Q9" s="743"/>
      <c r="R9" s="743"/>
      <c r="S9" s="743"/>
      <c r="T9" s="743"/>
      <c r="U9" s="743"/>
      <c r="V9" s="743"/>
      <c r="W9" s="743"/>
      <c r="X9" s="743"/>
      <c r="Y9" s="743"/>
      <c r="Z9" s="743"/>
      <c r="AA9" s="747"/>
      <c r="AB9" s="777"/>
      <c r="AC9" s="773" t="s">
        <v>95</v>
      </c>
      <c r="AD9" s="774"/>
      <c r="AE9" s="427" t="s">
        <v>161</v>
      </c>
      <c r="AF9" s="429"/>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row>
    <row r="10" spans="1:62" s="1" customFormat="1" ht="15" customHeight="1" thickBot="1" x14ac:dyDescent="0.25">
      <c r="A10" s="666"/>
      <c r="B10" s="742"/>
      <c r="C10" s="743"/>
      <c r="D10" s="743"/>
      <c r="E10" s="743"/>
      <c r="F10" s="743"/>
      <c r="G10" s="743"/>
      <c r="H10" s="743"/>
      <c r="I10" s="743"/>
      <c r="J10" s="743"/>
      <c r="K10" s="743"/>
      <c r="L10" s="743"/>
      <c r="M10" s="743"/>
      <c r="N10" s="743"/>
      <c r="O10" s="743"/>
      <c r="P10" s="743"/>
      <c r="Q10" s="743"/>
      <c r="R10" s="743"/>
      <c r="S10" s="743"/>
      <c r="T10" s="743"/>
      <c r="U10" s="743"/>
      <c r="V10" s="743"/>
      <c r="W10" s="743"/>
      <c r="X10" s="743"/>
      <c r="Y10" s="743"/>
      <c r="Z10" s="743"/>
      <c r="AA10" s="747"/>
      <c r="AB10" s="777"/>
      <c r="AC10" s="773" t="s">
        <v>96</v>
      </c>
      <c r="AD10" s="774"/>
      <c r="AE10" s="749" t="s">
        <v>162</v>
      </c>
      <c r="AF10" s="750"/>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row>
    <row r="11" spans="1:62" s="1" customFormat="1" ht="15" customHeight="1" thickBot="1" x14ac:dyDescent="0.25">
      <c r="A11" s="667"/>
      <c r="B11" s="744"/>
      <c r="C11" s="745"/>
      <c r="D11" s="745"/>
      <c r="E11" s="745"/>
      <c r="F11" s="745"/>
      <c r="G11" s="745"/>
      <c r="H11" s="745"/>
      <c r="I11" s="745"/>
      <c r="J11" s="745"/>
      <c r="K11" s="745"/>
      <c r="L11" s="745"/>
      <c r="M11" s="745"/>
      <c r="N11" s="745"/>
      <c r="O11" s="745"/>
      <c r="P11" s="745"/>
      <c r="Q11" s="745"/>
      <c r="R11" s="745"/>
      <c r="S11" s="745"/>
      <c r="T11" s="745"/>
      <c r="U11" s="745"/>
      <c r="V11" s="745"/>
      <c r="W11" s="745"/>
      <c r="X11" s="745"/>
      <c r="Y11" s="745"/>
      <c r="Z11" s="745"/>
      <c r="AA11" s="748"/>
      <c r="AB11" s="778"/>
      <c r="AC11" s="773" t="s">
        <v>47</v>
      </c>
      <c r="AD11" s="774"/>
      <c r="AE11" s="427" t="s">
        <v>166</v>
      </c>
      <c r="AF11" s="429"/>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row>
    <row r="12" spans="1:62" s="1" customFormat="1" ht="9" customHeight="1" x14ac:dyDescent="0.2">
      <c r="A12" s="14"/>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row>
    <row r="13" spans="1:62" s="26" customFormat="1" ht="16.5" customHeight="1" thickBot="1" x14ac:dyDescent="0.2">
      <c r="C13" s="99"/>
      <c r="D13" s="99"/>
      <c r="E13" s="99"/>
      <c r="F13" s="99"/>
      <c r="G13" s="99"/>
      <c r="H13" s="99"/>
      <c r="I13" s="99"/>
      <c r="J13" s="99"/>
      <c r="K13" s="98"/>
      <c r="L13" s="98"/>
      <c r="M13" s="98"/>
      <c r="N13" s="98"/>
      <c r="O13" s="98"/>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row>
    <row r="14" spans="1:62" s="83" customFormat="1" ht="21.75" customHeight="1" thickBot="1" x14ac:dyDescent="0.25">
      <c r="A14" s="460" t="s">
        <v>2</v>
      </c>
      <c r="B14" s="163" t="s">
        <v>50</v>
      </c>
      <c r="C14" s="130"/>
      <c r="D14" s="163" t="s">
        <v>51</v>
      </c>
      <c r="E14" s="131"/>
      <c r="F14" s="163" t="s">
        <v>52</v>
      </c>
      <c r="G14" s="131"/>
      <c r="H14" s="163" t="s">
        <v>53</v>
      </c>
      <c r="I14" s="132"/>
      <c r="J14" s="100"/>
      <c r="K14" s="452" t="s">
        <v>3</v>
      </c>
      <c r="L14" s="452"/>
      <c r="M14" s="775" t="s">
        <v>54</v>
      </c>
      <c r="N14" s="775"/>
      <c r="O14" s="775"/>
      <c r="P14" s="135"/>
      <c r="Q14" s="172"/>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row>
    <row r="15" spans="1:62" s="83" customFormat="1" ht="21.75" customHeight="1" thickBot="1" x14ac:dyDescent="0.25">
      <c r="A15" s="460"/>
      <c r="B15" s="164" t="s">
        <v>55</v>
      </c>
      <c r="C15" s="133"/>
      <c r="D15" s="163" t="s">
        <v>56</v>
      </c>
      <c r="E15" s="134"/>
      <c r="F15" s="163" t="s">
        <v>57</v>
      </c>
      <c r="G15" s="134"/>
      <c r="H15" s="163" t="s">
        <v>58</v>
      </c>
      <c r="I15" s="132"/>
      <c r="J15" s="100"/>
      <c r="K15" s="452"/>
      <c r="L15" s="452"/>
      <c r="M15" s="775" t="s">
        <v>59</v>
      </c>
      <c r="N15" s="775"/>
      <c r="O15" s="775"/>
      <c r="P15" s="135"/>
      <c r="Q15" s="172"/>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row>
    <row r="16" spans="1:62" s="83" customFormat="1" ht="21.75" customHeight="1" thickBot="1" x14ac:dyDescent="0.25">
      <c r="A16" s="460"/>
      <c r="B16" s="163" t="s">
        <v>60</v>
      </c>
      <c r="C16" s="130"/>
      <c r="D16" s="163" t="s">
        <v>61</v>
      </c>
      <c r="E16" s="134"/>
      <c r="F16" s="163" t="s">
        <v>62</v>
      </c>
      <c r="G16" s="134"/>
      <c r="H16" s="163" t="s">
        <v>63</v>
      </c>
      <c r="I16" s="132"/>
      <c r="K16" s="452"/>
      <c r="L16" s="452"/>
      <c r="M16" s="775" t="s">
        <v>64</v>
      </c>
      <c r="N16" s="775"/>
      <c r="O16" s="775"/>
      <c r="P16" s="135"/>
      <c r="Q16" s="172"/>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row>
    <row r="17" spans="1:62" s="83" customFormat="1" ht="21.75" customHeight="1" thickBot="1" x14ac:dyDescent="0.25">
      <c r="A17" s="1"/>
      <c r="B17" s="1"/>
      <c r="C17" s="1"/>
      <c r="D17" s="1"/>
      <c r="E17" s="1"/>
      <c r="F17" s="1"/>
      <c r="G17" s="100"/>
      <c r="H17" s="100"/>
      <c r="I17" s="100"/>
      <c r="J17" s="100"/>
      <c r="K17" s="101"/>
      <c r="L17" s="101"/>
      <c r="M17" s="99"/>
      <c r="N17" s="99"/>
      <c r="O17" s="99"/>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row>
    <row r="18" spans="1:62" s="1" customFormat="1" ht="48" customHeight="1" thickBot="1" x14ac:dyDescent="0.25">
      <c r="A18" s="469" t="s">
        <v>118</v>
      </c>
      <c r="B18" s="470"/>
      <c r="C18" s="470"/>
      <c r="D18" s="470"/>
      <c r="E18" s="470"/>
      <c r="F18" s="470"/>
      <c r="G18" s="470"/>
      <c r="H18" s="470"/>
      <c r="I18" s="470"/>
      <c r="J18" s="470"/>
      <c r="K18" s="470"/>
      <c r="L18" s="470"/>
      <c r="M18" s="470"/>
      <c r="N18" s="470"/>
      <c r="O18" s="470"/>
      <c r="P18" s="470"/>
      <c r="Q18" s="470"/>
      <c r="R18" s="470"/>
      <c r="S18" s="470"/>
      <c r="T18" s="470"/>
      <c r="U18" s="470"/>
      <c r="V18" s="470"/>
      <c r="W18" s="470"/>
      <c r="X18" s="470"/>
      <c r="Y18" s="470"/>
      <c r="Z18" s="470"/>
      <c r="AA18" s="470"/>
      <c r="AB18" s="470"/>
      <c r="AC18" s="470"/>
      <c r="AD18" s="470"/>
      <c r="AE18" s="470"/>
      <c r="AF18" s="471"/>
      <c r="AG18" s="121"/>
      <c r="AH18" s="121"/>
      <c r="AI18" s="121"/>
      <c r="AJ18" s="121"/>
      <c r="AK18" s="121"/>
      <c r="AL18" s="121"/>
      <c r="AM18" s="121"/>
      <c r="AN18" s="81"/>
      <c r="AO18" s="81"/>
      <c r="AP18" s="81"/>
      <c r="AQ18" s="81"/>
      <c r="AR18" s="81"/>
      <c r="AS18" s="81"/>
      <c r="AT18" s="81"/>
      <c r="AU18" s="81"/>
      <c r="AV18" s="81"/>
      <c r="AW18" s="81"/>
      <c r="AX18" s="81"/>
      <c r="AY18" s="81"/>
      <c r="AZ18" s="81"/>
      <c r="BA18" s="81"/>
      <c r="BB18" s="81"/>
      <c r="BC18" s="81"/>
      <c r="BD18" s="81"/>
      <c r="BE18" s="81"/>
      <c r="BF18" s="81"/>
      <c r="BG18" s="81"/>
      <c r="BH18" s="81"/>
      <c r="BI18" s="81"/>
      <c r="BJ18" s="81"/>
    </row>
    <row r="19" spans="1:62" s="1" customFormat="1" ht="50.25" customHeight="1" thickBot="1" x14ac:dyDescent="0.25">
      <c r="A19" s="467" t="s">
        <v>119</v>
      </c>
      <c r="B19" s="468"/>
      <c r="C19" s="755"/>
      <c r="D19" s="755"/>
      <c r="E19" s="755"/>
      <c r="F19" s="755"/>
      <c r="G19" s="755"/>
      <c r="H19" s="755"/>
      <c r="I19" s="755"/>
      <c r="J19" s="755"/>
      <c r="K19" s="755"/>
      <c r="L19" s="755"/>
      <c r="M19" s="755"/>
      <c r="N19" s="755"/>
      <c r="O19" s="755"/>
      <c r="P19" s="755"/>
      <c r="Q19" s="755"/>
      <c r="R19" s="755"/>
      <c r="S19" s="755"/>
      <c r="T19" s="755"/>
      <c r="U19" s="755"/>
      <c r="V19" s="755"/>
      <c r="W19" s="755"/>
      <c r="X19" s="755"/>
      <c r="Y19" s="755"/>
      <c r="Z19" s="755"/>
      <c r="AA19" s="755"/>
      <c r="AB19" s="755"/>
      <c r="AC19" s="755"/>
      <c r="AD19" s="755"/>
      <c r="AE19" s="755"/>
      <c r="AF19" s="756"/>
      <c r="AG19" s="121"/>
      <c r="AH19" s="121"/>
      <c r="AI19" s="121"/>
      <c r="AJ19" s="121"/>
      <c r="AK19" s="121"/>
      <c r="AL19" s="121"/>
      <c r="AM19" s="121"/>
      <c r="AN19" s="81"/>
      <c r="AO19" s="81"/>
      <c r="AP19" s="81"/>
      <c r="AQ19" s="81"/>
      <c r="AR19" s="81"/>
      <c r="AS19" s="81"/>
      <c r="AT19" s="81"/>
      <c r="AU19" s="81"/>
      <c r="AV19" s="81"/>
      <c r="AW19" s="81"/>
      <c r="AX19" s="81"/>
      <c r="AY19" s="81"/>
      <c r="AZ19" s="81"/>
      <c r="BA19" s="81"/>
      <c r="BB19" s="81"/>
      <c r="BC19" s="81"/>
      <c r="BD19" s="81"/>
      <c r="BE19" s="81"/>
      <c r="BF19" s="81"/>
      <c r="BG19" s="81"/>
      <c r="BH19" s="81"/>
      <c r="BI19" s="81"/>
      <c r="BJ19" s="81"/>
    </row>
    <row r="20" spans="1:62" s="29" customFormat="1" ht="21.75" customHeight="1" thickBot="1" x14ac:dyDescent="0.25">
      <c r="A20" s="482" t="s">
        <v>120</v>
      </c>
      <c r="B20" s="760" t="s">
        <v>121</v>
      </c>
      <c r="C20" s="660" t="s">
        <v>26</v>
      </c>
      <c r="D20" s="754"/>
      <c r="E20" s="754"/>
      <c r="F20" s="754"/>
      <c r="G20" s="754"/>
      <c r="H20" s="754"/>
      <c r="I20" s="754"/>
      <c r="J20" s="754"/>
      <c r="K20" s="754"/>
      <c r="L20" s="754"/>
      <c r="M20" s="754"/>
      <c r="N20" s="661"/>
      <c r="O20" s="751" t="s">
        <v>27</v>
      </c>
      <c r="P20" s="752"/>
      <c r="Q20" s="752"/>
      <c r="R20" s="752"/>
      <c r="S20" s="752"/>
      <c r="T20" s="752"/>
      <c r="U20" s="752"/>
      <c r="V20" s="752"/>
      <c r="W20" s="752"/>
      <c r="X20" s="752"/>
      <c r="Y20" s="752"/>
      <c r="Z20" s="752"/>
      <c r="AA20" s="752"/>
      <c r="AB20" s="752"/>
      <c r="AC20" s="752"/>
      <c r="AD20" s="752"/>
      <c r="AE20" s="752"/>
      <c r="AF20" s="753"/>
      <c r="AG20" s="121"/>
      <c r="AH20" s="121"/>
      <c r="AI20" s="121"/>
      <c r="AJ20" s="121"/>
      <c r="AK20" s="121"/>
      <c r="AL20" s="121"/>
      <c r="AM20" s="121"/>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row>
    <row r="21" spans="1:62" s="29" customFormat="1" ht="21.75" customHeight="1" thickBot="1" x14ac:dyDescent="0.25">
      <c r="A21" s="759"/>
      <c r="B21" s="760"/>
      <c r="C21" s="757" t="s">
        <v>75</v>
      </c>
      <c r="D21" s="758"/>
      <c r="E21" s="757" t="s">
        <v>77</v>
      </c>
      <c r="F21" s="758"/>
      <c r="G21" s="757" t="s">
        <v>78</v>
      </c>
      <c r="H21" s="758"/>
      <c r="I21" s="757" t="s">
        <v>79</v>
      </c>
      <c r="J21" s="758"/>
      <c r="K21" s="757" t="s">
        <v>80</v>
      </c>
      <c r="L21" s="758"/>
      <c r="M21" s="757" t="s">
        <v>81</v>
      </c>
      <c r="N21" s="758"/>
      <c r="O21" s="751" t="s">
        <v>75</v>
      </c>
      <c r="P21" s="752"/>
      <c r="Q21" s="753"/>
      <c r="R21" s="761" t="s">
        <v>77</v>
      </c>
      <c r="S21" s="762"/>
      <c r="T21" s="763"/>
      <c r="U21" s="761" t="s">
        <v>78</v>
      </c>
      <c r="V21" s="762"/>
      <c r="W21" s="763"/>
      <c r="X21" s="761" t="s">
        <v>79</v>
      </c>
      <c r="Y21" s="762"/>
      <c r="Z21" s="763"/>
      <c r="AA21" s="761" t="s">
        <v>80</v>
      </c>
      <c r="AB21" s="762"/>
      <c r="AC21" s="763"/>
      <c r="AD21" s="761" t="s">
        <v>81</v>
      </c>
      <c r="AE21" s="762"/>
      <c r="AF21" s="763"/>
      <c r="AG21" s="121"/>
      <c r="AH21" s="121"/>
      <c r="AI21" s="121"/>
      <c r="AJ21" s="121"/>
      <c r="AK21" s="121"/>
      <c r="AL21" s="121"/>
      <c r="AM21" s="121"/>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row>
    <row r="22" spans="1:62" s="29" customFormat="1" ht="28.5" customHeight="1" thickBot="1" x14ac:dyDescent="0.25">
      <c r="A22" s="759"/>
      <c r="B22" s="760"/>
      <c r="C22" s="126" t="s">
        <v>122</v>
      </c>
      <c r="D22" s="126" t="s">
        <v>123</v>
      </c>
      <c r="E22" s="126" t="s">
        <v>122</v>
      </c>
      <c r="F22" s="126" t="s">
        <v>123</v>
      </c>
      <c r="G22" s="126" t="s">
        <v>122</v>
      </c>
      <c r="H22" s="126" t="s">
        <v>123</v>
      </c>
      <c r="I22" s="126" t="s">
        <v>122</v>
      </c>
      <c r="J22" s="126" t="s">
        <v>123</v>
      </c>
      <c r="K22" s="126" t="s">
        <v>122</v>
      </c>
      <c r="L22" s="126" t="s">
        <v>123</v>
      </c>
      <c r="M22" s="126" t="s">
        <v>122</v>
      </c>
      <c r="N22" s="126" t="s">
        <v>123</v>
      </c>
      <c r="O22" s="127" t="s">
        <v>122</v>
      </c>
      <c r="P22" s="127" t="s">
        <v>124</v>
      </c>
      <c r="Q22" s="127" t="s">
        <v>12</v>
      </c>
      <c r="R22" s="127" t="s">
        <v>122</v>
      </c>
      <c r="S22" s="127" t="s">
        <v>124</v>
      </c>
      <c r="T22" s="127" t="s">
        <v>12</v>
      </c>
      <c r="U22" s="127" t="s">
        <v>122</v>
      </c>
      <c r="V22" s="127" t="s">
        <v>124</v>
      </c>
      <c r="W22" s="127" t="s">
        <v>12</v>
      </c>
      <c r="X22" s="127" t="s">
        <v>122</v>
      </c>
      <c r="Y22" s="127" t="s">
        <v>124</v>
      </c>
      <c r="Z22" s="127" t="s">
        <v>12</v>
      </c>
      <c r="AA22" s="127" t="s">
        <v>122</v>
      </c>
      <c r="AB22" s="127" t="s">
        <v>124</v>
      </c>
      <c r="AC22" s="127" t="s">
        <v>12</v>
      </c>
      <c r="AD22" s="127" t="s">
        <v>122</v>
      </c>
      <c r="AE22" s="127" t="s">
        <v>124</v>
      </c>
      <c r="AF22" s="127" t="s">
        <v>12</v>
      </c>
      <c r="AG22" s="121"/>
      <c r="AH22" s="121"/>
      <c r="AI22" s="121"/>
      <c r="AJ22" s="121"/>
      <c r="AK22" s="121"/>
      <c r="AL22" s="121"/>
      <c r="AM22" s="121"/>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row>
    <row r="23" spans="1:62" s="29" customFormat="1" ht="15.75" customHeight="1" x14ac:dyDescent="0.2">
      <c r="A23" s="759"/>
      <c r="B23" s="78" t="s">
        <v>125</v>
      </c>
      <c r="C23" s="139"/>
      <c r="D23" s="137"/>
      <c r="E23" s="139"/>
      <c r="F23" s="137"/>
      <c r="G23" s="139"/>
      <c r="H23" s="137"/>
      <c r="I23" s="139"/>
      <c r="J23" s="137"/>
      <c r="K23" s="139"/>
      <c r="L23" s="137"/>
      <c r="M23" s="139"/>
      <c r="N23" s="137"/>
      <c r="O23" s="76"/>
      <c r="P23" s="137"/>
      <c r="Q23" s="137"/>
      <c r="R23" s="76"/>
      <c r="S23" s="137"/>
      <c r="T23" s="137"/>
      <c r="U23" s="76"/>
      <c r="V23" s="137"/>
      <c r="W23" s="137"/>
      <c r="X23" s="76"/>
      <c r="Y23" s="137"/>
      <c r="Z23" s="137"/>
      <c r="AA23" s="76"/>
      <c r="AB23" s="137"/>
      <c r="AC23" s="137"/>
      <c r="AD23" s="76"/>
      <c r="AE23" s="173"/>
      <c r="AF23" s="140"/>
      <c r="AG23" s="121"/>
      <c r="AH23" s="121"/>
      <c r="AI23" s="121"/>
      <c r="AJ23" s="121"/>
      <c r="AK23" s="121"/>
      <c r="AL23" s="121"/>
      <c r="AM23" s="121"/>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row>
    <row r="24" spans="1:62" s="29" customFormat="1" ht="15.75" customHeight="1" x14ac:dyDescent="0.2">
      <c r="A24" s="759"/>
      <c r="B24" s="79" t="s">
        <v>126</v>
      </c>
      <c r="C24" s="76"/>
      <c r="D24" s="137"/>
      <c r="E24" s="76"/>
      <c r="F24" s="137"/>
      <c r="G24" s="76"/>
      <c r="H24" s="137"/>
      <c r="I24" s="76"/>
      <c r="J24" s="137"/>
      <c r="K24" s="76"/>
      <c r="L24" s="137"/>
      <c r="M24" s="76"/>
      <c r="N24" s="137"/>
      <c r="O24" s="76"/>
      <c r="P24" s="137"/>
      <c r="Q24" s="137"/>
      <c r="R24" s="76"/>
      <c r="S24" s="137"/>
      <c r="T24" s="137"/>
      <c r="U24" s="76"/>
      <c r="V24" s="137"/>
      <c r="W24" s="137"/>
      <c r="X24" s="76"/>
      <c r="Y24" s="137"/>
      <c r="Z24" s="137"/>
      <c r="AA24" s="76"/>
      <c r="AB24" s="137"/>
      <c r="AC24" s="137"/>
      <c r="AD24" s="76"/>
      <c r="AE24" s="173"/>
      <c r="AF24" s="140"/>
      <c r="AG24" s="121"/>
      <c r="AH24" s="121"/>
      <c r="AI24" s="121"/>
      <c r="AJ24" s="121"/>
      <c r="AK24" s="121"/>
      <c r="AL24" s="121"/>
      <c r="AM24" s="121"/>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row>
    <row r="25" spans="1:62" s="29" customFormat="1" ht="15.75" customHeight="1" x14ac:dyDescent="0.2">
      <c r="A25" s="759"/>
      <c r="B25" s="79" t="s">
        <v>127</v>
      </c>
      <c r="C25" s="76"/>
      <c r="D25" s="137"/>
      <c r="E25" s="76"/>
      <c r="F25" s="137"/>
      <c r="G25" s="76"/>
      <c r="H25" s="137"/>
      <c r="I25" s="76"/>
      <c r="J25" s="137"/>
      <c r="K25" s="76"/>
      <c r="L25" s="137"/>
      <c r="M25" s="76"/>
      <c r="N25" s="137"/>
      <c r="O25" s="76"/>
      <c r="P25" s="137"/>
      <c r="Q25" s="137"/>
      <c r="R25" s="76"/>
      <c r="S25" s="137"/>
      <c r="T25" s="137"/>
      <c r="U25" s="76"/>
      <c r="V25" s="137"/>
      <c r="W25" s="137"/>
      <c r="X25" s="76"/>
      <c r="Y25" s="137"/>
      <c r="Z25" s="137"/>
      <c r="AA25" s="76"/>
      <c r="AB25" s="137"/>
      <c r="AC25" s="137"/>
      <c r="AD25" s="76"/>
      <c r="AE25" s="173"/>
      <c r="AF25" s="140"/>
      <c r="AG25" s="121"/>
      <c r="AH25" s="121"/>
      <c r="AI25" s="121"/>
      <c r="AJ25" s="121"/>
      <c r="AK25" s="121"/>
      <c r="AL25" s="121"/>
      <c r="AM25" s="121"/>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row>
    <row r="26" spans="1:62" s="29" customFormat="1" ht="15.75" customHeight="1" x14ac:dyDescent="0.2">
      <c r="A26" s="759"/>
      <c r="B26" s="79" t="s">
        <v>128</v>
      </c>
      <c r="C26" s="76"/>
      <c r="D26" s="137"/>
      <c r="E26" s="76"/>
      <c r="F26" s="137"/>
      <c r="G26" s="76"/>
      <c r="H26" s="137"/>
      <c r="I26" s="76"/>
      <c r="J26" s="137"/>
      <c r="K26" s="76"/>
      <c r="L26" s="137"/>
      <c r="M26" s="76"/>
      <c r="N26" s="137"/>
      <c r="O26" s="76"/>
      <c r="P26" s="137"/>
      <c r="Q26" s="137"/>
      <c r="R26" s="76"/>
      <c r="S26" s="137"/>
      <c r="T26" s="137"/>
      <c r="U26" s="76"/>
      <c r="V26" s="137"/>
      <c r="W26" s="137"/>
      <c r="X26" s="76"/>
      <c r="Y26" s="137"/>
      <c r="Z26" s="137"/>
      <c r="AA26" s="76"/>
      <c r="AB26" s="137"/>
      <c r="AC26" s="137"/>
      <c r="AD26" s="76"/>
      <c r="AE26" s="173"/>
      <c r="AF26" s="140"/>
      <c r="AG26" s="121"/>
      <c r="AH26" s="121"/>
      <c r="AI26" s="121"/>
      <c r="AJ26" s="121"/>
      <c r="AK26" s="121"/>
      <c r="AL26" s="121"/>
      <c r="AM26" s="121"/>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row>
    <row r="27" spans="1:62" s="29" customFormat="1" ht="15.75" customHeight="1" x14ac:dyDescent="0.2">
      <c r="A27" s="759"/>
      <c r="B27" s="79" t="s">
        <v>129</v>
      </c>
      <c r="C27" s="76"/>
      <c r="D27" s="137"/>
      <c r="E27" s="76"/>
      <c r="F27" s="137"/>
      <c r="G27" s="76"/>
      <c r="H27" s="137"/>
      <c r="I27" s="76"/>
      <c r="J27" s="137"/>
      <c r="K27" s="76"/>
      <c r="L27" s="137"/>
      <c r="M27" s="76"/>
      <c r="N27" s="137"/>
      <c r="O27" s="76"/>
      <c r="P27" s="137"/>
      <c r="Q27" s="137"/>
      <c r="R27" s="76"/>
      <c r="S27" s="137"/>
      <c r="T27" s="137"/>
      <c r="U27" s="76"/>
      <c r="V27" s="137"/>
      <c r="W27" s="137"/>
      <c r="X27" s="76"/>
      <c r="Y27" s="137"/>
      <c r="Z27" s="137"/>
      <c r="AA27" s="76"/>
      <c r="AB27" s="137"/>
      <c r="AC27" s="137"/>
      <c r="AD27" s="76"/>
      <c r="AE27" s="173"/>
      <c r="AF27" s="140"/>
      <c r="AG27" s="121"/>
      <c r="AH27" s="121"/>
      <c r="AI27" s="121"/>
      <c r="AJ27" s="121"/>
      <c r="AK27" s="121"/>
      <c r="AL27" s="121"/>
      <c r="AM27" s="121"/>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row>
    <row r="28" spans="1:62" s="29" customFormat="1" ht="15.75" customHeight="1" x14ac:dyDescent="0.2">
      <c r="A28" s="759"/>
      <c r="B28" s="79" t="s">
        <v>130</v>
      </c>
      <c r="C28" s="76"/>
      <c r="D28" s="137"/>
      <c r="E28" s="76"/>
      <c r="F28" s="137"/>
      <c r="G28" s="76"/>
      <c r="H28" s="137"/>
      <c r="I28" s="76"/>
      <c r="J28" s="137"/>
      <c r="K28" s="76"/>
      <c r="L28" s="137"/>
      <c r="M28" s="76"/>
      <c r="N28" s="137"/>
      <c r="O28" s="76"/>
      <c r="P28" s="137"/>
      <c r="Q28" s="137"/>
      <c r="R28" s="76"/>
      <c r="S28" s="137"/>
      <c r="T28" s="137"/>
      <c r="U28" s="76"/>
      <c r="V28" s="137"/>
      <c r="W28" s="137"/>
      <c r="X28" s="76"/>
      <c r="Y28" s="137"/>
      <c r="Z28" s="137"/>
      <c r="AA28" s="76"/>
      <c r="AB28" s="137"/>
      <c r="AC28" s="137"/>
      <c r="AD28" s="76"/>
      <c r="AE28" s="173"/>
      <c r="AF28" s="140"/>
      <c r="AG28" s="121"/>
      <c r="AH28" s="121"/>
      <c r="AI28" s="121"/>
      <c r="AJ28" s="121"/>
      <c r="AK28" s="121"/>
      <c r="AL28" s="121"/>
      <c r="AM28" s="121"/>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row>
    <row r="29" spans="1:62" s="29" customFormat="1" ht="15.75" customHeight="1" x14ac:dyDescent="0.2">
      <c r="A29" s="759"/>
      <c r="B29" s="79" t="s">
        <v>131</v>
      </c>
      <c r="C29" s="76"/>
      <c r="D29" s="137"/>
      <c r="E29" s="76"/>
      <c r="F29" s="137"/>
      <c r="G29" s="76"/>
      <c r="H29" s="137"/>
      <c r="I29" s="76"/>
      <c r="J29" s="137"/>
      <c r="K29" s="76"/>
      <c r="L29" s="137"/>
      <c r="M29" s="76"/>
      <c r="N29" s="137"/>
      <c r="O29" s="76"/>
      <c r="P29" s="137"/>
      <c r="Q29" s="137"/>
      <c r="R29" s="76"/>
      <c r="S29" s="137"/>
      <c r="T29" s="137"/>
      <c r="U29" s="76"/>
      <c r="V29" s="137"/>
      <c r="W29" s="137"/>
      <c r="X29" s="76"/>
      <c r="Y29" s="137"/>
      <c r="Z29" s="137"/>
      <c r="AA29" s="76"/>
      <c r="AB29" s="137"/>
      <c r="AC29" s="137"/>
      <c r="AD29" s="76"/>
      <c r="AE29" s="173"/>
      <c r="AF29" s="140"/>
      <c r="AG29" s="121"/>
      <c r="AH29" s="121"/>
      <c r="AI29" s="121"/>
      <c r="AJ29" s="121"/>
      <c r="AK29" s="121"/>
      <c r="AL29" s="121"/>
      <c r="AM29" s="121"/>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row>
    <row r="30" spans="1:62" s="29" customFormat="1" ht="15.75" customHeight="1" x14ac:dyDescent="0.2">
      <c r="A30" s="759"/>
      <c r="B30" s="79" t="s">
        <v>132</v>
      </c>
      <c r="C30" s="76"/>
      <c r="D30" s="137"/>
      <c r="E30" s="76"/>
      <c r="F30" s="137"/>
      <c r="G30" s="76"/>
      <c r="H30" s="137"/>
      <c r="I30" s="76"/>
      <c r="J30" s="137"/>
      <c r="K30" s="76"/>
      <c r="L30" s="137"/>
      <c r="M30" s="76"/>
      <c r="N30" s="137"/>
      <c r="O30" s="76"/>
      <c r="P30" s="137"/>
      <c r="Q30" s="137"/>
      <c r="R30" s="76"/>
      <c r="S30" s="137"/>
      <c r="T30" s="137"/>
      <c r="U30" s="76"/>
      <c r="V30" s="137"/>
      <c r="W30" s="137"/>
      <c r="X30" s="76"/>
      <c r="Y30" s="137"/>
      <c r="Z30" s="137"/>
      <c r="AA30" s="76"/>
      <c r="AB30" s="137"/>
      <c r="AC30" s="137"/>
      <c r="AD30" s="76"/>
      <c r="AE30" s="173"/>
      <c r="AF30" s="140"/>
      <c r="AG30" s="121"/>
      <c r="AH30" s="121"/>
      <c r="AI30" s="121"/>
      <c r="AJ30" s="121"/>
      <c r="AK30" s="121"/>
      <c r="AL30" s="121"/>
      <c r="AM30" s="121"/>
      <c r="AN30" s="122"/>
      <c r="AO30" s="122"/>
      <c r="AP30" s="122"/>
      <c r="AQ30" s="122"/>
      <c r="AR30" s="122"/>
      <c r="AS30" s="122"/>
      <c r="AT30" s="122"/>
      <c r="AU30" s="122"/>
      <c r="AV30" s="122"/>
      <c r="AW30" s="122"/>
      <c r="AX30" s="122"/>
      <c r="AY30" s="122"/>
      <c r="AZ30" s="122"/>
      <c r="BA30" s="122"/>
      <c r="BB30" s="122"/>
      <c r="BC30" s="122"/>
      <c r="BD30" s="122"/>
      <c r="BE30" s="122"/>
      <c r="BF30" s="122"/>
      <c r="BG30" s="122"/>
      <c r="BH30" s="122"/>
      <c r="BI30" s="122"/>
      <c r="BJ30" s="122"/>
    </row>
    <row r="31" spans="1:62" s="29" customFormat="1" ht="15.75" customHeight="1" x14ac:dyDescent="0.2">
      <c r="A31" s="759"/>
      <c r="B31" s="79" t="s">
        <v>133</v>
      </c>
      <c r="C31" s="76"/>
      <c r="D31" s="137"/>
      <c r="E31" s="76"/>
      <c r="F31" s="137"/>
      <c r="G31" s="76"/>
      <c r="H31" s="137"/>
      <c r="I31" s="76"/>
      <c r="J31" s="137"/>
      <c r="K31" s="76"/>
      <c r="L31" s="137"/>
      <c r="M31" s="76"/>
      <c r="N31" s="137"/>
      <c r="O31" s="76"/>
      <c r="P31" s="137"/>
      <c r="Q31" s="137"/>
      <c r="R31" s="76"/>
      <c r="S31" s="137"/>
      <c r="T31" s="137"/>
      <c r="U31" s="76"/>
      <c r="V31" s="137"/>
      <c r="W31" s="137"/>
      <c r="X31" s="76"/>
      <c r="Y31" s="137"/>
      <c r="Z31" s="137"/>
      <c r="AA31" s="76"/>
      <c r="AB31" s="137"/>
      <c r="AC31" s="137"/>
      <c r="AD31" s="76"/>
      <c r="AE31" s="173"/>
      <c r="AF31" s="140"/>
      <c r="AG31" s="121"/>
      <c r="AH31" s="121"/>
      <c r="AI31" s="121"/>
      <c r="AJ31" s="121"/>
      <c r="AK31" s="121"/>
      <c r="AL31" s="121"/>
      <c r="AM31" s="121"/>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row>
    <row r="32" spans="1:62" s="29" customFormat="1" ht="15.75" customHeight="1" x14ac:dyDescent="0.2">
      <c r="A32" s="759"/>
      <c r="B32" s="79" t="s">
        <v>134</v>
      </c>
      <c r="C32" s="76"/>
      <c r="D32" s="137"/>
      <c r="E32" s="76"/>
      <c r="F32" s="137"/>
      <c r="G32" s="76"/>
      <c r="H32" s="137"/>
      <c r="I32" s="76"/>
      <c r="J32" s="137"/>
      <c r="K32" s="76"/>
      <c r="L32" s="137"/>
      <c r="M32" s="76"/>
      <c r="N32" s="137"/>
      <c r="O32" s="76"/>
      <c r="P32" s="137"/>
      <c r="Q32" s="137"/>
      <c r="R32" s="76"/>
      <c r="S32" s="137"/>
      <c r="T32" s="137"/>
      <c r="U32" s="76"/>
      <c r="V32" s="137"/>
      <c r="W32" s="137"/>
      <c r="X32" s="76"/>
      <c r="Y32" s="137"/>
      <c r="Z32" s="137"/>
      <c r="AA32" s="76"/>
      <c r="AB32" s="137"/>
      <c r="AC32" s="137"/>
      <c r="AD32" s="76"/>
      <c r="AE32" s="173"/>
      <c r="AF32" s="140"/>
      <c r="AG32" s="121"/>
      <c r="AH32" s="121"/>
      <c r="AI32" s="121"/>
      <c r="AJ32" s="121"/>
      <c r="AK32" s="121"/>
      <c r="AL32" s="121"/>
      <c r="AM32" s="121"/>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row>
    <row r="33" spans="1:62" s="29" customFormat="1" ht="15.75" customHeight="1" x14ac:dyDescent="0.2">
      <c r="A33" s="759"/>
      <c r="B33" s="79" t="s">
        <v>135</v>
      </c>
      <c r="C33" s="76"/>
      <c r="D33" s="137"/>
      <c r="E33" s="76"/>
      <c r="F33" s="137"/>
      <c r="G33" s="76"/>
      <c r="H33" s="137"/>
      <c r="I33" s="76"/>
      <c r="J33" s="137"/>
      <c r="K33" s="76"/>
      <c r="L33" s="137"/>
      <c r="M33" s="76"/>
      <c r="N33" s="137"/>
      <c r="O33" s="76"/>
      <c r="P33" s="137"/>
      <c r="Q33" s="137"/>
      <c r="R33" s="76"/>
      <c r="S33" s="137"/>
      <c r="T33" s="137"/>
      <c r="U33" s="76"/>
      <c r="V33" s="137"/>
      <c r="W33" s="137"/>
      <c r="X33" s="76"/>
      <c r="Y33" s="137"/>
      <c r="Z33" s="137"/>
      <c r="AA33" s="76"/>
      <c r="AB33" s="137"/>
      <c r="AC33" s="137"/>
      <c r="AD33" s="76"/>
      <c r="AE33" s="173"/>
      <c r="AF33" s="140"/>
      <c r="AG33" s="121"/>
      <c r="AH33" s="121"/>
      <c r="AI33" s="121"/>
      <c r="AJ33" s="121"/>
      <c r="AK33" s="121"/>
      <c r="AL33" s="121"/>
      <c r="AM33" s="121"/>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row>
    <row r="34" spans="1:62" s="29" customFormat="1" ht="15.75" customHeight="1" x14ac:dyDescent="0.2">
      <c r="A34" s="759"/>
      <c r="B34" s="79" t="s">
        <v>136</v>
      </c>
      <c r="C34" s="76"/>
      <c r="D34" s="137"/>
      <c r="E34" s="76"/>
      <c r="F34" s="137"/>
      <c r="G34" s="76"/>
      <c r="H34" s="137"/>
      <c r="I34" s="76"/>
      <c r="J34" s="137"/>
      <c r="K34" s="76"/>
      <c r="L34" s="137"/>
      <c r="M34" s="76"/>
      <c r="N34" s="137"/>
      <c r="O34" s="76"/>
      <c r="P34" s="137"/>
      <c r="Q34" s="137"/>
      <c r="R34" s="76"/>
      <c r="S34" s="137"/>
      <c r="T34" s="137"/>
      <c r="U34" s="76"/>
      <c r="V34" s="137"/>
      <c r="W34" s="137"/>
      <c r="X34" s="76"/>
      <c r="Y34" s="137"/>
      <c r="Z34" s="137"/>
      <c r="AA34" s="76"/>
      <c r="AB34" s="137"/>
      <c r="AC34" s="137"/>
      <c r="AD34" s="76"/>
      <c r="AE34" s="173"/>
      <c r="AF34" s="140"/>
      <c r="AG34" s="121"/>
      <c r="AH34" s="121"/>
      <c r="AI34" s="121"/>
      <c r="AJ34" s="121"/>
      <c r="AK34" s="121"/>
      <c r="AL34" s="121"/>
      <c r="AM34" s="121"/>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row>
    <row r="35" spans="1:62" s="29" customFormat="1" ht="15.75" customHeight="1" x14ac:dyDescent="0.2">
      <c r="A35" s="759"/>
      <c r="B35" s="79" t="s">
        <v>137</v>
      </c>
      <c r="C35" s="76"/>
      <c r="D35" s="137"/>
      <c r="E35" s="76"/>
      <c r="F35" s="137"/>
      <c r="G35" s="76"/>
      <c r="H35" s="137"/>
      <c r="I35" s="76"/>
      <c r="J35" s="137"/>
      <c r="K35" s="76"/>
      <c r="L35" s="137"/>
      <c r="M35" s="76"/>
      <c r="N35" s="137"/>
      <c r="O35" s="76"/>
      <c r="P35" s="137"/>
      <c r="Q35" s="137"/>
      <c r="R35" s="76"/>
      <c r="S35" s="137"/>
      <c r="T35" s="137"/>
      <c r="U35" s="76"/>
      <c r="V35" s="137"/>
      <c r="W35" s="137"/>
      <c r="X35" s="76"/>
      <c r="Y35" s="137"/>
      <c r="Z35" s="137"/>
      <c r="AA35" s="76"/>
      <c r="AB35" s="137"/>
      <c r="AC35" s="137"/>
      <c r="AD35" s="76"/>
      <c r="AE35" s="173"/>
      <c r="AF35" s="140"/>
      <c r="AG35" s="121"/>
      <c r="AH35" s="121"/>
      <c r="AI35" s="121"/>
      <c r="AJ35" s="121"/>
      <c r="AK35" s="121"/>
      <c r="AL35" s="121"/>
      <c r="AM35" s="121"/>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row>
    <row r="36" spans="1:62" s="29" customFormat="1" ht="15.75" customHeight="1" x14ac:dyDescent="0.2">
      <c r="A36" s="759"/>
      <c r="B36" s="79" t="s">
        <v>138</v>
      </c>
      <c r="C36" s="76"/>
      <c r="D36" s="137"/>
      <c r="E36" s="76"/>
      <c r="F36" s="137"/>
      <c r="G36" s="76"/>
      <c r="H36" s="137"/>
      <c r="I36" s="76"/>
      <c r="J36" s="137"/>
      <c r="K36" s="76"/>
      <c r="L36" s="137"/>
      <c r="M36" s="76"/>
      <c r="N36" s="137"/>
      <c r="O36" s="76"/>
      <c r="P36" s="137"/>
      <c r="Q36" s="137"/>
      <c r="R36" s="76"/>
      <c r="S36" s="137"/>
      <c r="T36" s="137"/>
      <c r="U36" s="76"/>
      <c r="V36" s="137"/>
      <c r="W36" s="137"/>
      <c r="X36" s="76"/>
      <c r="Y36" s="137"/>
      <c r="Z36" s="137"/>
      <c r="AA36" s="76"/>
      <c r="AB36" s="137"/>
      <c r="AC36" s="137"/>
      <c r="AD36" s="76"/>
      <c r="AE36" s="173"/>
      <c r="AF36" s="140"/>
      <c r="AG36" s="121"/>
      <c r="AH36" s="121"/>
      <c r="AI36" s="121"/>
      <c r="AJ36" s="121"/>
      <c r="AK36" s="121"/>
      <c r="AL36" s="121"/>
      <c r="AM36" s="121"/>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row>
    <row r="37" spans="1:62" s="29" customFormat="1" ht="15.75" customHeight="1" x14ac:dyDescent="0.2">
      <c r="A37" s="759"/>
      <c r="B37" s="79" t="s">
        <v>139</v>
      </c>
      <c r="C37" s="76"/>
      <c r="D37" s="137"/>
      <c r="E37" s="76"/>
      <c r="F37" s="137"/>
      <c r="G37" s="76"/>
      <c r="H37" s="137"/>
      <c r="I37" s="76"/>
      <c r="J37" s="137"/>
      <c r="K37" s="76"/>
      <c r="L37" s="137"/>
      <c r="M37" s="76"/>
      <c r="N37" s="137"/>
      <c r="O37" s="76"/>
      <c r="P37" s="137"/>
      <c r="Q37" s="137"/>
      <c r="R37" s="76"/>
      <c r="S37" s="137"/>
      <c r="T37" s="137"/>
      <c r="U37" s="76"/>
      <c r="V37" s="137"/>
      <c r="W37" s="137"/>
      <c r="X37" s="76"/>
      <c r="Y37" s="137"/>
      <c r="Z37" s="137"/>
      <c r="AA37" s="76"/>
      <c r="AB37" s="137"/>
      <c r="AC37" s="137"/>
      <c r="AD37" s="76"/>
      <c r="AE37" s="173"/>
      <c r="AF37" s="140"/>
      <c r="AG37" s="121"/>
      <c r="AH37" s="121"/>
      <c r="AI37" s="121"/>
      <c r="AJ37" s="121"/>
      <c r="AK37" s="121"/>
      <c r="AL37" s="121"/>
      <c r="AM37" s="121"/>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row>
    <row r="38" spans="1:62" s="29" customFormat="1" ht="15.75" customHeight="1" x14ac:dyDescent="0.2">
      <c r="A38" s="759"/>
      <c r="B38" s="79" t="s">
        <v>140</v>
      </c>
      <c r="C38" s="76"/>
      <c r="D38" s="137"/>
      <c r="E38" s="76"/>
      <c r="F38" s="137"/>
      <c r="G38" s="76"/>
      <c r="H38" s="137"/>
      <c r="I38" s="76"/>
      <c r="J38" s="137"/>
      <c r="K38" s="76"/>
      <c r="L38" s="137"/>
      <c r="M38" s="76"/>
      <c r="N38" s="137"/>
      <c r="O38" s="76"/>
      <c r="P38" s="137"/>
      <c r="Q38" s="137"/>
      <c r="R38" s="76"/>
      <c r="S38" s="137"/>
      <c r="T38" s="137"/>
      <c r="U38" s="76"/>
      <c r="V38" s="137"/>
      <c r="W38" s="137"/>
      <c r="X38" s="76"/>
      <c r="Y38" s="137"/>
      <c r="Z38" s="137"/>
      <c r="AA38" s="76"/>
      <c r="AB38" s="137"/>
      <c r="AC38" s="137"/>
      <c r="AD38" s="76"/>
      <c r="AE38" s="173"/>
      <c r="AF38" s="140"/>
      <c r="AG38" s="121"/>
      <c r="AH38" s="121"/>
      <c r="AI38" s="121"/>
      <c r="AJ38" s="121"/>
      <c r="AK38" s="121"/>
      <c r="AL38" s="121"/>
      <c r="AM38" s="121"/>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row>
    <row r="39" spans="1:62" s="29" customFormat="1" ht="15.75" customHeight="1" x14ac:dyDescent="0.2">
      <c r="A39" s="759"/>
      <c r="B39" s="79" t="s">
        <v>141</v>
      </c>
      <c r="C39" s="76"/>
      <c r="D39" s="137"/>
      <c r="E39" s="76"/>
      <c r="F39" s="137"/>
      <c r="G39" s="76"/>
      <c r="H39" s="137"/>
      <c r="I39" s="76"/>
      <c r="J39" s="137"/>
      <c r="K39" s="76"/>
      <c r="L39" s="137"/>
      <c r="M39" s="76"/>
      <c r="N39" s="137"/>
      <c r="O39" s="76"/>
      <c r="P39" s="137"/>
      <c r="Q39" s="137"/>
      <c r="R39" s="76"/>
      <c r="S39" s="137"/>
      <c r="T39" s="137"/>
      <c r="U39" s="76"/>
      <c r="V39" s="137"/>
      <c r="W39" s="137"/>
      <c r="X39" s="76"/>
      <c r="Y39" s="137"/>
      <c r="Z39" s="137"/>
      <c r="AA39" s="76"/>
      <c r="AB39" s="137"/>
      <c r="AC39" s="137"/>
      <c r="AD39" s="76"/>
      <c r="AE39" s="173"/>
      <c r="AF39" s="140"/>
      <c r="AG39" s="121"/>
      <c r="AH39" s="121"/>
      <c r="AI39" s="121"/>
      <c r="AJ39" s="121"/>
      <c r="AK39" s="121"/>
      <c r="AL39" s="121"/>
      <c r="AM39" s="121"/>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row>
    <row r="40" spans="1:62" s="29" customFormat="1" ht="15.75" customHeight="1" x14ac:dyDescent="0.2">
      <c r="A40" s="759"/>
      <c r="B40" s="79" t="s">
        <v>142</v>
      </c>
      <c r="C40" s="76"/>
      <c r="D40" s="137"/>
      <c r="E40" s="76"/>
      <c r="F40" s="137"/>
      <c r="G40" s="76"/>
      <c r="H40" s="137"/>
      <c r="I40" s="76"/>
      <c r="J40" s="137"/>
      <c r="K40" s="76"/>
      <c r="L40" s="137"/>
      <c r="M40" s="76"/>
      <c r="N40" s="137"/>
      <c r="O40" s="76"/>
      <c r="P40" s="137"/>
      <c r="Q40" s="137"/>
      <c r="R40" s="76"/>
      <c r="S40" s="137"/>
      <c r="T40" s="137"/>
      <c r="U40" s="76"/>
      <c r="V40" s="137"/>
      <c r="W40" s="137"/>
      <c r="X40" s="76"/>
      <c r="Y40" s="137"/>
      <c r="Z40" s="137"/>
      <c r="AA40" s="76"/>
      <c r="AB40" s="137"/>
      <c r="AC40" s="137"/>
      <c r="AD40" s="76"/>
      <c r="AE40" s="173"/>
      <c r="AF40" s="140"/>
      <c r="AG40" s="121"/>
      <c r="AH40" s="121"/>
      <c r="AI40" s="121"/>
      <c r="AJ40" s="121"/>
      <c r="AK40" s="121"/>
      <c r="AL40" s="121"/>
      <c r="AM40" s="121"/>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row>
    <row r="41" spans="1:62" s="29" customFormat="1" ht="15.75" customHeight="1" x14ac:dyDescent="0.2">
      <c r="A41" s="759"/>
      <c r="B41" s="79" t="s">
        <v>143</v>
      </c>
      <c r="C41" s="76"/>
      <c r="D41" s="137"/>
      <c r="E41" s="76"/>
      <c r="F41" s="137"/>
      <c r="G41" s="76"/>
      <c r="H41" s="137"/>
      <c r="I41" s="76"/>
      <c r="J41" s="137"/>
      <c r="K41" s="76"/>
      <c r="L41" s="137"/>
      <c r="M41" s="76"/>
      <c r="N41" s="137"/>
      <c r="O41" s="76"/>
      <c r="P41" s="137"/>
      <c r="Q41" s="137"/>
      <c r="R41" s="76"/>
      <c r="S41" s="137"/>
      <c r="T41" s="137"/>
      <c r="U41" s="76"/>
      <c r="V41" s="137"/>
      <c r="W41" s="137"/>
      <c r="X41" s="76"/>
      <c r="Y41" s="137"/>
      <c r="Z41" s="137"/>
      <c r="AA41" s="76"/>
      <c r="AB41" s="137"/>
      <c r="AC41" s="137"/>
      <c r="AD41" s="76"/>
      <c r="AE41" s="173"/>
      <c r="AF41" s="140"/>
      <c r="AG41" s="121"/>
      <c r="AH41" s="121"/>
      <c r="AI41" s="121"/>
      <c r="AJ41" s="121"/>
      <c r="AK41" s="121"/>
      <c r="AL41" s="121"/>
      <c r="AM41" s="121"/>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122"/>
    </row>
    <row r="42" spans="1:62" s="29" customFormat="1" ht="15.75" customHeight="1" x14ac:dyDescent="0.2">
      <c r="A42" s="759"/>
      <c r="B42" s="79" t="s">
        <v>144</v>
      </c>
      <c r="C42" s="76"/>
      <c r="D42" s="137"/>
      <c r="E42" s="76"/>
      <c r="F42" s="137"/>
      <c r="G42" s="76"/>
      <c r="H42" s="137"/>
      <c r="I42" s="76"/>
      <c r="J42" s="137"/>
      <c r="K42" s="76"/>
      <c r="L42" s="137"/>
      <c r="M42" s="76"/>
      <c r="N42" s="137"/>
      <c r="O42" s="76"/>
      <c r="P42" s="137"/>
      <c r="Q42" s="137"/>
      <c r="R42" s="76"/>
      <c r="S42" s="137"/>
      <c r="T42" s="137"/>
      <c r="U42" s="76"/>
      <c r="V42" s="137"/>
      <c r="W42" s="137"/>
      <c r="X42" s="76"/>
      <c r="Y42" s="137"/>
      <c r="Z42" s="137"/>
      <c r="AA42" s="76"/>
      <c r="AB42" s="137"/>
      <c r="AC42" s="137"/>
      <c r="AD42" s="76"/>
      <c r="AE42" s="173"/>
      <c r="AF42" s="140"/>
      <c r="AG42" s="121"/>
      <c r="AH42" s="121"/>
      <c r="AI42" s="121"/>
      <c r="AJ42" s="121"/>
      <c r="AK42" s="121"/>
      <c r="AL42" s="121"/>
      <c r="AM42" s="121"/>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row>
    <row r="43" spans="1:62" s="29" customFormat="1" ht="29.25" customHeight="1" thickBot="1" x14ac:dyDescent="0.25">
      <c r="A43" s="483"/>
      <c r="B43" s="77" t="s">
        <v>99</v>
      </c>
      <c r="C43" s="136"/>
      <c r="D43" s="138"/>
      <c r="E43" s="136"/>
      <c r="F43" s="138"/>
      <c r="G43" s="136"/>
      <c r="H43" s="138"/>
      <c r="I43" s="136"/>
      <c r="J43" s="138"/>
      <c r="K43" s="136"/>
      <c r="L43" s="138"/>
      <c r="M43" s="136"/>
      <c r="N43" s="138"/>
      <c r="O43" s="136"/>
      <c r="P43" s="138"/>
      <c r="Q43" s="138"/>
      <c r="R43" s="136"/>
      <c r="S43" s="138"/>
      <c r="T43" s="138"/>
      <c r="U43" s="136"/>
      <c r="V43" s="138"/>
      <c r="W43" s="138"/>
      <c r="X43" s="136"/>
      <c r="Y43" s="138"/>
      <c r="Z43" s="138"/>
      <c r="AA43" s="136"/>
      <c r="AB43" s="138"/>
      <c r="AC43" s="138"/>
      <c r="AD43" s="136"/>
      <c r="AE43" s="174"/>
      <c r="AF43" s="141"/>
      <c r="AG43" s="121"/>
      <c r="AH43" s="121"/>
      <c r="AI43" s="121"/>
      <c r="AJ43" s="121"/>
      <c r="AK43" s="121"/>
      <c r="AL43" s="121"/>
      <c r="AM43" s="121"/>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2"/>
      <c r="BJ43" s="122"/>
    </row>
    <row r="44" spans="1:62" s="1" customFormat="1" ht="24" customHeight="1" thickBot="1" x14ac:dyDescent="0.25">
      <c r="K44" s="96"/>
      <c r="L44" s="96"/>
      <c r="M44" s="96"/>
      <c r="N44" s="96"/>
      <c r="O44" s="96"/>
      <c r="AG44" s="121"/>
      <c r="AH44" s="121"/>
      <c r="AI44" s="121"/>
      <c r="AJ44" s="121"/>
      <c r="AK44" s="121"/>
      <c r="AL44" s="121"/>
      <c r="AM44" s="121"/>
      <c r="AN44" s="81"/>
      <c r="AO44" s="81"/>
      <c r="AP44" s="81"/>
      <c r="AQ44" s="81"/>
      <c r="AR44" s="81"/>
      <c r="AS44" s="81"/>
      <c r="AT44" s="81"/>
      <c r="AU44" s="81"/>
      <c r="AV44" s="81"/>
      <c r="AW44" s="81"/>
      <c r="AX44" s="81"/>
      <c r="AY44" s="81"/>
      <c r="AZ44" s="81"/>
      <c r="BA44" s="81"/>
      <c r="BB44" s="81"/>
      <c r="BC44" s="81"/>
      <c r="BD44" s="81"/>
      <c r="BE44" s="81"/>
      <c r="BF44" s="81"/>
      <c r="BG44" s="81"/>
      <c r="BH44" s="81"/>
      <c r="BI44" s="81"/>
      <c r="BJ44" s="81"/>
    </row>
    <row r="45" spans="1:62" s="1" customFormat="1" ht="24" customHeight="1" thickBot="1" x14ac:dyDescent="0.25">
      <c r="A45" s="482" t="s">
        <v>145</v>
      </c>
      <c r="B45" s="779" t="s">
        <v>121</v>
      </c>
      <c r="C45" s="660" t="s">
        <v>26</v>
      </c>
      <c r="D45" s="754"/>
      <c r="E45" s="754"/>
      <c r="F45" s="754"/>
      <c r="G45" s="754"/>
      <c r="H45" s="754"/>
      <c r="I45" s="754"/>
      <c r="J45" s="754"/>
      <c r="K45" s="754"/>
      <c r="L45" s="754"/>
      <c r="M45" s="754"/>
      <c r="N45" s="661"/>
      <c r="O45" s="751" t="s">
        <v>27</v>
      </c>
      <c r="P45" s="752"/>
      <c r="Q45" s="752"/>
      <c r="R45" s="752"/>
      <c r="S45" s="752"/>
      <c r="T45" s="752"/>
      <c r="U45" s="752"/>
      <c r="V45" s="752"/>
      <c r="W45" s="752"/>
      <c r="X45" s="752"/>
      <c r="Y45" s="752"/>
      <c r="Z45" s="752"/>
      <c r="AA45" s="752"/>
      <c r="AB45" s="752"/>
      <c r="AC45" s="752"/>
      <c r="AD45" s="752"/>
      <c r="AE45" s="752"/>
      <c r="AF45" s="753"/>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row>
    <row r="46" spans="1:62" s="1" customFormat="1" ht="24" customHeight="1" thickBot="1" x14ac:dyDescent="0.25">
      <c r="A46" s="759"/>
      <c r="B46" s="780"/>
      <c r="C46" s="660" t="s">
        <v>82</v>
      </c>
      <c r="D46" s="661"/>
      <c r="E46" s="660" t="s">
        <v>83</v>
      </c>
      <c r="F46" s="661"/>
      <c r="G46" s="660" t="s">
        <v>84</v>
      </c>
      <c r="H46" s="661"/>
      <c r="I46" s="660" t="s">
        <v>85</v>
      </c>
      <c r="J46" s="661"/>
      <c r="K46" s="660" t="s">
        <v>117</v>
      </c>
      <c r="L46" s="661"/>
      <c r="M46" s="660" t="s">
        <v>87</v>
      </c>
      <c r="N46" s="661"/>
      <c r="O46" s="751" t="s">
        <v>82</v>
      </c>
      <c r="P46" s="752"/>
      <c r="Q46" s="753"/>
      <c r="R46" s="751" t="s">
        <v>83</v>
      </c>
      <c r="S46" s="752"/>
      <c r="T46" s="753"/>
      <c r="U46" s="751" t="s">
        <v>84</v>
      </c>
      <c r="V46" s="752"/>
      <c r="W46" s="753"/>
      <c r="X46" s="751" t="s">
        <v>85</v>
      </c>
      <c r="Y46" s="752"/>
      <c r="Z46" s="753"/>
      <c r="AA46" s="751" t="s">
        <v>117</v>
      </c>
      <c r="AB46" s="752"/>
      <c r="AC46" s="753"/>
      <c r="AD46" s="751" t="s">
        <v>87</v>
      </c>
      <c r="AE46" s="752"/>
      <c r="AF46" s="753"/>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row>
    <row r="47" spans="1:62" s="1" customFormat="1" ht="29.25" customHeight="1" thickBot="1" x14ac:dyDescent="0.25">
      <c r="A47" s="759"/>
      <c r="B47" s="781"/>
      <c r="C47" s="142" t="s">
        <v>122</v>
      </c>
      <c r="D47" s="124" t="s">
        <v>123</v>
      </c>
      <c r="E47" s="142" t="s">
        <v>122</v>
      </c>
      <c r="F47" s="124" t="s">
        <v>123</v>
      </c>
      <c r="G47" s="142" t="s">
        <v>122</v>
      </c>
      <c r="H47" s="124" t="s">
        <v>123</v>
      </c>
      <c r="I47" s="142" t="s">
        <v>122</v>
      </c>
      <c r="J47" s="124" t="s">
        <v>123</v>
      </c>
      <c r="K47" s="142" t="s">
        <v>122</v>
      </c>
      <c r="L47" s="124" t="s">
        <v>123</v>
      </c>
      <c r="M47" s="142" t="s">
        <v>122</v>
      </c>
      <c r="N47" s="124" t="s">
        <v>123</v>
      </c>
      <c r="O47" s="127" t="s">
        <v>122</v>
      </c>
      <c r="P47" s="127" t="s">
        <v>124</v>
      </c>
      <c r="Q47" s="127" t="s">
        <v>12</v>
      </c>
      <c r="R47" s="127" t="s">
        <v>122</v>
      </c>
      <c r="S47" s="127" t="s">
        <v>124</v>
      </c>
      <c r="T47" s="127" t="s">
        <v>12</v>
      </c>
      <c r="U47" s="127" t="s">
        <v>122</v>
      </c>
      <c r="V47" s="127" t="s">
        <v>124</v>
      </c>
      <c r="W47" s="127" t="s">
        <v>12</v>
      </c>
      <c r="X47" s="127" t="s">
        <v>122</v>
      </c>
      <c r="Y47" s="127" t="s">
        <v>124</v>
      </c>
      <c r="Z47" s="127" t="s">
        <v>12</v>
      </c>
      <c r="AA47" s="127" t="s">
        <v>122</v>
      </c>
      <c r="AB47" s="127" t="s">
        <v>124</v>
      </c>
      <c r="AC47" s="127" t="s">
        <v>12</v>
      </c>
      <c r="AD47" s="127" t="s">
        <v>122</v>
      </c>
      <c r="AE47" s="127" t="s">
        <v>124</v>
      </c>
      <c r="AF47" s="127" t="s">
        <v>12</v>
      </c>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row>
    <row r="48" spans="1:62" s="1" customFormat="1" ht="18" x14ac:dyDescent="0.2">
      <c r="A48" s="759"/>
      <c r="B48" s="183" t="s">
        <v>125</v>
      </c>
      <c r="C48" s="76"/>
      <c r="D48" s="140"/>
      <c r="E48" s="76"/>
      <c r="F48" s="140"/>
      <c r="G48" s="76"/>
      <c r="H48" s="140"/>
      <c r="I48" s="76"/>
      <c r="J48" s="140"/>
      <c r="K48" s="76"/>
      <c r="L48" s="140"/>
      <c r="M48" s="76"/>
      <c r="N48" s="140"/>
      <c r="O48" s="76"/>
      <c r="P48" s="137"/>
      <c r="Q48" s="140"/>
      <c r="R48" s="76"/>
      <c r="S48" s="137"/>
      <c r="T48" s="140"/>
      <c r="U48" s="76"/>
      <c r="V48" s="137"/>
      <c r="W48" s="140"/>
      <c r="X48" s="76"/>
      <c r="Y48" s="137"/>
      <c r="Z48" s="140"/>
      <c r="AA48" s="76"/>
      <c r="AB48" s="137"/>
      <c r="AC48" s="140"/>
      <c r="AD48" s="76"/>
      <c r="AE48" s="173"/>
      <c r="AF48" s="140"/>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row>
    <row r="49" spans="1:62" s="1" customFormat="1" ht="18" x14ac:dyDescent="0.2">
      <c r="A49" s="759"/>
      <c r="B49" s="184" t="s">
        <v>126</v>
      </c>
      <c r="C49" s="76"/>
      <c r="D49" s="140"/>
      <c r="E49" s="76"/>
      <c r="F49" s="140"/>
      <c r="G49" s="76"/>
      <c r="H49" s="140"/>
      <c r="I49" s="76"/>
      <c r="J49" s="140"/>
      <c r="K49" s="76"/>
      <c r="L49" s="140"/>
      <c r="M49" s="76"/>
      <c r="N49" s="140"/>
      <c r="O49" s="76"/>
      <c r="P49" s="137"/>
      <c r="Q49" s="140"/>
      <c r="R49" s="76"/>
      <c r="S49" s="137"/>
      <c r="T49" s="140"/>
      <c r="U49" s="76"/>
      <c r="V49" s="137"/>
      <c r="W49" s="140"/>
      <c r="X49" s="76"/>
      <c r="Y49" s="137"/>
      <c r="Z49" s="140"/>
      <c r="AA49" s="76"/>
      <c r="AB49" s="137"/>
      <c r="AC49" s="140"/>
      <c r="AD49" s="76"/>
      <c r="AE49" s="173"/>
      <c r="AF49" s="140"/>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row>
    <row r="50" spans="1:62" s="1" customFormat="1" ht="18" x14ac:dyDescent="0.2">
      <c r="A50" s="759"/>
      <c r="B50" s="184" t="s">
        <v>127</v>
      </c>
      <c r="C50" s="76"/>
      <c r="D50" s="140"/>
      <c r="E50" s="76"/>
      <c r="F50" s="140"/>
      <c r="G50" s="76"/>
      <c r="H50" s="140"/>
      <c r="I50" s="76"/>
      <c r="J50" s="140"/>
      <c r="K50" s="76"/>
      <c r="L50" s="140"/>
      <c r="M50" s="76"/>
      <c r="N50" s="140"/>
      <c r="O50" s="76"/>
      <c r="P50" s="137"/>
      <c r="Q50" s="140"/>
      <c r="R50" s="76"/>
      <c r="S50" s="137"/>
      <c r="T50" s="140"/>
      <c r="U50" s="76"/>
      <c r="V50" s="137"/>
      <c r="W50" s="140"/>
      <c r="X50" s="76"/>
      <c r="Y50" s="137"/>
      <c r="Z50" s="140"/>
      <c r="AA50" s="76"/>
      <c r="AB50" s="137"/>
      <c r="AC50" s="140"/>
      <c r="AD50" s="76"/>
      <c r="AE50" s="173"/>
      <c r="AF50" s="140"/>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row>
    <row r="51" spans="1:62" s="1" customFormat="1" ht="18" x14ac:dyDescent="0.2">
      <c r="A51" s="759"/>
      <c r="B51" s="184" t="s">
        <v>128</v>
      </c>
      <c r="C51" s="76"/>
      <c r="D51" s="140"/>
      <c r="E51" s="76"/>
      <c r="F51" s="140"/>
      <c r="G51" s="76"/>
      <c r="H51" s="140"/>
      <c r="I51" s="76"/>
      <c r="J51" s="140"/>
      <c r="K51" s="76"/>
      <c r="L51" s="140"/>
      <c r="M51" s="76"/>
      <c r="N51" s="140"/>
      <c r="O51" s="76"/>
      <c r="P51" s="137"/>
      <c r="Q51" s="140"/>
      <c r="R51" s="76"/>
      <c r="S51" s="137"/>
      <c r="T51" s="140"/>
      <c r="U51" s="76"/>
      <c r="V51" s="137"/>
      <c r="W51" s="140"/>
      <c r="X51" s="76"/>
      <c r="Y51" s="137"/>
      <c r="Z51" s="140"/>
      <c r="AA51" s="76"/>
      <c r="AB51" s="137"/>
      <c r="AC51" s="140"/>
      <c r="AD51" s="76"/>
      <c r="AE51" s="173"/>
      <c r="AF51" s="140"/>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row>
    <row r="52" spans="1:62" s="1" customFormat="1" ht="18" x14ac:dyDescent="0.2">
      <c r="A52" s="759"/>
      <c r="B52" s="184" t="s">
        <v>129</v>
      </c>
      <c r="C52" s="76"/>
      <c r="D52" s="140"/>
      <c r="E52" s="76"/>
      <c r="F52" s="140"/>
      <c r="G52" s="76"/>
      <c r="H52" s="140"/>
      <c r="I52" s="76"/>
      <c r="J52" s="140"/>
      <c r="K52" s="76"/>
      <c r="L52" s="140"/>
      <c r="M52" s="76"/>
      <c r="N52" s="140"/>
      <c r="O52" s="76"/>
      <c r="P52" s="137"/>
      <c r="Q52" s="140"/>
      <c r="R52" s="76"/>
      <c r="S52" s="137"/>
      <c r="T52" s="140"/>
      <c r="U52" s="76"/>
      <c r="V52" s="137"/>
      <c r="W52" s="140"/>
      <c r="X52" s="76"/>
      <c r="Y52" s="137"/>
      <c r="Z52" s="140"/>
      <c r="AA52" s="76"/>
      <c r="AB52" s="137"/>
      <c r="AC52" s="140"/>
      <c r="AD52" s="76"/>
      <c r="AE52" s="173"/>
      <c r="AF52" s="140"/>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row>
    <row r="53" spans="1:62" s="1" customFormat="1" ht="18" x14ac:dyDescent="0.2">
      <c r="A53" s="759"/>
      <c r="B53" s="184" t="s">
        <v>130</v>
      </c>
      <c r="C53" s="76"/>
      <c r="D53" s="140"/>
      <c r="E53" s="76"/>
      <c r="F53" s="140"/>
      <c r="G53" s="76"/>
      <c r="H53" s="140"/>
      <c r="I53" s="76"/>
      <c r="J53" s="140"/>
      <c r="K53" s="76"/>
      <c r="L53" s="140"/>
      <c r="M53" s="76"/>
      <c r="N53" s="140"/>
      <c r="O53" s="76"/>
      <c r="P53" s="137"/>
      <c r="Q53" s="140"/>
      <c r="R53" s="76"/>
      <c r="S53" s="137"/>
      <c r="T53" s="140"/>
      <c r="U53" s="76"/>
      <c r="V53" s="137"/>
      <c r="W53" s="140"/>
      <c r="X53" s="76"/>
      <c r="Y53" s="137"/>
      <c r="Z53" s="140"/>
      <c r="AA53" s="76"/>
      <c r="AB53" s="137"/>
      <c r="AC53" s="140"/>
      <c r="AD53" s="76"/>
      <c r="AE53" s="173"/>
      <c r="AF53" s="140"/>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row>
    <row r="54" spans="1:62" s="1" customFormat="1" ht="18" x14ac:dyDescent="0.2">
      <c r="A54" s="759"/>
      <c r="B54" s="184" t="s">
        <v>131</v>
      </c>
      <c r="C54" s="76"/>
      <c r="D54" s="140"/>
      <c r="E54" s="76"/>
      <c r="F54" s="140"/>
      <c r="G54" s="76"/>
      <c r="H54" s="140"/>
      <c r="I54" s="76"/>
      <c r="J54" s="140"/>
      <c r="K54" s="76"/>
      <c r="L54" s="140"/>
      <c r="M54" s="76"/>
      <c r="N54" s="140"/>
      <c r="O54" s="76"/>
      <c r="P54" s="137"/>
      <c r="Q54" s="140"/>
      <c r="R54" s="76"/>
      <c r="S54" s="137"/>
      <c r="T54" s="140"/>
      <c r="U54" s="76"/>
      <c r="V54" s="137"/>
      <c r="W54" s="140"/>
      <c r="X54" s="76"/>
      <c r="Y54" s="137"/>
      <c r="Z54" s="140"/>
      <c r="AA54" s="76"/>
      <c r="AB54" s="137"/>
      <c r="AC54" s="140"/>
      <c r="AD54" s="76"/>
      <c r="AE54" s="173"/>
      <c r="AF54" s="140"/>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row>
    <row r="55" spans="1:62" s="1" customFormat="1" ht="18" x14ac:dyDescent="0.2">
      <c r="A55" s="759"/>
      <c r="B55" s="184" t="s">
        <v>132</v>
      </c>
      <c r="C55" s="76"/>
      <c r="D55" s="140"/>
      <c r="E55" s="76"/>
      <c r="F55" s="140"/>
      <c r="G55" s="76"/>
      <c r="H55" s="140"/>
      <c r="I55" s="76"/>
      <c r="J55" s="140"/>
      <c r="K55" s="76"/>
      <c r="L55" s="140"/>
      <c r="M55" s="76"/>
      <c r="N55" s="140"/>
      <c r="O55" s="76"/>
      <c r="P55" s="137"/>
      <c r="Q55" s="140"/>
      <c r="R55" s="76"/>
      <c r="S55" s="137"/>
      <c r="T55" s="140"/>
      <c r="U55" s="76"/>
      <c r="V55" s="137"/>
      <c r="W55" s="140"/>
      <c r="X55" s="76"/>
      <c r="Y55" s="137"/>
      <c r="Z55" s="140"/>
      <c r="AA55" s="76"/>
      <c r="AB55" s="137"/>
      <c r="AC55" s="140"/>
      <c r="AD55" s="76"/>
      <c r="AE55" s="173"/>
      <c r="AF55" s="140"/>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row>
    <row r="56" spans="1:62" s="1" customFormat="1" ht="18" x14ac:dyDescent="0.2">
      <c r="A56" s="759"/>
      <c r="B56" s="184" t="s">
        <v>133</v>
      </c>
      <c r="C56" s="76"/>
      <c r="D56" s="140"/>
      <c r="E56" s="76"/>
      <c r="F56" s="140"/>
      <c r="G56" s="76"/>
      <c r="H56" s="140"/>
      <c r="I56" s="76"/>
      <c r="J56" s="140"/>
      <c r="K56" s="76"/>
      <c r="L56" s="140"/>
      <c r="M56" s="76"/>
      <c r="N56" s="140"/>
      <c r="O56" s="76"/>
      <c r="P56" s="137"/>
      <c r="Q56" s="140"/>
      <c r="R56" s="76"/>
      <c r="S56" s="137"/>
      <c r="T56" s="140"/>
      <c r="U56" s="76"/>
      <c r="V56" s="137"/>
      <c r="W56" s="140"/>
      <c r="X56" s="76"/>
      <c r="Y56" s="137"/>
      <c r="Z56" s="140"/>
      <c r="AA56" s="76"/>
      <c r="AB56" s="137"/>
      <c r="AC56" s="140"/>
      <c r="AD56" s="76"/>
      <c r="AE56" s="173"/>
      <c r="AF56" s="140"/>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row>
    <row r="57" spans="1:62" s="1" customFormat="1" ht="18" x14ac:dyDescent="0.2">
      <c r="A57" s="759"/>
      <c r="B57" s="184" t="s">
        <v>134</v>
      </c>
      <c r="C57" s="76"/>
      <c r="D57" s="140"/>
      <c r="E57" s="76"/>
      <c r="F57" s="140"/>
      <c r="G57" s="76"/>
      <c r="H57" s="140"/>
      <c r="I57" s="76"/>
      <c r="J57" s="140"/>
      <c r="K57" s="76"/>
      <c r="L57" s="140"/>
      <c r="M57" s="76"/>
      <c r="N57" s="140"/>
      <c r="O57" s="76"/>
      <c r="P57" s="137"/>
      <c r="Q57" s="140"/>
      <c r="R57" s="76"/>
      <c r="S57" s="137"/>
      <c r="T57" s="140"/>
      <c r="U57" s="76"/>
      <c r="V57" s="137"/>
      <c r="W57" s="140"/>
      <c r="X57" s="76"/>
      <c r="Y57" s="137"/>
      <c r="Z57" s="140"/>
      <c r="AA57" s="76"/>
      <c r="AB57" s="137"/>
      <c r="AC57" s="140"/>
      <c r="AD57" s="76"/>
      <c r="AE57" s="173"/>
      <c r="AF57" s="140"/>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row>
    <row r="58" spans="1:62" s="1" customFormat="1" ht="18" x14ac:dyDescent="0.2">
      <c r="A58" s="759"/>
      <c r="B58" s="184" t="s">
        <v>135</v>
      </c>
      <c r="C58" s="76"/>
      <c r="D58" s="140"/>
      <c r="E58" s="76"/>
      <c r="F58" s="140"/>
      <c r="G58" s="76"/>
      <c r="H58" s="140"/>
      <c r="I58" s="76"/>
      <c r="J58" s="140"/>
      <c r="K58" s="76"/>
      <c r="L58" s="140"/>
      <c r="M58" s="76"/>
      <c r="N58" s="140"/>
      <c r="O58" s="76"/>
      <c r="P58" s="137"/>
      <c r="Q58" s="140"/>
      <c r="R58" s="76"/>
      <c r="S58" s="137"/>
      <c r="T58" s="140"/>
      <c r="U58" s="76"/>
      <c r="V58" s="137"/>
      <c r="W58" s="140"/>
      <c r="X58" s="76"/>
      <c r="Y58" s="137"/>
      <c r="Z58" s="140"/>
      <c r="AA58" s="76"/>
      <c r="AB58" s="137"/>
      <c r="AC58" s="140"/>
      <c r="AD58" s="76"/>
      <c r="AE58" s="173"/>
      <c r="AF58" s="140"/>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row>
    <row r="59" spans="1:62" s="1" customFormat="1" ht="18" x14ac:dyDescent="0.2">
      <c r="A59" s="759"/>
      <c r="B59" s="184" t="s">
        <v>136</v>
      </c>
      <c r="C59" s="76"/>
      <c r="D59" s="140"/>
      <c r="E59" s="76"/>
      <c r="F59" s="140"/>
      <c r="G59" s="76"/>
      <c r="H59" s="140"/>
      <c r="I59" s="76"/>
      <c r="J59" s="140"/>
      <c r="K59" s="76"/>
      <c r="L59" s="140"/>
      <c r="M59" s="76"/>
      <c r="N59" s="140"/>
      <c r="O59" s="76"/>
      <c r="P59" s="137"/>
      <c r="Q59" s="140"/>
      <c r="R59" s="76"/>
      <c r="S59" s="137"/>
      <c r="T59" s="140"/>
      <c r="U59" s="76"/>
      <c r="V59" s="137"/>
      <c r="W59" s="140"/>
      <c r="X59" s="76"/>
      <c r="Y59" s="137"/>
      <c r="Z59" s="140"/>
      <c r="AA59" s="76"/>
      <c r="AB59" s="137"/>
      <c r="AC59" s="140"/>
      <c r="AD59" s="76"/>
      <c r="AE59" s="173"/>
      <c r="AF59" s="140"/>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row>
    <row r="60" spans="1:62" s="1" customFormat="1" ht="18" x14ac:dyDescent="0.2">
      <c r="A60" s="759"/>
      <c r="B60" s="184" t="s">
        <v>137</v>
      </c>
      <c r="C60" s="76"/>
      <c r="D60" s="140"/>
      <c r="E60" s="76"/>
      <c r="F60" s="140"/>
      <c r="G60" s="76"/>
      <c r="H60" s="140"/>
      <c r="I60" s="76"/>
      <c r="J60" s="140"/>
      <c r="K60" s="76"/>
      <c r="L60" s="140"/>
      <c r="M60" s="76"/>
      <c r="N60" s="140"/>
      <c r="O60" s="76"/>
      <c r="P60" s="137"/>
      <c r="Q60" s="140"/>
      <c r="R60" s="76"/>
      <c r="S60" s="137"/>
      <c r="T60" s="140"/>
      <c r="U60" s="76"/>
      <c r="V60" s="137"/>
      <c r="W60" s="140"/>
      <c r="X60" s="76"/>
      <c r="Y60" s="137"/>
      <c r="Z60" s="140"/>
      <c r="AA60" s="76"/>
      <c r="AB60" s="137"/>
      <c r="AC60" s="140"/>
      <c r="AD60" s="76"/>
      <c r="AE60" s="173"/>
      <c r="AF60" s="140"/>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row>
    <row r="61" spans="1:62" s="1" customFormat="1" ht="18" x14ac:dyDescent="0.2">
      <c r="A61" s="759"/>
      <c r="B61" s="184" t="s">
        <v>138</v>
      </c>
      <c r="C61" s="76"/>
      <c r="D61" s="140"/>
      <c r="E61" s="76"/>
      <c r="F61" s="140"/>
      <c r="G61" s="76"/>
      <c r="H61" s="140"/>
      <c r="I61" s="76"/>
      <c r="J61" s="140"/>
      <c r="K61" s="76"/>
      <c r="L61" s="140"/>
      <c r="M61" s="76"/>
      <c r="N61" s="140"/>
      <c r="O61" s="76"/>
      <c r="P61" s="137"/>
      <c r="Q61" s="140"/>
      <c r="R61" s="76"/>
      <c r="S61" s="137"/>
      <c r="T61" s="140"/>
      <c r="U61" s="76"/>
      <c r="V61" s="137"/>
      <c r="W61" s="140"/>
      <c r="X61" s="76"/>
      <c r="Y61" s="137"/>
      <c r="Z61" s="140"/>
      <c r="AA61" s="76"/>
      <c r="AB61" s="137"/>
      <c r="AC61" s="140"/>
      <c r="AD61" s="76"/>
      <c r="AE61" s="173"/>
      <c r="AF61" s="140"/>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row>
    <row r="62" spans="1:62" s="1" customFormat="1" ht="18" x14ac:dyDescent="0.2">
      <c r="A62" s="759"/>
      <c r="B62" s="184" t="s">
        <v>139</v>
      </c>
      <c r="C62" s="76"/>
      <c r="D62" s="140"/>
      <c r="E62" s="76"/>
      <c r="F62" s="140"/>
      <c r="G62" s="76"/>
      <c r="H62" s="140"/>
      <c r="I62" s="76"/>
      <c r="J62" s="140"/>
      <c r="K62" s="76"/>
      <c r="L62" s="140"/>
      <c r="M62" s="76"/>
      <c r="N62" s="140"/>
      <c r="O62" s="76"/>
      <c r="P62" s="137"/>
      <c r="Q62" s="140"/>
      <c r="R62" s="76"/>
      <c r="S62" s="137"/>
      <c r="T62" s="140"/>
      <c r="U62" s="76"/>
      <c r="V62" s="137"/>
      <c r="W62" s="140"/>
      <c r="X62" s="76"/>
      <c r="Y62" s="137"/>
      <c r="Z62" s="140"/>
      <c r="AA62" s="76"/>
      <c r="AB62" s="137"/>
      <c r="AC62" s="140"/>
      <c r="AD62" s="76"/>
      <c r="AE62" s="173"/>
      <c r="AF62" s="140"/>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row>
    <row r="63" spans="1:62" s="1" customFormat="1" ht="18" x14ac:dyDescent="0.2">
      <c r="A63" s="759"/>
      <c r="B63" s="184" t="s">
        <v>140</v>
      </c>
      <c r="C63" s="76"/>
      <c r="D63" s="140"/>
      <c r="E63" s="76"/>
      <c r="F63" s="140"/>
      <c r="G63" s="76"/>
      <c r="H63" s="140"/>
      <c r="I63" s="76"/>
      <c r="J63" s="140"/>
      <c r="K63" s="76"/>
      <c r="L63" s="140"/>
      <c r="M63" s="76"/>
      <c r="N63" s="140"/>
      <c r="O63" s="76"/>
      <c r="P63" s="137"/>
      <c r="Q63" s="140"/>
      <c r="R63" s="76"/>
      <c r="S63" s="137"/>
      <c r="T63" s="140"/>
      <c r="U63" s="76"/>
      <c r="V63" s="137"/>
      <c r="W63" s="140"/>
      <c r="X63" s="76"/>
      <c r="Y63" s="137"/>
      <c r="Z63" s="140"/>
      <c r="AA63" s="76"/>
      <c r="AB63" s="137"/>
      <c r="AC63" s="140"/>
      <c r="AD63" s="76"/>
      <c r="AE63" s="173"/>
      <c r="AF63" s="140"/>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row>
    <row r="64" spans="1:62" s="1" customFormat="1" ht="18" x14ac:dyDescent="0.2">
      <c r="A64" s="759"/>
      <c r="B64" s="184" t="s">
        <v>141</v>
      </c>
      <c r="C64" s="76"/>
      <c r="D64" s="140"/>
      <c r="E64" s="76"/>
      <c r="F64" s="140"/>
      <c r="G64" s="76"/>
      <c r="H64" s="140"/>
      <c r="I64" s="76"/>
      <c r="J64" s="140"/>
      <c r="K64" s="76"/>
      <c r="L64" s="140"/>
      <c r="M64" s="76"/>
      <c r="N64" s="140"/>
      <c r="O64" s="76"/>
      <c r="P64" s="137"/>
      <c r="Q64" s="140"/>
      <c r="R64" s="76"/>
      <c r="S64" s="137"/>
      <c r="T64" s="140"/>
      <c r="U64" s="76"/>
      <c r="V64" s="137"/>
      <c r="W64" s="140"/>
      <c r="X64" s="76"/>
      <c r="Y64" s="137"/>
      <c r="Z64" s="140"/>
      <c r="AA64" s="76"/>
      <c r="AB64" s="137"/>
      <c r="AC64" s="140"/>
      <c r="AD64" s="76"/>
      <c r="AE64" s="173"/>
      <c r="AF64" s="140"/>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row>
    <row r="65" spans="1:62" s="1" customFormat="1" ht="18" x14ac:dyDescent="0.2">
      <c r="A65" s="759"/>
      <c r="B65" s="184" t="s">
        <v>142</v>
      </c>
      <c r="C65" s="76"/>
      <c r="D65" s="140"/>
      <c r="E65" s="76"/>
      <c r="F65" s="140"/>
      <c r="G65" s="76"/>
      <c r="H65" s="140"/>
      <c r="I65" s="76"/>
      <c r="J65" s="140"/>
      <c r="K65" s="76"/>
      <c r="L65" s="140"/>
      <c r="M65" s="76"/>
      <c r="N65" s="140"/>
      <c r="O65" s="76"/>
      <c r="P65" s="137"/>
      <c r="Q65" s="140"/>
      <c r="R65" s="76"/>
      <c r="S65" s="137"/>
      <c r="T65" s="140"/>
      <c r="U65" s="76"/>
      <c r="V65" s="137"/>
      <c r="W65" s="140"/>
      <c r="X65" s="76"/>
      <c r="Y65" s="137"/>
      <c r="Z65" s="140"/>
      <c r="AA65" s="76"/>
      <c r="AB65" s="137"/>
      <c r="AC65" s="140"/>
      <c r="AD65" s="76"/>
      <c r="AE65" s="173"/>
      <c r="AF65" s="140"/>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row>
    <row r="66" spans="1:62" s="1" customFormat="1" ht="18" x14ac:dyDescent="0.2">
      <c r="A66" s="759"/>
      <c r="B66" s="184" t="s">
        <v>143</v>
      </c>
      <c r="C66" s="76"/>
      <c r="D66" s="140"/>
      <c r="E66" s="76"/>
      <c r="F66" s="140"/>
      <c r="G66" s="76"/>
      <c r="H66" s="140"/>
      <c r="I66" s="76"/>
      <c r="J66" s="140"/>
      <c r="K66" s="76"/>
      <c r="L66" s="140"/>
      <c r="M66" s="76"/>
      <c r="N66" s="140"/>
      <c r="O66" s="76"/>
      <c r="P66" s="137"/>
      <c r="Q66" s="140"/>
      <c r="R66" s="76"/>
      <c r="S66" s="137"/>
      <c r="T66" s="140"/>
      <c r="U66" s="76"/>
      <c r="V66" s="137"/>
      <c r="W66" s="140"/>
      <c r="X66" s="76"/>
      <c r="Y66" s="137"/>
      <c r="Z66" s="140"/>
      <c r="AA66" s="76"/>
      <c r="AB66" s="137"/>
      <c r="AC66" s="140"/>
      <c r="AD66" s="76"/>
      <c r="AE66" s="173"/>
      <c r="AF66" s="140"/>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row>
    <row r="67" spans="1:62" s="1" customFormat="1" ht="18" x14ac:dyDescent="0.2">
      <c r="A67" s="759"/>
      <c r="B67" s="185" t="s">
        <v>144</v>
      </c>
      <c r="C67" s="177"/>
      <c r="D67" s="179"/>
      <c r="E67" s="177"/>
      <c r="F67" s="179"/>
      <c r="G67" s="177"/>
      <c r="H67" s="179"/>
      <c r="I67" s="177"/>
      <c r="J67" s="179"/>
      <c r="K67" s="177"/>
      <c r="L67" s="179"/>
      <c r="M67" s="177"/>
      <c r="N67" s="179"/>
      <c r="O67" s="177"/>
      <c r="P67" s="178"/>
      <c r="Q67" s="179"/>
      <c r="R67" s="177"/>
      <c r="S67" s="178"/>
      <c r="T67" s="179"/>
      <c r="U67" s="177"/>
      <c r="V67" s="178"/>
      <c r="W67" s="179"/>
      <c r="X67" s="177"/>
      <c r="Y67" s="178"/>
      <c r="Z67" s="179"/>
      <c r="AA67" s="177"/>
      <c r="AB67" s="178"/>
      <c r="AC67" s="179"/>
      <c r="AD67" s="177"/>
      <c r="AE67" s="178"/>
      <c r="AF67" s="179"/>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row>
    <row r="68" spans="1:62" s="1" customFormat="1" ht="19" thickBot="1" x14ac:dyDescent="0.25">
      <c r="A68" s="483"/>
      <c r="B68" s="174" t="s">
        <v>99</v>
      </c>
      <c r="C68" s="110"/>
      <c r="D68" s="180"/>
      <c r="E68" s="110"/>
      <c r="F68" s="180"/>
      <c r="G68" s="110"/>
      <c r="H68" s="180"/>
      <c r="I68" s="110"/>
      <c r="J68" s="180"/>
      <c r="K68" s="181"/>
      <c r="L68" s="182"/>
      <c r="M68" s="181"/>
      <c r="N68" s="182"/>
      <c r="O68" s="181"/>
      <c r="P68" s="111"/>
      <c r="Q68" s="180"/>
      <c r="R68" s="110"/>
      <c r="S68" s="111"/>
      <c r="T68" s="180"/>
      <c r="U68" s="110"/>
      <c r="V68" s="111"/>
      <c r="W68" s="180"/>
      <c r="X68" s="110"/>
      <c r="Y68" s="111"/>
      <c r="Z68" s="180"/>
      <c r="AA68" s="110"/>
      <c r="AB68" s="111"/>
      <c r="AC68" s="180"/>
      <c r="AD68" s="110"/>
      <c r="AE68" s="111"/>
      <c r="AF68" s="180"/>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7" type="noConversion"/>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zoomScale="80" zoomScaleNormal="80" workbookViewId="0">
      <selection activeCell="L6" sqref="L6"/>
    </sheetView>
  </sheetViews>
  <sheetFormatPr baseColWidth="10" defaultColWidth="11.5" defaultRowHeight="15" x14ac:dyDescent="0.2"/>
  <cols>
    <col min="1" max="1" width="15.6640625" style="103" customWidth="1"/>
    <col min="2" max="2" width="35.5" style="103" customWidth="1"/>
    <col min="3" max="3" width="27.6640625" style="103" customWidth="1"/>
    <col min="4" max="4" width="12" style="103" customWidth="1"/>
    <col min="5" max="5" width="35" style="103" customWidth="1"/>
    <col min="6" max="6" width="22.1640625" style="103" customWidth="1"/>
    <col min="7" max="7" width="13.6640625" style="103" customWidth="1"/>
    <col min="8" max="8" width="13.5" style="103" customWidth="1"/>
    <col min="9" max="9" width="13.6640625" style="104" customWidth="1"/>
    <col min="10" max="10" width="11.5" style="104" customWidth="1"/>
    <col min="11" max="11" width="11.5" style="104"/>
    <col min="12" max="12" width="10.1640625" style="104" customWidth="1"/>
    <col min="13" max="13" width="10.1640625" style="103" customWidth="1"/>
    <col min="14" max="14" width="12.6640625" style="103" customWidth="1"/>
    <col min="15" max="16" width="10.1640625" style="103" customWidth="1"/>
    <col min="17" max="17" width="51.5" style="103" customWidth="1"/>
    <col min="18" max="19" width="10.1640625" style="103" customWidth="1"/>
    <col min="20" max="20" width="58.6640625" style="103" customWidth="1"/>
    <col min="21" max="22" width="10.1640625" style="103" customWidth="1"/>
    <col min="23" max="23" width="12.6640625" style="103" customWidth="1"/>
    <col min="24" max="25" width="10.33203125" style="103" customWidth="1"/>
    <col min="26" max="26" width="12.6640625" style="103" customWidth="1"/>
    <col min="27" max="28" width="10.33203125" style="103" customWidth="1"/>
    <col min="29" max="29" width="12.6640625" style="103" customWidth="1"/>
    <col min="30" max="31" width="10.33203125" style="103" customWidth="1"/>
    <col min="32" max="32" width="13.5" style="103" customWidth="1"/>
    <col min="33" max="34" width="10.33203125" style="103" customWidth="1"/>
    <col min="35" max="35" width="13.5" style="103" customWidth="1"/>
    <col min="36" max="37" width="10.33203125" style="103" customWidth="1"/>
    <col min="38" max="38" width="13.5" style="103" customWidth="1"/>
    <col min="39" max="40" width="10.33203125" style="103" customWidth="1"/>
    <col min="41" max="41" width="13.5" style="103" customWidth="1"/>
    <col min="42" max="43" width="10.33203125" style="103" customWidth="1"/>
    <col min="44" max="44" width="12" style="103" customWidth="1"/>
    <col min="45" max="46" width="10.33203125" style="103" customWidth="1"/>
    <col min="47" max="47" width="12.5" style="103" customWidth="1"/>
    <col min="48" max="48" width="14" style="103" customWidth="1"/>
    <col min="49" max="50" width="12" style="103" customWidth="1"/>
    <col min="51" max="91" width="11.5" style="107"/>
    <col min="92" max="16384" width="11.5" style="103"/>
  </cols>
  <sheetData>
    <row r="1" spans="1:91" s="83" customFormat="1" ht="25.5" customHeight="1" thickBot="1" x14ac:dyDescent="0.25">
      <c r="A1" s="450"/>
      <c r="B1" s="803"/>
      <c r="C1" s="808" t="s">
        <v>44</v>
      </c>
      <c r="D1" s="808"/>
      <c r="E1" s="808"/>
      <c r="F1" s="808"/>
      <c r="G1" s="808"/>
      <c r="H1" s="808"/>
      <c r="I1" s="808"/>
      <c r="J1" s="808"/>
      <c r="K1" s="808"/>
      <c r="L1" s="808"/>
      <c r="M1" s="808"/>
      <c r="N1" s="808"/>
      <c r="O1" s="808"/>
      <c r="P1" s="808"/>
      <c r="Q1" s="808"/>
      <c r="R1" s="808"/>
      <c r="S1" s="808"/>
      <c r="T1" s="808"/>
      <c r="U1" s="808"/>
      <c r="V1" s="808"/>
      <c r="W1" s="808"/>
      <c r="X1" s="808"/>
      <c r="Y1" s="808"/>
      <c r="Z1" s="808"/>
      <c r="AA1" s="808"/>
      <c r="AB1" s="808"/>
      <c r="AC1" s="808"/>
      <c r="AD1" s="808"/>
      <c r="AE1" s="808"/>
      <c r="AF1" s="808"/>
      <c r="AG1" s="808"/>
      <c r="AH1" s="808"/>
      <c r="AI1" s="808"/>
      <c r="AJ1" s="808"/>
      <c r="AK1" s="808"/>
      <c r="AL1" s="808"/>
      <c r="AM1" s="808"/>
      <c r="AN1" s="808"/>
      <c r="AO1" s="808"/>
      <c r="AP1" s="808"/>
      <c r="AQ1" s="808"/>
      <c r="AR1" s="808"/>
      <c r="AS1" s="808"/>
      <c r="AT1" s="808"/>
      <c r="AU1" s="808"/>
      <c r="AV1" s="427" t="s">
        <v>160</v>
      </c>
      <c r="AW1" s="428"/>
      <c r="AX1" s="429"/>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99"/>
      <c r="CB1" s="99"/>
      <c r="CC1" s="99"/>
      <c r="CD1" s="99"/>
      <c r="CE1" s="99"/>
      <c r="CF1" s="99"/>
      <c r="CG1" s="99"/>
      <c r="CH1" s="99"/>
      <c r="CI1" s="99"/>
      <c r="CJ1" s="99"/>
      <c r="CK1" s="99"/>
      <c r="CL1" s="99"/>
      <c r="CM1" s="99"/>
    </row>
    <row r="2" spans="1:91" s="83" customFormat="1" ht="25.5" customHeight="1" thickBot="1" x14ac:dyDescent="0.25">
      <c r="A2" s="450"/>
      <c r="B2" s="803"/>
      <c r="C2" s="809" t="s">
        <v>45</v>
      </c>
      <c r="D2" s="809"/>
      <c r="E2" s="809"/>
      <c r="F2" s="809"/>
      <c r="G2" s="809"/>
      <c r="H2" s="809"/>
      <c r="I2" s="809"/>
      <c r="J2" s="809"/>
      <c r="K2" s="809"/>
      <c r="L2" s="809"/>
      <c r="M2" s="809"/>
      <c r="N2" s="809"/>
      <c r="O2" s="809"/>
      <c r="P2" s="809"/>
      <c r="Q2" s="809"/>
      <c r="R2" s="809"/>
      <c r="S2" s="809"/>
      <c r="T2" s="809"/>
      <c r="U2" s="809"/>
      <c r="V2" s="809"/>
      <c r="W2" s="809"/>
      <c r="X2" s="809"/>
      <c r="Y2" s="809"/>
      <c r="Z2" s="809"/>
      <c r="AA2" s="809"/>
      <c r="AB2" s="809"/>
      <c r="AC2" s="809"/>
      <c r="AD2" s="809"/>
      <c r="AE2" s="809"/>
      <c r="AF2" s="809"/>
      <c r="AG2" s="809"/>
      <c r="AH2" s="809"/>
      <c r="AI2" s="809"/>
      <c r="AJ2" s="809"/>
      <c r="AK2" s="809"/>
      <c r="AL2" s="809"/>
      <c r="AM2" s="809"/>
      <c r="AN2" s="809"/>
      <c r="AO2" s="809"/>
      <c r="AP2" s="809"/>
      <c r="AQ2" s="809"/>
      <c r="AR2" s="809"/>
      <c r="AS2" s="809"/>
      <c r="AT2" s="809"/>
      <c r="AU2" s="809"/>
      <c r="AV2" s="427" t="s">
        <v>161</v>
      </c>
      <c r="AW2" s="428"/>
      <c r="AX2" s="429"/>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99"/>
      <c r="CB2" s="99"/>
      <c r="CC2" s="99"/>
      <c r="CD2" s="99"/>
      <c r="CE2" s="99"/>
      <c r="CF2" s="99"/>
      <c r="CG2" s="99"/>
      <c r="CH2" s="99"/>
      <c r="CI2" s="99"/>
      <c r="CJ2" s="99"/>
      <c r="CK2" s="99"/>
      <c r="CL2" s="99"/>
      <c r="CM2" s="99"/>
    </row>
    <row r="3" spans="1:91" s="83" customFormat="1" ht="25.5" customHeight="1" thickBot="1" x14ac:dyDescent="0.25">
      <c r="A3" s="450"/>
      <c r="B3" s="803"/>
      <c r="C3" s="809" t="s">
        <v>0</v>
      </c>
      <c r="D3" s="809"/>
      <c r="E3" s="809"/>
      <c r="F3" s="809"/>
      <c r="G3" s="809"/>
      <c r="H3" s="809"/>
      <c r="I3" s="809"/>
      <c r="J3" s="809"/>
      <c r="K3" s="809"/>
      <c r="L3" s="809"/>
      <c r="M3" s="809"/>
      <c r="N3" s="809"/>
      <c r="O3" s="809"/>
      <c r="P3" s="809"/>
      <c r="Q3" s="809"/>
      <c r="R3" s="809"/>
      <c r="S3" s="809"/>
      <c r="T3" s="809"/>
      <c r="U3" s="809"/>
      <c r="V3" s="809"/>
      <c r="W3" s="809"/>
      <c r="X3" s="809"/>
      <c r="Y3" s="809"/>
      <c r="Z3" s="809"/>
      <c r="AA3" s="809"/>
      <c r="AB3" s="809"/>
      <c r="AC3" s="809"/>
      <c r="AD3" s="809"/>
      <c r="AE3" s="809"/>
      <c r="AF3" s="809"/>
      <c r="AG3" s="809"/>
      <c r="AH3" s="809"/>
      <c r="AI3" s="809"/>
      <c r="AJ3" s="809"/>
      <c r="AK3" s="809"/>
      <c r="AL3" s="809"/>
      <c r="AM3" s="809"/>
      <c r="AN3" s="809"/>
      <c r="AO3" s="809"/>
      <c r="AP3" s="809"/>
      <c r="AQ3" s="809"/>
      <c r="AR3" s="809"/>
      <c r="AS3" s="809"/>
      <c r="AT3" s="809"/>
      <c r="AU3" s="809"/>
      <c r="AV3" s="427" t="s">
        <v>162</v>
      </c>
      <c r="AW3" s="428"/>
      <c r="AX3" s="429"/>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99"/>
      <c r="CB3" s="99"/>
      <c r="CC3" s="99"/>
      <c r="CD3" s="99"/>
      <c r="CE3" s="99"/>
      <c r="CF3" s="99"/>
      <c r="CG3" s="99"/>
      <c r="CH3" s="99"/>
      <c r="CI3" s="99"/>
      <c r="CJ3" s="99"/>
      <c r="CK3" s="99"/>
      <c r="CL3" s="99"/>
      <c r="CM3" s="99"/>
    </row>
    <row r="4" spans="1:91" s="83" customFormat="1" ht="25.5" customHeight="1" thickBot="1" x14ac:dyDescent="0.25">
      <c r="A4" s="451"/>
      <c r="B4" s="804"/>
      <c r="C4" s="805" t="s">
        <v>146</v>
      </c>
      <c r="D4" s="806"/>
      <c r="E4" s="806"/>
      <c r="F4" s="806"/>
      <c r="G4" s="806"/>
      <c r="H4" s="806"/>
      <c r="I4" s="806"/>
      <c r="J4" s="806"/>
      <c r="K4" s="806"/>
      <c r="L4" s="806"/>
      <c r="M4" s="806"/>
      <c r="N4" s="806"/>
      <c r="O4" s="806"/>
      <c r="P4" s="806"/>
      <c r="Q4" s="806"/>
      <c r="R4" s="806"/>
      <c r="S4" s="806"/>
      <c r="T4" s="806"/>
      <c r="U4" s="806"/>
      <c r="V4" s="806"/>
      <c r="W4" s="806"/>
      <c r="X4" s="806"/>
      <c r="Y4" s="806"/>
      <c r="Z4" s="806"/>
      <c r="AA4" s="806"/>
      <c r="AB4" s="806"/>
      <c r="AC4" s="806"/>
      <c r="AD4" s="806"/>
      <c r="AE4" s="806"/>
      <c r="AF4" s="806"/>
      <c r="AG4" s="806"/>
      <c r="AH4" s="806"/>
      <c r="AI4" s="806"/>
      <c r="AJ4" s="806"/>
      <c r="AK4" s="806"/>
      <c r="AL4" s="806"/>
      <c r="AM4" s="806"/>
      <c r="AN4" s="806"/>
      <c r="AO4" s="806"/>
      <c r="AP4" s="806"/>
      <c r="AQ4" s="806"/>
      <c r="AR4" s="806"/>
      <c r="AS4" s="806"/>
      <c r="AT4" s="806"/>
      <c r="AU4" s="807"/>
      <c r="AV4" s="427" t="s">
        <v>167</v>
      </c>
      <c r="AW4" s="428"/>
      <c r="AX4" s="429"/>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99"/>
      <c r="CB4" s="99"/>
      <c r="CC4" s="99"/>
      <c r="CD4" s="99"/>
      <c r="CE4" s="99"/>
      <c r="CF4" s="99"/>
      <c r="CG4" s="99"/>
      <c r="CH4" s="99"/>
      <c r="CI4" s="99"/>
      <c r="CJ4" s="99"/>
      <c r="CK4" s="99"/>
      <c r="CL4" s="99"/>
      <c r="CM4" s="99"/>
    </row>
    <row r="5" spans="1:91" s="83" customFormat="1" ht="11.75" customHeight="1" thickBot="1" x14ac:dyDescent="0.25">
      <c r="A5" s="84"/>
      <c r="B5" s="224"/>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86"/>
      <c r="AW5" s="86"/>
      <c r="AX5" s="86"/>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99"/>
      <c r="CB5" s="99"/>
      <c r="CC5" s="99"/>
      <c r="CD5" s="99"/>
      <c r="CE5" s="99"/>
      <c r="CF5" s="99"/>
      <c r="CG5" s="99"/>
      <c r="CH5" s="99"/>
      <c r="CI5" s="99"/>
      <c r="CJ5" s="99"/>
      <c r="CK5" s="99"/>
      <c r="CL5" s="99"/>
      <c r="CM5" s="99"/>
    </row>
    <row r="6" spans="1:91" s="1" customFormat="1" ht="40.25" customHeight="1" thickBot="1" x14ac:dyDescent="0.25">
      <c r="A6" s="414" t="s">
        <v>48</v>
      </c>
      <c r="B6" s="416"/>
      <c r="C6" s="722"/>
      <c r="D6" s="723"/>
      <c r="E6" s="723"/>
      <c r="F6" s="723"/>
      <c r="G6" s="723"/>
      <c r="H6" s="723"/>
      <c r="I6" s="723"/>
      <c r="J6" s="723"/>
      <c r="K6" s="724"/>
      <c r="M6" s="172"/>
      <c r="N6" s="210" t="s">
        <v>49</v>
      </c>
      <c r="O6" s="725"/>
      <c r="P6" s="782"/>
      <c r="Q6" s="726"/>
    </row>
    <row r="7" spans="1:91" s="99" customFormat="1" ht="10.25" customHeight="1" thickBot="1" x14ac:dyDescent="0.25">
      <c r="A7" s="108"/>
      <c r="B7" s="102"/>
      <c r="C7" s="102"/>
      <c r="D7" s="102"/>
      <c r="E7" s="102"/>
      <c r="F7" s="102"/>
      <c r="G7" s="102"/>
      <c r="H7" s="102"/>
      <c r="I7" s="102"/>
      <c r="J7" s="102"/>
      <c r="K7" s="102"/>
      <c r="L7" s="102"/>
      <c r="M7" s="109"/>
      <c r="N7" s="109"/>
      <c r="O7" s="109"/>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row>
    <row r="8" spans="1:91" s="83" customFormat="1" ht="21.75" customHeight="1" thickBot="1" x14ac:dyDescent="0.2">
      <c r="A8" s="727" t="s">
        <v>2</v>
      </c>
      <c r="B8" s="727"/>
      <c r="C8" s="147" t="s">
        <v>50</v>
      </c>
      <c r="D8" s="165"/>
      <c r="E8" s="147" t="s">
        <v>51</v>
      </c>
      <c r="F8" s="165"/>
      <c r="G8" s="147" t="s">
        <v>52</v>
      </c>
      <c r="H8" s="144"/>
      <c r="I8" s="168" t="s">
        <v>53</v>
      </c>
      <c r="J8" s="148"/>
      <c r="K8" s="169"/>
      <c r="L8" s="170"/>
      <c r="M8" s="151"/>
      <c r="N8" s="814" t="s">
        <v>3</v>
      </c>
      <c r="O8" s="815"/>
      <c r="P8" s="816"/>
      <c r="Q8" s="775" t="s">
        <v>54</v>
      </c>
      <c r="R8" s="775"/>
      <c r="S8" s="775"/>
      <c r="T8" s="810"/>
      <c r="U8" s="811"/>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99"/>
      <c r="CB8" s="99"/>
      <c r="CC8" s="99"/>
      <c r="CD8" s="99"/>
      <c r="CE8" s="99"/>
      <c r="CF8" s="99"/>
      <c r="CG8" s="99"/>
      <c r="CH8" s="99"/>
      <c r="CI8" s="99"/>
      <c r="CJ8" s="99"/>
      <c r="CK8" s="99"/>
      <c r="CL8" s="99"/>
      <c r="CM8" s="99"/>
    </row>
    <row r="9" spans="1:91" s="83" customFormat="1" ht="21.75" customHeight="1" thickBot="1" x14ac:dyDescent="0.2">
      <c r="A9" s="727"/>
      <c r="B9" s="727"/>
      <c r="C9" s="149" t="s">
        <v>55</v>
      </c>
      <c r="D9" s="150"/>
      <c r="E9" s="147" t="s">
        <v>56</v>
      </c>
      <c r="F9" s="144"/>
      <c r="G9" s="147" t="s">
        <v>57</v>
      </c>
      <c r="H9" s="150"/>
      <c r="I9" s="168" t="s">
        <v>58</v>
      </c>
      <c r="J9" s="148"/>
      <c r="K9" s="169"/>
      <c r="L9" s="170"/>
      <c r="M9" s="151"/>
      <c r="N9" s="817"/>
      <c r="O9" s="818"/>
      <c r="P9" s="819"/>
      <c r="Q9" s="775" t="s">
        <v>59</v>
      </c>
      <c r="R9" s="775"/>
      <c r="S9" s="775"/>
      <c r="T9" s="810"/>
      <c r="U9" s="811"/>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99"/>
      <c r="CB9" s="99"/>
      <c r="CC9" s="99"/>
      <c r="CD9" s="99"/>
      <c r="CE9" s="99"/>
      <c r="CF9" s="99"/>
      <c r="CG9" s="99"/>
      <c r="CH9" s="99"/>
      <c r="CI9" s="99"/>
      <c r="CJ9" s="99"/>
      <c r="CK9" s="99"/>
      <c r="CL9" s="99"/>
      <c r="CM9" s="99"/>
    </row>
    <row r="10" spans="1:91" s="83" customFormat="1" ht="21.75" customHeight="1" thickBot="1" x14ac:dyDescent="0.2">
      <c r="A10" s="727"/>
      <c r="B10" s="727"/>
      <c r="C10" s="147" t="s">
        <v>60</v>
      </c>
      <c r="D10" s="144"/>
      <c r="E10" s="147" t="s">
        <v>61</v>
      </c>
      <c r="F10" s="144"/>
      <c r="G10" s="147" t="s">
        <v>62</v>
      </c>
      <c r="H10" s="150"/>
      <c r="I10" s="168" t="s">
        <v>63</v>
      </c>
      <c r="J10" s="148"/>
      <c r="K10" s="169"/>
      <c r="L10" s="170"/>
      <c r="M10" s="151"/>
      <c r="N10" s="820"/>
      <c r="O10" s="821"/>
      <c r="P10" s="822"/>
      <c r="Q10" s="775" t="s">
        <v>64</v>
      </c>
      <c r="R10" s="775"/>
      <c r="S10" s="775"/>
      <c r="T10" s="812"/>
      <c r="U10" s="813"/>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99"/>
      <c r="CB10" s="99"/>
      <c r="CC10" s="99"/>
      <c r="CD10" s="99"/>
      <c r="CE10" s="99"/>
      <c r="CF10" s="99"/>
      <c r="CG10" s="99"/>
      <c r="CH10" s="99"/>
      <c r="CI10" s="99"/>
      <c r="CJ10" s="99"/>
      <c r="CK10" s="99"/>
      <c r="CL10" s="99"/>
      <c r="CM10" s="99"/>
    </row>
    <row r="11" spans="1:91" s="99" customFormat="1" ht="18" customHeight="1" thickBot="1" x14ac:dyDescent="0.25">
      <c r="I11" s="171"/>
      <c r="J11" s="171"/>
      <c r="K11" s="171"/>
      <c r="L11" s="171"/>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row>
    <row r="12" spans="1:91" ht="23.75" customHeight="1" x14ac:dyDescent="0.2">
      <c r="A12" s="785" t="s">
        <v>35</v>
      </c>
      <c r="B12" s="787" t="s">
        <v>36</v>
      </c>
      <c r="C12" s="789" t="s">
        <v>147</v>
      </c>
      <c r="D12" s="789" t="s">
        <v>37</v>
      </c>
      <c r="E12" s="789" t="s">
        <v>38</v>
      </c>
      <c r="F12" s="789" t="s">
        <v>39</v>
      </c>
      <c r="G12" s="787" t="s">
        <v>40</v>
      </c>
      <c r="H12" s="787" t="s">
        <v>41</v>
      </c>
      <c r="I12" s="791" t="s">
        <v>148</v>
      </c>
      <c r="J12" s="791" t="s">
        <v>149</v>
      </c>
      <c r="K12" s="801" t="s">
        <v>42</v>
      </c>
      <c r="L12" s="793" t="s">
        <v>50</v>
      </c>
      <c r="M12" s="794"/>
      <c r="N12" s="795"/>
      <c r="O12" s="796" t="s">
        <v>51</v>
      </c>
      <c r="P12" s="794"/>
      <c r="Q12" s="795"/>
      <c r="R12" s="796" t="s">
        <v>52</v>
      </c>
      <c r="S12" s="794"/>
      <c r="T12" s="795"/>
      <c r="U12" s="796" t="s">
        <v>53</v>
      </c>
      <c r="V12" s="794"/>
      <c r="W12" s="795"/>
      <c r="X12" s="796" t="s">
        <v>55</v>
      </c>
      <c r="Y12" s="794"/>
      <c r="Z12" s="795"/>
      <c r="AA12" s="796" t="s">
        <v>56</v>
      </c>
      <c r="AB12" s="794"/>
      <c r="AC12" s="795"/>
      <c r="AD12" s="796" t="s">
        <v>57</v>
      </c>
      <c r="AE12" s="794"/>
      <c r="AF12" s="795"/>
      <c r="AG12" s="796" t="s">
        <v>58</v>
      </c>
      <c r="AH12" s="794"/>
      <c r="AI12" s="795"/>
      <c r="AJ12" s="796" t="s">
        <v>60</v>
      </c>
      <c r="AK12" s="794"/>
      <c r="AL12" s="795"/>
      <c r="AM12" s="796" t="s">
        <v>61</v>
      </c>
      <c r="AN12" s="794"/>
      <c r="AO12" s="795"/>
      <c r="AP12" s="796" t="s">
        <v>62</v>
      </c>
      <c r="AQ12" s="794"/>
      <c r="AR12" s="795"/>
      <c r="AS12" s="796" t="s">
        <v>63</v>
      </c>
      <c r="AT12" s="794"/>
      <c r="AU12" s="795"/>
      <c r="AV12" s="799" t="s">
        <v>150</v>
      </c>
      <c r="AW12" s="783" t="s">
        <v>151</v>
      </c>
      <c r="AX12" s="797"/>
      <c r="AY12" s="798"/>
      <c r="AZ12" s="798"/>
      <c r="BA12" s="798"/>
      <c r="BB12" s="798"/>
      <c r="BC12" s="798"/>
      <c r="BD12" s="798"/>
      <c r="BE12" s="798"/>
      <c r="BF12" s="798"/>
      <c r="BG12" s="798"/>
    </row>
    <row r="13" spans="1:91" s="104" customFormat="1" ht="36.75" customHeight="1" thickBot="1" x14ac:dyDescent="0.25">
      <c r="A13" s="786"/>
      <c r="B13" s="788"/>
      <c r="C13" s="790"/>
      <c r="D13" s="790"/>
      <c r="E13" s="790"/>
      <c r="F13" s="790"/>
      <c r="G13" s="788"/>
      <c r="H13" s="788"/>
      <c r="I13" s="792"/>
      <c r="J13" s="792"/>
      <c r="K13" s="802"/>
      <c r="L13" s="152" t="s">
        <v>152</v>
      </c>
      <c r="M13" s="145" t="s">
        <v>153</v>
      </c>
      <c r="N13" s="145" t="s">
        <v>43</v>
      </c>
      <c r="O13" s="152" t="s">
        <v>152</v>
      </c>
      <c r="P13" s="145" t="s">
        <v>153</v>
      </c>
      <c r="Q13" s="145" t="s">
        <v>43</v>
      </c>
      <c r="R13" s="152" t="s">
        <v>152</v>
      </c>
      <c r="S13" s="145" t="s">
        <v>153</v>
      </c>
      <c r="T13" s="145" t="s">
        <v>43</v>
      </c>
      <c r="U13" s="152" t="s">
        <v>152</v>
      </c>
      <c r="V13" s="145" t="s">
        <v>153</v>
      </c>
      <c r="W13" s="145" t="s">
        <v>43</v>
      </c>
      <c r="X13" s="152" t="s">
        <v>152</v>
      </c>
      <c r="Y13" s="145" t="s">
        <v>153</v>
      </c>
      <c r="Z13" s="145" t="s">
        <v>43</v>
      </c>
      <c r="AA13" s="152" t="s">
        <v>152</v>
      </c>
      <c r="AB13" s="145" t="s">
        <v>153</v>
      </c>
      <c r="AC13" s="145" t="s">
        <v>43</v>
      </c>
      <c r="AD13" s="152" t="s">
        <v>152</v>
      </c>
      <c r="AE13" s="145" t="s">
        <v>153</v>
      </c>
      <c r="AF13" s="145" t="s">
        <v>43</v>
      </c>
      <c r="AG13" s="152" t="s">
        <v>152</v>
      </c>
      <c r="AH13" s="145" t="s">
        <v>153</v>
      </c>
      <c r="AI13" s="145" t="s">
        <v>43</v>
      </c>
      <c r="AJ13" s="152" t="s">
        <v>152</v>
      </c>
      <c r="AK13" s="145" t="s">
        <v>153</v>
      </c>
      <c r="AL13" s="145" t="s">
        <v>43</v>
      </c>
      <c r="AM13" s="152" t="s">
        <v>152</v>
      </c>
      <c r="AN13" s="145" t="s">
        <v>153</v>
      </c>
      <c r="AO13" s="145" t="s">
        <v>43</v>
      </c>
      <c r="AP13" s="152" t="s">
        <v>152</v>
      </c>
      <c r="AQ13" s="145" t="s">
        <v>153</v>
      </c>
      <c r="AR13" s="145" t="s">
        <v>43</v>
      </c>
      <c r="AS13" s="152" t="s">
        <v>152</v>
      </c>
      <c r="AT13" s="145" t="s">
        <v>153</v>
      </c>
      <c r="AU13" s="145" t="s">
        <v>43</v>
      </c>
      <c r="AV13" s="800"/>
      <c r="AW13" s="784"/>
      <c r="AX13" s="797"/>
      <c r="AY13" s="798"/>
      <c r="AZ13" s="798"/>
      <c r="BA13" s="798"/>
      <c r="BB13" s="798"/>
      <c r="BC13" s="798"/>
      <c r="BD13" s="798"/>
      <c r="BE13" s="798"/>
      <c r="BF13" s="798"/>
      <c r="BG13" s="798"/>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6"/>
      <c r="CI13" s="106"/>
      <c r="CJ13" s="106"/>
      <c r="CK13" s="106"/>
      <c r="CL13" s="106"/>
      <c r="CM13" s="106"/>
    </row>
    <row r="14" spans="1:91" ht="44.75" customHeight="1" x14ac:dyDescent="0.2">
      <c r="A14" s="196"/>
      <c r="B14" s="197"/>
      <c r="C14" s="197"/>
      <c r="D14" s="198"/>
      <c r="E14" s="197"/>
      <c r="F14" s="209"/>
      <c r="G14" s="198"/>
      <c r="H14" s="198"/>
      <c r="I14" s="199"/>
      <c r="J14" s="199"/>
      <c r="K14" s="200"/>
      <c r="L14" s="201"/>
      <c r="M14" s="202"/>
      <c r="N14" s="202"/>
      <c r="O14" s="203"/>
      <c r="P14" s="204"/>
      <c r="Q14" s="222"/>
      <c r="R14" s="203"/>
      <c r="S14" s="204"/>
      <c r="T14" s="222"/>
      <c r="U14" s="203"/>
      <c r="V14" s="204"/>
      <c r="W14" s="204"/>
      <c r="X14" s="203"/>
      <c r="Y14" s="204"/>
      <c r="Z14" s="204"/>
      <c r="AA14" s="203"/>
      <c r="AB14" s="204"/>
      <c r="AC14" s="204"/>
      <c r="AD14" s="203"/>
      <c r="AE14" s="204"/>
      <c r="AF14" s="204"/>
      <c r="AG14" s="203"/>
      <c r="AH14" s="204"/>
      <c r="AI14" s="204"/>
      <c r="AJ14" s="203"/>
      <c r="AK14" s="204"/>
      <c r="AL14" s="204"/>
      <c r="AM14" s="203"/>
      <c r="AN14" s="204"/>
      <c r="AO14" s="204"/>
      <c r="AP14" s="203"/>
      <c r="AQ14" s="204"/>
      <c r="AR14" s="204"/>
      <c r="AS14" s="203"/>
      <c r="AT14" s="204"/>
      <c r="AU14" s="204"/>
      <c r="AV14" s="105"/>
      <c r="AW14" s="146"/>
      <c r="AX14" s="225"/>
    </row>
    <row r="15" spans="1:91" ht="46.25" customHeight="1" x14ac:dyDescent="0.2">
      <c r="A15" s="196"/>
      <c r="B15" s="197"/>
      <c r="C15" s="197"/>
      <c r="D15" s="198"/>
      <c r="E15" s="197"/>
      <c r="F15" s="209"/>
      <c r="G15" s="198"/>
      <c r="H15" s="198"/>
      <c r="I15" s="199"/>
      <c r="J15" s="199"/>
      <c r="K15" s="205"/>
      <c r="L15" s="201"/>
      <c r="M15" s="202"/>
      <c r="N15" s="202"/>
      <c r="O15" s="203"/>
      <c r="P15" s="204"/>
      <c r="Q15" s="222"/>
      <c r="R15" s="203"/>
      <c r="S15" s="204"/>
      <c r="T15" s="204"/>
      <c r="U15" s="203"/>
      <c r="V15" s="204"/>
      <c r="W15" s="204"/>
      <c r="X15" s="203"/>
      <c r="Y15" s="204"/>
      <c r="Z15" s="204"/>
      <c r="AA15" s="203"/>
      <c r="AB15" s="204"/>
      <c r="AC15" s="204"/>
      <c r="AD15" s="203"/>
      <c r="AE15" s="204"/>
      <c r="AF15" s="204"/>
      <c r="AG15" s="203"/>
      <c r="AH15" s="204"/>
      <c r="AI15" s="204"/>
      <c r="AJ15" s="203"/>
      <c r="AK15" s="204"/>
      <c r="AL15" s="204"/>
      <c r="AM15" s="203"/>
      <c r="AN15" s="204"/>
      <c r="AO15" s="204"/>
      <c r="AP15" s="203"/>
      <c r="AQ15" s="204"/>
      <c r="AR15" s="204"/>
      <c r="AS15" s="203"/>
      <c r="AT15" s="204"/>
      <c r="AU15" s="204"/>
      <c r="AV15" s="105"/>
      <c r="AW15" s="146"/>
      <c r="AX15" s="225"/>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3.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ACTIVIDAD_1</vt:lpstr>
      <vt:lpstr>ACTIVIDAD_2</vt:lpstr>
      <vt:lpstr>ACTIVIDAD_3</vt:lpstr>
      <vt:lpstr>ACTIVIDAD_4</vt:lpstr>
      <vt:lpstr>META_PDD_103</vt:lpstr>
      <vt:lpstr>META_PDD_107</vt:lpstr>
      <vt:lpstr>PRODUCTO_MGA</vt:lpstr>
      <vt:lpstr>TERRITORIALIZACIÓN</vt:lpstr>
      <vt:lpstr>PMR</vt:lpstr>
      <vt:lpstr>CONTROL DE CAMBIOS</vt:lpstr>
      <vt:lpstr>ACTIVIDAD_1!Área_de_impresión</vt:lpstr>
      <vt:lpstr>META_PDD_103!Área_de_impresión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Karin Liliana Forero Cubillos</cp:lastModifiedBy>
  <cp:revision/>
  <dcterms:created xsi:type="dcterms:W3CDTF">2016-04-29T15:11:54Z</dcterms:created>
  <dcterms:modified xsi:type="dcterms:W3CDTF">2025-10-07T14:14:41Z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