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secretariadistritald-my.sharepoint.com/personal/yesanchez_sdmujer_gov_co/Documents/SDM_2025/8221/SeguimientoPA_2025/"/>
    </mc:Choice>
  </mc:AlternateContent>
  <xr:revisionPtr revIDLastSave="0" documentId="8_{904A2833-B9BA-49AF-B6E1-29296A3B3E21}" xr6:coauthVersionLast="47" xr6:coauthVersionMax="47" xr10:uidLastSave="{00000000-0000-0000-0000-000000000000}"/>
  <bookViews>
    <workbookView xWindow="-110" yWindow="-110" windowWidth="19420" windowHeight="10300" tabRatio="731" firstSheet="2" activeTab="7" xr2:uid="{00000000-000D-0000-FFFF-FFFF00000000}"/>
  </bookViews>
  <sheets>
    <sheet name="Instructivo" sheetId="51" r:id="rId1"/>
    <sheet name="ACTIVIDAD_1" sheetId="20" r:id="rId2"/>
    <sheet name="ACTIVIDAD_2" sheetId="49" r:id="rId3"/>
    <sheet name="ACTIVIDAD_3" sheetId="50" r:id="rId4"/>
    <sheet name="PRODUCTO_MGA" sheetId="47" r:id="rId5"/>
    <sheet name="META_PDD" sheetId="38" r:id="rId6"/>
    <sheet name="TERRITORIALIZACIÓN" sheetId="41" r:id="rId7"/>
    <sheet name="PMR" sheetId="46" r:id="rId8"/>
    <sheet name="CONTROL DE CAMBIOS" sheetId="40" r:id="rId9"/>
  </sheets>
  <definedNames>
    <definedName name="_xlnm._FilterDatabase" localSheetId="7" hidden="1">PMR!$A$12:$AX$14</definedName>
    <definedName name="_xlnm.Print_Area" localSheetId="1">ACTIVIDAD_1!$A$1:$O$31</definedName>
    <definedName name="_xlnm.Print_Area" localSheetId="5">META_PDD!$A$6:$X$20</definedName>
    <definedName name="_xlnm.Print_Area" localSheetId="4">PRODUCTO_MGA!$A$1:$O$17</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J26" i="50" l="1"/>
  <c r="J25" i="50"/>
  <c r="J26" i="49"/>
  <c r="J25" i="49"/>
  <c r="J26" i="20"/>
  <c r="J25" i="20"/>
  <c r="I26" i="50"/>
  <c r="I25" i="50"/>
  <c r="I26" i="49"/>
  <c r="I25" i="49"/>
  <c r="I26" i="20"/>
  <c r="I25" i="20"/>
  <c r="H26" i="50"/>
  <c r="H25" i="50"/>
  <c r="H26" i="49"/>
  <c r="H25" i="49"/>
  <c r="H26" i="20"/>
  <c r="H25" i="20"/>
  <c r="G26" i="50"/>
  <c r="G25" i="50"/>
  <c r="G26" i="49"/>
  <c r="G25" i="49"/>
  <c r="G26" i="20"/>
  <c r="G25" i="20"/>
  <c r="G25" i="47" l="1"/>
  <c r="G24" i="47"/>
  <c r="G23" i="47"/>
  <c r="F29" i="50"/>
  <c r="F29" i="49"/>
  <c r="F29" i="20"/>
  <c r="F26" i="50" l="1"/>
  <c r="F26" i="49"/>
  <c r="F26" i="20"/>
  <c r="F25" i="50"/>
  <c r="F25" i="49"/>
  <c r="F25" i="20"/>
  <c r="C29" i="50" l="1"/>
  <c r="E29" i="50" s="1"/>
  <c r="N28" i="50"/>
  <c r="N27" i="50"/>
  <c r="C26" i="50"/>
  <c r="D26" i="50" s="1"/>
  <c r="D25" i="50"/>
  <c r="E25" i="50" s="1"/>
  <c r="C25" i="50"/>
  <c r="N24" i="50"/>
  <c r="D29" i="49"/>
  <c r="N28" i="49"/>
  <c r="N27" i="49"/>
  <c r="C26" i="49"/>
  <c r="D26" i="49" s="1"/>
  <c r="C25" i="49"/>
  <c r="N24" i="49"/>
  <c r="D29" i="20"/>
  <c r="E29" i="20" s="1"/>
  <c r="C29" i="20"/>
  <c r="N28" i="20"/>
  <c r="N27" i="20"/>
  <c r="C26" i="20"/>
  <c r="C25" i="20"/>
  <c r="N24" i="20"/>
  <c r="N25" i="50" l="1"/>
  <c r="O25" i="50" s="1"/>
  <c r="E26" i="50"/>
  <c r="N26" i="50"/>
  <c r="E26" i="49"/>
  <c r="N26" i="49" s="1"/>
  <c r="E25" i="49"/>
  <c r="E29" i="49"/>
  <c r="D25" i="49"/>
  <c r="E26" i="20"/>
  <c r="D25" i="20"/>
  <c r="D26" i="20"/>
  <c r="N25" i="49" l="1"/>
  <c r="O25" i="49" s="1"/>
  <c r="N25" i="20"/>
  <c r="O25" i="20" s="1"/>
  <c r="E25" i="20"/>
  <c r="N26" i="20"/>
  <c r="AW16" i="46" l="1"/>
  <c r="AV16" i="46"/>
  <c r="AW15" i="46"/>
  <c r="AV15" i="46"/>
  <c r="AW14" i="46"/>
  <c r="AV14" i="46"/>
  <c r="C51" i="38"/>
  <c r="C49" i="38"/>
  <c r="B34" i="50"/>
  <c r="I116" i="50"/>
  <c r="H116" i="50"/>
  <c r="G116" i="50"/>
  <c r="F116" i="50"/>
  <c r="E116" i="50"/>
  <c r="D116" i="50"/>
  <c r="C116" i="50"/>
  <c r="B116" i="50"/>
  <c r="I116" i="49"/>
  <c r="H116" i="49"/>
  <c r="G116" i="49"/>
  <c r="F116" i="49"/>
  <c r="E116" i="49"/>
  <c r="D116" i="49"/>
  <c r="C116" i="49"/>
  <c r="B116" i="49"/>
  <c r="B34" i="49"/>
  <c r="B62" i="20" l="1"/>
  <c r="B34" i="20" l="1"/>
  <c r="C116" i="20" l="1"/>
  <c r="D116" i="20"/>
  <c r="E116" i="20"/>
  <c r="F116" i="20"/>
  <c r="G116" i="20"/>
  <c r="H116" i="20"/>
  <c r="I116" i="20"/>
  <c r="B116" i="20"/>
  <c r="N29" i="20" l="1"/>
  <c r="O29" i="20" s="1"/>
  <c r="N29" i="50"/>
  <c r="O29" i="50" s="1"/>
  <c r="H29" i="49"/>
  <c r="N29" i="49"/>
  <c r="O29" i="4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C7ADF621-8877-AE4D-8F12-69465A88EF4B}">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A174DE8-3429-1242-946E-BA7E401446BF}">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70272521-9BB0-DF45-AF4D-4D93D46AF8E7}">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9" authorId="0" shapeId="0" xr:uid="{D1955C69-6EEB-6244-90C7-940D95C21EBD}">
      <text>
        <r>
          <rPr>
            <sz val="9"/>
            <color rgb="FF000000"/>
            <rFont val="Tahoma"/>
            <family val="2"/>
          </rPr>
          <t>Fecha en la que el cambio solicitado al plan de acción es aprobado</t>
        </r>
      </text>
    </comment>
    <comment ref="B9" authorId="0" shapeId="0" xr:uid="{F2E850EA-C63D-3947-99CA-B0BECB0E6B56}">
      <text>
        <r>
          <rPr>
            <sz val="9"/>
            <color indexed="81"/>
            <rFont val="Tahoma"/>
            <family val="2"/>
          </rPr>
          <t>Fecha en la que el cambio solicitado al plan de acción es aprobado</t>
        </r>
      </text>
    </comment>
    <comment ref="C9" authorId="0" shapeId="0" xr:uid="{545676E7-4993-9148-B0BB-F4CC3EE14A14}">
      <text>
        <r>
          <rPr>
            <sz val="9"/>
            <color indexed="81"/>
            <rFont val="Tahoma"/>
            <family val="2"/>
          </rPr>
          <t>Descripción de los cambios realizados en la actialización que corresponda</t>
        </r>
      </text>
    </comment>
    <comment ref="D9" authorId="0" shapeId="0" xr:uid="{80CB5126-172B-144B-A731-F12FB57D9881}">
      <text>
        <r>
          <rPr>
            <sz val="9"/>
            <color rgb="FF000000"/>
            <rFont val="Tahoma"/>
            <family val="2"/>
          </rPr>
          <t>Justificación del motivo que genera el cambio en el plan de acción</t>
        </r>
      </text>
    </comment>
  </commentList>
</comments>
</file>

<file path=xl/sharedStrings.xml><?xml version="1.0" encoding="utf-8"?>
<sst xmlns="http://schemas.openxmlformats.org/spreadsheetml/2006/main" count="1982" uniqueCount="598">
  <si>
    <t>PROGRAMACIÓN, ACTUALIZACIÓN  Y SEGUIMIENTO PLAN DE ACCIÓN DE PROYECTOS DE INVERSIÓN</t>
  </si>
  <si>
    <t>NOMBRE DEL PROYECTO</t>
  </si>
  <si>
    <t>PERIODO REPORTADO</t>
  </si>
  <si>
    <t>TIPO DE REPORTE</t>
  </si>
  <si>
    <t>PRODUCTO MGA</t>
  </si>
  <si>
    <t>INDICADOR ACTIVIDAD</t>
  </si>
  <si>
    <t>OBJETIVO ESTRATÉGICO</t>
  </si>
  <si>
    <t>PROGRAMA</t>
  </si>
  <si>
    <t>META PDD</t>
  </si>
  <si>
    <t>EJECUCIÓN PRESUPUESTAL DEL PROYECTO</t>
  </si>
  <si>
    <t>PROGRAMACION DE COMPROMISOS</t>
  </si>
  <si>
    <t>COMPROMISOS</t>
  </si>
  <si>
    <t>GIROS</t>
  </si>
  <si>
    <t>GIROS RESERVAS</t>
  </si>
  <si>
    <t>ANUALIZACIÓN DE LA ACTIVIDAD</t>
  </si>
  <si>
    <t>TIPO DE ANUALIZACIÓN</t>
  </si>
  <si>
    <t>PONDERACIÓN ACTIVIDAD</t>
  </si>
  <si>
    <t>DESCRIPCIÓN CUALITATIVA  Y PORCENTUAL DEL AVANCE POR TAREA</t>
  </si>
  <si>
    <t>DESCRIPCIÓN DE LA TAREA</t>
  </si>
  <si>
    <t>OBJETIVO ODS</t>
  </si>
  <si>
    <t>META ODS</t>
  </si>
  <si>
    <t>INDICADOR META PDD</t>
  </si>
  <si>
    <t>PROGRAMACIÓN CUATRIENAL INDICADOR PDD</t>
  </si>
  <si>
    <t>AVANCE ACUMULADO CUATRIENIO</t>
  </si>
  <si>
    <t>TIPO DE ANUALIZACIÓN  (Según aplique)</t>
  </si>
  <si>
    <t>PROGRAMACIÓN</t>
  </si>
  <si>
    <t>EJECUCIÓN</t>
  </si>
  <si>
    <t>AVANCES Y LOGROS MENSUAL (2.000 CARACTERES)</t>
  </si>
  <si>
    <t>AVANCES Y LOGROS ACUMULADO (2.000 CARACTERES)</t>
  </si>
  <si>
    <t>RETRASOS Y ALTERNATIVAS DE SOLUCIÓN (1.000 CARACTERES)</t>
  </si>
  <si>
    <t>BENEFICIOS</t>
  </si>
  <si>
    <t>EVIDENCIAS DEL AVANCE</t>
  </si>
  <si>
    <t>ACTIVIDAD</t>
  </si>
  <si>
    <t>EJECUTADO MAGNITUD</t>
  </si>
  <si>
    <t>Numero de objetivo</t>
  </si>
  <si>
    <t>Objetivo</t>
  </si>
  <si>
    <t>Numero de indicador de producto</t>
  </si>
  <si>
    <t>Indicador de Producto</t>
  </si>
  <si>
    <t>Actividad que aporta al indicador</t>
  </si>
  <si>
    <t>Naturaleza</t>
  </si>
  <si>
    <t>Territorializable</t>
  </si>
  <si>
    <t>Meta Anual 2025</t>
  </si>
  <si>
    <t>Avance cualitativo</t>
  </si>
  <si>
    <t>SECRETARÍA DISTRITAL DE LA MUJER</t>
  </si>
  <si>
    <t xml:space="preserve">DIRECCIONAMIENTO ESTRATEGICO </t>
  </si>
  <si>
    <t>ACTIVIDADES</t>
  </si>
  <si>
    <t>Página</t>
  </si>
  <si>
    <t>PROYECTO DE INVERSIÓN</t>
  </si>
  <si>
    <t>BPIN</t>
  </si>
  <si>
    <t>Enero</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</si>
  <si>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</si>
  <si>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</si>
  <si>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</si>
  <si>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</si>
  <si>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</si>
  <si>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</si>
  <si>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</si>
  <si>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</si>
  <si>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</si>
  <si>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</si>
  <si>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</si>
  <si>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</si>
  <si>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</si>
  <si>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</si>
  <si>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</si>
  <si>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</si>
  <si>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</si>
  <si>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</si>
  <si>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</si>
  <si>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</si>
  <si>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</si>
  <si>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</si>
  <si>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</si>
  <si>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</si>
  <si>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</si>
  <si>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</si>
  <si>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FEBRERO</t>
  </si>
  <si>
    <t>MARZO</t>
  </si>
  <si>
    <t>ABRIL</t>
  </si>
  <si>
    <t>MAYO</t>
  </si>
  <si>
    <t>JUNIO</t>
  </si>
  <si>
    <t>JULIO</t>
  </si>
  <si>
    <t>AGOSTO</t>
  </si>
  <si>
    <t>SEPTIEMBRE</t>
  </si>
  <si>
    <t>OCTUBRE</t>
  </si>
  <si>
    <t xml:space="preserve">NOVIEMBRE </t>
  </si>
  <si>
    <t>DICIEMBRE</t>
  </si>
  <si>
    <t>Tarea 1</t>
  </si>
  <si>
    <t>Tarea 2</t>
  </si>
  <si>
    <t>Tarea 3</t>
  </si>
  <si>
    <t>Tarea 4</t>
  </si>
  <si>
    <t xml:space="preserve">PONDERACIÓN DE LA TAREA
</t>
  </si>
  <si>
    <t>LOGROS Y BENEFICIOS Y RETRASOS Y ALTERNATIVAS DE SOLUCIÓN</t>
  </si>
  <si>
    <t>EVIDENCIAS DE EJECUCIÓN</t>
  </si>
  <si>
    <t>ACUMULADO</t>
  </si>
  <si>
    <t>Código</t>
  </si>
  <si>
    <t>Versión</t>
  </si>
  <si>
    <t>Fecha de Emisión</t>
  </si>
  <si>
    <t>META PLAN DE DESARROLLO</t>
  </si>
  <si>
    <t xml:space="preserve">                                                 REPORTE INDICADOR META PDD</t>
  </si>
  <si>
    <t>TOTAL</t>
  </si>
  <si>
    <t>Formula indicador:</t>
  </si>
  <si>
    <t>Avance mensual</t>
  </si>
  <si>
    <t>Elaboró</t>
  </si>
  <si>
    <t>Firma</t>
  </si>
  <si>
    <t>Aprobó (Según aplique Gerenta de proyecto, Líder técnica y responsable de proceso)</t>
  </si>
  <si>
    <t>Revisó (Oficina Asesora de Planeación)</t>
  </si>
  <si>
    <t>VoBo:</t>
  </si>
  <si>
    <t>Nombre</t>
  </si>
  <si>
    <t>Nombre:</t>
  </si>
  <si>
    <t>Cargo</t>
  </si>
  <si>
    <t>Cargo:</t>
  </si>
  <si>
    <t>PRODUCTO - MGA</t>
  </si>
  <si>
    <t>EJECUCIÓN PRESUPUESTAL DEL PRODUCTO I TRIMESTRE</t>
  </si>
  <si>
    <t>OBJETIVO ESPECIFICO</t>
  </si>
  <si>
    <t>EJECUCIÓN PRESUPUESTAL DEL PRODUCTO II TRIMESTRE</t>
  </si>
  <si>
    <t>EJECUCIÓN PRESUPUESTAL DEL PRODUCTO III TRIMESTRE</t>
  </si>
  <si>
    <t>EJECUCIÓN PRESUPUESTAL DEL PRODUCTO IV TRIMESTRE</t>
  </si>
  <si>
    <t>NOVIEMBRE</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</si>
  <si>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</si>
  <si>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</si>
  <si>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</si>
  <si>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</si>
  <si>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</si>
  <si>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</si>
  <si>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</si>
  <si>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</si>
  <si>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</si>
  <si>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</si>
  <si>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</si>
  <si>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</si>
  <si>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</si>
  <si>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</si>
  <si>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</si>
  <si>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</si>
  <si>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</si>
  <si>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</si>
  <si>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</si>
  <si>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</si>
  <si>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</si>
  <si>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</si>
  <si>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</si>
  <si>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</si>
  <si>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</si>
  <si>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</si>
  <si>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</si>
  <si>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</si>
  <si>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</si>
  <si>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Producto</t>
  </si>
  <si>
    <t>Linea Base
(Corte 31 diciembre 2023)</t>
  </si>
  <si>
    <t>Meta Plan
(TotaL PMR
10 Años)</t>
  </si>
  <si>
    <t>Total
programado</t>
  </si>
  <si>
    <t>Total
ejecutado</t>
  </si>
  <si>
    <t>Prog.</t>
  </si>
  <si>
    <t>Ejec.</t>
  </si>
  <si>
    <t>CONTROL DE CAMBIOS</t>
  </si>
  <si>
    <t>CONTROL DE CAMBIOS EN EL PLAN DE ACCIÓN</t>
  </si>
  <si>
    <t>Fecha de  solicitud del cambio</t>
  </si>
  <si>
    <t>Fecha de aprobación del cambio</t>
  </si>
  <si>
    <t>Cambio</t>
  </si>
  <si>
    <t>Justificación del cambio</t>
  </si>
  <si>
    <t xml:space="preserve">Código: DE-FO-5	</t>
  </si>
  <si>
    <t>Versión: 14</t>
  </si>
  <si>
    <t>Fecha de Emisión: 28/04/2025</t>
  </si>
  <si>
    <t>Página 2 de 7</t>
  </si>
  <si>
    <t>Página 3 de 7</t>
  </si>
  <si>
    <t>Página 4 de 7</t>
  </si>
  <si>
    <t>Página 5 de 7</t>
  </si>
  <si>
    <t>Página 6 de 7</t>
  </si>
  <si>
    <t>Página 7 de 7</t>
  </si>
  <si>
    <t>SECRETARÍA DISTRITAL DE LA MUJER
DIRECCINAMIENTO ESTRATÉGICO
PROGRAMACIÓN, ACTUALIZACIÓN  Y SEGUIMIENTO PLAN DE ACCIÓN DE PROYECTOS DE INVERSIÓN
TERRITORIALIZACIÓN</t>
  </si>
  <si>
    <t>8221 - Ampliación de los servicios con enfoque diferencial para la atención a mujeres que ejercen actividades sexuales pagadas (ASP) en Bogotá D.C.</t>
  </si>
  <si>
    <t xml:space="preserve">2024110010308		</t>
  </si>
  <si>
    <t>X</t>
  </si>
  <si>
    <t>Realizar el 100% de atenciones psicosociales (valoraciones iniciales, asesoría, seguimientos y cierres) a mujeres que realizan actividades sexuales pagadas.</t>
  </si>
  <si>
    <t xml:space="preserve">Servicio de promoción de la garantía de derechos  </t>
  </si>
  <si>
    <t>1: Bogotá Avanza en Seguridad</t>
  </si>
  <si>
    <t>Porcentaje de atenciones psicosociales (valoraciones iniciales, asesoría, seguimientos y cierres) realizadas a mujeres que ejercen actividades sexuales pagadas</t>
  </si>
  <si>
    <t>1.02. Cero tolerancia a las violencias contra las mujeres y basadas en género</t>
  </si>
  <si>
    <t>En enero, las orientaciones psicosociales se centraron en la gestión del malestar emocional y  herramientas para fortalecer la salud mental, mejorar su bienestar, afianzar habilidades empoderamiento frente a su proyecto de vida y en esta área psicosocial se realizaron 183 atenciones en la sede física y de forma telefónica y adicionalmente, se realizaron 9 atenciones el área psicosocial en la unidad móvil de manera presencial y se prestó atención en la casa itinerante Castillo de las Artes, donde se ofreció atención y orientación psicosocial a aquellas mujeres que lo requerían avanzando con la programación de recorridos en dupla y jornadas de atención itinerante, realizando  5 recorridos en dupla en las localidades de Kennedy Patio Bonito, Santa fe, Puente Aranda, Los Mártires y Barrios Unidos y 4 jornadas de atención itinerante en la localidad de los Mártires, en el Castillo de las Artes, todos los miércoles del mes</t>
  </si>
  <si>
    <t>En enero, el área psicosocial se realizaron 192 atenciones en la sede física y en la unidad móvil.  Desagregadas así, 23 asesorías, 144 seguimientos, 5 valoraciones iniciales y 20 cierres. Adicionalmente, Se prestó atención en la casa itinerante Castillo de las Artes, donde se ofreció atención y orientación psicosocial a aquellas mujeres que lo requerían y en el mes de enero se avanzó con la realización de 5 recorridos en dupla en las localidades de Kennedy Patio Bonito, Santa fe, Puente Aranda, Los Mártires y Barrios Unidos y 4 jornadas de atención itinerante en la localidad de los Mártires, en el Castillo de las Artes, todos los miércoles del mes.</t>
  </si>
  <si>
    <t xml:space="preserve">No se presentan retrasos </t>
  </si>
  <si>
    <t xml:space="preserve">Se realizan atenciones psicosociales  correspondientes a valoraciones iniciales, asesoría, seguimientos y cierres a mujeres que realizan actividades sexuales pagadas a través de las diferentes modalidades de atención de la Estrategia Casa de Todas: sede física, móvil y telefónica desde donde se realiza la valoración inicial o de ser requerido orientación psicosocial, lo anterior teniendo en cuenta las necesidades manifiestas por las ciudadanas. Se acompañan a las ferias de servicios, donde se genera atención y orientación psicosocial a las mujeres que lo soliciten. Según los requerimientos de cada mujer se agenda con las áreas de jurídica y trabajo social para brindar atención integral. Se da orientación e información acerca de las actividades de prevención, promoción y atención generadas desde la Estrategia Casa de Todas. </t>
  </si>
  <si>
    <t>En febrero, el área psicosocial se realizaron 170 atenciones en la sede física y de forma telefónica  y para el mismo mes el área psicosocial  se realizaron 12 atenciones en la unidad móvil de manera presencial, adicionalmente, se realizaron tres espacios de cualificación y fortalecimiento de habilidades del Equipo de Casa de Todas, para llevar a cabo las actividades en el marco de las líneas de acción de la unidad móvil. y se complementó el documento base sobre la guía operativa para la implementación de la Unidad Móvil de Casa de Todas, de acuerdo con los lineamientos para el trabajo. Se realizaron 23 recorridos en dupla en las 18 localidades donde se han identificado que se realizan ASP y 2 jornadas de servicios interinstitucionales en articulación con articulo con Subredes de Salud, SD Integración Social, SD Desarrollo Económico, SdMujer y FNA Donde se logró realizar atención a 37 ciudadanas  y adicionalmente, se realizaron 5 jornadas de atención itinerante en la localidad de los Mártires, en el Castillo de las Artes, todos los miércoles y en la localidad de Antonio Nariño, Casa de la Juventud todos los martes.</t>
  </si>
  <si>
    <t>En las orientaciones psicosociales se apoya la gestión del malestar emocional manifiestado por las mujeres, se brindan herramientas psicológicas dirigidas a gestionarlo, facilitar la expresión de sentimientos y avanzar en su reconocimiento como sujetas de derechos. Así mismo, Se fortalece su empoderamiento motivando la corresponsabilidad para el cuidado de su salud mental, focalizándoles en su proyecto de vida y preparación para la toma de decisiones y mejorar su situación. Las atenciones psicosociales, no solo brindaron herramientas prácticas para el autocuidado, sino que promovieron un ambiente donde las mujeres pudieron reconocerse a sí mismas como sujetas de derechos.</t>
  </si>
  <si>
    <t>El acompañamiento psicosocial proporcionó herramientas prácticas para el autocuidado y promovió un entorno donde las mujeres se reconocieron como garantes de derechos. A través de este proceso, pudieron valorar la importancia de su salud mental, fortalecer su autonomía y desarrollar estrategias para afrontar los desafíos de la vida, adicionalmente El boletín sobre la caracterización de mujeres migrantes internacionales atendidas en la Casa durante se realizó con el fin de dar cuenta de las dinámicas alrededor de la actividad sexual pagada, que establezcan la línea base para el desarrollo de las investigación.</t>
  </si>
  <si>
    <t>Realizar el 100% de atenciones jurídicas (orientación, asesoría y representación jurídica) a mujeres que realizan actividades sexuales pagadas</t>
  </si>
  <si>
    <t>Porcentaje de atenciones jurídicas (valoraciones iniciales, asesoría, seguimientos y cierres) realizadas a mujeres que ejercen actividades sexuales pagadas</t>
  </si>
  <si>
    <t>Constante</t>
  </si>
  <si>
    <r>
      <t>En enero, el área jurídica se realizaron</t>
    </r>
    <r>
      <rPr>
        <b/>
        <sz val="13"/>
        <color theme="1"/>
        <rFont val="Arial"/>
        <family val="2"/>
      </rPr>
      <t xml:space="preserve"> 282</t>
    </r>
    <r>
      <rPr>
        <sz val="13"/>
        <color theme="1"/>
        <rFont val="Arial"/>
        <family val="2"/>
      </rPr>
      <t xml:space="preserve"> atenciones en la sede física y de forma telefónica desagregadas así: 60 asesorías y 9 valoraciones iniciales, 161 seguimientos, y 52 cierres. Adicionalmente, se gestionaron las siguientes actuaciones: - Impulso procesal: 6;  - Derechos de petición 11; - Procesos en representación 5; - Escritos denuncia: 2; -  y adicionalmente se realizaron, </t>
    </r>
    <r>
      <rPr>
        <b/>
        <sz val="13"/>
        <color theme="1"/>
        <rFont val="Arial"/>
        <family val="2"/>
      </rPr>
      <t>8</t>
    </r>
    <r>
      <rPr>
        <sz val="13"/>
        <color theme="1"/>
        <rFont val="Arial"/>
        <family val="2"/>
      </rPr>
      <t xml:space="preserve"> atenciones de área jurídica en la unidad móvil de manera presencial en el Castillo de las Artes, desagregadas así: 5 asesorías, 1 seguimiento, y 2 cierres.</t>
    </r>
  </si>
  <si>
    <t>Realizar atenciones jurídicas incluyendo valoraciones iniciales, asesorías u orientaciones, seguimiento y cierres a mujeres que realizan actividades sexuales pagadas a través de las diferentes modalidades de atención de la Estrategia Casa de Todas: sede física, móvil y telefónica, para lo que se cumple de forma oportuna y efectiva, con la agenda programada para atención a las mujeres y en este orden con la realización de: hojas de vida, actualización de datos, atenciones en materia jurídica  y demás acciones requeridas.</t>
  </si>
  <si>
    <r>
      <t xml:space="preserve">En febrero el área jurídica se realizaron </t>
    </r>
    <r>
      <rPr>
        <b/>
        <sz val="13"/>
        <color theme="1"/>
        <rFont val="Arial"/>
        <family val="2"/>
      </rPr>
      <t>290</t>
    </r>
    <r>
      <rPr>
        <sz val="13"/>
        <color theme="1"/>
        <rFont val="Arial"/>
        <family val="2"/>
      </rPr>
      <t xml:space="preserve"> atenciones en la sede física y de forma telefónica y se gestionaron las siguientes actuaciones: - Impulso procesal: 7 - Derechos de petición 12 - Acción de tutela: 1 - Procesos en representación: 5 y se realizaron </t>
    </r>
    <r>
      <rPr>
        <b/>
        <sz val="13"/>
        <color theme="1"/>
        <rFont val="Arial"/>
        <family val="2"/>
      </rPr>
      <t>4</t>
    </r>
    <r>
      <rPr>
        <sz val="13"/>
        <color theme="1"/>
        <rFont val="Arial"/>
        <family val="2"/>
      </rPr>
      <t xml:space="preserve"> atenciones jurídicas en la unidad móvil de manera presencial en el Castillo de las Artes y Antonio Nariño. Adicionalmente, en el mes de febrero se realizaron dos actividades de cualificación a equipos de profesionales que prestan servicios a mujeres en ASP:  1. Sensibilización con docentes de Educación Flexible, sobre la temática Enfoques de género y diferencial, dirigida a 5 docentes.  2. Jornada de fortalecimiento de capacidades a servidores y servidoras participantes de la mesa ZESAI, en el marco de la Sentencia T 594 – 2016, Política Pública de Actividades Sexuales Pagadas- PPASP y Estrategia Casa de Todas, con la participación de 49 delegados.  </t>
    </r>
  </si>
  <si>
    <t xml:space="preserve"> La atención que se brinda incluye  información precisa sobre los temas consultados y se desarrollan las acciones legales pertinentes, en lo que se relaciona con la elaboración de documentos y memoriales, para la garantía y la protección de los derechos fundamentales de las mujeres en ASP</t>
  </si>
  <si>
    <r>
      <t xml:space="preserve">En marzo, el área jurídica se realizaron </t>
    </r>
    <r>
      <rPr>
        <b/>
        <sz val="13"/>
        <color theme="1"/>
        <rFont val="Arial"/>
        <family val="2"/>
      </rPr>
      <t xml:space="preserve">362 </t>
    </r>
    <r>
      <rPr>
        <sz val="13"/>
        <color theme="1"/>
        <rFont val="Arial"/>
        <family val="2"/>
      </rPr>
      <t>atenciones en la sede física y de forma telefónica desagregadas así: 76 asesorías y 27 valoraciones iniciales, 223 seguimientos, y 36 cierres, y se realizaron</t>
    </r>
    <r>
      <rPr>
        <b/>
        <sz val="13"/>
        <color theme="1"/>
        <rFont val="Arial"/>
        <family val="2"/>
      </rPr>
      <t xml:space="preserve"> 11</t>
    </r>
    <r>
      <rPr>
        <sz val="13"/>
        <color theme="1"/>
        <rFont val="Arial"/>
        <family val="2"/>
      </rPr>
      <t xml:space="preserve"> atenciones en la unidad móvil de manera presencial en el Castillo de las Artes, Antonio Nariño e IPS Quiasmo (Barrios Unidos), desagregadas así: 8 asesorías, 02 seguimientos y 01 cierre. Adicionalmente, se gestionaron las siguientes actuaciones:
- Impulso procesal: 12 - Derechos de petición: 14
- Acción de tutela: 1 - Procesos en representación: 5
Adicionalmente, se realizó una actividad de formación a funcionarios para atención a mujeres en ASP, con la participación de 21 profesionales del equipo territorial de Integración Social de las Casas LGBTI, sobre transversalización del enfoque diferencial, la estrategia casa de todas y cómo realizar atenciones asertivas a mujeres en ASP.</t>
    </r>
  </si>
  <si>
    <t>En abril, el área jurídica se realizó 328 atenciones en la sede física y de forma telefónica desagregadas así: 69 asesorías y 6 valoraciones iniciales, 201 seguimientos, y 52 cierres. Adicionalmente, se realizaron 11 atenciones en la unidad móvil de manera presencial en el Castillo de las Arte y, Antonio Nariño, desagregadas así: 04 asesorías, 03 seguimientos y 04 cierre.
En el mes de abril se realizaron cinco actividades de formación a funcionarios para atención a mujeres en ASP: 
Sesión 1. Sensibilización Colsubsidio, en el cuál se realizó sensibilización en enfoques de género y diferencial con la participación de
9 funcionarias de Colsubsidio área de salud.
Sesiones 2- 3  y  4. Capacitación MeBog - Realizar jornada de capacitación y sensibilización a 87 miembros de la Policía Metropolitana de Bogotá, de la Estación de Suba en el marco de la Sentencia T 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Sesión 5. Transversalización con 14 participantes de la ONG CONVIVENTIA, presentación estrategia  Casa de Todas y las Estrategias de la Dirección de Enfoque Diferencial.</t>
  </si>
  <si>
    <t>Tarea 1. Realizar las atenciones jurídicas (valoraciones iniciales, asesoría, seguimientos y cierres) a mujeres que realizan actividades sexuales pagadas a través de las diferentes modalidades de atención de la Estrategia Casa de Todas: sede física, móvil y telefónica</t>
  </si>
  <si>
    <t>Tarea 2. Implementar el Plan de formación y cualificación de equipos técnicos que realizan atenciones a mujeres que realizan actividades sexuales pagadas a través de las diferentes modalidades de atención de la Estrategia Casa de Todas: sede física, móvil y telefónica</t>
  </si>
  <si>
    <t xml:space="preserve">Se avanzo en la contratación del equipo profesional y formulación del Plan de trabajo para las actividades de formación </t>
  </si>
  <si>
    <t>https://secretariadistritald-my.sharepoint.com/:f:/g/personal/kforero_sdmujer_gov_co/EjKuEDRcM81HkBu1AHf14MIBX7asdnTrQPRKeV-WE-1NcQ?e=0o2OP2</t>
  </si>
  <si>
    <t>https://secretariadistritald-my.sharepoint.com/:f:/g/personal/kforero_sdmujer_gov_co/ErIRsLgTbUJDh1Mo_IPnMDwB2QweQU0PwgfcAxPr_MtnwA?e=IAuJo6</t>
  </si>
  <si>
    <t>https://secretariadistritald-my.sharepoint.com/:f:/g/personal/kforero_sdmujer_gov_co/EkRYMmWj2dJPt0UFC3FC5igBGB2wx4WK-sgXRZLf-7iBlA?e=MD0ABf</t>
  </si>
  <si>
    <t>Tarea 1. Realizar las atenciones psicosociales (valoraciones iniciales, asesoría, seguimientos y cierres) a mujeres que realizan actividades sexuales pagadas a través de las diferentes modalidades de atención de la Estrategia Casa de Todas: sede física, móvil y telefónica</t>
  </si>
  <si>
    <t>Tarea 2. Desarrollar el plan de acción para el pilotaje de atenciones con la Unidad Móvil ¨Casa de Todas¨ en el área jurídica, psicosocial y de intervenciones en trabajo social para mujeres que realizan actividades sexuales pagadas</t>
  </si>
  <si>
    <t>Tarea 3. Sistematizar los procesos de investigación y acción participativa para fortalecer el análisis situacional de las violaciones de derechos de las personas que realizan ASP</t>
  </si>
  <si>
    <t>En el mes de Enero no se realizaron actividades para el avance en proceso de investigación.</t>
  </si>
  <si>
    <t>https://secretariadistritald-my.sharepoint.com/:f:/g/personal/kforero_sdmujer_gov_co/EvWy3B7icE1KrT6ht-ZuAFUB1t6PAfakD_QmvIY-KP8smQ?e=zVhHco</t>
  </si>
  <si>
    <t>https://secretariadistritald-my.sharepoint.com/:f:/g/personal/kforero_sdmujer_gov_co/ErMAos_8G1xFm8FqQa9DHF0Bta5ZINmOZ9uNzfCIVvpfwg?e=5w8e3i</t>
  </si>
  <si>
    <t xml:space="preserve">En el mes de Febrero  se avanzo en la contratación del equipo profesional y formulación del Plan de trabajo para las actividades de investigación. </t>
  </si>
  <si>
    <t>https://secretariadistritald-my.sharepoint.com/:f:/g/personal/kforero_sdmujer_gov_co/Ev1e58VUAs1NpWoPvcAcByUBPRW-GFvz7s-K1CV04OPuhg?e=0nWvOq</t>
  </si>
  <si>
    <t>En el mes de marzo,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las investigación.</t>
  </si>
  <si>
    <t>https://secretariadistritald-my.sharepoint.com/:f:/g/personal/kforero_sdmujer_gov_co/EsP7DYg_8mxBlP0OYZfJNU8BU3l6JnOFvuzH_zxx3zVBRw?e=mBKhsp</t>
  </si>
  <si>
    <t>https://secretariadistritald-my.sharepoint.com/:f:/g/personal/kforero_sdmujer_gov_co/ErMAos_8G1xFm8FqQa9DHF0Bta5ZINmOZ9uNzfCIVvpfwg?e=HcUj0q</t>
  </si>
  <si>
    <t>https://secretariadistritald-my.sharepoint.com/:f:/g/personal/kforero_sdmujer_gov_co/EiKPeoHAC1dJtF6FqeG_SIEBxgYXv-4TIgLdWjaWZLf-6A?e=YiBsmY</t>
  </si>
  <si>
    <t>Realizar el 100% de atenciones en intervención de trabajo social a mujeres que realizan actividades sexuales pagadas.</t>
  </si>
  <si>
    <t xml:space="preserve">Porcentaje de intervenciones en trabajo social  (valoraciones iniciales, asesoría, seguimientos y cierres) realizadas a mujeres que ejercen actividades sexuales pagadas </t>
  </si>
  <si>
    <t xml:space="preserve">Realizacion de  intervenciones en trabajo social (valoraciones iniciales, asesorías u orientaciones, seguimiento y cierres) a mujeres que realizan actividades sexuales pagadas a través de las diferentes modalidades de atención de la Estrategia Casa de Todas: sede física, móvil y telefónica. </t>
  </si>
  <si>
    <t>Tarea 1. Realizar atenciones en trabajo social  (valoraciones iniciales, asesoría, seguimientos y cierres) a mujeres que realizan actividades sexuales pagadas a través de las diferentes modalidades de atención de la Estrategia Casa de Todas: sede física, móvil y telefónica</t>
  </si>
  <si>
    <t xml:space="preserve">Tarea 2. Implementar el plan de  ¨Fortalecimiento de Redes ¨ para mujeres que realizan ASP   </t>
  </si>
  <si>
    <t xml:space="preserve">Tarea 3. Sistematizar los recorridos de observación e identificación de dinámicas y contextos a establecimientos de contacto y servicios de ASP, así como escenarios de ASP en calle.  </t>
  </si>
  <si>
    <t>Durante el período no se realizaron actividades de fortalecimiento de redes con mujeres en ASP</t>
  </si>
  <si>
    <t>Se sistematizó la información recopilada por las gestoras territoriales sobre cada uno de los establecimientos, así como de los reportes cualitativos que dan cuenta de las dinámicas de las zonas visitadas. Registrando que se  programaron 5 recorridos durante el mes, donde se ofertaron los servicios de Casa de Todas a las mujeres en ASP y se tomó agenda de las mujeres que requerían un servicio.</t>
  </si>
  <si>
    <t>https://secretariadistritald-my.sharepoint.com/:f:/g/personal/kforero_sdmujer_gov_co/EqW8WE3RfmFOmHQtCD5FUcoB6yl1KUdtKdVeIqj1I9GjQw?e=nsZAUw</t>
  </si>
  <si>
    <t>https://secretariadistritald-my.sharepoint.com/:f:/g/personal/kforero_sdmujer_gov_co/EuUz8zA1WopPmiE6pmoW0eUB9M_NXsqTIu5ag2VFi-Ei0w?e=5OkmkH</t>
  </si>
  <si>
    <t xml:space="preserve">Se sistematizó la información recopilada por las gestoras territoriales sobre cada uno de los establecimientos, así como de los reportes cualitativos que dan cuenta de las dinámica de las zonas visitadas. Registrando que se programaron 23 recorridos territoriales, donde se ofertaron los servicios de Casa de Todas a las mujeres en ASP y se tomó agenda de las mujeres que requerían un servicio. </t>
  </si>
  <si>
    <t>https://secretariadistritald-my.sharepoint.com/:f:/g/personal/kforero_sdmujer_gov_co/EqW8WE3RfmFOmHQtCD5FUcoB6yl1KUdtKdVeIqj1I9GjQw?e=KGxltc</t>
  </si>
  <si>
    <t>https://secretariadistritald-my.sharepoint.com/:f:/g/personal/kforero_sdmujer_gov_co/Ep1jFU8n70RNqxQj6AzW0mwBrxlf5h-_LWT6_zQFmTxU7Q?e=5Ba97g</t>
  </si>
  <si>
    <t>https://secretariadistritald-my.sharepoint.com/:f:/g/personal/kforero_sdmujer_gov_co/EoDqldR0RbdIjz2ljA8taZABZkefvhWKLXwQSNHpJLGboA?e=b9Ul9c</t>
  </si>
  <si>
    <t>Durante el mes de marzo se programaron 20 recorridos territoriales, donde se ofertaron los servicios de Casa de Todas a las mujeres en ASP, y se tomó agenda de las mujeres que requerían un servicio. Se sistematizó la información recopilada por las gestoras territoriales sobre cada un de los establecimientos, asi como de los reportes cualitativos que dan cuenta de las dinamicas de las zonas visitadas.</t>
  </si>
  <si>
    <t>https://secretariadistritald-my.sharepoint.com/:f:/g/personal/kforero_sdmujer_gov_co/ErxBoPncp6FCnlboLiQ5HwYBN4dipTtEzdYWgZimYWFakg?e=yUbGcW</t>
  </si>
  <si>
    <t>https://secretariadistritald-my.sharepoint.com/:f:/g/personal/kforero_sdmujer_gov_co/EoPapn9l5mRFhlUGYtO7s14BwuIWtZbPLx-UK-E9ZmXA7w?e=mZHWOb</t>
  </si>
  <si>
    <t>https://secretariadistritald-my.sharepoint.com/:f:/g/personal/kforero_sdmujer_gov_co/EpV7YDWB_yNPr6J-sFjSxsUBNToX9E2Gnec0IOJdI0umPw?e=8zKQqo</t>
  </si>
  <si>
    <t>Durante el mes de abril se programaron 22 recorridos territoriales, donde se ofertaron los servicios de Casa de Todas a las mujeres en ASP, y se tomó agenda de las mujeres que requerían un servicio.</t>
  </si>
  <si>
    <t>Igualdad de Género</t>
  </si>
  <si>
    <t xml:space="preserve"> Eliminar todas las formas de violencia contra todas las mujeres y las niñas en los ámbitos público y privado, incluidas la trata y la explotación sexual y otros tipos de explotación</t>
  </si>
  <si>
    <t>3862 - Incremento en el número de Casa de todas.</t>
  </si>
  <si>
    <t>Creciente</t>
  </si>
  <si>
    <t>EJECUCIÓN MENSUAL INDICADOR PDD 3969</t>
  </si>
  <si>
    <t xml:space="preserve">Durante el mes de Enero funcionó la atención de la estrategia casa de todas así: 
En el área de Trabajo Social se realizaron 273 atenciones en la sede física y de forma telefónica y 8 atenciones en la unidad móvil de manera presencial en el Castillo de las Artes, desagregadas así: 86 asesorías y 28 valoraciones iniciales, 116 seguimientos, y 51 cierres.
En el área jurídica se realizaron 282 atenciones en la sede física y de forma telefónica desagregadas así: 60 asesorías y 9 valoraciones iniciales, 161 seguimientos, y 52 cierres y adicionalmente se realizaron, 8 atenciones de área jurídica en la unidad móvil de manera presencial en el Castillo de las Artes, desagregadas así: 5 asesorías, 1 seguimiento y 2 cierres.
En el área psicosocial se realizaron 183 atenciones en la sede física y de forma telefónica  y se realizaron 9 atenciones el área psicosocial en la unidad móvil de manera presencial y se prestó atención en la casa itinerante Castillo de las Artes, donde se ofreció atención y orientación psicosocial a aquellas mujeres que lo requerían. 
Adicionalmente en el mes de enero se avanzó con la programación de recorridos en dupla y jornadas de atención itinerante, realizando 5 recorridos en dupla en las localidades de Kennedy Patio Bonito, Santa fe, Puente Aranda, Los Mártires y Barrios Unidos y 4 jornadas de atención itinerante en la localidad de los Mártires, en el Castillo de las Artes, todos los miércoles del mes. </t>
  </si>
  <si>
    <t>https://secretariadistritald-my.sharepoint.com/:f:/g/personal/kforero_sdmujer_gov_co/EttKawPFTW5IuAvQqzmEXGUB1Jvqyond9OxpZcI-TVU5_Q?e=h1lpx4</t>
  </si>
  <si>
    <t xml:space="preserve">De Enero a Febrero en la Estrategia Casa de todas, se realizaron las siguientes atenciones: 
(i)En el área psicosocial:  la  el área psicosocial se realizaron 353 atenciones en la sede física y de forma telefónica  y para el mismo mes, el área psicosocial  realizó 21 atenciones en la unidad móvil de manera presencial. 
(ii)En el área jurídica se realizaron 572 atenciones en la sede física y de forma telefónica y se realizaron 12 atenciones jurídicas en la unidad móvil de manera presencial. 
(iii)En el área de Trabajo Social se realizaron 583 atenciones en la sede física y de forma telefónica y se realizaron 20 atenciones en la unidad móvil de manera presencial. 
(iv) Se realizaron tres espacios de cualificación y fortalecimiento de habilidades del Equipo de Casa de Todas, para llevar a cabo las actividades en el marco de las líneas de acción de la unidad móvil, en las que participaron 53 profesionales de Casa de Todas 
(v)  28 recorridos en dupla, con las profesionales de Casa de Todas y el equipo de gestoras territoriales 
(vi) Gestión institucional y logística para la realización de dos ferias de servicios interinstitucionales, donde se logró realizar atención a 37 ciudadanas en las siguientes localidades: Teusaquillo-Casa de Todas (17) y Santafe (20)
(vii) 9 Jornadas de Atención Itinerante. </t>
  </si>
  <si>
    <t>En desarrollo de esta estrategia, la Secretaría Distrital de la Mujer busca que las mujeres visualicen a Casa de Todas como una red de apoyo institucional, en donde se brinda una atención digna y segura, para avanzar en su apropiación como un servicio único en el país, para lo que se fortalecen los servicios y atenciones psicosociales, jurídicas y en trabajo social (valoraciones iniciales, asesoría, seguimientos y cierres) a mujeres que realizan actividades sexuales pagadas a través de las diferentes modalidades de atención de la Estrategia Casa de Todas: sede física, móvil y telefónica, a mujeres que realizan Actividades Sexuales Pagas, en sus diferencias y diversidad, incluyendo a mujeres indígenas, negras, afrocolombianas, palenqueras, migrantes, habitantes de calle y víctimas del conflicto armado.</t>
  </si>
  <si>
    <t>https://secretariadistritald-my.sharepoint.com/:f:/g/personal/kforero_sdmujer_gov_co/ErMAos_8G1xFm8FqQa9DHF0Bta5ZINmOZ9uNzfCIVvpfwg?e=6ZpuF2</t>
  </si>
  <si>
    <t>https://secretariadistritald-my.sharepoint.com/:f:/g/personal/kforero_sdmujer_gov_co/ErMAos_8G1xFm8FqQa9DHF0Bta5ZINmOZ9uNzfCIVvpfwg?e=YfQAUx</t>
  </si>
  <si>
    <t>2.00</t>
  </si>
  <si>
    <t>Mejorar la atención de mujeres que ejercen actividades sexuales pagadas (ASP) en Bogotá.</t>
  </si>
  <si>
    <t xml:space="preserve">1-Realizar el 100% de atenciones psicosociales (valoraciones iniciales, asesoría, seguimientos y cierres) a mujeres que realizan actividades sexuales pagadas. </t>
  </si>
  <si>
    <t>Servicio de promoción de la garantía de derechos</t>
  </si>
  <si>
    <t>2-Realizar el 100% de atenciones jurídicas (orientación, asesoría y representación jurídica) a mujeres que realizan actividades sexuales pagadas</t>
  </si>
  <si>
    <t xml:space="preserve">3-Realizar el 100% de atenciones en intervención de trabajo social a mujeres que realizan actividades sexuales pagadas. </t>
  </si>
  <si>
    <t>7</t>
  </si>
  <si>
    <t>Promover el desarrollo y fortalecimiento de las capacidades y habilidades de las mujeres, con el fin de lograr el ejercicio real y efectivo de sus derechos y la igualdad de oportunidades</t>
  </si>
  <si>
    <t>Atenciones socio jurídicas brindadas a través de la Estrategia Casa de Todas, a mujeres que realizan actividades sexuales pagadas</t>
  </si>
  <si>
    <t>Acumulado</t>
  </si>
  <si>
    <t>SI</t>
  </si>
  <si>
    <t xml:space="preserve">Durante el mes de Enero funcionó la atención de la estrategia casa de todas así: En el área jurídica se realizaron 282 atenciones en la sede física y de forma telefónica y adicionalmente se realizaron, 8 atenciones de área jurídica en la unidad móvil de manera presencial. </t>
  </si>
  <si>
    <t xml:space="preserve">Durante el mes de Febrero funcionó la atención de la estrategia casa de todas así: En el área jurídica se realizaron 290 atenciones en la sede física y de forma telefónica y se realizaron 4 atenciones jurídicas en la unidad móvil de manera presencial. 
</t>
  </si>
  <si>
    <t xml:space="preserve">Durante el mes de Marzo funcionó la atención de la estrategia casa de todas así: En el área jurídica se realizaron 362 atenciones en la sede física y de forma telefónica y se realizaron 11 atenciones jurídicas en la unidad móvil de manera presencial.
</t>
  </si>
  <si>
    <t xml:space="preserve">Durante el mes de abtril funcionó la atención de la estrategia casa de todas así: En el área jurídica se realizaron 328 atenciones en la sede física y de forma telefónica y se realizaron 11 atenciones jurídicas en la unidad móvil de manera presencial.
</t>
  </si>
  <si>
    <t xml:space="preserve">8221
</t>
  </si>
  <si>
    <t>Número de atenciones psicosociales brindadas a través de la Estrategia Casa de Todas, a mujeres que realizan actividades sexuales pagadas</t>
  </si>
  <si>
    <t>Durante el mes de Enero funcionó la atención de la estrategia casa de todas así: En el área psicosocial se realizaron 183 atenciones en la sede física y de forma telefónica  y se realizaron 9 atenciones el área psicosocial en la unidad móvil de manera presencial.</t>
  </si>
  <si>
    <t xml:space="preserve">Durante el mes de Febrero funcionó la atención de la estrategia casa de todas así:  En el  área psicosocial se realizaron 170 atenciones en la sede física y de forma telefónica  y para el mismo mes el área psicosocial  realizó 12 atenciones en la unidad móvil de manera presencial. 
</t>
  </si>
  <si>
    <t xml:space="preserve">Durante el mes de Marzo funcionó la atención de la estrategia casa de todas así:  En el  área psicosocial se realizaron 190  atenciones en la sede física y de forma telefónica  y para el mismo mes el área psicosocial  realizaron 4 atenciones en la unidad móvil de manera presencial. 
</t>
  </si>
  <si>
    <t xml:space="preserve">Durante el mes de abril funcionó la atención de la estrategia casa de todas así:  En el  área psicosocial se realizaron 216  atenciones en la sede física y de forma telefónica  y para el mismo mes el área psicosocial  realizaron 1 atenciones en la unidad móvil de manera presencial. 
</t>
  </si>
  <si>
    <t>Número de atenciones en trabajo social brindadas a través de la Estrategia Casa de Todas, a mujeres que realizan actividades sexuales pagadas</t>
  </si>
  <si>
    <t>Durante el mes de Enero funcionó la atención de la estrategia casa de todas así: En el área de Trabajo Social se realizaron 273 atenciones en la sede física y de forma telefónica y 8 atenciones en la unidad móvil de manera presencial.</t>
  </si>
  <si>
    <t xml:space="preserve">Durante el mes de Febrero funcionó la atención de la estrategia casa de todas así: En el área trabajo social se realizaron 310 atenciones en la sede física y de forma telefónica  y  12 atenciones en la unidad móvil de manera presencial. 
</t>
  </si>
  <si>
    <t xml:space="preserve">Durante el mes de Marzo funcionó la atención de la estrategia casa de todas así:  En el  área de trabajo social  se realizaron 450 atenciones en la sede física y de forma telefónica  y para el mismo mes el área psicosocial  realizaron 6 atenciones en la unidad móvil de manera presencial. </t>
  </si>
  <si>
    <t xml:space="preserve">Durante el mes de abril funcionó la atención de la estrategia casa de todas así:  En el  área de trabajo social  se realizaron 373 atenciones en la sede física y de forma telefónica  y para el mismo mes el área psicosocial  realizaron 6 atenciones en la unidad móvil de manera presencial. </t>
  </si>
  <si>
    <t>Proyecto que reporta</t>
  </si>
  <si>
    <t>En el periodo de enero a abril se ha avanzado en la sistematización procesos de investigación y acción participativa, a partir de la identificación de la dinámicas de la actividad sexual pagadas en la población objetivo y específicamente en el mes de abril se avanzó  en la estructuración de la metodología de Grupos Focales, identificando que Se requiere revisión y pilotaje de las herramientas previa aplicación.</t>
  </si>
  <si>
    <t>https://secretariadistritald-my.sharepoint.com/:f:/g/personal/kforero_sdmujer_gov_co/ElU8TnBW4XtMrOBb1ymofZoB9C1Gq2BANl8Atb1Ac6EFcA?e=Nmthmu</t>
  </si>
  <si>
    <t>https://secretariadistritald-my.sharepoint.com/:f:/g/personal/kforero_sdmujer_gov_co/ErMAos_8G1xFm8FqQa9DHF0Bta5ZINmOZ9uNzfCIVvpfwg?e=Onjsu0</t>
  </si>
  <si>
    <t>https://secretariadistritald-my.sharepoint.com/:f:/g/personal/kforero_sdmujer_gov_co/EsMyxOIn7LFHh6q9TfCjwkoBP8AEhdY-F3cKobeIIPaRwg?e=wP625R</t>
  </si>
  <si>
    <t>BPIN 2024110010308</t>
  </si>
  <si>
    <t xml:space="preserve">Se realiza reprogramación presupuestal de las metas </t>
  </si>
  <si>
    <t>La Dirección de Enfoque Diferencial, solicita realizar re programación presupuestal en las actividades del proyecto de inversión "8221-Ampliación de los servicios con
enfoque diferencial para la atención a mujeres que ejercen actividades sexuales pagadas (ASP) en Bogotá D.C.", teniendo en cuenta  el corte de ejecución del proyecto al
20 de febrero/25, producto de la modificación PAABS del proceso de vigilancia.</t>
  </si>
  <si>
    <t>La Dirección de Enfoque Diferencial, solicita realizar re programación presupuestal en las actividades del proyecto de inversión "8221-Ampliación de los servicios con
enfoque diferencial para la atención a mujeres que ejercen actividades sexuales pagadas (ASP) en Bogotá D.C.", teniendo en cuenta  el corte de ejecución del proyecto al
19 de marzo/25, producto de algunas variaciones en los decimales de los valores programados.</t>
  </si>
  <si>
    <t>Se realia reprogramación de la meta PDD</t>
  </si>
  <si>
    <t xml:space="preserve">La Dirección de Enfoque Diferencial, solicita realizar re programación del Indicador 3862 - Incremento en el número de Casa de todas de la Meta PDD 43. Aumentar a 2 unidades de operación la estrategia Casa de Todas, una sede física y una móvil,  teniendo en cuenta que el indicador al ser creciente no inicia en cero (0), sino que recoje la magnitud lograda en el año 2024 (1) corresponiente a una unidad de atención. </t>
  </si>
  <si>
    <t xml:space="preserve">
La Dirección de Enfoque Diferencial, solicita realizar re programación presupuestal en las actividades del proyecto de inversión "8221-Ampliación de los servicios con enfoque diferencial para la atención a mujeres que ejercen actividades sexuales pagadas (ASP) en Bogotá D.C.", teniendo en cuenta  al corte del 14 de abril se cuenta con un valor sin programar de $5.281.296, producto del saldo de los recursos programados inicialmente para el proceso de contratación 1SCDP-BOL-00771-25 y que correspondía a productos Microsoft para la Secretaría Distrital de la Mujer </t>
  </si>
  <si>
    <t>https://secretariadistritald-my.sharepoint.com/:f:/g/personal/kforero_sdmujer_gov_co/Ekr1QZAYcVtKgnaTGnYFKycBynENxN_nG6WI-_P-xLAy-w?e=1a154Y</t>
  </si>
  <si>
    <t>https://secretariadistritald-my.sharepoint.com/:f:/g/personal/kforero_sdmujer_gov_co/ErC7M4Cg7DNNv91YjassdPgBQwmXp73F4lzw3X3YBXnnaQ?e=6doopb</t>
  </si>
  <si>
    <t>https://secretariadistritald-my.sharepoint.com/:f:/g/personal/kforero_sdmujer_gov_co/EgdlSaMDCrVJmo1GvVPzdKoBk_dQBbnqhkHOXaVVOjf3lw?e=L5cgqc</t>
  </si>
  <si>
    <t>https://secretariadistritald-my.sharepoint.com/:f:/g/personal/kforero_sdmujer_gov_co/EpWOGaprHUJHhJhSyuvXdtQB7B3cBVDG3OXIUKU7QDGB0g?e=AGDTZx</t>
  </si>
  <si>
    <t xml:space="preserve">Se realizó un taller de EM en Web Cam y durante el período  se avanzó con la preparación, convocatoria y articulación de acciones para el fortalecimiento de redes de las mujeres en ASP y se adelanto revisión de los resultados de las metodologias implementadas. </t>
  </si>
  <si>
    <t>https://secretariadistritald-my.sharepoint.com/:b:/g/personal/kforero_sdmujer_gov_co/Eep9K9NU1qRPr17ffNcSBWgBzIAtEkjGeoj4s4Wad4-i4g?e=qrYc1N</t>
  </si>
  <si>
    <t>ENCABEZADO DE TODAS LAS HOJAS</t>
  </si>
  <si>
    <t>ITEM</t>
  </si>
  <si>
    <t xml:space="preserve">DESCRIPCIÓN </t>
  </si>
  <si>
    <t>En este campo se diligencia el nombre del proyecto de inversión como se encuentra en la ficha EBI-D y en la ficha MGA de formulación.</t>
  </si>
  <si>
    <t>En este campo se marca con "X"  el mes al cual corresponde el reporte de seguimiento</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</si>
  <si>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</si>
  <si>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</si>
  <si>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</si>
  <si>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</si>
  <si>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En este campo se diligencia el nombre del producto registrado en la ficha MGA, asociado a la actividad correspondiente del proyecto de inversión.</t>
  </si>
  <si>
    <t>En este campo se diligencia el nombre del indicador que se estableció para la actividad correspondiente, debe ser coherente con lo registrado en la hoja de vida de vida de indicadores.</t>
  </si>
  <si>
    <t xml:space="preserve">En este campo se diligencia el nombre del Objetivo Estratégico establecido en la estructura Plan de Desarrollo vigente, bajo la cual se encuentra articulado el proyecto de inversión </t>
  </si>
  <si>
    <t xml:space="preserve">En este campo se diligencia el nombre del Programa de acuerdo con la la estructura Plan de Desarrollo vigente, bajo la cual se encuentra articulado el proyecto de inversión </t>
  </si>
  <si>
    <t>En este campo se diligencia el nombre de la meta Plan de Desarrollo vigente, al cual se encuentra articulada la actividad correspondiente del proyecto de inversión.</t>
  </si>
  <si>
    <t>Se diligencia el valor de la programación mensual de compromisos. Para este campo, los insumos son la programación del proyecto coincidente con la programación PAABS.</t>
  </si>
  <si>
    <t>Se diligencia el valor de los compromisos efectivamente ejecutados mensualmente. Este dato debe coincidir con las ejecuciones de CRP de los informes BOGDATA.</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</si>
  <si>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</si>
  <si>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</si>
  <si>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</si>
  <si>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</si>
  <si>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</si>
  <si>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</si>
  <si>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</si>
  <si>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</si>
  <si>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</si>
  <si>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</si>
  <si>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</si>
  <si>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</si>
  <si>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</si>
  <si>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</si>
  <si>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</si>
  <si>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</si>
  <si>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</si>
  <si>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</si>
  <si>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</si>
  <si>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</si>
  <si>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</si>
  <si>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</si>
  <si>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</si>
  <si>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</si>
  <si>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</si>
  <si>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</si>
  <si>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</si>
  <si>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</si>
  <si>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</si>
  <si>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</si>
  <si>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</si>
  <si>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</si>
  <si>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</si>
  <si>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</si>
  <si>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</si>
  <si>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</si>
  <si>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</si>
  <si>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En este campo se diligencia el nombre del Objetivo de Deasarrollo Sostenible al cual se encuentra asociada la Meta Plan Distrital de Desarrollo que compete al proyecto de inversión</t>
  </si>
  <si>
    <t>En este campo se diligencia el nombre de la Meta del Objetivo de Deasarrollo Sostenible al cual se encuentra asociada la Meta Plan Distrital de Desarrollo que compete al proyecto de inversión</t>
  </si>
  <si>
    <t>En este campo se diligencia el nombre del Indicador PDD establecido para la Meta Plan de Desarrollo a la que se encuentre asociado el proyecto de inversión y que se encuentran definidos en los documento del Plan de Desarrollo vigente.</t>
  </si>
  <si>
    <t>En este campo se diligencia en cada vigencia la magnitud numérica del Indicador de la Meta PDD (en valores absolutos o porcentuales), según corresponda con lo establecido en el documento del Plan de Desarrollo vigente.</t>
  </si>
  <si>
    <t>En este campo se diligencia la sumatoria de la programación cuatrienal del Indicador PDD, de acuerdo con el tipo de anualización establecido.</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</si>
  <si>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</si>
  <si>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</si>
  <si>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</si>
  <si>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Se diligencia la magnitud alcanzada durante el periodo reportado, a fin de cumplir la programación relizada para el indicador</t>
  </si>
  <si>
    <t>En este campo se diligencia lo relacionando a los logros y avances del mes en coherencia con lo registrado en el avance cuantitativo del indicador Se recomienda dejar la información que se considere estratégica y de mayor relevancia.</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</si>
  <si>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</si>
  <si>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</si>
  <si>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</si>
  <si>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</si>
  <si>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</si>
  <si>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</si>
  <si>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</si>
  <si>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</si>
  <si>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</si>
  <si>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</si>
  <si>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</si>
  <si>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</si>
  <si>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</si>
  <si>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</si>
  <si>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</si>
  <si>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</si>
  <si>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</si>
  <si>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</si>
  <si>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</si>
  <si>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</si>
  <si>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</si>
  <si>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</si>
  <si>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</si>
  <si>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</si>
  <si>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</si>
  <si>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</si>
  <si>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En este campo se diligencia el número del objetivo PMR al cual se encuentra asociado el Producto PMR articulado al proyecto de inversión.</t>
  </si>
  <si>
    <t>En este campo se diligencia el nombre objetivo PMR al cual se encuentra asociado el Producto PMR articulado al proyecto de inversión.</t>
  </si>
  <si>
    <t>producto</t>
  </si>
  <si>
    <t>En este campo se diligencia el nombre del producto PMR articulado al proyecto de inversión.</t>
  </si>
  <si>
    <t>En este campo se diligencia el número del indicador PMR articulado al proyecto de inversión.</t>
  </si>
  <si>
    <t>En este campo se diligencia el nombre del indicador de producto PMR articulado al proyecto de inversión.</t>
  </si>
  <si>
    <t>En este campo se diligencia el nombre de la actividad del proyecto de inversión que aporta al cumplimiento del indicador PMR, en los casos que aplique y exista relación directa.</t>
  </si>
  <si>
    <t>En este campo se diligencia la naturaleza según corresponda al tipo de indicador, el cual puede ser acumulado, stock o de capacidad.</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</si>
  <si>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</si>
  <si>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</si>
  <si>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</si>
  <si>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</si>
  <si>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</si>
  <si>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</si>
  <si>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</si>
  <si>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</si>
  <si>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</si>
  <si>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En este campo se diligencia la información relacionada con los logros y avances del mes en máximo 250 caracteres, en coherencia con lo registrado en el avance cuantitativo del indicador PMR.</t>
  </si>
  <si>
    <t>HOJA CONTROL DE CAMBIOS</t>
  </si>
  <si>
    <t xml:space="preserve">Diligencie la fecha en la que se realizó la solicitud de modificación al plan de acción </t>
  </si>
  <si>
    <t>Diligencie la fecha en la que el cambio solicitado al plan de acción es aprobado</t>
  </si>
  <si>
    <t>Descripción de la información modificada y/o ajustada en el plan de acción</t>
  </si>
  <si>
    <t>Justificación del motivo que genera la modificación y/o ajuste en el plan de acción</t>
  </si>
  <si>
    <t>FIN INSTRUCTIVO</t>
  </si>
  <si>
    <t>En el mes de mayo, con el objetivo de avanzar en la sistematización de los procesos de investigación y acción participativa para fortalecer el análisis situacional de las violaciones de derechos de las personas que realizan ASP, se realizaron dos(2) grupos focales con mujeres migrantes en la localidad de los Mártires</t>
  </si>
  <si>
    <t>https://secretariadistritald-my.sharepoint.com/:f:/g/personal/kforero_sdmujer_gov_co/EsoEAIsRe2tAl1XpN8iHggQBKX87A3Y0nfpGr_htqP4kiw?e=cPdzxf</t>
  </si>
  <si>
    <t>https://secretariadistritald-my.sharepoint.com/:f:/g/personal/kforero_sdmujer_gov_co/EgD0b9_hyHJPvLXea-z5kK4B2XFD41_7O6dpJIeNTwMiOw?e=GP3qlW</t>
  </si>
  <si>
    <t>https://secretariadistritald-my.sharepoint.com/:f:/g/personal/kforero_sdmujer_gov_co/Er-ugbO_RftHqfPavQ2GJQ0BbM_B_5uahj_zC5CmLmHpiA?e=cbx5gh</t>
  </si>
  <si>
    <t>En mayo, el área jurídica realizó un total de 341 atenciones, Realizadas de la siguiente forma: 308 atenciones en la sede física y de forma telefónica, a estas se suman 33 atenciones jurídicas que se realizaron en la Unidad Móvil de manera presencial en Los Mártires, Antonio Nariño, Barrios Unidos, y Ciudad Bolívar. 
Adicionalmente, se realizaron seis actividades de formación a funcionarios para atención a mujeres en ASP: 1-3) Capacitación Policia MeBog - Apoyaron en la realización de jornadas de capacitación y sensibilización a 84 miembros de la Policía Metropolitana de Bogotá,  de la estación de Puente Aranda, en el marco de la Sentencia T594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4) Transversalización del enfoque diferencial en ASP y de la estrategia Casa de todas, con las duplas jurídicas y psicosociales de la SD Mujer. 18 participantes  5) Transversalización del enfoque diferencial en ASP y en la Estrategia Casa de Todas con Conviventia. 5 participantes  6) Transversalización en el enfoque diferencial ASP, la estrategia Casa de todas y el Acuerdo 079 de 2003 con la Secretaría de Gobierno y personas de la Alcaldía de Bosa y Kennedy. 31 participantes.</t>
  </si>
  <si>
    <t>https://secretariadistritald-my.sharepoint.com/:f:/g/personal/kforero_sdmujer_gov_co/Etko6Hk-igFMpAVoQjxUEqoB_egUNxrv7w1lAqD3KspW8Q?e=qaDslt</t>
  </si>
  <si>
    <t>https://secretariadistritald-my.sharepoint.com/:f:/g/personal/kforero_sdmujer_gov_co/EqUcyCjJnmVLnD8yWD45SYABW1KF6B_R6F5dKF4DFusSKg?e=7riwkS</t>
  </si>
  <si>
    <t>Durante el mes de mayo se sistematizó la información recopilada por las gestoras territoriales sobre cada un de los establecimientos, asi como de los reportes cualitativos que dan cuenta de las dinamicas de las zonas visitadas, de tal manera que para este periodo, se programaron 21 recorridos territoriales donde se ofertaron los servicios de Casa de Todas a las mujeres en ASP, y se tomó agenda de las mujeres que requerían un servicio</t>
  </si>
  <si>
    <t>https://secretariadistritald-my.sharepoint.com/:f:/g/personal/kforero_sdmujer_gov_co/EpMgHKHvWjBPv046ClJgRcYBOgZzPf9W3BaY_vZZKgjhkQ?e=qRhbu6</t>
  </si>
  <si>
    <t>https://secretariadistritald-my.sharepoint.com/:f:/g/personal/kforero_sdmujer_gov_co/EsjsxZJOfQdHlw4F3tltjkQBozL4ljw2wxkvpL1Juo3XZQ?e=6IQelA</t>
  </si>
  <si>
    <t>https://secretariadistritald-my.sharepoint.com/:f:/g/personal/kforero_sdmujer_gov_co/EsuIrAv9_U9EhCi5NinFJhwB87vfmt4xhQLCsAKrBE3KRA?e=zV29h1</t>
  </si>
  <si>
    <t>https://secretariadistritald-my.sharepoint.com/:f:/g/personal/kforero_sdmujer_gov_co/EttKawPFTW5IuAvQqzmEXGUB1Jvqyond9OxpZcI-TVU5_Q?e=PtYm8K</t>
  </si>
  <si>
    <t>En mayo, el área psicosocial se realizaron un total de 215 atenciones así: 23 atenciones en la unidad móvil de manera presencial y adicionalmente más 192 atenciones en la sede física y de forma telefónica.</t>
  </si>
  <si>
    <t>En mayo, el área jurídica realizó un total de 341 atenciones, Realizadas de la siguiente forma: 308 atenciones en la sede física y de forma telefónica, a estas se suman 33 atenciones jurídicas que se realizaron en la Unidad Móvil de manera presencial</t>
  </si>
  <si>
    <t xml:space="preserve">En mayo, el área de Trabajo Social se realizaron en total 394 atenciones, que se realizaron así: Se realizaron37 atenciones en la unidad móvil de manera presencial  y se realizaron 357 atenciones en la sede física y de forma telefónica </t>
  </si>
  <si>
    <r>
      <t xml:space="preserve">En el mes de junio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t>
    </r>
    <r>
      <rPr>
        <b/>
        <sz val="13"/>
        <color theme="1"/>
        <rFont val="Arial"/>
        <family val="2"/>
      </rPr>
      <t>208 atenciones,</t>
    </r>
    <r>
      <rPr>
        <sz val="13"/>
        <color theme="1"/>
        <rFont val="Arial"/>
        <family val="2"/>
      </rPr>
      <t xml:space="preserve"> así:  
</t>
    </r>
    <r>
      <rPr>
        <b/>
        <sz val="13"/>
        <color theme="1"/>
        <rFont val="Arial"/>
        <family val="2"/>
      </rPr>
      <t xml:space="preserve">14 atenciones en la unidad móvil </t>
    </r>
    <r>
      <rPr>
        <sz val="13"/>
        <color theme="1"/>
        <rFont val="Arial"/>
        <family val="2"/>
      </rPr>
      <t xml:space="preserve">de forma presencial en las localidades de Los Mártires, Barrios Unidos, Santa Fe, Puente Aranda y Patio Bonito ofreciendo orientación y apoyo psicosocial a las mujeres que lo requerían, de acuerdo con sus necesidades específicas. Adicionalmente se realizaron </t>
    </r>
    <r>
      <rPr>
        <b/>
        <sz val="13"/>
        <color theme="1"/>
        <rFont val="Arial"/>
        <family val="2"/>
      </rPr>
      <t xml:space="preserve">194 atenciones en la sede física y de forma telefónica </t>
    </r>
    <r>
      <rPr>
        <sz val="13"/>
        <color theme="1"/>
        <rFont val="Arial"/>
        <family val="2"/>
      </rPr>
      <t>desagregadas así: 26 asesorías y 07 valoraciones iniciales, 146 seguimientos, y 15 cierres. El acompañamiento fomentó el bienestar emocional, incentivó el autocuidado y propició espacios de reflexión sobre la salud mental.  Además, Se llevó a cabo el taller mensual, cuya temática para junio fue sobre vínculos, tipos de relaciones, ciclo de la violencia y rutas de atención.</t>
    </r>
  </si>
  <si>
    <t xml:space="preserve">Con el fin de sistematizar los procesos de investigación y acción participativa para fortalecer el análisis situacional de las violaciones de derechos de las personas que realizan ASP, en el mes de junio se realizó un grupo focal con mujeres Colombianas (teniendo en cuenta que la investigación se adelanta por nacionalidad) en la localidad de Teusaquillo, de acuerdo con lo programado, el proceso va sin retrasos y con los resultados esperados. </t>
  </si>
  <si>
    <t>https://secretariadistritald-my.sharepoint.com/:f:/g/personal/kforero_sdmujer_gov_co/Er5JYAqajhBApSeQ3z9yaWYBKTP1yJE37XnS41I8AAz-Ng?e=hSJCSX</t>
  </si>
  <si>
    <t>https://secretariadistritald-my.sharepoint.com/:f:/g/personal/kforero_sdmujer_gov_co/ErMAos_8G1xFm8FqQa9DHF0Bta5ZINmOZ9uNzfCIVvpfwg?e=9KADEm</t>
  </si>
  <si>
    <t>https://secretariadistritald-my.sharepoint.com/:f:/g/personal/kforero_sdmujer_gov_co/Enk1CpHHb41GmtT4RY2TQYABk5jIE3YwGxaI8tBsj3IQkA?e=U6XYaw</t>
  </si>
  <si>
    <r>
      <t xml:space="preserve">En el mes de junio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t>
    </r>
    <r>
      <rPr>
        <b/>
        <sz val="13"/>
        <color theme="1"/>
        <rFont val="Arial"/>
        <family val="2"/>
      </rPr>
      <t xml:space="preserve">un total de 404 atenciones </t>
    </r>
    <r>
      <rPr>
        <sz val="13"/>
        <color theme="1"/>
        <rFont val="Arial"/>
        <family val="2"/>
      </rPr>
      <t xml:space="preserve">así:  
En el área jurídica se realizan </t>
    </r>
    <r>
      <rPr>
        <b/>
        <sz val="13"/>
        <color theme="1"/>
        <rFont val="Arial"/>
        <family val="2"/>
      </rPr>
      <t>27 atenciones en la Unidad Móvil</t>
    </r>
    <r>
      <rPr>
        <sz val="13"/>
        <color theme="1"/>
        <rFont val="Arial"/>
        <family val="2"/>
      </rPr>
      <t xml:space="preserve"> de manera presencial en Los Mártires, Barrios Unidos, La Candelaria, Puente Aranda y Patio Bonito, desagregadas así: 16 asesorías, 04 valoraciones iniciales, 03 seguimientos y 04 cierre. 
Adicionalmente, se realizan </t>
    </r>
    <r>
      <rPr>
        <b/>
        <sz val="13"/>
        <color theme="1"/>
        <rFont val="Arial"/>
        <family val="2"/>
      </rPr>
      <t>377 atenciones en la sede física y de forma telefónica</t>
    </r>
    <r>
      <rPr>
        <sz val="13"/>
        <color theme="1"/>
        <rFont val="Arial"/>
        <family val="2"/>
      </rPr>
      <t xml:space="preserve"> desagregadas así: 82 asesorías y 20 valoraciones iniciales, 218 seguimientos, y 57 cierres y se gestionaron las siguientes actuaciones:
1.	- Impulso procesal: 7
2.	- Derechos de petición: 18
3.	- Procesos vigentes en representación: 6       </t>
    </r>
  </si>
  <si>
    <t>https://secretariadistritald-my.sharepoint.com/:f:/g/personal/kforero_sdmujer_gov_co/EsjEaks5q4NHk8hHvsTWwjkB3GvBfw_h4_KQNtrjH1CQjQ?e=FEBafv</t>
  </si>
  <si>
    <t>https://secretariadistritald-my.sharepoint.com/:f:/g/personal/kforero_sdmujer_gov_co/EhjLw4sYRL1Frof-CgQQxWgBPV_kJlB791h5mjqJEPa9zg?e=gmVR2Q</t>
  </si>
  <si>
    <t>Realizar atenciones jurídicas incluyendo valoraciones iniciales, asesorías u orientaciones, seguimiento y cierres a mujeres que realizan actividades sexuales pagadas a través de las diferentes modalidades de atención de la Estrategia Casa de Todas: sede física, móvil y telefónica, para lo que se cumple de forma oportuna y efectiva, con la agenda programada para atención a las mujeres y en este orden con la realización de: hojas de vida, actualización de datos, atenciones en materia jurídica  y demás acciones requeridas.  La atención que se brinda incluye  información precisa sobre los temas consultados y se desarrollan las acciones legales pertinentes, en lo que se relaciona con la elaboración de documentos y memoriales, para la garantía y la protección de los derechos fundamentales de las mujeres en ASP</t>
  </si>
  <si>
    <t>En el mes de junio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25 recorridos territoriales endupla realizados en junio, estos se realizaron  nuevamente con el servicio de transporte a partir del 05.06.2025, donde se ofertaron los servicios de Casa de Todas a las mujeres en ASP, y se tomó agenda de las mujeres que requerían un servicio.</t>
  </si>
  <si>
    <t>https://secretariadistritald-my.sharepoint.com/:f:/g/personal/kforero_sdmujer_gov_co/EozXwV6OtAFHilZ3tDCie_sB0Z5ROcloCDUh-Kn3JSKkAQ?e=E2YMKt</t>
  </si>
  <si>
    <t>https://secretariadistritald-my.sharepoint.com/:f:/g/personal/kforero_sdmujer_gov_co/En3R9QfnRrhKlS3iBGlW2McBj4Qe6s5eTeL82300n3Rtvg?e=yjwDaX</t>
  </si>
  <si>
    <t>https://secretariadistritald-my.sharepoint.com/:f:/g/personal/kforero_sdmujer_gov_co/Ek2ew8_FLAFHk9U1wnX_6UcBYQ7fs4vQChRnSTfLsRkgkg?e=EpsZGG</t>
  </si>
  <si>
    <t>https://secretariadistritald-my.sharepoint.com/:f:/g/personal/kforero_sdmujer_gov_co/ErMAos_8G1xFm8FqQa9DHF0Bta5ZINmOZ9uNzfCIVvpfwg?e=tdaToB</t>
  </si>
  <si>
    <t xml:space="preserve">KARIN LILIANA FORERO </t>
  </si>
  <si>
    <t xml:space="preserve">PROFESIONAL DED </t>
  </si>
  <si>
    <t xml:space="preserve">LINA TATIANA LOZANO </t>
  </si>
  <si>
    <t xml:space="preserve">DIRECTORA DE ENFOQUE DIFERENCIAL </t>
  </si>
  <si>
    <t xml:space="preserve">JULIANA MARTINEZ LONDOÑO </t>
  </si>
  <si>
    <t xml:space="preserve">SUBSECRETARIA DE CUIDADO Y POLÍTICAS DE IGUALDAD </t>
  </si>
  <si>
    <t xml:space="preserve">JEFE OFICINA ASESORA DE PLANEACIÓN </t>
  </si>
  <si>
    <t>En el mes de junio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404 atenciones jurídicas así:  En el área jurídica se realizan 27 atenciones en la Unidad Móvil de manera presencial en las diferentes localidades focalizadas. Adicionalmente, se realizan 377 atenciones en la sede física y de forma telefónica y se gestionaron las siguientes actuaciones:
1.	- Impulso procesal: 7
2.	- Derechos de petición: 18
3.	- Procesos vigentes en representación: 6       
Con el fin de implementar el Plan de formación y cualificación de equipos técnicos que realizan atenciones a mujeres que realizan actividades sexuales pagadas a través de las diferentes modalidades de atención de la Estrategia Casa de Todas: sede física, móvil y telefónica, para el mes de junio se realizó un (1) espacio de formación a funcionarios para atención a mujeres en ASP: 1) Transversalización con la participación de 11 profesionales del equipo de integración social del Hogar Nuevo Porvenir sobre el enfoque diferencial en ASP y Casa de todas.</t>
  </si>
  <si>
    <t xml:space="preserve">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un total de  208 atenciones psicosociales así:  14 atenciones en la unidad móvil de forma presencial en las localidades focalizadas y adicionalmente se realizaron 194 atenciones psicosociales en la sede física y de forma telefónica. 
</t>
  </si>
  <si>
    <t xml:space="preserve">Con el objetivo de realizar las atenciones jurídicas (valoraciones iniciales, asesoría, seguimientos y cierres) a mujeres que realizan actividades sexuales pagadas, se realizan un total de 404 atenciones jurídicas así:  En el área jurídica se realizan 27 atenciones en la Unidad Móvil de manera presencial en las diferentes localidades focalizadas y adicionalmente, se realizan 377 atenciones en la sede física y de forma telefónica.
</t>
  </si>
  <si>
    <t>En junio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388 atenciones, realizadas así: Se realizaron 36 atenciones en la unidad móvil de manera presencial en las localidades focalizadas y se realizaron 352 atenciones en la sede física y de forma telefónica.</t>
  </si>
  <si>
    <t>Con el fin de sistematizar los procesos de investigación y acción participativa para fortalecer el análisis situacional de las violaciones de derechos de las personas que realizan ASP, en el mes de julio se avanzó en la primera versión del documento de resultados de la investigación, donde se incluyeron tantos lo resultado cuantitativos como cualitativos resultado de los grupos focales, en análisis por complementariedad de este estudio exploratorio.</t>
  </si>
  <si>
    <t>https://secretariadistritald-my.sharepoint.com/:f:/g/personal/kforero_sdmujer_gov_co/ElnBbycem85LkrqbYNkS1PkBLqIfXR81xdPV_H9ped8C_g?e=iraU66</t>
  </si>
  <si>
    <t>https://secretariadistritald-my.sharepoint.com/:f:/g/personal/kforero_sdmujer_gov_co/Eobo4vGYvwJAukDo7LbvBJkBMdTXrjtNHJ2ZKNa5h3mfeQ?e=iihyHu</t>
  </si>
  <si>
    <t>https://secretariadistritald-my.sharepoint.com/:b:/g/personal/kforero_sdmujer_gov_co/EcQ6CIgjMHhNixoY23oUbZQBlBwHNcTdrHSbuqEBDyw24Q?e=mkxWiG</t>
  </si>
  <si>
    <t xml:space="preserve">En el mes de julio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323 atenciones así:  
En el área jurídica se realizan 26 atenciones en la unidad móvil de manera presencial en las localidades de Los Mártires, Barrios Unidos, Engativá, Tunjuelito y La Candelaria, desagregadas así: 16 asesorías, 02 valoraciones iniciales, 03 seguimientos y 05 cierre.. 
Adicionalmente, se realizan 297 atenciones en la sede física y de forma telefónica.
Y con el fin de implementar el Plan de formación y cualificación de equipos técnicos de los sectores y entidades del distrito que realizan atenciones a mujeres que realizan actividades sexuales pagadas a través de las diferentes modalidades de atención de la Estrategia Casa de Todas: sede física, móvil y telefónica, para el mes de julio se realizaron (4) espacios de formación y asistencia técnica a funcionarios para atención a mujeres en ASP </t>
  </si>
  <si>
    <t>https://secretariadistritald-my.sharepoint.com/:f:/g/personal/kforero_sdmujer_gov_co/EpDXubEXQOZGmVAR8l0bwNcBdGqI1-OmPc_jFbi3SE12Nw?e=lhxzhJ</t>
  </si>
  <si>
    <t>https://secretariadistritald-my.sharepoint.com/:f:/g/personal/kforero_sdmujer_gov_co/EoknG75zHahGg-2x2hY8Ye8BsY61KbmTUbmreOexhImAgg?e=XyabyF</t>
  </si>
  <si>
    <t>En el mes de julio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22 recorridos territoriales en dupla realizados en julio, estos se realizaron  nuevamente con el servicio de transporte a partir del 05.06.2025, donde se ofertaron los servicios de Casa de Todas a las mujeres en ASP, así como las atenciones de la unidad móvil en las diferentes localidades y jornadas de servicios. Adicionalmente, se tomó agenda de las mujeres que requerían un servicio.</t>
  </si>
  <si>
    <t>https://secretariadistritald-my.sharepoint.com/:f:/g/personal/kforero_sdmujer_gov_co/EpHFdVW-BzxDkC2dYM0-P_MB-g7NGV6xqPycS2eX_PVyQw?e=iO0N30</t>
  </si>
  <si>
    <t>https://secretariadistritald-my.sharepoint.com/:f:/g/personal/kforero_sdmujer_gov_co/EnJDxpXrVB9EjFAJvmUlmuABJvPJAzkWiTCMW9DHB2O37w?e=ThFYsF</t>
  </si>
  <si>
    <t>https://secretariadistritald-my.sharepoint.com/:f:/g/personal/kforero_sdmujer_gov_co/EjdfrKCgzX9ClAkUfDPvQXcBYmz8FWKll35YI4UKZAAcTg?e=PK02Mh</t>
  </si>
  <si>
    <t>En julio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480 atenciones, realizadas así: 
•	Se realizaron 35 atenciones en la unidad móvil de manera presencial en las localidades focalizadas y se realizaron 445 atenciones en la sede física y de forma telefónica. 
Con el fin de implementar el plan de ¨Fortalecimiento de Redes ¨ para mujeres que realizan ASP, en el mes de julio Se realizó una actividad de fortalecimiento de redes, con la participación de 7 mujeres y en el mismo mes de julio,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22 recorridos territoriales.</t>
  </si>
  <si>
    <t>https://secretariadistritald-my.sharepoint.com/:f:/g/personal/kforero_sdmujer_gov_co/EpLlzg_GZSJMm7fF1TRxYCgBuv-KbA2eLp047063LbyRhA?e=DmfCdm</t>
  </si>
  <si>
    <t>En el mes de julio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216 atenciones psicosociales, así:  
17 atenciones en la unidad móvil de forma presencial en las localidades de Los Mártires, Barrios Unidos, Engativá, Tunjuelito y La Candelaria. Adicionalmente se realizaron 199 atenciones en la sede física y de forma telefónica. 
Adicionalmente, en el mes de julio, en desarrollo del plan de acción para el pilotaje de atenciones con la Unidad Móvil ¨Casa de Todas¨ en el área jurídica, psicosocial y de intervenciones en trabajo social para mujeres que realizan actividades sexuales pagadas, se realizaron las siguientes acciones:
(1) Se realizaron dos espacios de cualificación y fortalecimiento de habilidades del Equipo de profesionales de la Casa de Todas, con el fin de cualificar las atenciones y actividades en el marco de las líneas de acción de la unidad móvil: (i) Cualificación EMMA - Cuidado Menstrual con 17 contratistas (ii) Cartografía social, espacio para la socialización de las dinámicas en territorio durante los recorridos con el fin de establecer planes de acción con 9 contratistas. 
(2)	Se continuó con la articulación de espacios en Los Mártires, Barrios Unidos, Engativá, Tunjuelito y La Candelaria, para avanzar en la implementación de la unidad móvil de Casa de Todas. 
(3)	Se realizaron 22 recorridos en dupla en las 18 localidades donde se han identificado que se realizan ASP: Barrios Unidos, Kennedy, Chapinero, Usaquén, Los Mártires, Suba, Antonio Nariño, Rafael Uribe Uribe, Ciudad Bolívar, Engativá, Bosa, La Candelaria, Santa Fe, Tunjuelito, Usme, Fontibón, Puente Aranda y Teusaquillo.
(4)	Se realizaron cinco (5) ferias y jornadas de servicios interinstitucionales, en articulación con articulo con Subredes de Salud, SD Salud, SD Desarrollo Económico, Centro Intégrate, Metro, IPS Colsibsidio y SDMujer. Donde se logró realizar atención a 109 ciudadanas en las siguiente localidades: en las siguiente localidades: 04.07.25 en Tunjuelito (Carpas-27); 08.07.25 La Candelaria (08); 16.07.25 Los Mártires (21); 17.07.25 Teusaquillo-Casa de Todas (30) y 24.07.25 Barrios Unidos (Carpas-23)
(5) Se realizaron 11 jornadas de atención itinerante en la localidad de Barrios Unidos, todos los lunes; en Engativá Casa Mujeres Respiro, todos los martes desde el 15.07, y en los Mártires, en el Castillo de las Artes, todos los miércoles.
Esta actividad ha superado para el mes de Julio el avance en lo programado toda vez que adicionalmente se ha avanzado con: 
(6)	la dupla de articulación de estrategia realizó las siguientes actividades con mujeres en ASP: (1) cine club con 30 participantes, (2) reuniones del consejo consultivo con 6 participantes, (2) grupos poblaciones en el marco de la conmemoración ASP con 36 participantes. 
Por último en Julio y con el fin de sistematizar los procesos de investigación y acción participativa para fortalecer el análisis situacional de las violaciones de derechos de las personas que realizan ASP, en el mes de julio se avanzó en la primera versión del documento de resultados de la investigación, donde se incluyeron tantos lo resultado cuantitativos como cualitativos resultado de los grupos focales, en análisis por complementariedad de este estudio exploratorio.</t>
  </si>
  <si>
    <t>En el mes de julio con el objetivo de realizar las atenciones jurídicas (valoraciones iniciales, asesoría, seguimientos y cierres) a mujeres en ASP a través de las diferentes modalidades de atención de la Estrategia Casa de Todas: sede física, móvil y telefónica, se realizan un total de 323 atenciones jurídicas discriminadas así:  En el área jurídica se realizan 26 atenciones en la unidad móvil de manera presencial en las localidades de Los Mártires, Barrios Unidos, Engativá, Tunjuelito y La Candelaria,Adicionalmente, se realizan 297 atenciones en la sede física y de forma telefónica.</t>
  </si>
  <si>
    <t>En el mes de julio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216 atenciones, discriminadas así: 17 atenciones en la unidad móvil de manera presencial. Adicionalmente se realizaron 199 atenciones en la sede física y de forma telefónica</t>
  </si>
  <si>
    <t xml:space="preserve">Se realiza ajuste a numero de atenciones en Trabajo Social de enero y abril </t>
  </si>
  <si>
    <t>En marzo, el área psicosocial: 
(i) Se realizaron 190 atenciones en la sede física y de forma telefónica y se realizaron 4 atenciones en la unidad móvil de manera presencial. Durante el mes se brindó atención en la unidad móvil ubicada en Castillo de las artes, IPS Quiasmo (Barrios Unidos) y Casa de la Juventud Antonio Nariño, ofreciendo orientación y apoyo psicosocial a las mujeres que lo requerían, de acuerdo con sus necesidades específicas. 
(ii) Tres espacios de cualificación y fortalecimiento de habilidades del Equipo de Casa de Todas, con la participación de 57 profesionales, con el objetivo de fortalecer las habilidades para llevar a cabo las actividades en el marco de las líneas de acción de la estrategia. 
(iii) 20 recorridos en dupla en las 18 localidades donde se han identificado que se realizan ASP: Barrios Unidos, Kennedy, Chapinero, Usaquén, Los Mártires, Suba, Antonio Nariño, Rafael Uribe Uribe, Ciudad Bolívar, Engativá, Bosa, La Candelaria, Santa Fe, Tunjuelito, Usme, Fontibón, Puente Aranda y Teusaquillo. 
(iv) 2 jornadas de servicios interinstitucionales en articulación con articulo con Subredes de Salud, SD Integración Social, SD Desarrollo Económico, SDMujer y FNA Donde se logró realizar atención a 20 ciudadanas en las siguientes localidades: el 13.03.25 Teusaquillo-Casa de Todas (17) y el 27.03.25 , Barrios Unidos - IPS Quiasmo (3). 
(v) 8 jornadas de atención itinerante en la localidad de los Mártires, en el Castillo de las Artes, todos los miércoles y en la localidad de Antonio Nariño, Casa de la Juventud, todos los martes.
(vi) (1) taller en el marco de la conmemoración del 8M con las estudiantes de Educación Flexible 
(vii)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t>
  </si>
  <si>
    <t>En mayo, el área psicosocial se realizaron un total de 215 atenciones así: 23 atenciones en la unidad móvil de manera presencial y adicionalmente más 192 atenciones en la sede física y de forma telefónica.  Durante este mes, se brindó atención en la unidad móvil ubicada Los Mártires, Antonio Nariño, Barrios unidos y Ciudad Bolívar, ofreciendo orientación y apoyo psicosocial a las mujeres que lo requerían, de acuerdo con sus necesidades específicas y con el objetivo de avanzar en la sistematización de los procesos de investigación y acción participativa para fortalecer el análisis situacional de las violaciones de derechos de las personas que realizan ASP, se realizaron dos(2) grupos focales con mujeres migrantes en la localidad de los Mártires. Adicionalmente, en desarrollo del Plan de Acción para el pilotaje de atenciones con la Unidad Móvil ¨Casa de Todas¨ se realizaron las siguientes acciones:
i)	Se realizaron cuatro espacios de cualificación y fortalecimiento de habilidades del Equipo de Casa de Todas: 1) Capacitación 14 contratistas Centro Intégrate,  oferta de servicios y puntos de atención a nivel nacional para población migrante. 2) Capacitación 6 contratistas Fundación Refugiados Unidos - Visa Especial al equipo Jurídico. Fortalecimiento de procesos de regularización para migrantes venezolanos - tipos de visa en Colombia. 3) Subsecretaría de cuidado - Capacitación Decreto 053. Capacitar a 16 profesionales y contratistas, en el Decreto 053 de 2023. 4) capacitación a 19 contratistas del Equipo casa de todas en  Cartografía social, espacio para la socialización de las dinámicas de las zonas con el fin de establecer planes de acción para la realización de recorridos en dupla.2
ii)	Se realizaron 21 recorridos en dupla en las 18 localidades donde se han identificado que se realizan ASP: Barrios Unidos, Kennedy, Chapinero, Usaquén, Los Mártires, Suba, Antonio Nariño, Rafael Uribe Uribe, Ciudad Bolívar, Engativá, Bosa, La Candelaria, Santa Fe, Tunjuelito, Usme, Fontibón, Puente Aranda y Teusaquillo.
iii)	Se realizaron tres (3) jornadas de servicios interinstitucionales en articulación con articulo con Subredes de Salud, SD Salud, SD Integración Social, SD Desarrollo Económico, SDMujer, Colsubsidio, Metro, y Centro Intégrate IPS Colsibsidio. Donde se logró realizar atención a 59 ciudadanas en las localidades: Teusaquillo, Los Mártires y Ciudad Bolívar 
iv)	Se realizaron 11 jornadas de atención itinerante en la localidad de Barrios Unidos, todos los lunes; En los Mártires, en el Castillo de las Artes, todos los miércoles y en la localidad de Antonio Nariño, Casa de la Juventud, todos los martes.</t>
  </si>
  <si>
    <t>En abril en el área psicosocial y en desarrollo del plan de acción para el pilotaje de atenciones con la Unidad Móvil ¨Casa de Todas¨, se realizaron las siguientes acciones:
(i)	Se realizaron 216 atenciones en la sede física y de forma telefónica y una (1) a través de la Unidad Móvil, desagregadas así: 27 asesorías y 2 valoraciones iniciales, 168 seguimientos, y 19 cierres. El acompañamiento psicosocial ofreció herramientas de autocuidado, promoviendo espacios de reflexión sobre la salud mental, el reconocimiento como sujetas de derechos y el fortalecimiento de la autonomía. 
(ii)	Se realizaron tres espacios de cualificación y fortalecimiento de habilidades del Equipo de Casa de Todas: 1) Capacitación IVE, sobre la interrupción voluntaria del embarazo- IVE por parte de Mesa por la vida y la salud de las mujeres, con 19 contratistas del equipo de Casa de Todas 2) Cartografía social, espacio para la socialización de las dinámicas de las zonas con el fin de establecer planes de acción para la realización de recorridos en dupla, con la participación de 16 contratistas  3) "Café para todas", un espacio para sensibilizar a 17 contratistas de la estrategia sobre la atención en crisis y afrontamiento de situaciones relacionadas con la salud mental. 
(iii)	 Se realizaron 22 recorridos en dupla en las 18 localidades donde se han identificado que se realizan ASP.
(iv)	Se realizaron dos (2) jornadas de servicios interinstitucionales en articulación con Subredes de Salud, SD Salud, SD Integración Social, SD Desarrollo Económico, SDMujer, Colsubsidio, Metro. Donde se logró realizar atención a 38 ciudadanas en las siguiente localidades: 09.04.25 - Castillo de la Artes (14) y 10.04.25 en Teusaquillo-Casa de Todas (24).
(v)	Se realizaron 8 jornadas de atención itinerante en la localidad de los Mártires, en el Castillo de las Artes, todos los miércoles y en la localidad de Antonio Nariño, Casa de la Juventud, todos los martes.
(vi)	Se avanzó en la estructuración de la metodología de Grupos Focales, identificando que Se requiere revisión y pilotaje de las herramientas previa aplicación.
(vii)	En este mes se continuó con la articulación y búsqueda de nuevos espacios para avanzar en la implementación de la unidad móvil de Casa de Todas y en la revisión de la guía operativa del Plan de Acción de la unidad física y unidad móvil</t>
  </si>
  <si>
    <t>En el mes de junio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208 atenciones psicosociales, así:  
14 atenciones en la unidad móvil de forma presencial en las localidades de Los Mártires, Barrios Unidos, Santa Fe, Puente Aranda y Patio Bonito. Adicionalmente se realizaron 194 atenciones en la sede física y de forma telefónica desagregadas así: 26 asesorías y 07 valoraciones iniciales, 146 seguimientos, y 15 cierres. 
Adicionalmente, en el mes de junio, en desarrollo del plan de acción para el pilotaje de atenciones con la Unidad Móvil ¨Casa de Todas¨ en el área jurídica, psicosocial y de intervenciones en trabajo social para mujeres que realizan actividades sexuales pagadas, se realizaron las siguientes acciones:
(1)	se realizaron dos espacios de cualificación y fortalecimiento de habilidades del Equipo de Casa de Todas: (i) Capacitación Cuidado Menstrual 14 contratistas (ii) Sesión de fortalecimiento de equipo a través del Yoga 9 contratistas. 
(2)	Se continuó con la articulación de espacios en Los Mártires, Barrios Unidos, SantaFe, Kennedy y Puente Aranda para avanzar en la implementación de la unidad móvil de Casa de Todas. 
(3)	Se realizaron 25 recorridos en dupla en las 18 localidades donde se han identificado que se realizan ASP.
(4)	Se realizaron cinco (5) ferias y jornadas de servicios interinstitucionales, en articulación con articulo con Subredes de Salud, SD Salud, SD Desarrollo Económico, Centro Intégrate, Metro, IPS Colsibsidio y SDMujer. Donde se logró realizar atención a 109 ciudadanas 
(5)	Se realizaron 7 jornadas de atención itinerante en la localidad de Barrios Unidos, todos los lunes; En los Mártires y en el Castillo de las Artes, todos los miércoles.
Esta actividad ha superado para el mes de Junio el avance en lo programado toda vez que adicionalmente se ha avanzado con: 
(6)	Se realizó un espacio de cocreación en el marco de la consultoría para el desarrollo de los lineamientos. 
(7)	Se realizó (1) cine club, con 15 mujeres en ASP
Por último en Junio y con el fin de sistematizar los procesos de investigación y acción participativa para fortalecer el análisis situacional de las violaciones de derechos de las personas que realizan ASP, en el mes de junio se realizó un grupo focal con mujeres Colombianas (teniendo en cuenta que la investigación se adelanta por nacionalidad) en la localidad de Teusaquillo, de acuerdo con lo programado, el proceso va sin retrasos y con los resultados esperados.</t>
  </si>
  <si>
    <t>En enero, el área de Trabajo Social se realizaron 273 atenciones en la sede física y de forma telefónica y 8 atenciones en la unidad móvil de manera presencial en el Castillo de las Artes. Adicionalmente se sistematizó la información recopilada por las gestoras territoriales sobre cada uno de los establecimientos, así como de los reportes cualitativos que dan cuenta de las dinámicas de las zonas visitadas.</t>
  </si>
  <si>
    <t xml:space="preserve">En febrero, el área de Trabajo Social se realizaron 310 atenciones en la sede física y de forma telefónica y se realizaron 12 atenciones en la unidad móvil de manera presencial en el Castillo de las Artes y Antonio Nariño, desagregadas así: 93 asesorías y 38 valoraciones iniciales, 126 seguimientos, y 65 cierres. Adicionalmente, se sistematizó la información recopilada por las gestoras territoriales sobre cada uno de los establecimientos, así como de los reportes cualitativos que dan cuenta de las dinámicas de las zonas visitadas y se realizó una actividad de fortalecimiento de redes en la cual se trató el tema de violencias y derechos de las mujeres contemplados en la Política Pública de Mujeres y Equidad de Género, en esta actividad participaron 12 mujeres en ASP </t>
  </si>
  <si>
    <t>En marzo, el área de Trabajo Social se realizaron 6 atenciones en la unidad móvil de manera presencial en el Castillo de las Artes, Antonio Nariño e IPS Quiasmo (Barrios Unidos), desagregadas así: 4 asesorías y 2 seguimientos y se realizaron 450 atenciones en la sede física y de forma telefónica desagregadas así: 113 asesorías y 37 valoraciones iniciales, 209 seguimientos, y 91 cierres. Adicionalmente, se realizó una actividad de fortalecimiento de redes con 9 mujeres en ASP, espacio en el cual se abordó el tema Derecho a una vida libre de violencias con mujeres que realizan ASP y hacen parte del proceso de Educación Flexible y se realizaron 20 recorridos territoriales, donde se ofertaron los servicios de Casa de Todas a las mujeres en ASP, y se tomó agenda de las mujeres que requerían un servicio y se sistematizó la información recopilada por las gestoras territoriales sobre cada uno de los establecimientos, así como de los reportes cualitativos que dan cuenta de las dinámicas de las zonas visitadas.</t>
  </si>
  <si>
    <t>En abril, el área de Trabajo Social se realizaron 373 atenciones en la sede física y de forma telefónica desagregadas así: 115 asesorías y 56 valoraciones iniciales, 174 seguimientos, y 28 cierres y se realizaron seis (6) atenciones en la unidad móvil de manera presencial  en el Castillo de las Artes y Antonio Nariño. Adicionalmente, a través de la atención se logra dar respuesta en las siguientes áreas:
* 5  Portabilidad.                                                                                       
* 2 Salud traslado municipio                                                                               
* 24 Solicitud de encuesta socioeconómica SISBEN
* 12 Afiliaciones al sistema de salud
* 12 Activación servicios de SDIS, proyecto enlace emergencia social , bono de adulto mayor y jardines
* 11 Solicitud cupo Dirección Local de Educación.                                
* 17 Proceso educación flexible
* 6 Formación para el trabajo (Miquelina y Scalabrini).
* 49 Pruebas rápidas con secretaria de salud. 
* 18 Fondo Nacional del Ahorro. 
* 14 Empleabilidad. 
* 1 educación superior 
* 8 Anticoncepción 
* 1 IVE      
Durante el mismo mes se programaron 22 recorridos territoriales, donde se ofertaron los servicios de Casa de Todas a las mujeres en ASP, se tomó agenda de las mujeres que requerían un servicio y se sistematizó la información recopilada por las gestoras territoriales sobre cada uno de los establecimientos, así como de los reportes cualitativos que dan cuenta de las dinámicas de las zonas visitadas.</t>
  </si>
  <si>
    <t xml:space="preserve">En mayo, el área de Trabajo Social se realizaron en total 394 atenciones, que se realizaron así: 
i)	Se realizaron 37 atenciones en la unidad móvil de manera presencial  en el Castillo de las Artes, Antonio Nariño, Barrios unidos y Ciudad Bolívar desagregadas así: 21 asesorías, 08 valoraciones iniciales, 05 seguimientos y 03 cierres. 
ii)	Se realizaron 357 atenciones en la sede física y de forma telefónica desagregadas así: 81 asesorías y 32 valoraciones iniciales, 199 seguimientos, y 45 cierres. 
Durante el mes de mayo se sistematizó la información recopilada por las gestoras territoriales sobre cada uno de los establecimientos, así como de los reportes cualitativos que dan cuenta de las dinámicas de las zonas visitadas, de tal manera que para este periodo, se programaron 21 recorridos territoriales donde se ofertaron los servicios de Casa de Todas a las mujeres en ASP y se tomó agenda de las mujeres que requerían un servicio, adicionalmente, se realizo una actividad de fortalecimiento de redes en mayo con la participación de 5 mujeres en ASP en el cual se abordó el tema Derecho al Hábitat y vivienda digna para las mujeres que realizan ASP y hacen parte del proceso de Educación Flexible. </t>
  </si>
  <si>
    <t>En junio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388 atenciones, realizadas así: 
•	Se realizaron 36 atenciones en la unidad móvil de manera presencial en las localidades focalizadas y se realizaron 352 atenciones en la sede física y de forma telefónica. 
Con el fin de implementar el plan de ¨Fortalecimiento de Redes ¨ para mujeres que realizan ASP, en el mes de junio Se realizó una actividad de fortalecimiento de redes, con la participación de 9 mujeres y en el mismo mes de junio,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25 recorridos territoriales</t>
  </si>
  <si>
    <t xml:space="preserve">En Julio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realizaron un total de 480 atenciones, discriminadas así: 35 atenciones en la unidad móvil de manera presencial, adicionalmente, se realizaron 445 atenciones en la sede física y de forma telefónica. </t>
  </si>
  <si>
    <t>En Julio con el objetivo de Aumentar a 2 unidades de operación la estrategia Casa de Todas, una sede física y una móvil y en desarrollo del plan de acción para el pilotaje de atenciones con la Unidad Móvil ¨Casa de Todas¨ para mujeres que realizan actividades sexuales pagadas, se realizaron las siguientes acciones:
1.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un total de  216 atenciones psicosociales discriminadas así:  17 atenciones en la unidad móvil de forma presencial en las localidades focalizadas y adicionalmente se realizaron 199 atenciones psicosociales en la sede física y de forma telefónica. 
2.	Con el objetivo de realizar las atenciones jurídicas (valoraciones iniciales, asesoría, seguimientos y cierres) a mujeres que realizan actividades sexuales pagadas, se realizan un total de 323 atenciones jurídicas discriminadas así:  En el área jurídica se realizan 26 atenciones en la Unidad Móvil de manera presencial en las diferentes localidades focalizadas y adicionalmente, se realizan 297 atenciones en la sede física y de forma telefónica.
3.	En julio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480 atenciones, realizadas así: Se realizaron 35 atenciones en la unidad móvil de manera presencial en las localidades focalizadas y se realizaron 445 atenciones en la sede física y de forma telefónica.
4.	Se realizaron dos espacios de cualificación y fortalecimiento de habilidades del Equipo de profesionales de la Casa de Todas, con el fin de cualificar las atenciones y actividades en el marco de las líneas de acción de la unidad móvil: (i) Cualificación EMMA - Cuidado Menstrual con 17 contratistas (ii) Cartografía social, espacio para la socialización de las dinámicas en territorio durante los recorridos con el fin de establecer planes de acción con 9 contratistas. 
5.	Se realizaron 22 recorridos en dupla en las 18 localidades donde se han identificado que se realizan ASP.
6.	Se realizaron cinco (5) ferias y jornadas de servicios interinstitucionales, en articulación con articulo con Subredes de Salud, SD Salud, SD Desarrollo Económico, Centro Intégrate, Metro, IPS Colsibsidio y SDMujer. Donde se logró realizar atención a 109 ciudadanas.
7.	Se realizaron 11 jornadas de atención itinerante en la localidad de Barrios Unidos, todos los lunes; en Engativá Casa Mujeres Respiro, todos los martes desde el 15.07, y en los Mártires, en el Castillo de las Artes.
8.	la dupla de articulación de estrategia realizó las siguientes actividades con mujeres en ASP: (1) cine club con 30 participantes, (2) reuniones del consejo consultivo con 6 participantes, (2) grupos poblaciones en el marco de la conmemoración ASP con 36 participantes. 
9.	con el fin de sistematizar los procesos de investigación y acción participativa para fortalecer el análisis situacional de las violaciones de derechos de las personas que realizan ASP, en el mes de julio se avanzó en la primera versión del documento de resultados de la investigación, donde se incluyeron tantos lo resultado cuantitativos como cualitativos resultado de los grupos focales, en análisis por complementariedad de este estudio exploratorio. 
10.	Con el fin de implementar el Plan de formación y cualificación de equipos técnicos de los sectores y entidades del distrito que realizan atenciones a mujeres que realizan actividades sexuales pagadas a través de las diferentes modalidades de atención de la Estrategia Casa de Todas: sede física, móvil y telefónica, para el mes de julio se realizaron (4) espacios de formación y asistencia técnica a funcionarios para atención a mujeres en ASP: (i) Transversalización Centro de Protección Temporal CTP, 16 profesionales (ii) Transversalización Alcaldía Local de Santa Fe, 10 profesionales (iii) Asistencia técnica Subdirección Local de Integración Social 14 participantes : (iv) Asistencia técnica en Consejo Local de Seguridad 21 profesionales.
11.	Se realizó una actividad de fortalecimiento de redes en Julio, con la participación de 7 mujeres, en esta actividad grupal se desarrolló capacitación a ciudadanas de la red de fortalecimiento personal, familiar en la temática Tejiendo y fortaleciendo nuestras redes de apoyo.
12.	En el mes de julio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22 recorridos territoriales en dupla realizados en julio.</t>
  </si>
  <si>
    <t>Durante el mes de Enero funcionó la atención de la estrategia casa de todas así: 
En el área de Trabajo Social se realizaron 273 atenciones en la sede física y de forma telefónica y 8 atenciones en la unidad móvil de manera presencial en el Castillo de las Artes, desagregadas así: 86 asesorías y 28 valoraciones iniciales, 116 seguimientos, y 51 cierres.
En el área jurídica se realizaron 282 atenciones en la sede física y de forma telefónica desagregadas así: 60 asesorías y 9 valoraciones iniciales, 161 seguimientos, y 52 cierres y adicionalmente se realizaron, 8 atenciones de área jurídica en la unidad móvil de manera presencial en el Castillo de las Artes, desagregadas así: 5 asesorías, 1 seguimiento y 2 cierres.
En el área psicosocial se realizaron 183 atenciones en la sede física y de forma telefónica  y se realizaron 9 atenciones el área psicosocial en la unidad móvil de manera presencial y se prestó atención en la casa itinerante Castillo de las Artes, donde se ofreció atención y orientación psicosocial a aquellas mujeres que lo requerían. 
Adicionalmente en el mes de enero se avanzó con la programación de recorridos en dupla y jornadas de atención itinerante, realizando 5 recorridos en dupla en las localidades de Kennedy Patio Bonito, Santa fe, Puente Aranda, Los Mártires y Barrios Unidos y 4 jornadas de atención itinerante en la localidad de los Mártires, en el Castillo de las Artes, todos los miércoles del mes.</t>
  </si>
  <si>
    <t>Durante el mes de Febrero funcionó la atención de la estrategia casa de todas así: 
En febrero, el área psicosocial se realizaron 170 atenciones en la sede física y de forma telefónica  y para el mismo mes el área psicosocial  realizó 12 atenciones en la unidad móvil de manera presencial. 
En el área jurídica se realizaron 290 atenciones en la sede física y de forma telefónica y se realizaron 4 atenciones jurídicas en la unidad móvil de manera presencial en el Castillo de las Artes y Antonio Nariño.
En el área de Trabajo Social se realizaron 310 atenciones en la sede física y de forma telefónica y se realizaron 12 atenciones en la unidad móvil de manera presencial en el Castillo de las Artes y Antonio Nariño, desagregadas así: 93 asesorías y 38 valoraciones iniciales, 126 seguimientos, y 65 cierres y adicionalmente, se realizaron tres espacios de cualificación y fortalecimiento de habilidades del Equipo de Casa de Todas, para llevar a cabo las actividades en el marco de las líneas de acción de la unidad móvil. 
Adicionalmente, se realizaron (i) 23 recorridos en dupla en las 18 localidades donde se han identificado que se realizan ASP. (ii) 2 jornadas de servicios interinstitucionales en articulación con articulo con Subredes de Salud, SD Integración Social, SD Desarrollo Económico, SdMujer y FNA Donde se logró realizar atención a 37 ciudadanas (iii) y se realizaron 5 jornadas de atención itinerante en la localidad de los Mártires, en el Castillo de las Artes, todos los miércoles y en la localidad de Antonio Nariño, Casa de la Juventud todos los martes.</t>
  </si>
  <si>
    <t>En desarrollo del plan de acción para el pilotaje de atenciones con la Unidad Móvil ¨Casa de Todas¨, para el mes de marzo se realizaron tres espacios de cualificación y fortalecimiento de habilidades del Equipo de Casa de Todas: i) Cartografía social, espacio para la socialización de las dinámicas de las zonas con el fin de establecer planes de acción para la realización de recorridos en dupla. ii) "Café para todas", un espacio de capacitación cuyo objetivo fue sensibilizar a las funcionarias de la estrategia sobre la importancia de la salud mental, donde las contratistas tuvieron la oportunidad de reflexionar y adquirir herramientas prácticas. iii) Se desarrolló el taller de sensibilización sobre Casa de Todas con el Equipo de la Dirección de Enfoque Diferencial.
En el mes de marzo se avanzó con la programación de recorridos en dupla, realizando 20 recorridos en dupla en las 18 localidades donde se han identificado que se realizan ASP: Barrios Unidos, Kennedy, Chapinero, Usaquén, Los Mártires, Suba, Antonio Nariño, Rafael Uribe Uribe, Ciudad Bolívar, Engativá, Bosa, La Candelaria, Santa Fe, Tunjuelito, Usme, Fontibón, Puente Aranda y Teusaquillo. Se realizaron 2 jornadas de servicios interinstitucionales en articulación con articulo con Subredes de Salud, SD Integración Social, SD Desarrollo Económico, SDMujer y FNA Donde se logró realizar atención a 20 ciudadanas en las siguientes localidades: el 13.03.25 Teusaquillo-Casa de Todas (17) y el 27.03.25 , Barrios Unidos - IPS Quiasmo (3). Y también se realizaron 8 jornadas de atención itinerante en la localidad de los Mártires, en el Castillo de las Artes, todos los miércoles y en la localidad de Antonio Nariño, Casa de la Juventud, todos los martes.
Adicionalmente, se realizó (1) taller en el marco de la conmemoración del 8M con las estudiantes de Educación Flexible y se dio inicio a la articulación de espacios para avanzar en la implementación de la unidad móvil de Casa de Todas y en la revisión de la guía operativa del Plan de Acción de la unidad física y unidad móvil.</t>
  </si>
  <si>
    <t>En desarrollo del plan de acción para el pilotaje de atenciones con la Unidad Móvil ¨Casa de Todas¨, para el mes de abril se realizaron, En desarrollo del plan de acción para el pilotaje de atenciones con la Unidad Móvil ¨Casa de Todas¨, para el mes de Abril, se realizaron las siguientes acciones:
(i)	Se realizaron a través de la Unidad Móvil, una atención psicosocial, 11 atenciones jurídicas y  6 atenciones en el área de trabajo social, de forma directa y adicionalmente, en el mes de abril se realizaron 22 recorridos territoriales en dupla, en las 18 localidades donde se han identificado que se realizan ASP, donde se ofertaron los servicios de Casa de Todas a las mujeres en ASP, y se tomó agenda de las mujeres que requerían un servicio.
(ii)	Se realizaron tres espacios de cualificación y fortalecimiento de habilidades del Equipo de Casa de Todas: 1) Capacitación IVE, sobre la interrupción voluntaria del embarazo- IVE por parte de Mesa por la vida y la salud de las mujeres, con 19 contratistas del equipo de Casa de Todas 2) Cartografía social, espacio para la socialización de las dinámicas de las zonas con el fin de establecer planes de acción para la realización de recorridos en dupla, con la participación de 16 contratistas  3) "Café para todas", un espacio para sensibilizar a 17 contratistas de la estrategia sobre la atención en crisis y afrontamiento de situaciones relacionadas con la salud mental. 
(iii)	Se realizaron dos (2) jornadas de servicios interinstitucionales en articulación con Subredes de Salud, SD Salud, SD Integración Social, SD Desarrollo Económico, SDMujer, Colsubsidio, Metro. Donde se logró realizar atención a 38 ciudadanas en las siguiente localidades: 09.04.25 - Castillo de la Artes (14) y 10.04.25 en Teusaquillo-Casa de Todas (24).
(iv)	Se realizaron 8 jornadas de atención itinerante en la localidad de los Mártires, en el Castillo de las Artes, todos los miércoles y en la localidad de Antonio Nariño, Casa de la Juventud, todos los martes.
(v)	Se avanzó en la estructuración de la metodología de Grupos Focales, identificando que Se requiere revisión y pilotaje de las herramientas previa aplicación.
(vii)	En este mes se continuó con la articulación y búsqueda de nuevos espacios para avanzar en la implementación de la unidad móvil de Casa de Todas y en la revisión de la guía operativa del Plan de Acción de la unidad física y unidad móvil</t>
  </si>
  <si>
    <t>En desarrollo del plan de acción para el pilotaje de atenciones con la Unidad Móvil ¨Casa de Todas¨, para el mes de Mayo, se realizaron las siguientes acciones:
(i)	Se realizaron a través de la Unidad Móvil, 23 atenciones psicosociales, 33 atenciones jurídicas y  37 atenciones en el área de trabajo social, de forma directa en las 18 localidades donde se han identificado que se realizan ASP, donde se realizaron 21 recorridos territoriales en dupla y se ofertaron los servicios de Casa de Todas a las mujeres en ASP, y se tomó agenda de las mujeres que requerían un servicio.
(ii)	Se realizaron cuatro espacios de cualificación y fortalecimiento de habilidades del Equipo de Casa de Todas: 1) Capacitación 14 contratistas Centro Intégrate,  oferta de servicios y puntos de atención a nivel nacional para población migrante. 2) Capacitación 6 contratistas Fundación Refugiados Unidos - Visa Especial al equipo Jurídico. Fortalecimiento de procesos de regularización para migrantes venezolanos - tipos de visa en Colombia. 3) Subsecretaría de cuidado - Capacitación Decreto 053. Capacitar a 16 profesionales y contratistas, en el Decreto 053 de 2023. 4) capacitación a 19 contratistas del Equipo casa de todas en  Cartografía social, espacio para la socialización de las dinámicas de las zonas con el fin de establecer planes de acción para la realización de recorridos en dupla.
(iii) Se realizaron tres (3) jornadas de servicios interinstitucionales en articulación con articulo con Subredes de Salud, SD Salud, SD Integración Social, SD Desarrollo Económico, SDMujer, Colsubsidio, Metro, y Centro Intégrate IPS Colsibsidio. Donde se logró realizar atención a 59 ciudadanas en las siguiente localidades: Teusaquillo- Los Mártires y Ciudad Bolívar
(v)	Se realizaron 11 jornadas de atención itinerante en la localidad de Barrios Unidos, todos los lunes; En los Mártires, en el Castillo de las Artes, todos los miércoles y en la localidad de Antonio Nariño, Casa de la Juventud, todos los martes</t>
  </si>
  <si>
    <t>En Junio con el objetivo de Aumentar a 2 unidades de operación la estrategia Casa de Todas, una sede física y una móvil y en desarrollo del plan de acción para el pilotaje de atenciones con la Unidad Móvil ¨Casa de Todas¨ para mujeres que realizan actividades sexuales pagadas, se realizaron las siguientes acciones:
1.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un total de  208 atenciones psicosociales así:  14 atenciones en la unidad móvil de forma presencial en las localidades focalizadas y adicionalmente se realizaron 194 atenciones psicosociales en la sede física y de forma telefónica. 
2.	Con el objetivo de realizar las atenciones jurídicas (valoraciones iniciales, asesoría, seguimientos y cierres) a mujeres que realizan actividades sexuales pagadas, se realizan un total de 404 atenciones jurídicas así:  En el área jurídica se realizan 27 atenciones en la Unidad Móvil de manera presencial en las diferentes localidades focalizadas y adicionalmente, se realizan 377 atenciones en la sede física y de forma telefónica.
3.	En junio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388 atenciones, realizadas así: Se realizaron 36 atenciones en la unidad móvil de manera presencial en las localidades focalizadas y se realizaron 352 atenciones en la sede física y de forma telefónica.
4.	Se realizaron dos espacios de cualificación y fortalecimiento de habilidades del Equipo de Casa de Todas: (i) Capacitación Cuidado Menstrual 14 contratistas (ii) Sesión de fortalecimiento de equipo a través del Yoga 9 contratistas. 
5.	Se continuó con la articulación de espacios en Los Mártires, Barrios Unidos, SantaFe, Kennedy y Puente Aranda para avanzar en la implementación de la unidad móvil de Casa de Todas. 
6.	Se realizaron 25 recorridos en dupla en las 18 localidades donde se han identificado que se realizan ASP.
7.	Se realizaron cinco (5) ferias y jornadas de servicios interinstitucionales, en articulación con articulo con Subredes de Salud, SD Salud, SD Desarrollo Económico, Centro Intégrate, Metro, IPS Colsubsidio y SDMujer. Donde se logró realizar atención a 109 ciudadanas 
8.	Se realizaron 7 jornadas de atención itinerante en la localidad de Barrios Unidos, todos los lunes; En los Mártires y en el Castillo de las Artes, todos los miércoles.
9.	Se realizó un espacio de cocreación en el marco de la consultoría para el desarrollo de los lineamientos. 
10.	Se realizó (1) cine club, con 15 mujeres en ASP
11.	con el fin de sistematizar los procesos de investigación y acción participativa para fortalecer el análisis situacional de las violaciones de derechos de las personas que realizan ASP, en el mes de junio se realizó un grupo focal con mujeres Colombianas (teniendo en cuenta que la investigación se adelanta por nacionalidad) en la localidad de Teusaquillo, de acuerdo con lo programado, el proceso va sin retrasos y con los resultados esperados 
12.	Con el fin de implementar el Plan de formación y cualificación de equipos técnicos que realizan atenciones a mujeres que realizan actividades sexuales pagadas a través de las diferentes modalidades de atención de la Estrategia Casa de Todas: sede física, móvil y telefónica, para el mes de junio se realizó un (1) espacio de formación a funcionarios para atención a mujeres en ASP: 1) Transversalización con la participación de 11 profesionales del equipo de integración social del Hogar Nuevo Porvenir sobre el enfoque diferencial en ASP y Casa de todas
13.	Se realizó una actividad de fortalecimiento de redes en marzo, con la participación de 9 mujeres, en esta actividad, se buscó propiciar un espacio de confianza con el fin de socializar aspectos relacionados con el derecho a la autonomía económica de las mujeres y promover estrategias de ahorro colectivo entre mujeres.
14.	En el mes de junio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25 recorridos territoriales en dupla realizados en junio.</t>
  </si>
  <si>
    <t>En el periodo de enero a febrero se han realizado: (i) 353 atenciones psicosociales (valoraciones iniciales, asesoría, seguimientos y cierres) a mujeres que realizan actividades sexuales pagadas en la sede física y de forma telefónica (ii) 21 atenciones psicosociales (valoraciones iniciales, asesoría, seguimientos y cierres) a mujeres que realizan actividades sexuales pagadas a través de atención en unidad móvil,(iii) 3 espacios de formación, cualificación y fortalecimiento de habilidades en las que participaron 53 profesionales de Casa de Todas (iv)  28 recorridos en dupla, con las profesionales de Casa de Todas y el equipo de gestoras territoriales (v) Gestión institucional y logística para la realización de dos 2 ferias de servicios interinstitucionales, donde se logró realizar atención a 37 ciudadanas en las siguientes localidades: Teusaquillo-Casa de Todas (17) y SantaFe (20) (vi) 9 jornadas de atención itinerante</t>
  </si>
  <si>
    <t>En desarrollo del plan de acción para el pilotaje de atenciones con la Unidad Móvil ¨Casa de Todas¨, en el periodo de enero a marzo se han realizado las siguientes acciones: (i) 543  atenciones psicosociales (valoraciones iniciales, asesoría, seguimientos y cierres) a mujeres que realizan actividades sexuales pagadas en la sede física y de forma telefónica 
(ii) 25 atenciones psicosociales a través de la Unidad Móvil (valoraciones iniciales, asesoría, seguimientos y cierres) a mujeres que realizan actividades sexuales pagadas
(iii) 6 espacios de formación, cualificación y fortalecimiento de habilidades en las que participaron 110 profesionales de Casa de Todas 
(iv) 48 recorridos en dupla, con las profesionales de Casa de Todas y el equipo de gestoras territoriales.
(v) 4 ferias de servicios interinstitucionales, donde se logró realizar atención a 57 ciudadanas. 
(vi) 17 jornadas de atención itinerante 
(vii)  (1) taller en el marco de la conmemoración del 8M con las estudiantes de Educación Flexible 
(viii)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t>
  </si>
  <si>
    <t>En desarrollo del plan de acción para el pilotaje de atenciones con la Unidad Móvil ¨Casa de Todas¨, en el periodo de enero a abril se han realizado las siguientes acciones: (i)	759  atenciones psicosociales (valoraciones iniciales, asesoría, seguimientos y cierres) a mujeres que realizan actividades sexuales pagadas en la sede física y de forma telefónica 
(ii)	26 atenciones psicosociales a través de la Unidad Móvil (valoraciones iniciales, asesoría, seguimientos y cierres) a mujeres que realizan actividades sexuales pagadas
(iii)	9 espacios de formación, cualificación y fortalecimiento de habilidades en las que participaron 127 profesionales de Casa de Todas 
(iv)	70 recorridos en dupla, con las profesionales de Casa de Todas y el equipo de gestoras territoriales.
(v)	 6 ferias de servicios interinstitucionales, donde se logró realizar atención a 95  ciudadanas. 
(vi)	25 jornadas de atención itinerante 
(vii)	(1) taller en el marco de la conmemoración del 8M con las estudiantes de Educación Flexible 
(viii)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t>
  </si>
  <si>
    <t>En desarrollo del plan de acción para el pilotaje de atenciones con la Unidad Móvil ¨Casa de Todas¨, en el periodo de Enero a Mayo se han realizado las siguientes acciones a mujeres que realizan actividades sexuales pagadas: (i)	un total de 1.000 atenciones psicosociales  (valoraciones iniciales, asesoría, seguimientos y cierres)  realizadas así: 49 atenciones en la Unidad Móvil  y adicionalmente 951 atenciones en la sede física y de forma telefónica. Adicionalmente se ha realizado en todo el periodo: 
(i)	13 espacios de formación, cualificación y fortalecimiento de habilidades en las que participaron 217 profesionales y equipos técnicos de Casa de Todas. 
(ii)	91 recorridos en dupla, con las profesionales de Casa de Todas y el equipo de gestoras territoriales, en dupla en las 18 localidades donde se han identificado que se realizan ASP 
(iii)	 9 ferias de servicios interinstitucionales, donde se logró realizar atención a 154  ciudadanas. 
(iv)	36  jornadas de atención itinerante en las 18 localidades donde se han identificado que se realizan ASP: Barrios Unidos, Kennedy, Chapinero, Usaquén, Los Mártires, Suba, Antonio Nariño, Rafael Uribe Uribe, Ciudad Bolívar, Engativá, Bosa, La Candelaria, Santa Fe, Tunjuelito, Usme, Fontibón, Puente Aranda y Teusaquillo.
(v)	(1) taller en el marco de la conmemoración del 8M con las estudiantes de Educación Flexible 
(vi)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dos(2) grupos focales con mujeres migrantes en la localidad de los Mártires.</t>
  </si>
  <si>
    <t>En el periodo acumulado de enero a junio de 2025 y con el objetivo de realizar atenciones psicosociales (valoraciones iniciales, asesoría, seguimientos y cierres) a mujeres que realizan actividades sexuales pagadas ASP a través de las diferentes modalidades de atención de la Estrategia Casa de Todas: sede física, unidad móvil y atención telefónica, se realizaron 1208 atenciones, así:  
63 atenciones en la unidad móvil de forma presencial en las diferentes localidades focalizadas. Adicionalmente se realizaron 1145 atenciones en la sede física y de forma telefónica. 
Adicionalmente en el periodo acumulado en desarrollo del plan de acción para el pilotaje de atenciones con la Unidad Móvil ¨Casa de Todas¨ en el área jurídica, psicosocial y de intervenciones en trabajo social para mujeres que realizan actividades sexuales pagadas, se realizaron las siguientes acciones:
(1)	15 espacios de formación, cualificación y fortalecimiento de habilidades en las que se registraron 240 participaciones del equipo de profesionales y técnicas de Casa de Todas. 
(2)	Se continuó con la articulación de espacios en Los Mártires, Barrios Unidos, SantaFe, Kennedy y Puente Aranda para avanzar en la implementación de la unidad móvil de Casa de Todas. 
(3)	Se realizaron 116 recorridos en dupla en las 18 localidades donde se han identificado que se realizan ASP.
(4)	Se realizaron doce 14 ferias y jornadas de servicios interinstitucionales, en articulación con articulo con Subredes de Salud, SD Salud, SD Desarrollo Económico, Centro Intégrate, Metro, IPS Colsibsidio y SDMujer. Donde se logró realizar atención a 263 ciudadanas 
(5)	Se realizaron 43 jornadas de atención itinerante en las diferentes localidades focalizadas. 
Esta actividad ha superado para el periodo el avance en lo programado, toda vez que adicionalmente se ha avanzado con: 
(6)	Se realizó un espacio de cocreación en el marco de la consultoría para el desarrollo de los lineamientos. 
(7)	Se realizó (1) cine club, con 15 mujeres en ASP
(8)	 (1) taller en el marco de la conmemoración del 8M con las estudiantes de Educación Flexible 
Por último con el objetivo de sistematizar los procesos de investigación y acción participativa para fortalecer el análisis situacional de las violaciones de derechos de las personas que realizan ASP,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 (3) grupos focales 2 de ellos con mujeres migrantes en la localidad de los Mártires y uno (1) un grupo focal con mujeres Colombianas (teniendo en cuenta que la investigación se adelanta por nacionalidad) en la localidad de Teusaquillo.</t>
  </si>
  <si>
    <r>
      <t xml:space="preserve">En enero se prestaron orientaciones psicosociales se centraron en la gestión del malestar emocional y  herramientas para fortalecer la salud mental, mejorar su bienestar, afianzar habilidades empoderamiento frente a su proyecto de vida, de tal manera que en el área psicosocial se realizaron </t>
    </r>
    <r>
      <rPr>
        <b/>
        <sz val="13"/>
        <color theme="1"/>
        <rFont val="Arial"/>
        <family val="2"/>
      </rPr>
      <t>183 atenciones en la sede física</t>
    </r>
    <r>
      <rPr>
        <sz val="13"/>
        <color theme="1"/>
        <rFont val="Arial"/>
        <family val="2"/>
      </rPr>
      <t xml:space="preserve"> y de forma telefónica desagregadas así: 19 asesorías y 3 valoraciones iniciales, 144 seguimientos, y 17 cierres. y de igual forma en enero, el área psicosocial se realizaron </t>
    </r>
    <r>
      <rPr>
        <b/>
        <sz val="13"/>
        <color theme="1"/>
        <rFont val="Arial"/>
        <family val="2"/>
      </rPr>
      <t xml:space="preserve">9 atenciones en la unidad móvil </t>
    </r>
    <r>
      <rPr>
        <sz val="13"/>
        <color theme="1"/>
        <rFont val="Arial"/>
        <family val="2"/>
      </rPr>
      <t>de manera presencial, desagregadas así: 4 asesorías, 2 valoraciones iniciales, y 3 cierres, adicionalmente se prestó atención en la casa itinerante Castillo de las Artes, donde se ofreció atención y orientación psicosocial a aquellas mujeres que lo requerían.</t>
    </r>
  </si>
  <si>
    <r>
      <t xml:space="preserve">En febrero, el área psicosocial se realizaron </t>
    </r>
    <r>
      <rPr>
        <b/>
        <sz val="13"/>
        <color theme="1"/>
        <rFont val="Arial"/>
        <family val="2"/>
      </rPr>
      <t>170 atenciones en la sede física</t>
    </r>
    <r>
      <rPr>
        <sz val="13"/>
        <color theme="1"/>
        <rFont val="Arial"/>
        <family val="2"/>
      </rPr>
      <t xml:space="preserve"> y de forma telefónica desagregadas así: 21 asesorías, 1 valoración inicial, 125 seguimientos, y 23 cierres y para el mismo mes el área psicosocial  se realizaron </t>
    </r>
    <r>
      <rPr>
        <b/>
        <sz val="13"/>
        <color theme="1"/>
        <rFont val="Arial"/>
        <family val="2"/>
      </rPr>
      <t xml:space="preserve">12 atenciones en la unidad móvil </t>
    </r>
    <r>
      <rPr>
        <sz val="13"/>
        <color theme="1"/>
        <rFont val="Arial"/>
        <family val="2"/>
      </rPr>
      <t>de manera presencial, desagregadas así: 5 asesorías, 5 valoraciones iniciales, y 2 cierres. Se prestó atención en la casa itinerante Castillo de las Artes y Antonio Nariño, donde se ofreció atención y orientación psicosocial a aquellas mujeres que lo requerían.</t>
    </r>
  </si>
  <si>
    <r>
      <t xml:space="preserve">En marzo, el área psicosocial se realizaron </t>
    </r>
    <r>
      <rPr>
        <b/>
        <sz val="13"/>
        <color theme="1"/>
        <rFont val="Arial"/>
        <family val="2"/>
      </rPr>
      <t>190 atenciones en la sede física</t>
    </r>
    <r>
      <rPr>
        <sz val="13"/>
        <color theme="1"/>
        <rFont val="Arial"/>
        <family val="2"/>
      </rPr>
      <t xml:space="preserve"> y de forma telefónica desagregadas así: 22 asesorías y 6 valoraciones iniciales, 154 seguimientos, y 8 cierres y adicionalmente se realizaron </t>
    </r>
    <r>
      <rPr>
        <b/>
        <sz val="13"/>
        <color theme="1"/>
        <rFont val="Arial"/>
        <family val="2"/>
      </rPr>
      <t xml:space="preserve">4 atenciones en la unidad móvil </t>
    </r>
    <r>
      <rPr>
        <sz val="13"/>
        <color theme="1"/>
        <rFont val="Arial"/>
        <family val="2"/>
      </rPr>
      <t>de manera presencial, desagregadas así: 1 asesorías, 1 valoraciones iniciales, 1 seguimiento y 1 cierres, este acompañamiento psicosocial proporcionó herramientas prácticas para el autocuidado y promovió un entorno donde las mujeres se reconocieron como garantes de derechos. A través de este proceso, pudieron valorar la importancia de su salud mental, fortalecer su autonomía y desarrollar estrategias para afrontar los desafíos de la vida. Durante el mes de marzo Se brindó atención en la unidad móvil ubicada en Castillo de las artes, IPS Quiasmo (Barrios Unidos) y Casa de la Juventud Antonio Nariño, ofreciendo orientación y apoyo psicosocial a las mujeres que lo requerían, de acuerdo con sus necesidades específicas</t>
    </r>
  </si>
  <si>
    <r>
      <t xml:space="preserve">En abril, el área psicosocial se realizó </t>
    </r>
    <r>
      <rPr>
        <b/>
        <sz val="13"/>
        <rFont val="Arial"/>
        <family val="2"/>
      </rPr>
      <t>216 atenciones en la sede física</t>
    </r>
    <r>
      <rPr>
        <sz val="13"/>
        <rFont val="Arial"/>
        <family val="2"/>
      </rPr>
      <t xml:space="preserve"> y de forma telefónica desagregadas así: 27 asesorías y 02 valoraciones iniciales, 168 seguimientos, y 19 cierres. El acompañamiento psicosocial ofreció herramientas de autocuidado, promoviendo espacios de reflexión sobre la salud mental, el reconocimiento como sujetas de derechos y el fortalecimiento de la autonomía. A través del proceso, las mujeres adquirieron estrategias para afrontar desafíos personales y sociales. Adicionalmente, en el área psicosocial se realizó </t>
    </r>
    <r>
      <rPr>
        <b/>
        <sz val="13"/>
        <rFont val="Arial"/>
        <family val="2"/>
      </rPr>
      <t xml:space="preserve">Una (1) atencion de manera presencial en la unidad móvil </t>
    </r>
    <r>
      <rPr>
        <sz val="13"/>
        <rFont val="Arial"/>
        <family val="2"/>
      </rPr>
      <t xml:space="preserve">ubicada en Castillo de las artes y  Casa de la Juventud Antonio Nariño, ofreciendo orientación y apoyo psicosocial. </t>
    </r>
  </si>
  <si>
    <r>
      <t xml:space="preserve">En mayo, el área psicosocial se realizaron </t>
    </r>
    <r>
      <rPr>
        <b/>
        <sz val="13"/>
        <color theme="1"/>
        <rFont val="Arial"/>
        <family val="2"/>
      </rPr>
      <t>23 atenciones en la unidad móvil</t>
    </r>
    <r>
      <rPr>
        <sz val="13"/>
        <color theme="1"/>
        <rFont val="Arial"/>
        <family val="2"/>
      </rPr>
      <t xml:space="preserve"> de manera presencial y adicionalmente más </t>
    </r>
    <r>
      <rPr>
        <b/>
        <sz val="13"/>
        <color theme="1"/>
        <rFont val="Arial"/>
        <family val="2"/>
      </rPr>
      <t>192 atenciones en la sede física</t>
    </r>
    <r>
      <rPr>
        <sz val="13"/>
        <color theme="1"/>
        <rFont val="Arial"/>
        <family val="2"/>
      </rPr>
      <t xml:space="preserve"> y de forma telefónica desagregadas así: 30 asesorías y 10 valoraciones iniciales, 130 seguimientos, y 22 cierres. El acompañamiento psicosocial ofreció herramientas de bienestar emocional, autocuidado, y promoción de espacios de reflexión sobre la salud mental, el reconocimiento como sujetas de derechos y el fortalecimiento de la autonomía. A través del proceso, las mujeres adquirieron estrategias para afrontar desafíos personales y sociales.  Durante este mes, se brindó atención en la unidad móvil ubicada Los Mártires, Antonio Nariño, Barrios unidos y Ciudad Bolívar, ofreciendo orientación y apoyo psicosocial a las mujeres que lo requerían, de acuerdo con sus necesidades específicas.</t>
    </r>
  </si>
  <si>
    <r>
      <t xml:space="preserve">En el mes de julio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216 atenciones, así: </t>
    </r>
    <r>
      <rPr>
        <b/>
        <sz val="13"/>
        <color theme="1"/>
        <rFont val="Arial"/>
        <family val="2"/>
      </rPr>
      <t>17 atenciones en la unidad móvil</t>
    </r>
    <r>
      <rPr>
        <sz val="13"/>
        <color theme="1"/>
        <rFont val="Arial"/>
        <family val="2"/>
      </rPr>
      <t xml:space="preserve"> de manera presencial. Se brindó atención en la unidad móvil en las localidades de Los Mártires, Barrios Unidos, Engativá, Tunjuelito y La Candelaria, ofreciendo orientación y apoyo psicosocial a las mujeres que lo requerían. Adicionalmente se realizaron</t>
    </r>
    <r>
      <rPr>
        <b/>
        <sz val="13"/>
        <color theme="1"/>
        <rFont val="Arial"/>
        <family val="2"/>
      </rPr>
      <t xml:space="preserve"> 199 atenciones en la sede física</t>
    </r>
    <r>
      <rPr>
        <sz val="13"/>
        <color theme="1"/>
        <rFont val="Arial"/>
        <family val="2"/>
      </rPr>
      <t xml:space="preserve"> y de forma telefónica desagregadas así: 33 asesorías y 06 valoraciones iniciales, 142 seguimientos, y 18 cierres. Este apoyo buscó que las mujeres se reconocieran como sujetas de derechos, fortaleciendo su autonomía y  equipándolas con herramientas para afrontar desafíos personales y sociales. Además, se llevaron a cabo dos talleres, uno de temática para violencia económica y patrimonial y un taller de bienvenida con las estudiantes de educación flexible sobre autoconocimiento. </t>
    </r>
  </si>
  <si>
    <r>
      <t xml:space="preserve">En el mes de Enero se realizaron </t>
    </r>
    <r>
      <rPr>
        <b/>
        <sz val="13"/>
        <rFont val="Arial"/>
        <family val="2"/>
      </rPr>
      <t xml:space="preserve">5 recorridos en dupla </t>
    </r>
    <r>
      <rPr>
        <sz val="13"/>
        <rFont val="Arial"/>
        <family val="2"/>
      </rPr>
      <t xml:space="preserve">en las localidades de Kennedy Patio Bonito, Santa fe, Puente Aranda, Los Mártires y Barrios Unidos y </t>
    </r>
    <r>
      <rPr>
        <b/>
        <sz val="13"/>
        <rFont val="Arial"/>
        <family val="2"/>
      </rPr>
      <t xml:space="preserve">4 jornadas de atención itinerante </t>
    </r>
    <r>
      <rPr>
        <sz val="13"/>
        <rFont val="Arial"/>
        <family val="2"/>
      </rPr>
      <t>en la localidad de los Mártires, en el Castillo de las Artes, todos los miércoles del mes.</t>
    </r>
  </si>
  <si>
    <r>
      <t xml:space="preserve">En el mes de febrero, de acuerdo con lo proyectado en el Plan de Acción, se realizaron </t>
    </r>
    <r>
      <rPr>
        <b/>
        <sz val="13"/>
        <color theme="1"/>
        <rFont val="Arial"/>
        <family val="2"/>
      </rPr>
      <t>tres espacios de cualificación y fortalecimiento de habilidades del Equipo de Casa de Todas</t>
    </r>
    <r>
      <rPr>
        <sz val="13"/>
        <color theme="1"/>
        <rFont val="Arial"/>
        <family val="2"/>
      </rPr>
      <t xml:space="preserve">, para llevar a cabo las actividades en el marco de las líneas de acción de la unidad móvil: recorridos en dupla, jornadas de servicios interinstitucionales, atención itinerante, trabajo con estudios WedCam, así: i) Reunión de equipo de CT, de socialización del Plan de Emergencias de la Casa con las herramientas para el desarrollo de acciones externas, así como las herramientas para el desarrollo de los recorridos en dupla a través de la implementación de la geo en Google Maps. Participaron 20 contratistas. ii) Cartografía social, espacio para la socialización de las dinámicas de las zonas con el fin de establecer planes de acción para la realización de recorridos en dupla. Participaron 18 contratistas. iii) café para todas, espacio con el equipo de la estrategia, donde la temática a abordar fue Conectando con la calma, guía práctica de apoyo emocional en crisis, a cargo del equipo de psicología. Participaron 15 contratistas.  Adicionalmente </t>
    </r>
    <r>
      <rPr>
        <b/>
        <sz val="13"/>
        <color theme="1"/>
        <rFont val="Arial"/>
        <family val="2"/>
      </rPr>
      <t>se realizaron (i) 23 recorridos en dupla</t>
    </r>
    <r>
      <rPr>
        <sz val="13"/>
        <color theme="1"/>
        <rFont val="Arial"/>
        <family val="2"/>
      </rPr>
      <t xml:space="preserve"> en las 18 localidades donde se han identificado que se realizan ASP: Barrios Unidos, Kennedy, Chapinero, Usaquén, Los Mártires, Suba, Antonio Nariño, Rafael Uribe Uribe, Ciudad Bolívar, Engativá, Bosa, La Candelaria, Santa Fe, Tunjuelito, Usme, Fontibón, Puente Aranda y Teusaquillo. (ii) </t>
    </r>
    <r>
      <rPr>
        <b/>
        <sz val="13"/>
        <color theme="1"/>
        <rFont val="Arial"/>
        <family val="2"/>
      </rPr>
      <t>2 jornadas de servicios interinstitucionales</t>
    </r>
    <r>
      <rPr>
        <sz val="13"/>
        <color theme="1"/>
        <rFont val="Arial"/>
        <family val="2"/>
      </rPr>
      <t xml:space="preserve"> en articulación con articulo con Subredes de Salud, SD Integración Social, SD Desarrollo Económico, SdMujer y FNA Donde se logró realizar </t>
    </r>
    <r>
      <rPr>
        <b/>
        <sz val="13"/>
        <color theme="1"/>
        <rFont val="Arial"/>
        <family val="2"/>
      </rPr>
      <t>atención a 37 ciudadanas</t>
    </r>
    <r>
      <rPr>
        <sz val="13"/>
        <color theme="1"/>
        <rFont val="Arial"/>
        <family val="2"/>
      </rPr>
      <t xml:space="preserve"> en las siguientes localidades: el 13.02.25 Teusaquillo-Casa de Todas (17) y el 27.02.25 , SantaFe Fundacion Procear (20). y se realizaron </t>
    </r>
    <r>
      <rPr>
        <b/>
        <sz val="13"/>
        <color theme="1"/>
        <rFont val="Arial"/>
        <family val="2"/>
      </rPr>
      <t>5 jornadas de atención itinerante</t>
    </r>
    <r>
      <rPr>
        <sz val="13"/>
        <color theme="1"/>
        <rFont val="Arial"/>
        <family val="2"/>
      </rPr>
      <t xml:space="preserve"> en la localidad de los Mártires, en el Castillo de las Artes, todos los miércoles y en la localidad de Antonio Nariño, Casa de la Juventud todos los martes.</t>
    </r>
  </si>
  <si>
    <r>
      <t xml:space="preserve">En desarrollo del plan de acción para el pilotaje de atenciones con la Unidad Móvil ¨Casa de Todas¨, para el mes de marzo se realizaron </t>
    </r>
    <r>
      <rPr>
        <b/>
        <sz val="13"/>
        <color theme="1"/>
        <rFont val="Arial"/>
        <family val="2"/>
      </rPr>
      <t>tres espacios de cualificación y fortalecimiento de habilidades del Equipo de Casa de Todas</t>
    </r>
    <r>
      <rPr>
        <sz val="13"/>
        <color theme="1"/>
        <rFont val="Arial"/>
        <family val="2"/>
      </rPr>
      <t xml:space="preserve">: i) Cartografía social, espacio para la socialización de las dinámicas de las zonas con el fin de establecer planes de acción para la realización de recorridos en dupla. ii) "Café para todas", un espacio de capacitación cuyo objetivo fue sensibilizar a las funcionarias de la estrategia sobre la importancia de la salud mental, donde las contratistas tuvieron la oportunidad de reflexionar y adquirir herramientas prácticas. iii) Se desarrolló el taller de sensibilización sobre Casa de Todas con el Equipo de la Dirección de Enfoque Diferencial.
En el mes de marzo se avanzó con la programación de recorridos en dupla, realizando </t>
    </r>
    <r>
      <rPr>
        <b/>
        <sz val="13"/>
        <color theme="1"/>
        <rFont val="Arial"/>
        <family val="2"/>
      </rPr>
      <t>20 recorridos en dupla</t>
    </r>
    <r>
      <rPr>
        <sz val="13"/>
        <color theme="1"/>
        <rFont val="Arial"/>
        <family val="2"/>
      </rPr>
      <t xml:space="preserve"> en las 18 localidades donde se han identificado que se realizan ASP: Barrios Unidos, Kennedy, Chapinero, Usaquén, Los Mártires, Suba, Antonio Nariño, Rafael Uribe Uribe, Ciudad Bolívar, Engativá, Bosa, La Candelaria, Santa Fe, Tunjuelito, Usme, Fontibón, Puente Aranda y Teusaquillo. Se realizaron </t>
    </r>
    <r>
      <rPr>
        <b/>
        <sz val="13"/>
        <color theme="1"/>
        <rFont val="Arial"/>
        <family val="2"/>
      </rPr>
      <t xml:space="preserve">2 jornadas de servicios interinstitucionales </t>
    </r>
    <r>
      <rPr>
        <sz val="13"/>
        <color theme="1"/>
        <rFont val="Arial"/>
        <family val="2"/>
      </rPr>
      <t>en articulación con articulo con Subredes de Salud, SD Integración Social, SD Desarrollo Económico, SDMujer y FNA Donde se logró realizar</t>
    </r>
    <r>
      <rPr>
        <b/>
        <sz val="13"/>
        <color theme="1"/>
        <rFont val="Arial"/>
        <family val="2"/>
      </rPr>
      <t xml:space="preserve"> atención a 20 ciudadanas</t>
    </r>
    <r>
      <rPr>
        <sz val="13"/>
        <color theme="1"/>
        <rFont val="Arial"/>
        <family val="2"/>
      </rPr>
      <t xml:space="preserve"> en las siguientes localidades: el 13.03.25 Teusaquillo-Casa de Todas (17) y el 27.03.25 , Barrios Unidos - IPS Quiasmo (3). Y también se realizaron </t>
    </r>
    <r>
      <rPr>
        <b/>
        <sz val="13"/>
        <color theme="1"/>
        <rFont val="Arial"/>
        <family val="2"/>
      </rPr>
      <t xml:space="preserve">8 jornadas de atención itinerante </t>
    </r>
    <r>
      <rPr>
        <sz val="13"/>
        <color theme="1"/>
        <rFont val="Arial"/>
        <family val="2"/>
      </rPr>
      <t>en la localidad de los Mártires, en el Castillo de las Artes, todos los miércoles y en la localidad de Antonio Nariño, Casa de la Juventud, todos los martes.
Adicionalmente, se realizo (1) taller en el marco de la conmemoración del 8M con las estudiantes de Educación Flexible y se dio inicio a la articulación de espacios para avanzar en la implementación de la unidad móvil de Casa de Todas y en la revisión de la guía operativa del Plan de Acción de la unidad física y unidad móvil.</t>
    </r>
  </si>
  <si>
    <r>
      <t xml:space="preserve">En desarrollo del plan de acción para el pilotaje de atenciones con la Unidad Móvil ¨Casa de Todas¨, para el mes de Abril, se realizaron las siguientes acciones:
 (i)Se realizaron </t>
    </r>
    <r>
      <rPr>
        <b/>
        <sz val="13"/>
        <rFont val="Arial"/>
        <family val="2"/>
      </rPr>
      <t>tres espacios de cualificación y fortalecimiento de habilidades del Equipo de Casa de Todas,</t>
    </r>
    <r>
      <rPr>
        <sz val="13"/>
        <rFont val="Arial"/>
        <family val="2"/>
      </rPr>
      <t xml:space="preserve"> con el fin llevar a cabo las atenciones y actividades en el marco de las líneas de acción de la unidad móvil: 1) Capacitación IVE, Realizar capacitación sobre la interrupción voluntaria del embarazo- IVE por parte de Mesa por la vida y la salud de las mujeres con el equipo de Casa de Todas, con la participación de 19 contratistas  2) Cartografía social, espacio para la socialización de las dinámicas de las zonas con el fin de establecer planes de acción para la realización de recorridos en dupla. con la participación de 16 contratistas  3) "Café para todas", un espacio de capacitación cuyo objetivo fue sensibilizar a las funcionarias de la estrategia sobre la atención en crisis y afrontamiento de situaciones relacionadas con la salud mental. con la participación de 17 contratistas  
(ii) En este mes se continuó con la articulación y búsqueda de nuevos espacios para avanzar en la implementación de la unidad móvil de Casa de Todas y en la revisión de la guía operativa del Plan de Acción de la unidad física y unidad móvil. Adicionalmente, 
(iii) Se realizaron </t>
    </r>
    <r>
      <rPr>
        <b/>
        <sz val="13"/>
        <rFont val="Arial"/>
        <family val="2"/>
      </rPr>
      <t xml:space="preserve">22 recorridos en dupla </t>
    </r>
    <r>
      <rPr>
        <sz val="13"/>
        <rFont val="Arial"/>
        <family val="2"/>
      </rPr>
      <t xml:space="preserve">en las 18 localidades donde se han identificado que se realizan ASP: Barrios Unidos, Kennedy, Chapinero, Usaquén, Los Mártires, Suba, Antonio Nariño, Rafael Uribe Uribe, Ciudad Bolívar, Engativá, Bosa, La Candelaria, Santa Fe, Tunjuelito, Usme, Fontibón, Puente Aranda y Teusaquillo.
(iv) Se realizaron </t>
    </r>
    <r>
      <rPr>
        <b/>
        <sz val="13"/>
        <rFont val="Arial"/>
        <family val="2"/>
      </rPr>
      <t>dos (2) jornadas de servicios interinstitucionale</t>
    </r>
    <r>
      <rPr>
        <sz val="13"/>
        <rFont val="Arial"/>
        <family val="2"/>
      </rPr>
      <t xml:space="preserve">s en articulación con articulo con Subredes de Salud, SD Salud, SD Integración Social, SD Desarrollo Económico, SDMujer, Colsubsidio, Metro y Isntituto de Bienestar y protección animal. Donde se logró realizar </t>
    </r>
    <r>
      <rPr>
        <b/>
        <sz val="13"/>
        <rFont val="Arial"/>
        <family val="2"/>
      </rPr>
      <t xml:space="preserve">atención a 38 ciudadanas </t>
    </r>
    <r>
      <rPr>
        <sz val="13"/>
        <rFont val="Arial"/>
        <family val="2"/>
      </rPr>
      <t xml:space="preserve">en las siguiente localidades: 09.04.25 - Castillo de la Artes (14) y 10.04.25 en Teusaquillo-Casa de Todas (24).
(v) Se realizaron </t>
    </r>
    <r>
      <rPr>
        <b/>
        <sz val="13"/>
        <rFont val="Arial"/>
        <family val="2"/>
      </rPr>
      <t xml:space="preserve">8 jornadas de atencion itinerante </t>
    </r>
    <r>
      <rPr>
        <sz val="13"/>
        <rFont val="Arial"/>
        <family val="2"/>
      </rPr>
      <t>en la localidad de los Mártires, en el Castillo de las Artes, todos los miércoles y en la localidad de Antonio Nariño, Casa de la Juventud, todos los martes</t>
    </r>
  </si>
  <si>
    <r>
      <t>En el mes de mayo, en desarrollo del Plan de Acción para el pilotaje de atenciones con la Unidad Móvil ¨Casa de Todas¨ se realizaron las siguientes acciones:
i)	Se realizaron</t>
    </r>
    <r>
      <rPr>
        <b/>
        <sz val="13"/>
        <color theme="1"/>
        <rFont val="Arial"/>
        <family val="2"/>
      </rPr>
      <t xml:space="preserve"> cuatro espacios de cualificación y fortalecimiento de habilidades del Equipo de Casa de Todas:</t>
    </r>
    <r>
      <rPr>
        <sz val="13"/>
        <color theme="1"/>
        <rFont val="Arial"/>
        <family val="2"/>
      </rPr>
      <t xml:space="preserve"> 1) Capacitación 14 contratistas Centro Intégrate,  oferta de servicios y puntos de atención a nivel nacional para población migrante. 2) Capacitación 6 contratistas Fundación Refugiados Unidos - Visa Especial al equipo Jurídico. Fortalecimiento de procesos de regularización para migrantes venezolanos - tipos de visa en Colombia. 3) Subsecretaría de cuidado - Capacitación Decreto 053. Capacitar a 16 profesionales y contratistas, en el Decreto 053 de 2023. 4) capacitación a 19 contratistas del Equipo casa de todas en  Cartografía social, espacio para la socialización de las dinámicas de las zonas con el fin de establecer planes de acción para la realización de recorridos en dupla.
ii)	En mayo se continuó con la articulación de espacios en Barrios Unidos, Antonio Nariño y Ciudad Bolívar para avanzar en la implementación de la unidad móvil de Casa de Todas. 
iii)	Se realizaron </t>
    </r>
    <r>
      <rPr>
        <b/>
        <sz val="13"/>
        <color theme="1"/>
        <rFont val="Arial"/>
        <family val="2"/>
      </rPr>
      <t xml:space="preserve">21 recorridos en dupla </t>
    </r>
    <r>
      <rPr>
        <sz val="13"/>
        <color theme="1"/>
        <rFont val="Arial"/>
        <family val="2"/>
      </rPr>
      <t xml:space="preserve">en las 18 localidades donde se han identificado que se realizan ASP: Barrios Unidos, Kennedy, Chapinero, Usaquén, Los Mártires, Suba, Antonio Nariño, Rafael Uribe Uribe, Ciudad Bolívar, Engativá, Bosa, La Candelaria, Santa Fe, Tunjuelito, Usme, Fontibón, Puente Aranda y Teusaquillo.
v)	Se realizaron tres </t>
    </r>
    <r>
      <rPr>
        <b/>
        <sz val="13"/>
        <color theme="1"/>
        <rFont val="Arial"/>
        <family val="2"/>
      </rPr>
      <t xml:space="preserve">(3) jornadas de servicios interinstitucionales </t>
    </r>
    <r>
      <rPr>
        <sz val="13"/>
        <color theme="1"/>
        <rFont val="Arial"/>
        <family val="2"/>
      </rPr>
      <t xml:space="preserve">en articulación con articulo con Subredes de Salud, SD Salud, SD Integración Social, SD Desarrollo Económico, SDMujer, Colsubsidio, Metro, y Centro Intégrate IPS Colsibsidio. Donde se logró realizar </t>
    </r>
    <r>
      <rPr>
        <b/>
        <sz val="13"/>
        <color theme="1"/>
        <rFont val="Arial"/>
        <family val="2"/>
      </rPr>
      <t>atención a 59 ciudadanas</t>
    </r>
    <r>
      <rPr>
        <sz val="13"/>
        <color theme="1"/>
        <rFont val="Arial"/>
        <family val="2"/>
      </rPr>
      <t xml:space="preserve"> en las siguiente localidades: 15.05.25 en Teusaquillo-Casa de Todas (39); 21.05.25 Los Mártires (20); 22.05.25 Ciudad Bolívar (1)
vi)	Se realizaron 1</t>
    </r>
    <r>
      <rPr>
        <b/>
        <sz val="13"/>
        <color theme="1"/>
        <rFont val="Arial"/>
        <family val="2"/>
      </rPr>
      <t>1 jornadas de atención itinerante</t>
    </r>
    <r>
      <rPr>
        <sz val="13"/>
        <color theme="1"/>
        <rFont val="Arial"/>
        <family val="2"/>
      </rPr>
      <t xml:space="preserve"> en la localidad de Barrios Unidos, todos los lunes; En los Mártires, en el Castillo de las Artes, todos los miércoles y en la localidad de Antonio Nariño, Casa de la Juventud, todos los martes.</t>
    </r>
  </si>
  <si>
    <r>
      <t xml:space="preserve">En el mes de junio, en desarrollo del plan de acción para el pilotaje de atenciones con la Unidad Móvil ¨Casa de Todas¨ en el área jurídica, psicosocial y de intervenciones en trabajo social para mujeres que realizan actividades sexuales pagadas, se realizaron las siguientes acciones:
(1)	se realizaron </t>
    </r>
    <r>
      <rPr>
        <b/>
        <sz val="13"/>
        <color theme="1"/>
        <rFont val="Arial"/>
        <family val="2"/>
      </rPr>
      <t>dos espacios de cualificación y fortalecimiento de habilidades del Equipo de Casa de Todas</t>
    </r>
    <r>
      <rPr>
        <sz val="13"/>
        <color theme="1"/>
        <rFont val="Arial"/>
        <family val="2"/>
      </rPr>
      <t xml:space="preserve">, con el fin llevar a cabo las atenciones y actividades en el marco de las líneas de acción de la unidad móvil: (i) Capacitación Cuidado Menstrual 14 contratistas (ii) Sesión de fortalecimiento de equipo a través del Yoga 9 contratistas. 
(2)	Se continuó con la articulación de espacios en Los Mártires, Barrios Unidos, SantaFe, Kennedy y Puente Aranda para avanzar en la implementación de la unidad móvil de Casa de Todas. 
(3)	Se realizaron </t>
    </r>
    <r>
      <rPr>
        <b/>
        <sz val="13"/>
        <color theme="1"/>
        <rFont val="Arial"/>
        <family val="2"/>
      </rPr>
      <t>25 recorridos en dupla</t>
    </r>
    <r>
      <rPr>
        <sz val="13"/>
        <color theme="1"/>
        <rFont val="Arial"/>
        <family val="2"/>
      </rPr>
      <t xml:space="preserve"> en las 18 localidades donde se han identificado que se realizan ASP: Barrios Unidos, Kennedy, Chapinero, Usaquén, Los Mártires, Suba, Antonio Nariño, Rafael Uribe Uribe, Ciudad Bolívar, Engativá, Bosa, La Candelaria, Santa Fe, Tunjuelito, Usme, Fontibón, Puente Aranda y Teusaquillo.
(4)	Se realizaron cinco </t>
    </r>
    <r>
      <rPr>
        <b/>
        <sz val="13"/>
        <color theme="1"/>
        <rFont val="Arial"/>
        <family val="2"/>
      </rPr>
      <t>(5) ferias y jornadas de servicios interinstitucionales</t>
    </r>
    <r>
      <rPr>
        <sz val="13"/>
        <color theme="1"/>
        <rFont val="Arial"/>
        <family val="2"/>
      </rPr>
      <t xml:space="preserve">, en articulación con articulo con Subredes de Salud, SD Salud, SD Desarrollo Económico, Centro Intégrate, Metro, IPS Colsibsidio y SDMujer. Donde se logró realizar </t>
    </r>
    <r>
      <rPr>
        <b/>
        <sz val="13"/>
        <color theme="1"/>
        <rFont val="Arial"/>
        <family val="2"/>
      </rPr>
      <t>atención a 109 ciudadanas</t>
    </r>
    <r>
      <rPr>
        <sz val="13"/>
        <color theme="1"/>
        <rFont val="Arial"/>
        <family val="2"/>
      </rPr>
      <t xml:space="preserve"> en las siguiente localidades: Puente Aranda (26) Kennedy (17) Los Mártires (15) Santa Fe (27) y Teusaquillo-Casa de Todas (24)
(5)	Se realizaron </t>
    </r>
    <r>
      <rPr>
        <b/>
        <sz val="13"/>
        <color theme="1"/>
        <rFont val="Arial"/>
        <family val="2"/>
      </rPr>
      <t>7 jornadas de atención itinerante</t>
    </r>
    <r>
      <rPr>
        <sz val="13"/>
        <color theme="1"/>
        <rFont val="Arial"/>
        <family val="2"/>
      </rPr>
      <t xml:space="preserve"> en la localidad de Barrios Unidos, todos los lunes; En los Mártires y en el Castillo de las Artes, todos los miércoles.
Esta actividad ha superado para el mes de Junio el avance en lo programado toda vez que adicionalmente se ha avanzado con: 
(6)	Se realizó un espacio de cocreación en el marco de la consultoría para el desarrollo de los lineamientos. 
(7)	Se realizó (1) cine club, con 15 mujeres en ASP</t>
    </r>
  </si>
  <si>
    <r>
      <t xml:space="preserve">En el mes de julio, en desarrollo del plan de acción para el pilotaje de atenciones con la Unidad Móvil ¨Casa de Todas¨ en el área jurídica, psicosocial y de intervenciones en trabajo social para mujeres que realizan actividades sexuales pagadas, se realizaron las siguientes acciones:
(1)	se realizaron </t>
    </r>
    <r>
      <rPr>
        <b/>
        <sz val="13"/>
        <color theme="1"/>
        <rFont val="Arial"/>
        <family val="2"/>
      </rPr>
      <t>dos espacios de cualificación y fortalecimiento de habilidades del Equipo de profesionales de la Casa de Todas</t>
    </r>
    <r>
      <rPr>
        <sz val="13"/>
        <color theme="1"/>
        <rFont val="Arial"/>
        <family val="2"/>
      </rPr>
      <t xml:space="preserve">, con el fin de cualificar las atenciones y actividades en el marco de las líneas de acción de la unidad móvil: (i) Cualificación EMMA - Cuidado Menstrual con 17 contratistas (ii) Cartografía social, espacio para la socialización de las dinámicas en territorio durante los recorridos con el fin de establecer planes de acción con 9 contratistas. 
(2)	Se continuó con la articulación de espacios en Los Mártires, Barrios Unidos, Engativá, Tunjuelito y La Candelaria, para avanzar en la implementación de la unidad móvil de Casa de Todas. 
(3)	Se realizaron </t>
    </r>
    <r>
      <rPr>
        <b/>
        <sz val="13"/>
        <color theme="1"/>
        <rFont val="Arial"/>
        <family val="2"/>
      </rPr>
      <t xml:space="preserve">22 recorridos en dupla </t>
    </r>
    <r>
      <rPr>
        <sz val="13"/>
        <color theme="1"/>
        <rFont val="Arial"/>
        <family val="2"/>
      </rPr>
      <t xml:space="preserve">en las 18 localidades donde se han identificado que se realizan ASP: Barrios Unidos, Kennedy, Chapinero, Usaquén, Los Mártires, Suba, Antonio Nariño, Rafael Uribe Uribe, Ciudad Bolívar, Engativá, Bosa, La Candelaria, Santa Fe, Tunjuelito, Usme, Fontibón, Puente Aranda y Teusaquillo.
(4)	Se realizaron </t>
    </r>
    <r>
      <rPr>
        <b/>
        <sz val="13"/>
        <color theme="1"/>
        <rFont val="Arial"/>
        <family val="2"/>
      </rPr>
      <t>cinco (5) ferias y jornadas de servicios interinstitucionales</t>
    </r>
    <r>
      <rPr>
        <sz val="13"/>
        <color theme="1"/>
        <rFont val="Arial"/>
        <family val="2"/>
      </rPr>
      <t xml:space="preserve">, en articulación con articulo con Subredes de Salud, SD Salud, SD Desarrollo Económico, Centro Intégrate, Metro, IPS Colsibsidio y SDMujer. Donde se logró realizar </t>
    </r>
    <r>
      <rPr>
        <b/>
        <sz val="13"/>
        <color theme="1"/>
        <rFont val="Arial"/>
        <family val="2"/>
      </rPr>
      <t>atención a 109 ciudadanas</t>
    </r>
    <r>
      <rPr>
        <sz val="13"/>
        <color theme="1"/>
        <rFont val="Arial"/>
        <family val="2"/>
      </rPr>
      <t xml:space="preserve"> en las siguiente localidades: en las siguiente localidades: 04.07.25 en Tunjuelito (Carpas-27); 08.07.25 La Candelaria (08); 16.07.25 Los Mártires (21); 17.07.25 Teusaquillo-Casa de Todas (30) y 24.07.25 Barrios Unidos (Carpas-23)
(5) Se realizaron </t>
    </r>
    <r>
      <rPr>
        <b/>
        <sz val="13"/>
        <color theme="1"/>
        <rFont val="Arial"/>
        <family val="2"/>
      </rPr>
      <t>11 jornadas de atención itinerante</t>
    </r>
    <r>
      <rPr>
        <sz val="13"/>
        <color theme="1"/>
        <rFont val="Arial"/>
        <family val="2"/>
      </rPr>
      <t xml:space="preserve"> en la localidad de Barrios Unidos, todos los lunes; en Engativá Casa Mujeres Respiro, todos los martes desde el 15.07, y en los Mártires, en el Castillo de las Artes, todos los miércoles.
Esta actividad ha superado para el mes de Junio el avance en lo programado toda vez que adicionalmente se ha avanzado con: 
(6)	la dupla de articulación de estrategia realizó las siguientes actividades con mujeres en ASP: (1) cine club con 30 participantes, (2) reuniones del consejo consultivo con 6 participantes, (2) grupos poblaciones en el marco de la conmemoración ASP con 36 participantes.</t>
    </r>
  </si>
  <si>
    <r>
      <t xml:space="preserve">En enero, el área jurídica se realizaron </t>
    </r>
    <r>
      <rPr>
        <b/>
        <sz val="13"/>
        <color theme="1"/>
        <rFont val="Arial"/>
        <family val="2"/>
      </rPr>
      <t xml:space="preserve">282 atenciones en la sede física </t>
    </r>
    <r>
      <rPr>
        <sz val="13"/>
        <color theme="1"/>
        <rFont val="Arial"/>
        <family val="2"/>
      </rPr>
      <t xml:space="preserve">y de forma telefónica desagregadas así: 60 asesorías y 9 valoraciones iniciales, 161 seguimientos, y 52 cierres. Adicionalmente, se gestionaron las siguientes actuaciones: - Impulso procesal: 6;  - Derechos de petición 11; - Procesos en representación 5; - Escritos denuncia: 2; -  y adicionalmente se realizaron, </t>
    </r>
    <r>
      <rPr>
        <b/>
        <sz val="13"/>
        <color theme="1"/>
        <rFont val="Arial"/>
        <family val="2"/>
      </rPr>
      <t xml:space="preserve">8 atenciones de área jurídica en la unidad móvil </t>
    </r>
    <r>
      <rPr>
        <sz val="13"/>
        <color theme="1"/>
        <rFont val="Arial"/>
        <family val="2"/>
      </rPr>
      <t>de manera presencial en el Castillo de las Artes, desagregadas así: 5 asesorías, 1 seguimiento, y 2 cierres.</t>
    </r>
  </si>
  <si>
    <r>
      <t xml:space="preserve">En febrero el área jurídica se realizaron </t>
    </r>
    <r>
      <rPr>
        <b/>
        <sz val="13"/>
        <color theme="1"/>
        <rFont val="Arial"/>
        <family val="2"/>
      </rPr>
      <t>290 atenciones en la sede física</t>
    </r>
    <r>
      <rPr>
        <sz val="13"/>
        <color theme="1"/>
        <rFont val="Arial"/>
        <family val="2"/>
      </rPr>
      <t xml:space="preserve"> y de forma telefónica desagregadas así: 69 asesorías y 13 valoraciones iniciales, 164 seguimientos y 44 cierres. Adicionalmente, se gestionaron las siguientes actuaciones: - Impulso procesal: 7 - Derechos de petición 12 - Acción de tutela: 1 - Procesos en representación: 5; - y adicionalmente, en febrero, el área jurídica se realizaron </t>
    </r>
    <r>
      <rPr>
        <b/>
        <sz val="13"/>
        <color theme="1"/>
        <rFont val="Arial"/>
        <family val="2"/>
      </rPr>
      <t xml:space="preserve">4 atenciones en la unidad móvil </t>
    </r>
    <r>
      <rPr>
        <sz val="13"/>
        <color theme="1"/>
        <rFont val="Arial"/>
        <family val="2"/>
      </rPr>
      <t>de manera presencial en el Castillo de las Artes y Antonio Nariño, desagregadas así: 2 asesorías y 2 seguimientos.</t>
    </r>
  </si>
  <si>
    <r>
      <t xml:space="preserve">En marzo, el área jurídica se realizaron </t>
    </r>
    <r>
      <rPr>
        <b/>
        <sz val="13"/>
        <color theme="1"/>
        <rFont val="Arial"/>
        <family val="2"/>
      </rPr>
      <t>362 atenciones en la sede física</t>
    </r>
    <r>
      <rPr>
        <sz val="13"/>
        <color theme="1"/>
        <rFont val="Arial"/>
        <family val="2"/>
      </rPr>
      <t xml:space="preserve"> y de forma telefónica desagregadas así: 76 asesorías y 27 valoraciones iniciales, 223 seguimientos, y 36 cierres, y se realizaron </t>
    </r>
    <r>
      <rPr>
        <b/>
        <sz val="13"/>
        <color theme="1"/>
        <rFont val="Arial"/>
        <family val="2"/>
      </rPr>
      <t xml:space="preserve">11 atenciones en la unidad móvil </t>
    </r>
    <r>
      <rPr>
        <sz val="13"/>
        <color theme="1"/>
        <rFont val="Arial"/>
        <family val="2"/>
      </rPr>
      <t>de manera presencial en el Castillo de las Artes, Antonio Nariño e IPS Quiasmo (Barrios Unidos), desagregadas así: 8 asesorías, 02 seguimientos y 01 cierre. Adicionalmente, se gestionaron las siguientes actuaciones:
- Impulso procesal: 12; 
- Derechos de petición: 14
- Acción de tutela: 1
- Procesos en representación: 5</t>
    </r>
  </si>
  <si>
    <r>
      <t xml:space="preserve">En abril, el área jurídica se realizó </t>
    </r>
    <r>
      <rPr>
        <b/>
        <sz val="13"/>
        <color theme="1"/>
        <rFont val="Arial"/>
        <family val="2"/>
      </rPr>
      <t>328 atenciones en la sede física</t>
    </r>
    <r>
      <rPr>
        <sz val="13"/>
        <color theme="1"/>
        <rFont val="Arial"/>
        <family val="2"/>
      </rPr>
      <t xml:space="preserve"> y de forma telefónica desagregadas así: 69 asesorías y 6 valoraciones iniciales, 201 seguimientos, y 52 cierres. Adicionalmente, se gestionaron las siguientes actuaciones:
- Impulso procesal: 9
- Derechos de petición: 13
- Procesos en representación: 6         
- Asistencia a audiencia 1
Adicionalmente, se realizaron </t>
    </r>
    <r>
      <rPr>
        <b/>
        <sz val="13"/>
        <color theme="1"/>
        <rFont val="Arial"/>
        <family val="2"/>
      </rPr>
      <t xml:space="preserve">11 atenciones en la unidad móvil </t>
    </r>
    <r>
      <rPr>
        <sz val="13"/>
        <color theme="1"/>
        <rFont val="Arial"/>
        <family val="2"/>
      </rPr>
      <t>de manera presencial en el Castillo de las Arte y, Antonio Nariño, desagregadas así: 04 asesorías, 03 seguimientos y 04 cierre.</t>
    </r>
  </si>
  <si>
    <r>
      <t xml:space="preserve">En mayo, el área jurídica realizó un total de 341 atenciones, Realizadas de la siguiente forma: </t>
    </r>
    <r>
      <rPr>
        <b/>
        <sz val="13"/>
        <color theme="1"/>
        <rFont val="Arial"/>
        <family val="2"/>
      </rPr>
      <t>308 atenciones en la sede física</t>
    </r>
    <r>
      <rPr>
        <sz val="13"/>
        <color theme="1"/>
        <rFont val="Arial"/>
        <family val="2"/>
      </rPr>
      <t xml:space="preserve"> y de forma telefónica desagregadas así: 74 asesorías y 17 valoraciones iniciales, 206 seguimientos, y 44 cierres. Adicionalmente, se gestionaron las siguientes actuaciones:
- Impulso procesal: 8
- Derechos de petición: 11
- Procesos vigentes en representación: 6      
A estas se suman </t>
    </r>
    <r>
      <rPr>
        <b/>
        <sz val="13"/>
        <color theme="1"/>
        <rFont val="Arial"/>
        <family val="2"/>
      </rPr>
      <t xml:space="preserve">33 atenciones jurídicas que se realizaron en la Unidad Móvil </t>
    </r>
    <r>
      <rPr>
        <sz val="13"/>
        <color theme="1"/>
        <rFont val="Arial"/>
        <family val="2"/>
      </rPr>
      <t>de manera presencial en Los Mártires, Antonio Nariño, Barrios Unidos, y Ciudad Bolívar, desagregadas así: 10 asesorías, 05 valoraciones iniciales, 03 seguimientos y 10 cierre.</t>
    </r>
  </si>
  <si>
    <r>
      <t xml:space="preserve">En el mes de julio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323 atenciones así:  
En el área jurídica se realizan </t>
    </r>
    <r>
      <rPr>
        <b/>
        <sz val="13"/>
        <color theme="1"/>
        <rFont val="Arial"/>
        <family val="2"/>
      </rPr>
      <t xml:space="preserve">26 atenciones en la unidad móvil </t>
    </r>
    <r>
      <rPr>
        <sz val="13"/>
        <color theme="1"/>
        <rFont val="Arial"/>
        <family val="2"/>
      </rPr>
      <t>de manera presencial en las localidades de Los Mártires, Barrios Unidos, Engativá, Tunjuelito y La Candelaria, desagregadas así: 16 asesorías, 02 valoraciones iniciales, 03 seguimientos y 05 cierre.. 
Adicionalmente, se realizan</t>
    </r>
    <r>
      <rPr>
        <b/>
        <sz val="13"/>
        <color theme="1"/>
        <rFont val="Arial"/>
        <family val="2"/>
      </rPr>
      <t xml:space="preserve"> 297 atenciones en la sede física </t>
    </r>
    <r>
      <rPr>
        <sz val="13"/>
        <color theme="1"/>
        <rFont val="Arial"/>
        <family val="2"/>
      </rPr>
      <t xml:space="preserve">y de forma telefónica desagregadas así: 78 asesorías y 13 valoraciones iniciales, 160 seguimientos, y 46 cierres. Adicionalmente, se gestionaron las siguientes actuaciones:
- Impulso e incidente procesal: 11
- Derechos de petición: 17
- Tutela: 3
- Procesos vigentes en representación: 6   </t>
    </r>
  </si>
  <si>
    <r>
      <t xml:space="preserve">En el mes de febrero se realizaron </t>
    </r>
    <r>
      <rPr>
        <b/>
        <sz val="13"/>
        <rFont val="Arial"/>
        <family val="2"/>
      </rPr>
      <t xml:space="preserve">dos actividades de cualificación </t>
    </r>
    <r>
      <rPr>
        <sz val="13"/>
        <rFont val="Arial"/>
        <family val="2"/>
      </rPr>
      <t xml:space="preserve">a equipos de profesionales que prestan servicios a mujeres en ASP:  
1. Sensibilización con docentes de Educación Flexible, sobre la temática Enfoques de género y diferencial, dirigida a 5 docentes. 
2. Jornada de fortalecimiento de capacidades a servidores y servidoras participantes de la mesa ZESAI, en el marco de la Sentencia T 594 – 2016, Política Pública de Actividades Sexuales Pagadas- PPASP y Estrategia Casa de Todas, con la participación de 49 delegados.  </t>
    </r>
  </si>
  <si>
    <r>
      <t xml:space="preserve">En el mes de marzo se realizó </t>
    </r>
    <r>
      <rPr>
        <b/>
        <sz val="13"/>
        <color theme="1"/>
        <rFont val="Arial"/>
        <family val="2"/>
      </rPr>
      <t xml:space="preserve">una actividad de formación a funcionarios </t>
    </r>
    <r>
      <rPr>
        <sz val="13"/>
        <color theme="1"/>
        <rFont val="Arial"/>
        <family val="2"/>
      </rPr>
      <t xml:space="preserve">para atención a mujeres en ASP: 
1. Transversalización con la participación de 21 profesionales del equipo territorial de Integración Social de las Casas LGBTI, sobre la estrategia casa de todas y cómo realizar atenciones asertivas a mujeres en ASP. </t>
    </r>
  </si>
  <si>
    <r>
      <t xml:space="preserve">En el mes de abril se realizaron </t>
    </r>
    <r>
      <rPr>
        <b/>
        <sz val="13"/>
        <rFont val="Arial"/>
        <family val="2"/>
      </rPr>
      <t>cinco actividades de formación a funcionarios</t>
    </r>
    <r>
      <rPr>
        <sz val="13"/>
        <rFont val="Arial"/>
        <family val="2"/>
      </rPr>
      <t xml:space="preserve"> para atención a mujeres en ASP: 
Sesión 1. Sensibilización Colsubsidio, en el cuál se realizó sensibilización en enfoques de género y diferencial con la participación de
9 funcionarias de Colsubsidio área de salud.
Sesiones 2- 3  y  4. Capacitación MeBog - Realizar jornada de capacitación y sensibilización a 87 miembros de la Policía Metropolitana de Bogotá, de la Estación de Suba en el marco de la Sentencia T 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5. Transversalización  con 14 participantes de la ONG CONVIVENTIA,</t>
    </r>
  </si>
  <si>
    <r>
      <t xml:space="preserve">En el mes de mayo se realizaron </t>
    </r>
    <r>
      <rPr>
        <b/>
        <sz val="13"/>
        <color theme="1"/>
        <rFont val="Arial"/>
        <family val="2"/>
      </rPr>
      <t>seis actividades de formación a funcionarios</t>
    </r>
    <r>
      <rPr>
        <sz val="13"/>
        <color theme="1"/>
        <rFont val="Arial"/>
        <family val="2"/>
      </rPr>
      <t xml:space="preserve"> para atención a mujeres en ASP: 
1-3) Capacitación Policia MeBog - con la participación de 84 agentes de policia, Apoyaron en la realización de jornadas de capacitación y sensibilización a miembros de la Policía Metropolitana de Bogotá,  de la estación de Puente Aranda, en el marco de la Sentencia T594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4) Transversalización del enfoque diferencial en ASP y de la estrategia Casa de todas, con las duplas jurídicas y psicosociales de la SD Mujer. 18 participantes  
5) Transversalización del enfoque diferencial en ASP y en la Estrategia Casa de Todas con Conviventia. 5 participantes  
6) Transversalización en el enfoque diferencial ASP, la estrategia Casa de todas y el Acuerdo 079 de 2003 con la Secretaría de Gobierno y personas de la Alcaldía de Bosa y Kennedy. 31 participantes. </t>
    </r>
  </si>
  <si>
    <r>
      <t>Con el fin de implementar el Plan de formación y cualificación de equipos técnicos que realizan atenciones a mujeres que realizan actividades sexuales pagadas a través de las diferentes modalidades de atención de la Estrategia Casa de Todas: sede física, móvil y telefónica, para el mes de junio se realizó un</t>
    </r>
    <r>
      <rPr>
        <b/>
        <sz val="13"/>
        <color theme="1"/>
        <rFont val="Arial"/>
        <family val="2"/>
      </rPr>
      <t xml:space="preserve"> (1) espacio de formación a funcionarios</t>
    </r>
    <r>
      <rPr>
        <sz val="13"/>
        <color theme="1"/>
        <rFont val="Arial"/>
        <family val="2"/>
      </rPr>
      <t xml:space="preserve"> para atención a mujeres en ASP: 1) Transversalización con la participación de 11 profesionales del equipo de integración social del Hogar Nuevo Porvenir sobre el enfoque diferencial en ASP y Casa de todas.</t>
    </r>
  </si>
  <si>
    <r>
      <t>Con el fin de implementar el Plan de formación y cualificación de equipos técnicos de los sectores y entidades del distrito que realizan atenciones a mujeres que realizan actividades sexuales pagadas a través de las diferentes modalidades de atención de la Estrategia Casa de Todas: sede física, móvil y telefónica, para el mes de julio se realizaron</t>
    </r>
    <r>
      <rPr>
        <b/>
        <sz val="13"/>
        <color theme="1"/>
        <rFont val="Arial"/>
        <family val="2"/>
      </rPr>
      <t xml:space="preserve"> (4) espacios de formación y asistencia técnica a funcionarios</t>
    </r>
    <r>
      <rPr>
        <sz val="13"/>
        <color theme="1"/>
        <rFont val="Arial"/>
        <family val="2"/>
      </rPr>
      <t xml:space="preserve"> para atención a mujeres en ASP: (i) Transversalización Centro de Protección Temporal CTP, con el obejtivo de sensibilizar al equipo de CTP frente al enfoque de género y la estrategia de atención de la Casa de Todas hacia mujeres que realizan actividades sexuales pagadas y lineamientos para su atención, con la participación de 16 profesionales (ii) Transversalización Alcaldía Local de Santa Fe, con el objetivo de sensibilizar al equipo de la oficina jurídica, a las y los profesionales de IVC de la Alcaldía Local frente al enfoque diferencial en ASP y la estrategia de Casa de Todas para brindar herramientas para el trabajo con mujeres que realizan actividades sexuales pagadas. con la participación de 10 profesionales (iii) Asistencia técnica Subdirección Local de Integración Social Localidad Ciudad Bolívar frente al enfoque diferencial y la Estrategia Casa de Todas. con la participación de 14 participantes : (iv) Asistencia técnica en Consejo Local de Seguridad de Teusaquillo frente al enfoque diferencial y la Estrategia Casa de Todas. con la participación de 21 profesionales.</t>
    </r>
  </si>
  <si>
    <r>
      <t xml:space="preserve">En enero, el área jurídica Sede física y Unidad móvil se realizaron  </t>
    </r>
    <r>
      <rPr>
        <b/>
        <sz val="13"/>
        <color theme="1"/>
        <rFont val="Arial"/>
        <family val="2"/>
      </rPr>
      <t>290 atenciones</t>
    </r>
    <r>
      <rPr>
        <sz val="13"/>
        <color theme="1"/>
        <rFont val="Arial"/>
        <family val="2"/>
      </rPr>
      <t xml:space="preserve"> desagregadas así: 65 asesorías y 9 valoraciones iniciales, 162 seguimientos, y 54 cierres. Adicionalmente, se gestionaron las siguientes actuaciones: - Impulso procesal: 6;  - Derechos de petición 11 - Procesos en representación 5 - Escritos denuncia: 2. 
</t>
    </r>
  </si>
  <si>
    <r>
      <t xml:space="preserve">En el periodo de enero a febrero se han realizado </t>
    </r>
    <r>
      <rPr>
        <b/>
        <sz val="13"/>
        <color theme="1"/>
        <rFont val="Arial"/>
        <family val="2"/>
      </rPr>
      <t>584  atenciones jurídicas</t>
    </r>
    <r>
      <rPr>
        <sz val="13"/>
        <color theme="1"/>
        <rFont val="Arial"/>
        <family val="2"/>
      </rPr>
      <t xml:space="preserve"> (valoraciones iniciales, asesoría, seguimientos y cierres) a mujeres que realizan actividades sexuales pagadas en la sede física, de forma telefónica y en Unidad Móvil y  </t>
    </r>
    <r>
      <rPr>
        <b/>
        <sz val="13"/>
        <color theme="1"/>
        <rFont val="Arial"/>
        <family val="2"/>
      </rPr>
      <t>dos actividades de cualificación a equipos de profesionales</t>
    </r>
    <r>
      <rPr>
        <sz val="13"/>
        <color theme="1"/>
        <rFont val="Arial"/>
        <family val="2"/>
      </rPr>
      <t xml:space="preserve"> que prestan servicios a mujeres en ASP. </t>
    </r>
  </si>
  <si>
    <r>
      <t xml:space="preserve">En el periodo acumulado de enero a marzo, en el área jurídica se realizaron </t>
    </r>
    <r>
      <rPr>
        <b/>
        <sz val="13"/>
        <color theme="1"/>
        <rFont val="Arial"/>
        <family val="2"/>
      </rPr>
      <t>93</t>
    </r>
    <r>
      <rPr>
        <sz val="13"/>
        <color theme="1"/>
        <rFont val="Arial"/>
        <family val="2"/>
      </rPr>
      <t xml:space="preserve">4 atenciones en la sede física y de forma telefónica  y se realizaron </t>
    </r>
    <r>
      <rPr>
        <b/>
        <sz val="13"/>
        <color theme="1"/>
        <rFont val="Arial"/>
        <family val="2"/>
      </rPr>
      <t xml:space="preserve">23 </t>
    </r>
    <r>
      <rPr>
        <sz val="13"/>
        <color theme="1"/>
        <rFont val="Arial"/>
        <family val="2"/>
      </rPr>
      <t xml:space="preserve"> atenciones en la unidad móvil de manera presencial en el Castillo de las Artes, Antonio Nariño e IPS Quiasmo (Barrios Unidos) y se han realizado tres </t>
    </r>
    <r>
      <rPr>
        <b/>
        <sz val="13"/>
        <color theme="1"/>
        <rFont val="Arial"/>
        <family val="2"/>
      </rPr>
      <t>3 espacios de formación a funcionarios</t>
    </r>
    <r>
      <rPr>
        <sz val="13"/>
        <color theme="1"/>
        <rFont val="Arial"/>
        <family val="2"/>
      </rPr>
      <t xml:space="preserve"> que realizan atenciones  a mujeres en ASP, abordando temas como transversalización del enfoque diferencial, Política Pública de Actividades Sexuales Pagadas- PPASP y Estrategia Casa de Todas. </t>
    </r>
  </si>
  <si>
    <r>
      <t xml:space="preserve">En el periodo acumulado de enero a abril, en el área jurídica se realizaron 1262 atenciones en la sede física y de forma telefónica  y se realizaron 34  atenciones en la unidad móvil de manera presencial en el Castillo de las Artes, Antonio Nariño e IPS Quiasmo (Barrios Unidos) y se han realizado tres </t>
    </r>
    <r>
      <rPr>
        <b/>
        <sz val="13"/>
        <rFont val="Arial"/>
        <family val="2"/>
      </rPr>
      <t xml:space="preserve">8 espacios de formación a funcionarios </t>
    </r>
    <r>
      <rPr>
        <sz val="13"/>
        <rFont val="Arial"/>
        <family val="2"/>
      </rPr>
      <t>que realizan atenciones  a mujeres en ASP, abordando temas como transversalización del enfoque diferencial, Política Pública de Actividades Sexuales Pagadas- PPASP y Estrategia Casa de Todas</t>
    </r>
  </si>
  <si>
    <r>
      <t xml:space="preserve">En el periodo de Enero a Mayo, el área jurídica realizaron un total de 1637 atenciones, Realizadas de la siguiente forma: 1570 atenciones en la sede física y de forma telefónica, a estas se suman 67 atenciones jurídicas que se realizaron en la Unidad Móvil de manera presencial, en las 18 localidades donde se han realizado recorridos. 
Adicionalmente, se realizaron </t>
    </r>
    <r>
      <rPr>
        <b/>
        <sz val="13"/>
        <color theme="1"/>
        <rFont val="Arial"/>
        <family val="2"/>
      </rPr>
      <t>14 actividades de formación a funcionarios</t>
    </r>
    <r>
      <rPr>
        <sz val="13"/>
        <color theme="1"/>
        <rFont val="Arial"/>
        <family val="2"/>
      </rPr>
      <t xml:space="preserve"> en transversalización del enfoque diferencial y protocolos, rutas y atención a mujeres en ASP. </t>
    </r>
  </si>
  <si>
    <r>
      <t xml:space="preserve">En el periodo acumulado de enero a junio de 2025,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2041 atenciones así:  En el área jurídica se realizan 94 atenciones en la Unidad Móvil de manera presencial en las diferentes localidades focalizadas. Adicionalmente, se realizan 1947 atenciones en la sede física y de forma telefónica. También con el fin de implementar el Plan de formación y cualificación de equipos técnicos que realizan atenciones a mujeres que realizan actividades sexuales pagadas, para el periodo acumulado se realizaron </t>
    </r>
    <r>
      <rPr>
        <b/>
        <sz val="13"/>
        <color theme="1"/>
        <rFont val="Arial"/>
        <family val="2"/>
      </rPr>
      <t xml:space="preserve">15 espacios de formación con equipos </t>
    </r>
    <r>
      <rPr>
        <sz val="13"/>
        <color theme="1"/>
        <rFont val="Arial"/>
        <family val="2"/>
      </rPr>
      <t xml:space="preserve">técnicos y profesionales. </t>
    </r>
  </si>
  <si>
    <r>
      <t xml:space="preserve">En el periodo acumulado de enero a julio de 2025,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t>
    </r>
    <r>
      <rPr>
        <b/>
        <sz val="13"/>
        <color theme="1"/>
        <rFont val="Arial"/>
        <family val="2"/>
      </rPr>
      <t>2364  atenciones</t>
    </r>
    <r>
      <rPr>
        <sz val="13"/>
        <color theme="1"/>
        <rFont val="Arial"/>
        <family val="2"/>
      </rPr>
      <t xml:space="preserve"> desagregadas así:  En el área jurídica se realizan 120 atenciones en la Unidad Móvil de manera presencial en las diferentes localidades focalizadas. Adicionalmente, se realizan 2244  atenciones en la sede física y de forma telefónica. También con el fin de implementar el Plan de formación y cualificación de equipos técnicos que realizan atenciones a mujeres que realizan actividades sexuales pagadas, para el periodo acumulado se realizaron </t>
    </r>
    <r>
      <rPr>
        <b/>
        <sz val="13"/>
        <color theme="1"/>
        <rFont val="Arial"/>
        <family val="2"/>
      </rPr>
      <t>19 espacios de cualificación y asistencia técnic</t>
    </r>
    <r>
      <rPr>
        <sz val="13"/>
        <color theme="1"/>
        <rFont val="Arial"/>
        <family val="2"/>
      </rPr>
      <t xml:space="preserve">a para equipos técnicos y profesionales de los diferentes sectores y entidades del distrito. </t>
    </r>
  </si>
  <si>
    <r>
      <t xml:space="preserve">En enero, el área de Trabajo Social se realizaron </t>
    </r>
    <r>
      <rPr>
        <b/>
        <sz val="13"/>
        <color theme="1"/>
        <rFont val="Arial"/>
        <family val="2"/>
      </rPr>
      <t xml:space="preserve">273 atenciones en la sede física </t>
    </r>
    <r>
      <rPr>
        <sz val="13"/>
        <color theme="1"/>
        <rFont val="Arial"/>
        <family val="2"/>
      </rPr>
      <t xml:space="preserve">y de forma telefónica y </t>
    </r>
    <r>
      <rPr>
        <b/>
        <sz val="13"/>
        <color theme="1"/>
        <rFont val="Arial"/>
        <family val="2"/>
      </rPr>
      <t xml:space="preserve">8 atenciones en la unidad móvil </t>
    </r>
    <r>
      <rPr>
        <sz val="13"/>
        <color theme="1"/>
        <rFont val="Arial"/>
        <family val="2"/>
      </rPr>
      <t>de manera presencial en el Castillo de las Artes, desagregadas así: 86 asesorías y 28 valoraciones iniciales, 116 seguimientos, y 51 cierres. 
Adicionalmente, a través de la atención se logra dar respuesta en las siguientes áreas:
* 5  Portabilidad.                                                                                       
* 2 Salud traslado municipio                                                                               
* 16 Solicitud de encuesta socioeconómica SISBEN
* 4 Afiliaciones al sistema de salud
* 5 Activación servicios de SDIS, proyecto enlace emergencia social , bono de adulto mayor y jardines
* 8 Solicitud cupo Dirección Local de Educación.                                
* 1 Educación movilidad.
* 25 Proceso educación flexible
* 8  Formación para el trabajo (Miquelina y Scalabrini).
* 23 Pruebas rápidas con secretaria de salud. 
* 13 Fondo Nacional del Ahorro. 
* 6 Empleabilidad. 
* 3 Anticoncepción 
* 3 IVE 
* 1 cedulación</t>
    </r>
  </si>
  <si>
    <r>
      <t>En febrero, el área de Trabajo Social se realizaron</t>
    </r>
    <r>
      <rPr>
        <b/>
        <sz val="13"/>
        <color theme="1"/>
        <rFont val="Arial"/>
        <family val="2"/>
      </rPr>
      <t xml:space="preserve"> 310 atenciones en la sede física </t>
    </r>
    <r>
      <rPr>
        <sz val="13"/>
        <color theme="1"/>
        <rFont val="Arial"/>
        <family val="2"/>
      </rPr>
      <t xml:space="preserve">y de forma telefónica y se realizaron </t>
    </r>
    <r>
      <rPr>
        <b/>
        <sz val="13"/>
        <color theme="1"/>
        <rFont val="Arial"/>
        <family val="2"/>
      </rPr>
      <t xml:space="preserve">12 atenciones </t>
    </r>
    <r>
      <rPr>
        <sz val="13"/>
        <color theme="1"/>
        <rFont val="Arial"/>
        <family val="2"/>
      </rPr>
      <t xml:space="preserve">en la unidad móvil de manera presencial en el Castillo de las Artes y Antonio Nariño. desagregadas así: 93 asesorías y 38 valoraciones iniciales, 126 seguimientos, y 65 cierres. Adicionalmente, a través de la atención se logra dar respuesta en las siguientes áreas:
* 4  Portabilidad.                                                                                                                                                                   
* 16 Solicitud de encuesta socioeconómica SISBEN
* 7 Afiliaciones al sistema de salud
* 2 Activación servicios de SDIS, proyecto enlace emergencia social , bono de adulto mayor y jardines
* 4 Solicitud cupo Dirección Local de Educación.                                
* 15 Proceso educación flexible
* 6 Formación para el trabajo (Miquelina y Scalabrini).
* 12 Pruebas rápidas con secretaria de salud. 
* 15 Fondo Nacional del Ahorro. 
*5 Empleabilidad. 
* 7 Anticoncepción  
* 1 cedulación     </t>
    </r>
  </si>
  <si>
    <r>
      <t>En marzo, el área de Trabajo Social se realizaron</t>
    </r>
    <r>
      <rPr>
        <b/>
        <sz val="13"/>
        <color theme="1"/>
        <rFont val="Arial"/>
        <family val="2"/>
      </rPr>
      <t xml:space="preserve"> 6 atenciones en la unidad móvil </t>
    </r>
    <r>
      <rPr>
        <sz val="13"/>
        <color theme="1"/>
        <rFont val="Arial"/>
        <family val="2"/>
      </rPr>
      <t xml:space="preserve">de manera presencial en el Castillo de las Artes, Antonio Nariño e IPS Quiasmo (Barrios Unidos), desagregadas así: 4 asesorías y 2 seguimientos y se realizaron </t>
    </r>
    <r>
      <rPr>
        <b/>
        <sz val="13"/>
        <color theme="1"/>
        <rFont val="Arial"/>
        <family val="2"/>
      </rPr>
      <t xml:space="preserve">450 atenciones en la sede física </t>
    </r>
    <r>
      <rPr>
        <sz val="13"/>
        <color theme="1"/>
        <rFont val="Arial"/>
        <family val="2"/>
      </rPr>
      <t>y de forma telefónica desagregadas así: 113 asesorías y 37 valoraciones iniciales, 209 seguimientos, y 91 cierres. Adicionalmente, a través de la atención se logra dar respuesta en las siguientes áreas:
* 8  Portabilidad.                                                                                       
* 1 Salud traslado municipio                                                                               
* 20 Solicitud de encuesta socioeconómica SISBEN
* 9 Afiliaciones al sistema de salud
* 20 Activación servicios de SDIS, proyecto enlace emergencia social , bono de adulto mayor y jardines
* 10 Solicitud cupo Dirección Local de Educación.                                
* 12 Proceso educación flexible
* 8 Formación para el trabajo (Miquelina y Scalabrini).
* 40 Pruebas rápidas con secretaria de salud. 
* 8 Fondo Nacional del Ahorro. 
* 19 Empleabilidad. 
* 1 educación superior 
* 8 Anticoncepción 
*1IVE                                                                                                                                                                                                                                                                                                                               1Albergue.                                                                                                                                                                                                                                                                                                                                               1 Emprendimiento.</t>
    </r>
  </si>
  <si>
    <r>
      <t xml:space="preserve">En mayo, el área de Trabajo Social se realizaron en total 394 atenciones, que se realizaron así: 
i)	Se realizaron </t>
    </r>
    <r>
      <rPr>
        <b/>
        <sz val="13"/>
        <color theme="1"/>
        <rFont val="Arial"/>
        <family val="2"/>
      </rPr>
      <t xml:space="preserve">37 atenciones en la unidad móvil </t>
    </r>
    <r>
      <rPr>
        <sz val="13"/>
        <color theme="1"/>
        <rFont val="Arial"/>
        <family val="2"/>
      </rPr>
      <t xml:space="preserve">de manera presencial  en el Castillo de las Artes, Antonio Nariño, Barrios unidos y Ciudad Bolívar desagregadas así: 21 asesorías, 08 valoraciones iniciales, 05 seguimientos y 03 cierres. 
ii)	(ii) Se realizaron </t>
    </r>
    <r>
      <rPr>
        <b/>
        <sz val="13"/>
        <color theme="1"/>
        <rFont val="Arial"/>
        <family val="2"/>
      </rPr>
      <t xml:space="preserve">357 atenciones en la sede física </t>
    </r>
    <r>
      <rPr>
        <sz val="13"/>
        <color theme="1"/>
        <rFont val="Arial"/>
        <family val="2"/>
      </rPr>
      <t>y de forma telefónica desagregadas así: 81 asesorías y 32 valoraciones iniciales, 199 seguimientos, y 45 cierres. Adiconalmente, a través de la atención se logra dar respuesta en las siguientes áreas:
•	5 Portabilidad.                                                                                       
•	2 Salud traslado municipio                                                                               
•	16 Solicitud de encuesta socioeconómica SISBEN
•	9 Afiliaciones al sistema de salud
•	15 Activación servicios de SDIS, proyecto enlace emergencia social , bono de adulto mayor y jardines
•	5 Solicitud cupo Dirección Local de Educación.                                
•	5 Proceso educación flexible.
•	4 Formación para el trabajo (Miquelina y Scalabrini).
•	40 Pruebas rápidas con secretaria de salud. 
•	12 Fondo Nacional del Ahorro. 
•	8 Empleabilidad. 
•	4  Anticoncepción 
•	1 cedulación
•	8 Otros como barreras de acceso a salud, certificado de discapacidad emprendimiento, albergue, citas médicas y especialidades</t>
    </r>
  </si>
  <si>
    <r>
      <t xml:space="preserve">En Junio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atenciones, realizadas así: 
•	Se realizaron </t>
    </r>
    <r>
      <rPr>
        <b/>
        <sz val="13"/>
        <color theme="1"/>
        <rFont val="Arial"/>
        <family val="2"/>
      </rPr>
      <t xml:space="preserve">36 atenciones en la unidad móvil </t>
    </r>
    <r>
      <rPr>
        <sz val="13"/>
        <color theme="1"/>
        <rFont val="Arial"/>
        <family val="2"/>
      </rPr>
      <t xml:space="preserve">de manera presencial  en el  Los Mártires, Barrios unidos, La Candelaria, Puente Aranda y Patio Bonito desagregadas así: 18 asesorías, 07 valoraciones iniciales, 09 seguimientos y 02 cierres.
•	se realizaron </t>
    </r>
    <r>
      <rPr>
        <b/>
        <sz val="13"/>
        <color theme="1"/>
        <rFont val="Arial"/>
        <family val="2"/>
      </rPr>
      <t>352 atenciones en la sede física</t>
    </r>
    <r>
      <rPr>
        <sz val="13"/>
        <color theme="1"/>
        <rFont val="Arial"/>
        <family val="2"/>
      </rPr>
      <t xml:space="preserve"> y de forma telefónica desagregadas así: 95 asesorías y 38 valoraciones iniciales, 193 seguimientos, y 26 cierres. 
Adicionalmente, a través de la atención se logra dar respuesta en las siguientes áreas:
•	* 6 Portabilidad.                                                                                       
•	* 7 Salud traslado municipio                                                                               
•	* 16 Solicitud de encuesta socioeconómica SISBEN
•	* 6 Afiliaciones al sistema de salud
•	* 7 Activación servicios de SDIS, proyecto enlace emergencia social, bono de adulto mayor y jardines
•	* 2 Solicitud cupo Dirección Local de Educación.                                
•	* 17 Proceso educación flexible.
•	* 15 Formación para el trabajo (Miquelina y Scalabrini).
•	* 29 Pruebas rápidas con secretaria de salud. 
•	* 7 Fondo Nacional del Ahorro. 
•	* 11 Empleabilidad. 
•	* 2 Educación superior 
•	* 7 Anticoncepción                                                                                                                                                                                                               17 Otros como barreras de acceso a salud, certificado de discapacidad emprendimiento, albergue, citas médicas y especialidades.                         </t>
    </r>
  </si>
  <si>
    <r>
      <t xml:space="preserve">En Julio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atenciones, realizadas así: 
•	Se realizaron </t>
    </r>
    <r>
      <rPr>
        <b/>
        <sz val="13"/>
        <color theme="1"/>
        <rFont val="Arial"/>
        <family val="2"/>
      </rPr>
      <t xml:space="preserve">35 atenciones en la unidad móvil </t>
    </r>
    <r>
      <rPr>
        <sz val="13"/>
        <color theme="1"/>
        <rFont val="Arial"/>
        <family val="2"/>
      </rPr>
      <t xml:space="preserve">de manera presencial en las localidades de Los Mártires, Barrios Unidos, Engativá, Tunjuelito y La Candelaria desagregadas así: 21 asesorías, 05 valoraciones iniciales, 06 seguimientos y 03 cierres.
•	se realizaron </t>
    </r>
    <r>
      <rPr>
        <b/>
        <sz val="13"/>
        <color theme="1"/>
        <rFont val="Arial"/>
        <family val="2"/>
      </rPr>
      <t>445 atenciones en la sede física</t>
    </r>
    <r>
      <rPr>
        <sz val="13"/>
        <color theme="1"/>
        <rFont val="Arial"/>
        <family val="2"/>
      </rPr>
      <t xml:space="preserve"> y de forma telefónica desagregadas así: 125 asesorías y 43 valoraciones iniciales, 229 seguimientos, y 48 cierres. Adiconalmente, a través de la atención se logra dar respuesta en las siguientes áreas:
* 7  Portabilidad.                                                                                       
* 3 Salud traslado municipio                                                                               
* 24 Solicitud de encuesta socioeconómica SISBEN
* 16 Afiliaciones al sistema de salud
* 8 Activación servicios de SDIS, proyecto enlace emergencia social, bono de adulto mayor y jardines
* 6 Solicitud cupo Dirección Local de Educación.                                
* 25 Proceso educación flexible.
* 9 Formación para el trabajo (Miquelina y Scalabrini).
* 32 Pruebas rápidas con secretaria de salud. 
* 9 Fondo Nacional del Ahorro. 
* 5 Empleabilidad. 
* 1 Educación superior 
* 20 Anticoncepción 
*1IVE 
21 Otros como barreras de acceso a salud, certificado de discapacidad emprendimiento, albergue, citas medicas y especialidades.</t>
    </r>
  </si>
  <si>
    <r>
      <t xml:space="preserve">En abril, el área de Trabajo Social se realizó </t>
    </r>
    <r>
      <rPr>
        <b/>
        <sz val="13"/>
        <color theme="1"/>
        <rFont val="Arial"/>
        <family val="2"/>
      </rPr>
      <t xml:space="preserve">373 atenciones en la sede física </t>
    </r>
    <r>
      <rPr>
        <sz val="13"/>
        <color theme="1"/>
        <rFont val="Arial"/>
        <family val="2"/>
      </rPr>
      <t xml:space="preserve">y de forma telefónica desagregadas así: 115 asesorías y 56 valoraciones iniciales, 174 seguimientos, y 28 cierres y se realizaron </t>
    </r>
    <r>
      <rPr>
        <b/>
        <sz val="13"/>
        <color theme="1"/>
        <rFont val="Arial"/>
        <family val="2"/>
      </rPr>
      <t xml:space="preserve">seis (6) atenciones en la unidad móvil </t>
    </r>
    <r>
      <rPr>
        <sz val="13"/>
        <color theme="1"/>
        <rFont val="Arial"/>
        <family val="2"/>
      </rPr>
      <t xml:space="preserve">de manera presencial  en el Castillo de las Artes y Antonio Nariño. Adicionalmente, a través de la atención se logra dar respuesta en las siguientes áreas:
* 5  Portabilidad.                                                                                       
* 2 Salud traslado municipio                                                                               
* 24 Solicitud de encuesta socioeconómica SISBEN
* 12 Afiliaciones al sistema de salud
* 12 Activación servicios de SDIS, proyecto enlace emergencia social , bono de adulto mayor y jardines
* 11 Solicitud cupo Dirección Local de Educación.                                
* 17 Proceso educación flexible
* 6 Formación para el trabajo (Miquelina y Scalabrini).
* 49 Pruebas rápidas con secretaria de salud. 
* 18 Fondo Nacional del Ahorro. 
* 14 Empleabilidad. 
* 1 educación superior 
* 8 Anticoncepción 
* 1 IVE      </t>
    </r>
  </si>
  <si>
    <r>
      <t xml:space="preserve">Se realizó </t>
    </r>
    <r>
      <rPr>
        <b/>
        <sz val="13"/>
        <rFont val="Arial"/>
        <family val="2"/>
      </rPr>
      <t xml:space="preserve">una actividad de fortalecimiento de redes </t>
    </r>
    <r>
      <rPr>
        <sz val="13"/>
        <rFont val="Arial"/>
        <family val="2"/>
      </rPr>
      <t xml:space="preserve">en la cual se trato el tema de violencias y derechos de las mujeres contemplados en la Política Pública de Mujeres y Equidad de Género, la actividad fue presencial en Casa de Todas y en ella participaron </t>
    </r>
    <r>
      <rPr>
        <b/>
        <sz val="13"/>
        <rFont val="Arial"/>
        <family val="2"/>
      </rPr>
      <t>12 mujeres en ASP</t>
    </r>
    <r>
      <rPr>
        <sz val="13"/>
        <rFont val="Arial"/>
        <family val="2"/>
      </rPr>
      <t xml:space="preserve"> </t>
    </r>
  </si>
  <si>
    <r>
      <t xml:space="preserve">Durante marzo se realizó </t>
    </r>
    <r>
      <rPr>
        <b/>
        <sz val="13"/>
        <color theme="1"/>
        <rFont val="Arial"/>
        <family val="2"/>
      </rPr>
      <t>una actividad de fortalecimiento de redes con 9  mujeres en ASP</t>
    </r>
    <r>
      <rPr>
        <sz val="13"/>
        <color theme="1"/>
        <rFont val="Arial"/>
        <family val="2"/>
      </rPr>
      <t>,  espacio en el cuál se abordó el tema Derecho a una vida libre de violencias con mujeres que realizan ASP y hacen parte del proceso de Educación Flexible.</t>
    </r>
  </si>
  <si>
    <r>
      <t xml:space="preserve">Se realizó </t>
    </r>
    <r>
      <rPr>
        <b/>
        <sz val="13"/>
        <color theme="1"/>
        <rFont val="Arial"/>
        <family val="2"/>
      </rPr>
      <t>una actividad de fortalecimiento de redes en mayo con la participación de 5 mujeres en ASP</t>
    </r>
    <r>
      <rPr>
        <sz val="13"/>
        <color theme="1"/>
        <rFont val="Arial"/>
        <family val="2"/>
      </rPr>
      <t xml:space="preserve"> en el cuál se abordó el tema Derecho al Hábitat y vivienda digna para las mujeres que realizan ASP y hacen parte del proceso de Educación Flexible.</t>
    </r>
  </si>
  <si>
    <r>
      <t xml:space="preserve">Con el objetivo de Implementar el plan de  ¨Fortalecimiento de Redes ¨ para mujeres que realizan ASP  Se realizó </t>
    </r>
    <r>
      <rPr>
        <b/>
        <sz val="13"/>
        <color theme="1"/>
        <rFont val="Arial"/>
        <family val="2"/>
      </rPr>
      <t>una actividad de fortalecimiento de redes</t>
    </r>
    <r>
      <rPr>
        <sz val="13"/>
        <color theme="1"/>
        <rFont val="Arial"/>
        <family val="2"/>
      </rPr>
      <t xml:space="preserve"> en</t>
    </r>
    <r>
      <rPr>
        <sz val="13"/>
        <color theme="3"/>
        <rFont val="Arial"/>
        <family val="2"/>
      </rPr>
      <t xml:space="preserve"> </t>
    </r>
    <r>
      <rPr>
        <b/>
        <sz val="13"/>
        <color theme="3"/>
        <rFont val="Arial"/>
        <family val="2"/>
      </rPr>
      <t>Junio</t>
    </r>
    <r>
      <rPr>
        <sz val="13"/>
        <color theme="3"/>
        <rFont val="Arial"/>
        <family val="2"/>
      </rPr>
      <t>, con l</t>
    </r>
    <r>
      <rPr>
        <sz val="13"/>
        <color theme="1"/>
        <rFont val="Arial"/>
        <family val="2"/>
      </rPr>
      <t xml:space="preserve">a </t>
    </r>
    <r>
      <rPr>
        <b/>
        <sz val="13"/>
        <color theme="1"/>
        <rFont val="Arial"/>
        <family val="2"/>
      </rPr>
      <t>participación de 9 mujeres,</t>
    </r>
    <r>
      <rPr>
        <sz val="13"/>
        <color theme="1"/>
        <rFont val="Arial"/>
        <family val="2"/>
      </rPr>
      <t xml:space="preserve"> en esta actividad, se buscó propiciar un espacio de confianza con el fin de socializar aspectos relacionados con el derecho a la autonomía económica de las mujeres y promover estrategias de ahorro colectivo entre mujeres.</t>
    </r>
  </si>
  <si>
    <r>
      <t>Con el objetivo de Implementar el plan de  ¨Fortalecimiento de Redes ¨ para mujeres que realizan ASP  Se realizó</t>
    </r>
    <r>
      <rPr>
        <b/>
        <sz val="13"/>
        <color theme="1"/>
        <rFont val="Arial"/>
        <family val="2"/>
      </rPr>
      <t xml:space="preserve"> una actividad de fortalecimiento de redes </t>
    </r>
    <r>
      <rPr>
        <sz val="13"/>
        <color theme="1"/>
        <rFont val="Arial"/>
        <family val="2"/>
      </rPr>
      <t>en Julio, con la participación de</t>
    </r>
    <r>
      <rPr>
        <b/>
        <sz val="13"/>
        <color theme="1"/>
        <rFont val="Arial"/>
        <family val="2"/>
      </rPr>
      <t xml:space="preserve"> 7 mujeres</t>
    </r>
    <r>
      <rPr>
        <sz val="13"/>
        <color theme="1"/>
        <rFont val="Arial"/>
        <family val="2"/>
      </rPr>
      <t>, en esta actividad grupal se desarrolló capacitación a ciudadanas de la red de fortalecimiento personal, familiar en la temática Tejiendo y fortaleciendo nuestras redes de apoyo.</t>
    </r>
  </si>
  <si>
    <r>
      <t>Durante el mes de Enero se realizaron  281 atenciones el área de Trabajo Social  en la sede física, de forma telefónica y a través de la unidad móvil, desagregadas así: 86 asesorías y 28 valoraciones iniciales, 116 seguimientos, y 51 cierres. Adicionalmente se sitematizo la  programación de</t>
    </r>
    <r>
      <rPr>
        <b/>
        <sz val="13"/>
        <color theme="1"/>
        <rFont val="Arial"/>
        <family val="2"/>
      </rPr>
      <t xml:space="preserve"> 5 recorridos</t>
    </r>
    <r>
      <rPr>
        <sz val="13"/>
        <color theme="1"/>
        <rFont val="Arial"/>
        <family val="2"/>
      </rPr>
      <t xml:space="preserve"> durante el mes, donde se ofertaron los servicios de Casa de Todas a las mujeres en ASP y se tomó agenda de las mujeres que requerían un servicio.</t>
    </r>
  </si>
  <si>
    <r>
      <t xml:space="preserve">En el periodo acumulado de enero a junio de 2025, con el objetivo de realizar atenciones en intervención de trabajo social a mujeres que realizan actividades sexuales pagadas a través de las diferentes modalidades de atención de la Estrategia Casa de Todas: sede física, móvil y telefónica, se avanzó con la realización de un total de 2220 atenciones de trabajo social realizadas así: 
•	Se realizaron 105 atenciones en la unidad móvil de manera presencial en las localidades focalizadas y se realizaron 2115 atenciones en la sede física y de forma telefónica. 
•	Con el fin de implementar el plan de ¨Fortalecimiento de Redes ¨ para mujeres que realizan ASP, se realizaron en el periodo acumulado </t>
    </r>
    <r>
      <rPr>
        <b/>
        <sz val="13"/>
        <color theme="1"/>
        <rFont val="Arial"/>
        <family val="2"/>
      </rPr>
      <t>cuatro actividades de fortalecimiento de redes</t>
    </r>
    <r>
      <rPr>
        <sz val="13"/>
        <color theme="1"/>
        <rFont val="Arial"/>
        <family val="2"/>
      </rPr>
      <t xml:space="preserve">, con la participación de </t>
    </r>
    <r>
      <rPr>
        <b/>
        <sz val="13"/>
        <color theme="1"/>
        <rFont val="Arial"/>
        <family val="2"/>
      </rPr>
      <t xml:space="preserve">35 mujeres </t>
    </r>
    <r>
      <rPr>
        <sz val="13"/>
        <color theme="1"/>
        <rFont val="Arial"/>
        <family val="2"/>
      </rPr>
      <t xml:space="preserve">
•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t>
    </r>
    <r>
      <rPr>
        <b/>
        <sz val="13"/>
        <color theme="1"/>
        <rFont val="Arial"/>
        <family val="2"/>
      </rPr>
      <t>116 recorridos territoriales</t>
    </r>
    <r>
      <rPr>
        <sz val="13"/>
        <color theme="1"/>
        <rFont val="Arial"/>
        <family val="2"/>
      </rPr>
      <t xml:space="preserve"> realizados en el periodo acumulado. </t>
    </r>
  </si>
  <si>
    <r>
      <t xml:space="preserve">En el periodo comprendido entre enero y mayo de 2025, en el área de Trabajo Social se realizaron en total 1832 atenciones, que se realizaron así: 
i)	Se realizaron 69 atenciones en la unidad móvil de manera presencial  en las 18 localidades de Bogotá. 
ii)	Se realizaron 1763 atenciones en la sede física y de forma telefónica 
Adicionalmente en este mismo periodo de tiempo, se sistematizó la información recopilada por las gestoras territoriales sobre cada uno de los establecimientos, así como de los reportes cualitativos que dan cuenta de las dinámicas de las zonas visitadas, de tal manera que para este periodo, se programaron </t>
    </r>
    <r>
      <rPr>
        <b/>
        <sz val="13"/>
        <color theme="1"/>
        <rFont val="Arial"/>
        <family val="2"/>
      </rPr>
      <t>91 recorridos territoriales</t>
    </r>
    <r>
      <rPr>
        <sz val="13"/>
        <color theme="1"/>
        <rFont val="Arial"/>
        <family val="2"/>
      </rPr>
      <t xml:space="preserve"> donde se ofertaron los servicios de Casa de Todas a las mujeres en ASP y se tomó agenda de las mujeres que requerían un servicio y se realizaron </t>
    </r>
    <r>
      <rPr>
        <b/>
        <sz val="13"/>
        <color theme="1"/>
        <rFont val="Arial"/>
        <family val="2"/>
      </rPr>
      <t xml:space="preserve">3 actividades de fortalecimiento de redes </t>
    </r>
    <r>
      <rPr>
        <sz val="13"/>
        <color theme="1"/>
        <rFont val="Arial"/>
        <family val="2"/>
      </rPr>
      <t>en mayo con la participación de</t>
    </r>
    <r>
      <rPr>
        <b/>
        <sz val="13"/>
        <color theme="1"/>
        <rFont val="Arial"/>
        <family val="2"/>
      </rPr>
      <t xml:space="preserve"> 26 mujeres en ASP</t>
    </r>
  </si>
  <si>
    <r>
      <t xml:space="preserve">En el periodo acumulado de enero a abril, en el área de Trabajo Social se realizaron 1438 atenciones de trabajo social, en la sede física, de forma telefónica y en la unidad móvil. Adicionalmente, se han realizado </t>
    </r>
    <r>
      <rPr>
        <b/>
        <sz val="13"/>
        <rFont val="Arial"/>
        <family val="2"/>
      </rPr>
      <t xml:space="preserve">dos espacios de fortalecimiento de redes </t>
    </r>
    <r>
      <rPr>
        <sz val="13"/>
        <rFont val="Arial"/>
        <family val="2"/>
      </rPr>
      <t xml:space="preserve">con la participación de </t>
    </r>
    <r>
      <rPr>
        <b/>
        <sz val="13"/>
        <rFont val="Arial"/>
        <family val="2"/>
      </rPr>
      <t>21 mujeres en ASP</t>
    </r>
    <r>
      <rPr>
        <sz val="13"/>
        <rFont val="Arial"/>
        <family val="2"/>
      </rPr>
      <t xml:space="preserve"> en la cual se trató el tema Derecho a una vida libre de violencias. y se sistematizó la información recopilada en los </t>
    </r>
    <r>
      <rPr>
        <b/>
        <sz val="13"/>
        <rFont val="Arial"/>
        <family val="2"/>
      </rPr>
      <t>70 recorridos realizados</t>
    </r>
    <r>
      <rPr>
        <sz val="13"/>
        <rFont val="Arial"/>
        <family val="2"/>
      </rPr>
      <t xml:space="preserve"> y la información recopilada por las gestoras territoriales sobre cada uno de los establecimientos, así como de los reportes cualitativos que dan cuenta de las dinámicas de las zonas visitadas.</t>
    </r>
  </si>
  <si>
    <r>
      <t xml:space="preserve">En el perioo acumulado de enero a marzo, en el área de Trabajo Social se realizaron </t>
    </r>
    <r>
      <rPr>
        <b/>
        <sz val="13"/>
        <color theme="1"/>
        <rFont val="Arial"/>
        <family val="2"/>
      </rPr>
      <t>26</t>
    </r>
    <r>
      <rPr>
        <sz val="13"/>
        <color theme="1"/>
        <rFont val="Arial"/>
        <family val="2"/>
      </rPr>
      <t xml:space="preserve"> atenciones en la unidad móvil de manera presencial  y se realizaron 1033 atenciones   en la sede física y de forma telefónica. Adicionalmente, se han realizado </t>
    </r>
    <r>
      <rPr>
        <b/>
        <sz val="13"/>
        <color theme="1"/>
        <rFont val="Arial"/>
        <family val="2"/>
      </rPr>
      <t>dos espacios de fortalecimiento de redes</t>
    </r>
    <r>
      <rPr>
        <sz val="13"/>
        <color theme="1"/>
        <rFont val="Arial"/>
        <family val="2"/>
      </rPr>
      <t xml:space="preserve"> con la participación de </t>
    </r>
    <r>
      <rPr>
        <b/>
        <sz val="13"/>
        <color theme="1"/>
        <rFont val="Arial"/>
        <family val="2"/>
      </rPr>
      <t>21 mujeres en ASP</t>
    </r>
    <r>
      <rPr>
        <sz val="13"/>
        <color theme="1"/>
        <rFont val="Arial"/>
        <family val="2"/>
      </rPr>
      <t xml:space="preserve"> en la cuál se trato el tema Derecho a una vida libre de violencias. y se sistematizó la información recopilada en los </t>
    </r>
    <r>
      <rPr>
        <b/>
        <sz val="13"/>
        <color theme="1"/>
        <rFont val="Arial"/>
        <family val="2"/>
      </rPr>
      <t>48 recorridos realizados</t>
    </r>
    <r>
      <rPr>
        <sz val="13"/>
        <color theme="1"/>
        <rFont val="Arial"/>
        <family val="2"/>
      </rPr>
      <t xml:space="preserve"> y la información recopiladad por las gestoras territoriales sobre cada un de los establecimientos, asi como de los reportes cualitativos que dan cuenta de las dinamicas de las zonas visitadas.</t>
    </r>
  </si>
  <si>
    <r>
      <t xml:space="preserve">De Enero a Febrero se realizaron 603 atenciones el área de Trabajo Social  en la sede física, de forma telefónica y a través de la unidad móvil . Adicionalmente se sitematizo la  programación de </t>
    </r>
    <r>
      <rPr>
        <b/>
        <sz val="13"/>
        <color theme="1"/>
        <rFont val="Arial"/>
        <family val="2"/>
      </rPr>
      <t>28 recorridos territoriales</t>
    </r>
    <r>
      <rPr>
        <sz val="13"/>
        <color theme="1"/>
        <rFont val="Arial"/>
        <family val="2"/>
      </rPr>
      <t>, donde se ofertaron los servicios de Casa de Todas a las mujeres en ASP, y se tomó agenda de las mujeres que requerían un servicio. y se realizó u</t>
    </r>
    <r>
      <rPr>
        <b/>
        <sz val="13"/>
        <color theme="1"/>
        <rFont val="Arial"/>
        <family val="2"/>
      </rPr>
      <t>na actividad de fortalecimiento de redes</t>
    </r>
    <r>
      <rPr>
        <sz val="13"/>
        <color theme="1"/>
        <rFont val="Arial"/>
        <family val="2"/>
      </rPr>
      <t xml:space="preserve"> en la cual se trato el tema de violencias y derechos de las mujeres contemplados en la Política Pública de Mujeres y Equidad de Género, en esta actividad participaron </t>
    </r>
    <r>
      <rPr>
        <b/>
        <sz val="13"/>
        <color theme="1"/>
        <rFont val="Arial"/>
        <family val="2"/>
      </rPr>
      <t>12 mujeres en ASP</t>
    </r>
  </si>
  <si>
    <t>De Enero a Marzo en la Estrategia Casa de todas, se realizaron las siguientes atenciones: 
(i)En el área psicosocial:  la  el área psicosocial se realizaron 543 atenciones en la sede física y de forma telefónica  y para el mismo mes, el área psicosocial  realizaron 25 atenciones en la Unidad Móvil de manera presencial. Para un total de 568 atenciones psicosociales en el periodo acumulado. 
(ii)En el área jurídica se realizaron 934 atenciones en la sede física y de forma telefónica y se realizaron 23 atenciones jurídicas en la unidad móvil de manera presencial. Para un total de 957 atenciones jurídicas en el periodo acumulado. 
(iii)En el área de Trabajo Social se realizaron 1033 atenciones en la sede física y de forma telefónica y se realizaron 26 atenciones en la unidad móvil de manera presencial. Para un total de 1059 atenciones de trabajo social  en el periodo acumulado.                                             
(iii)	6 espacios de formación, cualificación y fortalecimiento de habilidades en las que participaron 110 profesionales de Casa de Todas 
(iv)	48 recorridos en dupla, con las profesionales de Casa de Todas y el equipo de gestoras territoriales.
(v)	 4 ferias de servicios interinstitucionales, donde se logró realizar atención a 57 ciudadanas. 
(vi)	17 jornadas de atención itinerante 
(vii)	 (1) taller en el marco de la conmemoración del 8M con las estudiantes de Educación Flexible. 
(viii)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t>
  </si>
  <si>
    <t>En desarrollo del plan de acción para el pilotaje de atenciones con la Unidad Móvil ¨Casa de Todas¨, en el periodo de enero a abril se han realizado las siguientes acciones: 
•	En el área psicosocial:  se realizaron 759 atenciones en la sede física y de forma telefónica y para el mismo mes, el área psicosocial  realizaron 26 atenciones en la Unidad Móvil de manera presencial. Para un total de 785 atenciones psicosociales en el periodo acumulado. 
•	En el área jurídica se realizaron 1262 atenciones en la sede física y de forma telefónica y se realizaron 34 atenciones jurídicas en la unidad móvil de manera presencial. Para un total de 1296 atenciones jurídicas en el periodo acumulado. 
•	En el área de Trabajo Social se realizaron 1406 atenciones en la sede física y de forma telefónica y se realizaron 32 atenciones en la unidad móvil de manera presencial. Para un total de 1438 atenciones de trabajo social  en el periodo acumulado.  
•	9 espacios de formación, cualificación y fortalecimiento de habilidades en las que participaron 162 profesionales de Casa de Todas 
•	70 recorridos en dupla, con las profesionales de Casa de Todas y el equipo de gestoras territoriales.
•	6 ferias de servicios interinstitucionales, donde se logró realizar atención a 95  ciudadanas. 
•	25 jornadas de atención itinerante 
•	(1) taller en el marco de la conmemoración del 8M con las estudiantes de Educación Flexible 
•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t>
  </si>
  <si>
    <t xml:space="preserve">En desarrollo del plan de acción para el pilotaje de atenciones con la Unidad Móvil ¨Casa de Todas¨, en el periodo de enero a mayo se han realizado las siguientes acciones: 
•	En el área psicosocial:  se realizaron 951 atenciones en la sede física y de forma telefónica y para el mismo mes, el área psicosocial  realizaron 49 atenciones en la Unidad Móvil de manera presencial. Para un total de 1000 atenciones psicosociales en el periodo acumulado. 
•	En el área jurídica se realizaron 1570 atenciones en la sede física y de forma telefónica y se realizaron 67 atenciones jurídicas en la unidad móvil de manera presencial. Para un total de 1637 atenciones jurídicas en el periodo acumulado. 
•	En el área de Trabajo Social se realizaron 1763 atenciones en la sede física y de forma telefónica y se realizaron 69 atenciones en la unidad móvil de manera presencial. Para un total de 1832  atenciones de trabajo social  en el periodo acumulado. 
•	13 espacios de formación, cualificación y fortalecimiento de habilidades en las que participaron 217 profesionales y equipos técnicos de Casa de Todas. 
•	91 recorridos en dupla, con las profesionales de Casa de Todas y el equipo de gestoras territoriales, en dupla en las 18 localidades donde se han identificado que se realizan ASP 
•	9 ferias de servicios interinstitucionales, donde se logró realizar atención a 154  ciudadanas. 
•	36  jornadas de atención itinerante en las 18 localidades donde se han identificado que se realizan ASP: Barrios Unidos, Kennedy, Chapinero, Usaquén, Los Mártires, Suba, Antonio Nariño, Rafael Uribe Uribe, Ciudad Bolívar, Engativá, Bosa, La Candelaria, Santa Fe, Tunjuelito, Usme, Fontibón, Puente Aranda y Teusaquillo.
•	 (1) taller en el marco de la conmemoración del 8M con las estudiantes de Educación Flexible 
•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dos(2) grupos focales con mujeres migrantes en la localidad de los Mártires. </t>
  </si>
  <si>
    <t xml:space="preserve">En el periodo acumulado de enero a junio de 2025, con el objetivo de Aumentar a 2 unidades de operación la estrategia Casa de Todas, una sede física y una móvil y en desarrollo del plan de acción para el pilotaje de atenciones con la Unidad Móvil ¨Casa de Todas¨ para mujeres que realizan actividades sexuales pagadas, se realizaron las siguientes acciones: 
1.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1208 atenciones, así:  63 atenciones en la unidad móvil de forma presencial en las diferentes localidades focalizadas. Adicionalmente se realizaron 1145 atenciones en la sede física y de forma telefónica. 
2.	Con el objetivo de realizar las atenciones jurídicas (valoraciones iniciales, asesoría, seguimientos y cierres) a mujeres que realizan actividades sexuales pagadas, se realizan un total de 2041 atenciones así:  En el área jurídica se realizan 94 atenciones en la Unidad Móvil de manera presencial en las diferentes localidades focalizadas. Adicionalmente, se realizan 1947 atenciones en la sede física y de forma telefónica.
3.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2220 atenciones de trabajo social realizadas así: Se realizaron 105 atenciones en la unidad móvil de manera presencial en las localidades focalizadas y se realizaron 2115 atenciones en la sede física y de forma telefónica. 
4.	15 espacios de formación, cualificación y fortalecimiento de habilidades en las que se registraron 240 participaciones del equipo de profesionales y técnicas de Casa de Todas. 
5.	Se continuó con la articulación de espacios en Los Mártires, Barrios Unidos, SantaFe, Kennedy y Puente Aranda para avanzar en la implementación de la unidad móvil de Casa de Todas. 
6.	Se realizaron 116 recorridos en dupla en las 18 localidades donde se han identificado que se realizan ASP.
7.	Se realizaron doce 12 ferias y jornadas de servicios interinstitucionales, en articulación con articulo con Subredes de Salud, SD Salud, SD Desarrollo Económico, Centro Intégrate, Metro, IPS Colsibsidio y SDMujer. Donde se logró realizar atención a 109 ciudadanas 
8.	Se realizaron 43 jornadas de atención itinerante en las diferentes localidades focalizadas. 
9.	Se realizó un espacio de cocreación en el marco de la consultoría para el desarrollo de los lineamientos. 
10.	Se realizó (1) cine club, con 15 mujeres en ASP
11.	(1) taller en el marco de la conmemoración del 8M con las estudiantes de Educación Flexible 
12.	Con el objetivo de sistematizar los procesos de investigación y acción participativa para fortalecer el análisis situacional de las violaciones de derechos de las personas que realizan ASP,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 (3) grupos focales 2 de ellos con mujeres migrantes en la localidad de los Mártires y uno (1) un grupo focal con mujeres Colombianas (teniendo en cuenta que la investigación se adelanta por nacionalidad) en la localidad de Teusaquillo.
13.	Con el fin de implementar el Plan de formación y cualificación de equipos técnicos que realizan atenciones a mujeres que realizan actividades sexuales pagadas, para el periodo acumulado se realizaron 15 espacios de formación con equipos técnicos y profesionales.
14.	Con el fin de implementar el plan de ¨Fortalecimiento de Redes ¨ para mujeres que realizan ASP, se realizaron en el periodo acumulado cuatro actividades de fortalecimiento de redes, con la participación de 35 mujeres 
15.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116 recorridos territoriales realizados en el periodo acumulado. </t>
  </si>
  <si>
    <t xml:space="preserve">
En el periodo acumulado de enero a julio de 2025, con el objetivo de Aumentar a 2 unidades de operación la estrategia Casa de Todas, una sede física y una móvil y en desarrollo del plan de acción para el pilotaje de atenciones con la Unidad Móvil ¨Casa de Todas¨ para mujeres que realizan actividades sexuales pagadas, se realizaron las siguientes acciones: 
1.	Con el objetivo de realizar las atenciones psicosociales (valoraciones iniciales, asesoría, seguimientos y cierres) a mujeres que realizan actividades sexuales pagadas ASP a través de las diferentes modalidades de atención de la Estrategia Casa de Todas en la sede física, móvil y telefónica, se realizaron en total 1424 atenciones, discriminadas así:  80 atenciones en la unidad móvil de forma presencial en las diferentes localidades focalizadas. Adicionalmente se realizaron 1344 atenciones en la sede física y de forma telefónica. 
2.	Con el objetivo de realizar las atenciones jurídicas (valoraciones iniciales, asesoría, seguimientos y cierres) a mujeres que realizan actividades sexuales pagadas, se realizan un total de 2364  atenciones discriminadas así:  En el área jurídica se realizan 120 atenciones en la Unidad Móvil de manera presencial en las diferentes localidades focalizadas. Adicionalmente, se realizan 2244  atenciones en la sede física y de forma telefónica.
3.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2710 atenciones de trabajo social realizadas así: Se realizaron 140 atenciones en la unidad móvil de manera presencial en las localidades focalizadas y se realizaron 2570 atenciones en la sede física y de forma telefónica. 
4.	17 espacios de formación, cualificación y fortalecimiento de habilidades en las que se registraron 276 participaciones del equipo de profesionales y técnicas de Casa de Todas. 
5.	Se realizaron 138 recorridos en dupla en las 18 localidades donde se han identificado que se realizan ASP.
6.	Se realizaron 19 ferias y jornadas de servicios interinstitucionales, en articulación con articulo con Subredes de Salud, SD Salud, SD Desarrollo Económico, Centro Intégrate, Metro, IPS Colsibsidio y SDMujer. Donde se logró realizar atención a 372 ciudadanas
7.	Se realizaron 54 jornadas de atención itinerante en las diferentes localidades focalizadas. 
8.	Se realizó un espacio de cocreación en el marco de la consultoría para el desarrollo de los lineamientos. 
9.	Se realizaron (2) cine club, con 45 mujeres en ASP, (2) reuniones del consejo consultivo con 6 participantes, (2) grupos poblaciones en el marco de la conmemoración ASP con 36 participantes.
10.	con el objetivo de sistematizar los procesos de investigación y acción participativa para fortalecer el análisis situacional de las violaciones de derechos de las personas que realizan ASP,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 (3) grupos focales 2 de ellos con mujeres migrantes en la localidad de los Mártires y uno (1) un grupo focal con mujeres Colombianas (teniendo en cuenta que la investigación se adelanta por nacionalidad) en la localidad de Teusaquillo y en el mes de julio se avanzó en la primera versión del documento de resultados de la investigación, donde se incluyeron tantos lo resultado cuantitativos como cualitativos resultado de los grupos focales, en análisis por complementariedad de este estudio exploratorio.
11.	con el fin de implementar el Plan de formación y cualificación de equipos técnicos que realizan atenciones a mujeres que realizan actividades sexuales pagadas, para el periodo acumulado se realizaron 19 espacios de cualificación y asistencia técnica para equipos técnicos, con la participación de 395 profesionales de los diferentes sectores y entidades del distrito
12.	Con el fin de implementar el plan de ¨Fortalecimiento de Redes ¨ para mujeres que realizan ASP, se realizaron en el periodo acumulado cinco actividades de fortalecimiento de redes, con la participación de 42 mujeres
13.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138 recorridos territoriales realizados en el periodo acumulado </t>
  </si>
  <si>
    <r>
      <t xml:space="preserve">En el periodo acumulado de enero a julio de 2025, con el objetivo de realizar atenciones en intervención de trabajo social a mujeres que realizan actividades sexuales pagadas a través de las diferentes modalidades de atención de la Estrategia Casa de Todas: sede física, móvil y telefónica, se avanzó con la realización de un total de </t>
    </r>
    <r>
      <rPr>
        <b/>
        <sz val="13"/>
        <color theme="1"/>
        <rFont val="Arial"/>
        <family val="2"/>
      </rPr>
      <t>2710 atenciones de trabajo social</t>
    </r>
    <r>
      <rPr>
        <sz val="13"/>
        <color theme="1"/>
        <rFont val="Arial"/>
        <family val="2"/>
      </rPr>
      <t xml:space="preserve"> realizadas así: 
•	Se realizaron </t>
    </r>
    <r>
      <rPr>
        <b/>
        <sz val="13"/>
        <color theme="1"/>
        <rFont val="Arial"/>
        <family val="2"/>
      </rPr>
      <t xml:space="preserve">140 atenciones en la unidad móvil </t>
    </r>
    <r>
      <rPr>
        <sz val="13"/>
        <color theme="1"/>
        <rFont val="Arial"/>
        <family val="2"/>
      </rPr>
      <t xml:space="preserve">de manera presencial en las localidades focalizadas y se realizaron </t>
    </r>
    <r>
      <rPr>
        <b/>
        <sz val="13"/>
        <color theme="1"/>
        <rFont val="Arial"/>
        <family val="2"/>
      </rPr>
      <t>2570 atenciones en la sede física</t>
    </r>
    <r>
      <rPr>
        <sz val="13"/>
        <color theme="1"/>
        <rFont val="Arial"/>
        <family val="2"/>
      </rPr>
      <t xml:space="preserve"> y de forma telefónica. 
•	Con el fin de implementar el plan de ¨Fortalecimiento de Redes ¨ para mujeres que realizan ASP, se realizaron en el periodo acumulado </t>
    </r>
    <r>
      <rPr>
        <b/>
        <sz val="13"/>
        <color theme="1"/>
        <rFont val="Arial"/>
        <family val="2"/>
      </rPr>
      <t>cinco actividades</t>
    </r>
    <r>
      <rPr>
        <sz val="13"/>
        <color theme="1"/>
        <rFont val="Arial"/>
        <family val="2"/>
      </rPr>
      <t xml:space="preserve"> de fortalecimiento de redes, con la participación de </t>
    </r>
    <r>
      <rPr>
        <b/>
        <sz val="13"/>
        <color theme="1"/>
        <rFont val="Arial"/>
        <family val="2"/>
      </rPr>
      <t>42 mujeres</t>
    </r>
    <r>
      <rPr>
        <sz val="13"/>
        <color theme="1"/>
        <rFont val="Arial"/>
        <family val="2"/>
      </rPr>
      <t xml:space="preserve"> 
•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t>
    </r>
    <r>
      <rPr>
        <b/>
        <sz val="13"/>
        <color theme="1"/>
        <rFont val="Arial"/>
        <family val="2"/>
      </rPr>
      <t>138 recorridos territoriales</t>
    </r>
    <r>
      <rPr>
        <sz val="13"/>
        <color theme="1"/>
        <rFont val="Arial"/>
        <family val="2"/>
      </rPr>
      <t xml:space="preserve"> realizados en el periodo acumulado. Es importante precisar que una vez verificado con Sistema de Información Misional SiMisional2.0. el registro semestral, se realiza ajuste a las cifras de enero (dos atenciones adicionales) y abril (8 atenciones adicionales) que el sistema no había reflejado en los informes solicitados para el seguimiento de cada mes respectivamente.  </t>
    </r>
  </si>
  <si>
    <t>La Dirección de Enfoque Diferencial, solicita realizar ajuste de 10 atenciones adicionales realizadas y reportadas en Enero (2 atenciones adicionales)  y Abril (8 atenciones adicionales), teniendo en cuenta que se cruza la información reportada con el SiMisional2.0. y confirman que se han realizado ajustes dentro de la información subida al sistema para estos meses, por lo que se ajusta resultado acumulado en Actividad3. META PDD. y PMR. Lo anterior, ya que una vez verificado con Sistema de Información Misional SiMisional2.0. el registro semestral, se realiza ajuste a las cifras de enero (dos atenciones adicionales) y abril (8 atenciones adicionales) que el sistema no había reflejado en los informes solicitados para el seguimiento de cada mes respectivamente.</t>
  </si>
  <si>
    <r>
      <t xml:space="preserve">En el mes de Agosto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t>
    </r>
    <r>
      <rPr>
        <b/>
        <sz val="13"/>
        <color theme="1"/>
        <rFont val="Arial"/>
        <family val="2"/>
      </rPr>
      <t xml:space="preserve">178 atenciones, así: 10 atenciones en la unidad móvil </t>
    </r>
    <r>
      <rPr>
        <sz val="13"/>
        <color theme="1"/>
        <rFont val="Arial"/>
        <family val="2"/>
      </rPr>
      <t xml:space="preserve">de manera presencial. Se brindó atención en la unidad móvil en las localidades de Los Mártires, Barrios Unidos, Engativá y Tunjuelito, ofreciendo orientación y apoyo psicosocial a las mujeres que lo requerían. Adicionalmente se realizaron </t>
    </r>
    <r>
      <rPr>
        <b/>
        <sz val="13"/>
        <color theme="1"/>
        <rFont val="Arial"/>
        <family val="2"/>
      </rPr>
      <t>168 atenciones en la sede física</t>
    </r>
    <r>
      <rPr>
        <sz val="13"/>
        <color theme="1"/>
        <rFont val="Arial"/>
        <family val="2"/>
      </rPr>
      <t xml:space="preserve"> y de forma telefónica desagregadas así: 17 asesorías y 04 valoraciones iniciales, 124 seguimientos, y 23 cierres. El acompañamiento psicosocial ofreció herramientas para la promoción de espacios de reflexión sobre la salud mental. A través del proceso, las mujeres adquirieron estrategias para afrontar desafíos personales y sociales. Además, se llevó a cabo un taller virtual mensual, cuya temática en agosto estuvo centrada en la violencia sexual.</t>
    </r>
  </si>
  <si>
    <t>En el mes de agosto, en desarrollo del plan de acción para el pilotaje de atenciones con la Unidad Móvil ¨Casa de Todas¨ en el área jurídica, psicosocial y de intervenciones en trabajo social para mujeres que realizan actividades sexuales pagadas, se realizaron las siguientes acciones:
(1)	se realizaron dos espacios de cualificación y fortalecimiento de habilidades del Equipo de profesionales de la Casa de Todas, con el fin de cualificar las atenciones y actividades en el marco de las líneas de acción de la unidad móvil: (i) Conversatorio POT y ASP, en donde se conoció el plan de ordenamiento territorial del Distrito y sus ajustes y modificación, con el fin de identificar futuros cambios en la dinámica de la actividad sexual pagada, con la participación de 19 contratistas (ii) Cartografía social, espacio para la socialización de las dinámicas en territorio durante los recorridos con el fin de establecer planes de acción, con la participación de 20 contratistas. 
(2)	Se continuó con la articulación de espacios en Fontibón, Engativá y Tunjuelito, y subredes de salud en Kennedy y Usme para avanzar en la implementación de la unidad móvil de Casa de Todas. 
(3)	Se realizaron 20 recorridos en dupla en las 19 localidades donde se han identificado que se realizan ASP: Barrios Unidos, Kennedy, Chapinero, Usaquén, Los Mártires, Suba, Antonio Nariño, Rafael Uribe Uribe, Ciudad Bolívar, Engativá, Bosa, La Candelaria, Santa Fe, Tunjuelito, Usme, Fontibón, Puente Aranda y Teusaquillo.
(4)	Se realizaron cuatro (4) ferias de servicios interinstitucionales con y sin carpas, en articulación con articulo con Subredes de Salud, SD Salud, SD Desarrollo Económico, Centro Intégrate, Metro, IPS Colsibsidio, Fundación REDSOMOS, Universidad del Rosario y SDMujer. Donde se logró realizar atención a 86 ciudadanas en las siguiente localidades: 13.08.25 en Tunjuelito (Carpas - 21); 14.08.25 Teusaquillo-Casa de Todas (25); 19.08.25 Los Mártires Procrear (20) y 20.08.25 Los Mártires El Castillo (20)
(5) Se realizaron 09 jornadas de atención itinerante en la localidad de Barrios Unidos, todos los lunes; en Engativá Casa Mujeres Respiro, los martes y en los Mártires, en el Castillo de las Artes, todos los miércoles.</t>
  </si>
  <si>
    <t>Con el fin de sistematizar los procesos de investigación y acción participativa para fortalecer el análisis situacional de las violaciones de derechos de las personas que realizan ASP, en el mes de agosto se avanzó en con la revisión de comentarios de la primera versión del documento de resultados de la investigación, realizados por la coordinadora d ela Estrategia Casa de Todas.</t>
  </si>
  <si>
    <t>En el mes de agosto se realizaron cinco actividades de formación a funcionarios para atención a mujeres en ASP: 
1-2) Capacitación MeBog - El área jurídica apoyó en la realización de dos jornadas de capacitación y sensibilización a miembros de la Policía Metropolitana de Bogotá,  de la estación de Barrios Unidos, en el marco de la Sentencia T594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(i) 19 agentes de policía (ii) 09 agentes de policía
3). Transversalización Profesionales enlace SOFIA, sobre el enfoque diferencial y la estrategia Casa de Todas de las SDMujer. 18 participantes
4) Transversalización Alcaldías Locales de Bogotá, para brindar fortalecimiento respecto a las jornadas de Derechos Humanos , Salud y Desarrollo Personal , en favor de las personas que realizan actividades sexuales pagadas en Bogotá. 141 participantes. 
5) Trasnversalización Trans Space Foundation de Suba, sobre el enfoque diferencial y la estrategia Casa de Todas de las SDMujer. 03 participantes</t>
  </si>
  <si>
    <t>https://secretariadistritald-my.sharepoint.com/:f:/g/personal/kforero_sdmujer_gov_co/EqP_gIfLtGtLgd30-gNR9oIByDSOiJCiopgJpUkLIM4jHA?e=ibzXVl</t>
  </si>
  <si>
    <t>https://secretariadistritald-my.sharepoint.com/:f:/g/personal/kforero_sdmujer_gov_co/EokhyvZoHKBBo2x6ndkSHX8BQRzvfTEtkOeiVsauuOC4xA?e=5S7Cu5</t>
  </si>
  <si>
    <t>https://secretariadistritald-my.sharepoint.com/:f:/g/personal/kforero_sdmujer_gov_co/EuYbZyY5EI1AmA4CM1Woc60Bns-5LVjwdrmer3LPE4j7SA?e=Pr3BK0</t>
  </si>
  <si>
    <t>https://secretariadistritald-my.sharepoint.com/:f:/g/personal/kforero_sdmujer_gov_co/EijFVdgQhoZMt9t6dmIfjaIBuBgPYgDu5HZt7s2gfFEcxg?e=7hf51L</t>
  </si>
  <si>
    <t>https://secretariadistritald-my.sharepoint.com/:f:/g/personal/kforero_sdmujer_gov_co/ErIRsLgTbUJDh1Mo_IPnMDwB2QweQU0PwgfcAxPr_MtnwA?e=LlMVTY</t>
  </si>
  <si>
    <t>https://secretariadistritald-my.sharepoint.com/:f:/g/personal/kforero_sdmujer_gov_co/ErMAos_8G1xFm8FqQa9DHF0Bta5ZINmOZ9uNzfCIVvpfwg?e=ew5LgV</t>
  </si>
  <si>
    <t xml:space="preserve">En agosto con el objetivo de Aumentar a 2 unidades de operación la estrategia Casa de Todas, una sede física y una móvil y en desarrollo del plan de acción para el pilotaje de atenciones con la Unidad Móvil ¨Casa de Todas¨ para mujeres que realizan actividades sexuales pagadas, se realizaron las siguientes acciones:
1.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un total de  178 atenciones psicosociales discriminadas así:  10 atenciones en la unidad móvil de forma presencial en las localidades focalizadas y adicionalmente se realizaron 168 atenciones psicosociales en la sede física y de forma telefónica. 
2.	Con el objetivo de realizar las atenciones jurídicas (valoraciones iniciales, asesoría, seguimientos y cierres) a mujeres que realizan actividades sexuales pagadas, se realizan un total de 286 atenciones jurídicas discriminadas así:  En el área jurídica se realizan 22 atenciones en la Unidad Móvil de manera presencial en las diferentes localidades focalizadas y adicionalmente, se realizan 264  atenciones en la sede física y de forma telefónica.
3.	En agosto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368 atenciones, realizadas así: Se realizaron 24 atenciones en la unidad móvil de manera presencial en las localidades focalizadas y se realizaron 344 atenciones en la sede física y de forma telefónica.
4.	Se realizaron dos espacios de cualificación y fortalecimiento de habilidades del Equipo de profesionales de la Casa de Todas, con el fin de cualificar las atenciones y actividades en el marco de las líneas de acción de la unidad móvil: (i) Conversatorio POT y ASP, en donde se conoció el plan de ordenamiento territorial del Distrito y sus ajustes y modificación con 19 contratistas (ii) Cartografía social, espacio para la socialización de las dinámicas en territorio durante los recorridos con el fin de establecer planes de acción con 20 contratistas.
5.	Se realizaron 20 recorridos en dupla en las 19 localidades donde se han identificado que se realizan ASP.
6.	Se realizaron cuatro (4) ferias y jornadas de servicios interinstitucionales, en articulación con articulo con Subredes de Salud, SD Salud, SD Desarrollo Económico, Centro Intégrate, Metro, IPS Colsibsidio y SDMujer. Donde se logró realizar atención a 86 ciudadanas.
7.	Se realizaron 9 jornadas de atención itinerante en la localidad de Barrios Barrios Unidos, todos los lunes; en Engativá Casa Mujeres Respiro, los martes y en los Mártires, en el Castillo de las Artes, todos los miércoles.
9.	con el fin de sistematizar los procesos de investigación y acción participativa para fortalecer el análisis situacional de las violaciones de derechos de las personas que realizan ASP, en el mes de agosto se avanzó con la revisión de comentarios de la primera versión del documento de resultados de la investigación, realizados por la coordinadora de la Estrategia Casa de Todas.
10.	Con el fin de implementar el Plan de formación y cualificación de equipos técnicos de los sectores y entidades del distrito que realizan atenciones a mujeres que realizan actividades sexuales pagadas a través de las diferentes modalidades de atención de la Estrategia Casa de Todas: sede física, móvil y telefónica, para el mes de agosto  se realizaron cinco actividades de formación a funcionarios para atención a mujeres en ASP: 1-2) Capacitación MeBog - El área jurídica apoyó en la realización de dos jornadas de capacitación y sensibilización a miembros de la Policía Metropolitana de Bogotá,  de la estación de Barrios Unidos, en el marco de la Sentencia T594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(i) 19 agentes de policía (ii) 09 agentes de policía 3). Transversalización Profesionales enlace SOFIA, sobre el enfoque diferencial y la estrategia Casa de Todas de las SDMujer. 18 participantes 4) Transversalización Alcaldías Locales de Bogotá, para brindar fortalecimiento respecto a las jornadas de Derechos Humanos , Salud y Desarrollo Personal , en favor de las personas que realizan actividades sexuales pagadas en Bogotá. 141 participantes.  5) Trasnversalización Trans Space Foundation de Suba, sobre el enfoque diferencial y la estrategia Casa de Todas de las SDMujer. 03 participantes.
11.	En el mes de agosto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20 recorridos territoriales en dupla realizados en agosto. </t>
  </si>
  <si>
    <t xml:space="preserve">En el mes de agosto con el objetivo de realizar las atenciones jurídicas (valoraciones iniciales, asesoría, seguimientos y cierres) a mujeres en ASP a través de las diferentes modalidades de atención de la Estrategia Casa de Todas: sede física, móvil y telefónica, se realizan un total de 286  atenciones jurídicas discriminadas así:  En el área jurídica se realizan 22 atenciones en la unidad móvil de manera presencial en las localidades de Los Mártires, Barrios Unidos, Engativá, Tunjuelito y La Candelaria, Adicionalmente, se realizan 264  atenciones en la sede física y de forma telefónica. </t>
  </si>
  <si>
    <t>En el mes de agosto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178 atenciones, discriminadas así: 10 atenciones en la unidad móvil de manera presencial. Adicionalmente se realizaron 168 atenciones en la sede física y de forma telefónica</t>
  </si>
  <si>
    <t>En agosto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realizaron un total de 368 atenciones, discriminadas así: 24 atenciones en la unidad móvil de manera presencial, adicionalmente, se realizaron 344  atenciones en la sede física y de forma telefónica.</t>
  </si>
  <si>
    <r>
      <t xml:space="preserve">En el periodo acumulado de enero a julio de 2025 y con el objetivo de realizar atenciones psicosociales (valoraciones iniciales, asesoría, seguimientos y cierres) a mujeres que realizan actividades sexuales pagadas ASP a través de las diferentes modalidades de atención de la Estrategia Casa de Todas: sede física, unidad móvil y atención telefónica, se realizaron </t>
    </r>
    <r>
      <rPr>
        <b/>
        <sz val="13"/>
        <color theme="1"/>
        <rFont val="Arial"/>
        <family val="2"/>
      </rPr>
      <t>1424</t>
    </r>
    <r>
      <rPr>
        <sz val="13"/>
        <color theme="1"/>
        <rFont val="Arial"/>
        <family val="2"/>
      </rPr>
      <t xml:space="preserve"> atenciones, así:  
80 atenciones en la unidad móvil de forma presencial en las diferentes localidades focalizadas. Adicionalmente se realizaron 1344 atenciones en la sede física y de forma telefónica. 
Adicionalmente en el periodo acumulado, en desarrollo del plan de acción para el pilotaje de atenciones con la Unidad Móvil ¨Casa de Todas¨ en el área jurídica, psicosocial y de intervenciones en trabajo social para mujeres que realizan actividades sexuales pagadas, se realizaron las siguientes acciones:
(1)	17 espacios de formación, cualificación y fortalecimiento de habilidades a las profesionales de casa de todas, en las que se registraron 276 participaciones del equipo de profesionales y técnicas de Casa de Todas. 
(2)	Se continuó con la articulación de espacios en Los Mártires, Barrios Unidos, Engativá, Tunjuelito y La Candelaria, para avanzar en la implementación de la unidad móvil de Casa de Todas.
(3)	Se realizaron 138 recorridos en dupla en las 18 localidades donde se han identificado que se realizan ASP. 
(4)	Se realizaron 19 ferias y jornadas de servicios interinstitucionales, en articulación con Subredes de Salud, SD Salud, SD Desarrollo Económico, Centro Intégrate, Metro, IPS Colsibsidio y SDMujer. Donde se logró realizar atención a 372 ciudadanas. 
(5) Se realizaron 54 jornadas de atención itinerante en las diferentes localidades focalizadas. 
Esta actividad ha superado para el periodo el avance en lo programado, toda vez que adicionalmente se ha avanzado con: 
(6)	Se realizó un espacio de cocreación en el marco de la consultoría para el desarrollo de los lineamientos, Se realizaron (2) cine club, con 45 mujeres en ASP, (2) reuniones del consejo consultivo con 6 participantes, (2) grupos poblaciones en el marco de la conmemoración ASP con 36 participantes. 
Por último con el objetivo de sistematizar los procesos de investigación y acción participativa para fortalecer el análisis situacional de las violaciones de derechos de las personas que realizan ASP,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 (3) grupos focales 2 de ellos con mujeres migrantes en la localidad de los Mártires y uno (1) un grupo focal con mujeres Colombianas (teniendo en cuenta que la investigación se adelanta por nacionalidad) en la localidad de Teusaquillo y en el mes de julio se avanzó en la primera versión del documento de resultados de la investigación, donde se incluyeron tantos lo resultado cuantitativos como cualitativos resultado de los grupos focales, en análisis por complementariedad de este estudio exploratorio.</t>
    </r>
  </si>
  <si>
    <r>
      <t xml:space="preserve">En el periodo acumulado de enero a agosto de 2025 y con el objetivo de realizar atenciones psicosociales (valoraciones iniciales, asesoría, seguimientos y cierres) a mujeres que realizan actividades sexuales pagadas ASP a través de las diferentes modalidades de atención de la Estrategia Casa de Todas: sede física, unidad móvil y atención telefónica, se realizaron </t>
    </r>
    <r>
      <rPr>
        <b/>
        <sz val="13"/>
        <color theme="1"/>
        <rFont val="Arial"/>
        <family val="2"/>
      </rPr>
      <t>1602</t>
    </r>
    <r>
      <rPr>
        <sz val="13"/>
        <color theme="1"/>
        <rFont val="Arial"/>
        <family val="2"/>
      </rPr>
      <t xml:space="preserve"> atenciones, así:  
90 atenciones en la unidad móvil de forma presencial en las diferentes localidades focalizadas. Adicionalmente se realizaron 1512 atenciones en la sede física y de forma telefónica. 
Adicionalmente en el periodo acumulado, en desarrollo del plan de acción para el pilotaje de atenciones con la Unidad Móvil ¨Casa de Todas¨ en el área jurídica, psicosocial y de intervenciones en trabajo social para mujeres que realizan actividades sexuales pagadas, se realizaron las siguientes acciones:
(1)	19 espacios de formación, cualificación y fortalecimiento de habilidades a las profesionales de casa de todas, en las que se registraron 315 participaciones del equipo de profesionales y técnicas de Casa de Todas. 
(2)	Se realizaron 158 recorridos en dupla en las 19 localidades donde se han identificado que se realizan ASP. 
(4)	Se realizaron 23 jornadas de servicios interinstitucionales, en articulación con Subredes de Salud, SD Salud, SD Desarrollo Económico, Centro Intégrate, Metro, IPS Colsibsidio y SDMujer. Donde se logró realizar atención a 458 ciudadanas. 
(5) Se realizaron 63 jornadas de atención itinerante en las diferentes localidades focalizadas.  
Por último con el objetivo de sistematizar los procesos de investigación y acción participativa para fortalecer el análisis situacional de las violaciones de derechos de las personas que realizan ASP,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 (3) grupos focales 2 de ellos con mujeres migrantes en la localidad de los Mártires y uno (1) un grupo focal con mujeres Colombianas (teniendo en cuenta que la investigación se adelanta por nacionalidad) en la localidad de Teusaquillo y en el mes de julio se avanzó en la primera versión del documento de resultados de la investigación, donde se incluyeron tantos lo resultado cuantitativos como cualitativos resultado de los grupos focales, en análisis por complementariedad de este estudio exploratorio.</t>
    </r>
  </si>
  <si>
    <r>
      <t>En el periodo acumulado de enero a agosto de 2025,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t>
    </r>
    <r>
      <rPr>
        <b/>
        <sz val="13"/>
        <color theme="1"/>
        <rFont val="Arial"/>
        <family val="2"/>
      </rPr>
      <t>otal de 2650  atenciones</t>
    </r>
    <r>
      <rPr>
        <sz val="13"/>
        <color theme="1"/>
        <rFont val="Arial"/>
        <family val="2"/>
      </rPr>
      <t xml:space="preserve"> desagregadas así:  En el área jurídica se realizan 142 atenciones en la Unidad Móvil de manera presencial en las diferentes localidades focalizadas. Adicionalmente, se realizan 2508 atenciones en la sede física y de forma telefónica. También con el fin de implementar el Plan de formación y cualificación de equipos técnicos que realizan atenciones a mujeres que realizan actividades sexuales pagadas, para el periodo acumulado se </t>
    </r>
    <r>
      <rPr>
        <b/>
        <sz val="13"/>
        <color theme="1"/>
        <rFont val="Arial"/>
        <family val="2"/>
      </rPr>
      <t>realizaron 24 espacios de cualificación y asistencia técnica para equipos técnicos y profesionales</t>
    </r>
    <r>
      <rPr>
        <sz val="13"/>
        <color theme="1"/>
        <rFont val="Arial"/>
        <family val="2"/>
      </rPr>
      <t xml:space="preserve"> de los diferentes sectores y entidades del distrito en en el marco de la Sentencia T594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t>
    </r>
  </si>
  <si>
    <r>
      <t>En el mes de agosto con el objetivo de realizar las atenciones jurídicas (valoraciones iniciales, asesoría, seguimientos y cierres) a mujeres que realizan actividades sexuales pagadas a través de las diferentes modali</t>
    </r>
    <r>
      <rPr>
        <b/>
        <sz val="13"/>
        <color theme="1"/>
        <rFont val="Arial"/>
        <family val="2"/>
      </rPr>
      <t>dades de atención de la Estrategia Casa de Todas: sede física, móvil y telefónica, se realizan un total de</t>
    </r>
    <r>
      <rPr>
        <sz val="13"/>
        <color theme="1"/>
        <rFont val="Arial"/>
        <family val="2"/>
      </rPr>
      <t xml:space="preserve"> </t>
    </r>
    <r>
      <rPr>
        <b/>
        <sz val="13"/>
        <color theme="1"/>
        <rFont val="Arial"/>
        <family val="2"/>
      </rPr>
      <t>286 atencione</t>
    </r>
    <r>
      <rPr>
        <sz val="13"/>
        <color theme="1"/>
        <rFont val="Arial"/>
        <family val="2"/>
      </rPr>
      <t xml:space="preserve">s así:  
En el área jurídica se realizan 22 atenciones en la unidad móvil de manera presencial en las localidades de Los Mártires, Barrios Unidos, Engativá, y Tunjuelito, desagregadas así: 13 asesorías, 05 valoraciones iniciales, 02 seguimientos y 02 cierre.
Adicionalmente, se realizan 264 atenciones en la sede física y de forma telefónica desagregadas así: 70 asesorías y 14 valoraciones iniciales, 143 seguimientos, y 37 cierres. Adicionalmente, se gestionaron las siguientes actuaciones:
- Impulso e incidente procesal: 2
- Derechos de petición: 15
- Tutela: 1
- Procesos vigentes en representación: 4   </t>
    </r>
  </si>
  <si>
    <r>
      <t xml:space="preserve">En el periodo acumulado de enero a agosto de 2025, con el objetivo de realizar atenciones en intervención de trabajo social a mujeres que realizan actividades sexuales pagadas a través de las diferentes modalidades de atención de la Estrategia Casa de Todas: sede física, móvil y telefónica, se avanzó con la realización de un total de </t>
    </r>
    <r>
      <rPr>
        <b/>
        <sz val="13"/>
        <color theme="1"/>
        <rFont val="Arial"/>
        <family val="2"/>
      </rPr>
      <t>3078 atenciones</t>
    </r>
    <r>
      <rPr>
        <sz val="13"/>
        <color theme="1"/>
        <rFont val="Arial"/>
        <family val="2"/>
      </rPr>
      <t xml:space="preserve"> de trabajo social realizadas así: 
•	Se realizaron 164 atenciones en la unidad móvil de manera presencial en las localidades focalizadas y se realizaron 2914 atenciones en la sede física y de forma telefónica. 
•	Con el fin de implementar el plan de ¨Fortalecimiento de Redes ¨ para mujeres que realizan ASP, se realizaron en el periodo acumulado siete actividades de fortalecimiento de redes, con la participación de 86 mujeres 
•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158 recorridos territoriales realizados en el periodo acumulado. </t>
    </r>
  </si>
  <si>
    <t xml:space="preserve">En el mes agosto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atenciones, realizadas así: 
•	Se realizaron 24 atenciones en la unidad móvil de manera presencial en las localidades de Los Mártires, Barrios Unidos, Engativá y Tunjuelito desagregadas así: 08 asesorías, 02 valoraciones iniciales, 08 seguimientos y 06 cierres.
•	se realizaron 344 atenciones en la sede física y de forma telefónica desagregadas así: 84 asesorías y 47 valoraciones iniciales, 177 seguimientos, y 36 cierres. Adicionalmente, a través de la atención se logra dar respuesta en las siguientes áreas:
* 2  Portabilidad.                                                                                       
* 3 Salud traslado municipio                                                                               
* 10 Solicitud de encuesta socioeconómica SISBEN
* 10 Afiliaciones al sistema de salud
*  8 Activación servicios de SDIS, proyecto enlace emergencia social, bono de adulto mayor y jardines
*4 Solicitud cupo Dirección Local de Educación.                                
*12 Proceso educación flexible.
* 13 Formación para el trabajo (Miquelina y Scalabrini).
* 17 Pruebas rápidas con secretaria de salud. 
* 6 Fondo Nacional del Ahorro. 
* 1 Empleabilidad.  * 1 Educación superior 
* 11 Anticoncepción  * 2 IVE 
* 1 Cedulación  * 4 movilidad salud                                                                                                                                                                                                                                                                                                                                            14 Otros como barreras de acceso a salud, certificado de discapacidad emprendimiento, albergue, citas médicas y especialidades.          </t>
  </si>
  <si>
    <t>https://secretariadistritald-my.sharepoint.com/:x:/g/personal/kforero_sdmujer_gov_co/EX6l4SJ3T4VNpaZLaLvmtnkBuhKAC8e9Wb0BKTqDLahv0A?e=lSv994</t>
  </si>
  <si>
    <t>Con el objetivo de Implementar el plan de  ¨Fortalecimiento de Redes ¨ para mujeres que realizan ASP  en agosto, la dupla de articulacióncon la  estrategia de cuidado menstrual, realizó las siguientes actividades con mujeres en ASP: (1) recorrido de cuidado menstrual en la localidad de Barrios Unidos, con 30 participantes donde se entregaron kits, (1) Socialización de tips de ciudado menstrual en Feria de Servicios Localidad de Barrios Unidos, donde participaron 14 mujeres</t>
  </si>
  <si>
    <t>https://secretariadistritald-my.sharepoint.com/:f:/g/personal/kforero_sdmujer_gov_co/EgK1jXmHRH1JqYMKIguL69IBieN8z1dIP0juLsgH0y46Ug?e=jFc8Jp</t>
  </si>
  <si>
    <r>
      <t xml:space="preserve">En el mes de SEPTIEMBRE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203 atenciones, así: </t>
    </r>
    <r>
      <rPr>
        <b/>
        <sz val="13"/>
        <color theme="1"/>
        <rFont val="Arial"/>
        <family val="2"/>
      </rPr>
      <t>17 atenciones en la unidad móvil</t>
    </r>
    <r>
      <rPr>
        <sz val="13"/>
        <color theme="1"/>
        <rFont val="Arial"/>
        <family val="2"/>
      </rPr>
      <t xml:space="preserve"> de manera presencial. Se brindó atención en la unidad móvil en las localidades de Los Mártires, Barrios Unidos, Patio Bonito, Puente Aranda, Engativá, y Usme ofreciendo orientación y apoyo psicosocial.
Adicionalmente se realizaron</t>
    </r>
    <r>
      <rPr>
        <b/>
        <sz val="13"/>
        <color theme="1"/>
        <rFont val="Arial"/>
        <family val="2"/>
      </rPr>
      <t xml:space="preserve"> 186 atenciones en la sede física y de forma telefónica</t>
    </r>
    <r>
      <rPr>
        <sz val="13"/>
        <color theme="1"/>
        <rFont val="Arial"/>
        <family val="2"/>
      </rPr>
      <t xml:space="preserve"> desagregadas así: 23 asesorías y 05 valoraciones iniciales, 105 seguimientos, y 53 cierres. El acompañamiento permitió generar herramientas de bienestar emocional, autocuidado, salud mental, el reconocimiento como sujetas de derechos y el fortalecimiento de la autonomía. Además, se llevaron a cabo dos talleres virtuales, cuya temática estuvo centrada en mitos y realidades del amor romántico y sensibilizarlas sobre los derechos priorizados en la Política Pública Mujer y Equidad de Género (PPMyEG).</t>
    </r>
  </si>
  <si>
    <t xml:space="preserve">En el mes de septiembre se trabajo en los ajustes al documento y envío a la Dirección de Enfoque Diferencial de la versión final del documento de resultados de la investigación "Análisis situacional de las violencias basadas en género en mujeres que realizan actividades sexuales pagadas, según su nacionalidad", para revisión. </t>
  </si>
  <si>
    <t>En el mes de SEPTIEMBRE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203 atenciones psicosociales, así:  17atenciones en la unidad móvil de forma presencial, adicionalmente se realizaron 186  atenciones en la sede física y de forma telefónica. 
Adicionalmente, en el mes de SEPTIEMBRE, en desarrollo del plan de acción para el pilotaje de atenciones con la Unidad Móvil ¨Casa de Todas¨ en el área jurídica, psicosocial y de intervenciones en trabajo social para mujeres que realizan actividades sexuales pagadas, se realizaron las siguientes acciones:
(1)	se realizó un espacio de cualificación y fortalecimiento de habilidades del Equipo de profesionales de la Casa de Todas: (i) Cartografía social y evaluación móvil-linea jornadas, espacio para la socialización de las dinámicas en territorio durante los recorridos y jornadas de atención con el fin de establecer planes de acción, con la participación de 20 contratistas 
(2)	Se continuó con la articulación de espacios con Fundación Capital, Subred Sur-occidente, Centro Oriente y Norte de Salud, y Casa de la Juventud Ciudad Bolívar para avanzar en la implementación de la unidad móvil de Casa de Todas en Los Mártires, Patio Bonito, Puente Aranda, Engativá, Barrios Unidos y Usme. 
(3)	Se realizaron 22 recorridos en dupla en las 18 localidades donde se han identificado que se realizan ASP: Barrios Unidos, Kennedy, Chapinero, Usaquén, Los Mártires, Suba, Antonio Nariño, Rafael Uribe Uribe, Ciudad Bolívar, Engativá, Bosa, La Candelaria, Santa Fe, Tunjuelito, Usme, Fontibón, Puente Aranda y Teusaquillo.
(4)	Se realizaron (6) ferias y jornadas de servicios interinstitucionales con y sin carpas, en articulación con articulo con Subredes de Salud, SD Salud, SD Desarrollo Económico, Centro Intégrate, Metro, IPS Colsibsidio y SDMujer. Donde se logró realizar atención a 198 ciudadanas en las siguiente localidades: 10.09.25 en Engativá (35); 11.09.25 Usme (22); 12.09.25 Kennedy (39); 17.09.25 Los Mártires (34); 18.09.25 Teusaquillo-Casa de Todas (36) y 19.09.25 Puente Aranda (32)
(5) Se realizaron ocho 8 jornadas de atención itinerante en la localidad de Barrios Unidos, todos los lunes; en Engativá Casa Mujeres Respiro, los martes y en los Mártires, en el Castillo de las Artes, todos los miércoles.
En el mes de septiembre, se supera el avance de la meta, teniendo en cuenta que de forma adicional a lo programado se realiza: 
(6) Se realizó un cine club en Casa de Todas con la participación de 30 mujeres (7) Un recorrido de cuidado menstrual en la localidad de Santa Fe, con 36 participantes donde se entregaron kits, (8) Espacio de autocuidado y cuidado menstrual en Casa de Todas con 31 mujeres participantes (9) Dos actividades de Amor y Amistad 'Juntas Somos Red Tejiendo lazos de sororidad' con 38 y 30 participantes cada uno.  (10) Por otro lado se ajustó documento Guía operativa para la implementación de la unidad móvil de la estrategia Casa de Todas.
Por último y con el fin de sistematizar los procesos de investigación y acción participativa para fortalecer el análisis situacional de las violaciones de derechos de las personas que realizan ASP, en el mes de septiembre se avanzó con  los ajustes al documento y envío a la Dirección de Enfoque Diferencial de la versión final del documento de resultados de la investigación "Análisis situacional de las violencias basadas en género en mujeres que realizan actividades sexuales pagadas, según su nacionalidad", para revisión.</t>
  </si>
  <si>
    <t>En el periodo acumulado de ENERO A SEPTIEMBRE de 2025 y con el objetivo de realizar atenciones psicosociales (valoraciones iniciales, asesoría, seguimientos y cierres) a mujeres que realizan actividades sexuales pagadas ASP a través de las diferentes modalidades de atención de la Estrategia Casa de Todas: sede física, unidad móvil y atención telefónica, se realizaron 1805 atenciones, así:  
107 atenciones en la unidad móvil de forma presencial en las diferentes localidades focalizadas. Adicionalmente se realizaron 1698 atenciones en la sede física y de forma telefónica. 
Adicionalmente en el periodo acumulado, en desarrollo del plan de acción para el pilotaje de atenciones con la Unidad Móvil ¨Casa de Todas¨ en el área jurídica, psicosocial y de intervenciones en trabajo social para mujeres que realizan actividades sexuales pagadas, se realizaron las siguientes acciones:
(1)	20 espacios de formación, cualificación y fortalecimiento de habilidades a las profesionales de casa de todas, en las que se registraron 335 participaciones del equipo de profesionales y técnicas de Casa de Todas. 
(2)	Se realizaron 180 recorridos en dupla en las 18 localidades donde se han identificado que se realizan ASP. 
(4)	Se realizaron 29 jornadas de servicios interinstitucionales, en articulación con Subredes de Salud, SD Salud, SD Desarrollo Económico, Centro Intégrate, Metro, IPS Colsibsidio y SDMujer. Donde se logró realizar atención a 656 ciudadanas. 
(5) Se realizaron 71 jornadas de atención itinerante en las diferentes localidades focalizadas.  
Por último con el objetivo de sistematizar los procesos de investigación y acción participativa para fortalecer el análisis situacional de las violaciones de derechos de las personas que realizan ASP,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 (3) grupos focales 2 de ellos con mujeres migrantes en la localidad de los Mártires y uno (1) un grupo focal con mujeres Colombianas (teniendo en cuenta que la investigación se adelanta por nacionalidad) en la localidad de Teusaquillo y en el mes de julio se avanzó en la primera versión del documento de resultados de la investigación, donde se incluyeron tantos lo resultado cuantitativos como cualitativos resultado de los grupos focales, en análisis por complementariedad de este estudio exploratorio y en el mes de septiembre se entregó la versión final del documento de resultados de la investigación "Análisis situacional de las violencias basadas en género en mujeres que realizan actividades sexuales pagadas, según su nacionalidad", para revisión de la Dirección de Enfoque Diferencial.</t>
  </si>
  <si>
    <r>
      <t xml:space="preserve">En el mes de Agosto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t>
    </r>
    <r>
      <rPr>
        <b/>
        <sz val="13"/>
        <color theme="1"/>
        <rFont val="Arial"/>
        <family val="2"/>
      </rPr>
      <t>178 atenciones psicosociales</t>
    </r>
    <r>
      <rPr>
        <sz val="13"/>
        <color theme="1"/>
        <rFont val="Arial"/>
        <family val="2"/>
      </rPr>
      <t>, así:  10 atenciones en la unidad móvil de forma presencial, adicionalmente se realizaron 168  atenciones en la sede física y de forma telefónica. 
Adicionalmente, en el mes de agosto, en desarrollo del plan de acción para el pilotaje de atenciones con la Unidad Móvil ¨Casa de Todas¨ en el área jurídica, psicosocial y de intervenciones en trabajo social para mujeres que realizan actividades sexuales pagadas, se realizaron las siguientes acciones:
(1) Se realizaron dos espacios de cualificación y fortalecimiento de habilidades del Equipo de profesionales de la Casa de Todas, con el fin de cualificar las atenciones y actividades en el marco de las líneas de acción de la unidad móvil: (i) Conversatorio POT y ASP, en donde se conoció el plan de ordenamiento territorial del Distrito y sus ajustes y modificación con 19 contratistas (ii) Cartografía social, espacio para la socialización de las dinámicas en territorio durante los recorridos con el fin de establecer planes de acción con 20 contratistas. 
(2)	Se realizaron 20 recorridos en dupla en las 19 localidades donde se han identificado que se realizan ASP: Barrios Unidos, Kennedy, Chapinero, Usaquén, Los Mártires, Suba, Antonio Nariño, Rafael Uribe Uribe, Ciudad Bolívar, Engativá, Bosa, La Candelaria, Santa Fe, Tunjuelito, Usme, Fontibón, Puente Aranda y Teusaquillo.
(3)	Se realizaron cuatro (4) ferias de servicios interinstitucionales, en donde se logró realizar atención a 86 ciudadanas en las siguiente localidades: 13.08.25 en Tunjuelito (Carpas - 21); 14.08.25 Teusaquillo-Casa de Todas (25); 19.08.25 Los Mártires Procrear (20) y 20.08.25 Los Mártires El Castillo (20)
(5) Se realizaron 09 jornadas de atención itinerante en la localidad de Barrios Unidos, todos los lunes; en Engativá Casa Mujeres Respiro, los martes y en los Mártires, en el Castillo de las Artes, todos los miércoles.
Por último y con el fin de sistematizar los procesos de investigación y acción participativa para fortalecer el análisis situacional de las violaciones de derechos de las personas que realizan ASP, en el mes de agosto se avanzó con la revisión de comentarios de la primera versión del documento de resultados de la investigación, realizados por la coordinadora de la Estrategia Casa de Todas.</t>
    </r>
  </si>
  <si>
    <t>https://secretariadistritald-my.sharepoint.com/:f:/g/personal/kforero_sdmujer_gov_co/EsLf67R7otVAnpL833rtEjABKt1wpc34EpRXh33kWkVWLg?e=oxV4lv</t>
  </si>
  <si>
    <t>https://secretariadistritald-my.sharepoint.com/:f:/g/personal/kforero_sdmujer_gov_co/ErMAos_8G1xFm8FqQa9DHF0Bta5ZINmOZ9uNzfCIVvpfwg?e=V6OaK5</t>
  </si>
  <si>
    <t>https://secretariadistritald-my.sharepoint.com/:f:/g/personal/kforero_sdmujer_gov_co/Etl9RRlPLQBBuZySMUU5mwwBAJPhv-7pKobrk7rLr32TyQ?e=18id4Y</t>
  </si>
  <si>
    <t xml:space="preserve">En el mes de Septiembre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322 atenciones así:  
En el área jurídica se realizan 28 atenciones en la unidad móvil de manera presencial en las localidades de Los Mártires, Barrios Unidos, Patio Bonito, Puente Aranda, Engativá, y Usme , desagregadas así: 14 asesorías, 03 valoraciones iniciales, 05 seguimientos y 06 cierre.
Adicionalmente, se realizan  294 atenciones en la sede física y de forma telefónica desagregadas así: 56 asesorías y 11 valoraciones iniciales, 166 seguimientos, y 61 cierres. Adicionalmente, se gestionaron las siguientes actuaciones:
- Impulso e incidente procesal: 9
- Derechos de petición: 18
- Tutela: 2
- Procesos vigentes en representación: 3    </t>
  </si>
  <si>
    <t xml:space="preserve">En el mes de septiembre se realizaron seis actividades de formación a 187 funcionarios para atención a mujeres en ASP: 
1) Transversalización Casa LGBTI Trans Space, con tres 3 participantes. 
2-6) Capacitación policía Metropolitana de Bogotá - El área jurídica apoyó en la realización de jornadas de capacitación y sensibilización a miembros de la PMegBog.  de la estación de Chapinero y Fontibón, en el marco de la Sentencia T594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Estas capacitaciones contaron con la participación de 184 agentes de policía. </t>
  </si>
  <si>
    <r>
      <t xml:space="preserve">En el mes de agosto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t>
    </r>
    <r>
      <rPr>
        <b/>
        <sz val="13"/>
        <color theme="1"/>
        <rFont val="Arial"/>
        <family val="2"/>
      </rPr>
      <t>286 atenciones</t>
    </r>
    <r>
      <rPr>
        <sz val="13"/>
        <color theme="1"/>
        <rFont val="Arial"/>
        <family val="2"/>
      </rPr>
      <t xml:space="preserve"> así:  
En el área jurídica se realizan 22 atenciones en la unidad móvil de manera presencial en las localidades de Los Mártires, Barrios Unidos, Engativá, y Tunjuelito,adicionalmente, se realizan 264 atenciones en la sede física y de forma telefónica y en agosto se realizaron cinco actividades de formación a funcionarios para atención a mujeres en ASP: 1-2) Capacitación MeBog - El área jurídica apoyó en la realización de dos jornadas de capacitación y sensibilización a miembros de la Policía Metropolitana de Bogotá,  de la estación de Barrios Unidos, en el marco de la Sentencia T594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(i) 19 agentes de policía (ii) 09 agentes de policía 3). Transversalización Profesionales enlace SOFIA, sobre el enfoque diferencial y la estrategia Casa de Todas de las SDMujer. 18 participantes 4) Transversalización Alcaldías Locales de Bogotá, para brindar fortalecimiento respecto a las jornadas de Derechos Humanos , Salud y Desarrollo Personal , en favor de las personas que realizan actividades sexuales pagadas en Bogotá. 141 participantes.  5) Trasnversalización Trans Space Foundation de Suba, sobre el enfoque diferencial y la estrategia Casa de Todas de las SDMujer. 03 participantes. </t>
    </r>
  </si>
  <si>
    <t xml:space="preserve">En el mes de septiembre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322 atenciones así:  
En el área jurídica se realizan 28 atenciones en la unidad móvil de manera presencial en las localidades de Los Mártires, Barrios Unidos, Engativá, y Tunjuelito, adicionalmente, se realizan 294 atenciones en la sede física y de forma telefónica y en septiembre se realizaron seis actividades de formación a 187 funcionarios para atención a mujeres en ASP. Así: 1) Transversalización Casa LGBTI Trans Space, con tres 3 participantes. 2-6) Capacitación policía Metropolitana de Bogotá - El área jurídica apoyó en la realización de jornadas de capacitación y sensibilización a miembros de la PMegBog.  de la estación de Chapinero y Fontibón, en el marco de la Sentencia T594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Estas capacitaciones contaron con la participación de 184 agentes de policía. </t>
  </si>
  <si>
    <t>https://secretariadistritald-my.sharepoint.com/:f:/g/personal/kforero_sdmujer_gov_co/EjtzVDh9i49Nh94eUtPkHmsBsmV4S2ou0jtcpncDXj-BHQ?e=D7LWRe</t>
  </si>
  <si>
    <t>https://secretariadistritald-my.sharepoint.com/:f:/g/personal/kforero_sdmujer_gov_co/ErlcGQy8I5hLmxUM1WKQTE8BLhDXbQn8qn8xMdQxhwmBbA?e=IHObec</t>
  </si>
  <si>
    <t>En el mes Septiembre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366  atenciones, realizadas así: 
•	Se realizaron 37 atenciones en la unidad móvil de manera presencial en las localidades de  Los Mártires, Barrios Unidos, Patio Bonito, Puente Aranda, Engativá, y Usme desagregadas así: 18 asesorías, 08 valoraciones iniciales, 07 seguimientos y 04 cierres.
•	se realizaron 329 atenciones en la sede física y de forma telefónica desagregadas así: 113 asesorías y 51 valoraciones iniciales, 116 seguimientos, y 86 cierres. Adicionalmente, a través de la atención se logra dar respuesta en las siguientes áreas:
*3 Portabilidad.                                                                                       
 *1 Salud traslado municipio                                                                               
* 20 Solicitud de encuesta socioeconómica SISBEN
*  8 Afiliaciones al sistema de salud
*  10 Activación servicios de SDIS, proyecto enlace emergencia social, bono de adulto mayor y jardines
* 7 Solicitud cupo Dirección Local de Educación.
*9 Proceso educación flexible.
* 8 Formación para el trabajo (Miquelina y Scalabrini).
* 45 Salud sexual y reproductiva 
* 16  Fondo Nacional del Ahorro. 
* 7 Empleabilidad. 
*  Educación superior 
* 6 Anticoncepción 
* 2 IVE 
*1Cedulación    y   23 Otros como barreras de acceso a salud, certificado de discapacidad emprendimiento, albergue, citas médicas y especialidades.</t>
  </si>
  <si>
    <t>En el mes de SEPTIEMBRE, en desarrollo del plan de acción para el pilotaje de atenciones con la Unidad Móvil ¨Casa de Todas¨ en el área jurídica, psicosocial y de intervenciones en trabajo social para mujeres que realizan actividades sexuales pagadas, se realizaron las siguientes acciones:
(1)	se realizó un espacio de cualificación y fortalecimiento de habilidades del Equipo de profesionales de la Casa de Todas, con el fin de cualificar las atenciones y actividades en el marco de las líneas de acción de la unidad móvil: (i) 1)  Cartografía social y evaluación móvil-linea jornadas, espacio para la socialización de las dinámicas en territorio durante los recorridos y jornadas de atención con el fin de establecer planes de acción, con la participación de 20 contratistas 
(2)	Se continuó con la articulación de espacios con Fundación Capital, Subred Sur-occidente, Centro Oriente y Norte de Salud, y Casa de la Juventud Ciudad Bolívar para avanzar en la implementación de la unidad móvil de Casa de Todas en Los Mártires, Patio Bonito, Puente Aranda, Engativá, Barrios Unidos y Usme. 
(3)	Se realizaron 22 recorridos en dupla en las 18 localidades donde se han identificado que se realizan ASP: Barrios Unidos, Kennedy, Chapinero, Usaquén, Los Mártires, Suba, Antonio Nariño, Rafael Uribe Uribe, Ciudad Bolívar, Engativá, Bosa, La Candelaria, Santa Fe, Tunjuelito, Usme, Fontibón, Puente Aranda y Teusaquillo.
(4)	Se realizaron (6) ferias y jornadas de servicios interinstitucionales con y sin carpas, en articulación con articulo con Subredes de Salud, SD Salud, SD Desarrollo Económico, Centro Intégrate, Metro, IPS Colsibsidio y SDMujer. Donde se logró realizar atención a 198 ciudadanas en las siguiente localidades: 10.09.25 en Engativá (35); 11.09.25 Usme (22); 12.09.25 Kennedy (39); 17.09.25 Los Mártires (34); 18.09.25 Teusaquillo-Casa de Todas (36) y 19.09.25 Puente Aranda (32)
(5) Se realizaron ocho 8 jornadas de atención itinerante en la localidad de Barrios Unidos, todos los lunes; en Engativá Casa Mujeres Respiro, los martes y en los Mártires, en el Castillo de las Artes, todos los miércoles.
En el mes de septiembre, se supera el avance de la meta, teniendo en cuenta que de forma adicional a lo programado se realiza: 
(6) Se realizó un cine club en Casa de Todas con la participación de 30 mujeres
(7) Por otro lado se ajustó documento Guía operativa para la implementación de la unidad móvil de la estrategia Casa de Todas.</t>
  </si>
  <si>
    <t>Con el objetivo de Implementar el plan de  ¨Fortalecimiento de Redes ¨ para mujeres que realizan ASP  en septiembre, la dupla de articulación con la  estrategia de cuidado menstrual, realizó las siguientes actividades con mujeres en ASP: (i) Un recorrido de cuidado menstrual en la localidad de Santa Fecon 36 participantes donde se entregaron kits. (ii)  Espacio de autocuidado y cuidado menstrual en Casa de Todas con 31 mujeres participantes (iii) Dos actividades de Amor y Amistad 'Juntas Somos Red Tejiendo lazos de sororidad' con 38 y 30 participantes cada uno.</t>
  </si>
  <si>
    <t>En el mes de agosto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20 recorridos territoriales en dupla realizados en agosto en las 18 localidades donde se han identificado que se realizan ASP</t>
  </si>
  <si>
    <t>https://secretariadistritald-my.sharepoint.com/:f:/g/personal/kforero_sdmujer_gov_co/Eqp_Tjk5UFRMiY7I6sYk00IBGrCN3X1yvAmemW8610OqPQ?e=Gqnvm7</t>
  </si>
  <si>
    <t>https://secretariadistritald-my.sharepoint.com/:f:/g/personal/kforero_sdmujer_gov_co/Eq7Tw3E6ALtPnci2EXqQSeUBdQ-ZsimLjdVGavwNm_dCjg?e=1I4Vwd</t>
  </si>
  <si>
    <t>https://secretariadistritald-my.sharepoint.com/:f:/g/personal/kforero_sdmujer_gov_co/EiFORTjVUP5CoYwCuKs07jkBSNMBu_c2Xrku5g8BJhV6qA?e=2Qoqak</t>
  </si>
  <si>
    <t xml:space="preserve">En el mes de septiembre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22 recorridos territoriales en dupla realizados en septiembre en las 18 localidades donde se han identificado que se realizan ASP. </t>
  </si>
  <si>
    <t>En septiembre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366 atenciones, realizadas así: 
•	Se realizaron 37 atenciones en la unidad móvil de manera presencial en las localidades focalizadas y se realizaron 329 atenciones en la sede física y de forma telefónica. 
Con el fin de implementar el plan de ¨Fortalecimiento de Redes ¨ para mujeres que realizan ASP, en el mes de septiembre la dupla de articulación con la  estrategia de cuidado menstrual, realizó las siguientes actividades con mujeres en ASP: (i) Un recorrido de cuidado menstrual en la localidad de Santa Fecon 36 participantes donde se entregaron kits. (ii)  Espacio de autocuidado y cuidado menstrual en Casa de Todas con 31 mujeres participantes (iii) Dos actividades de Amor y Amistad 'Juntas Somos Red Tejiendo lazos de sororidad' con 38 y 30 participantes cada uno. Adicionalmente, con el objetivo de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22 recorridos territoriales en dupla realizados en septiembre en las 18 localidades donde se han identificado que se realizan ASP.</t>
  </si>
  <si>
    <r>
      <t xml:space="preserve">En agosto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t>
    </r>
    <r>
      <rPr>
        <b/>
        <sz val="13"/>
        <color theme="1"/>
        <rFont val="Arial"/>
        <family val="2"/>
      </rPr>
      <t>368 atenciones,</t>
    </r>
    <r>
      <rPr>
        <sz val="13"/>
        <color theme="1"/>
        <rFont val="Arial"/>
        <family val="2"/>
      </rPr>
      <t xml:space="preserve"> realizadas así: 
•	Se realizaron 24 atenciones en la unidad móvil de manera presencial en las localidades focalizadas y se realizaron 344 atenciones en la sede física y de forma telefónica. 
Con el fin de implementar el plan de ¨Fortalecimiento de Redes ¨ para mujeres que realizan ASP, en el mes de agosto Se realizaron dos actividad de fortalecimiento de redes, con la participación de 44 mujeres y en el mismo mes de agosto,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20 recorridos territoriales. </t>
    </r>
  </si>
  <si>
    <t xml:space="preserve">PAOLA ROJAS MAYORGA </t>
  </si>
  <si>
    <t>En el periodo acumulado de enero a agosto de 2025, con el objetivo de Aumentar a 2 unidades de operación la estrategia Casa de Todas, una sede física y una móvil y en desarrollo del plan de acción para el pilotaje de atenciones con la Unidad Móvil ¨Casa de Todas¨ para mujeres que realizan actividades sexuales pagadas, se realizaron las siguientes acciones: 
1.	Con el objetivo de realizar las atenciones psicosociales (valoraciones iniciales, asesoría, seguimientos y cierres) a mujeres que realizan actividades sexuales pagadas ASP a través de las diferentes modalidades de atención de la Estrategia Casa de Todas en la sede física, móvil y telefónica, se realizaron en total 1602 atenciones, discriminadas así:  90 atenciones en la unidad móvil de forma presencial en las diferentes localidades focalizadas. Adicionalmente se realizaron 1512 atenciones en la sede física y de forma telefónica. 
2.	Con el objetivo de realizar las atenciones jurídicas (valoraciones iniciales, asesoría, seguimientos y cierres) a mujeres que realizan actividades sexuales pagadas, se realizan un total de 2650  atenciones discriminadas así:  En el área jurídica se realizan 142 atenciones en la Unidad Móvil de manera presencial en las diferentes localidades focalizadas. Adicionalmente, se realizan 2508  atenciones en la sede física y de forma telefónica.
3.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3078 atenciones de trabajo social realizadas así: Se realizaron 164 atenciones en la unidad móvil de manera presencial en las localidades focalizadas y se realizaron 2914 atenciones en la sede física y de forma telefónica. 
4.	19 espacios de formación, cualificación y fortalecimiento de habilidades en las que se registraron 315 participaciones del equipo de profesionales y técnicas de Casa de Todas. 
5.	Se realizaron 158 recorridos en dupla en las 18 localidades donde se han identificado que se realizan ASP.
6.	Se realizaron 23 ferias y jornadas de servicios interinstitucionales, en articulación con articulo con Subredes de Salud, SD Salud, SD Desarrollo Económico, Centro Intégrate, Metro, IPS Colsibsidio y SDMujer. Donde se logró realizar atención a 458 ciudadanas
7.	Se realizaron 63 jornadas de atención itinerante en las diferentes localidades focalizadas.  
8.	Con el objetivo de sistematizar los procesos de investigación y acción participativa para fortalecer el análisis situacional de las violaciones de derechos de las personas que realizan ASP,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 (3) grupos focales 2 de ellos con mujeres migrantes en la localidad de los Mártires y uno (1) un grupo focal con mujeres Colombianas (teniendo en cuenta que la investigación se adelanta por nacionalidad) en la localidad de Teusaquillo y en el mes de julio se avanzó en la primera versión del documento de resultados de la investigación, donde se incluyeron tantos lo resultado cuantitativos como cualitativos resultado de los grupos focales, en análisis por complementariedad de este estudio exploratorio.
11.	con el fin de implementar el Plan de formación y cualificación de equipos técnicos que realizan atenciones a mujeres que realizan actividades sexuales pagadas, para el periodo acumulado se realizaron 24 espacios de cualificación y asistencia técnica para equipos técnicos, con la participación de 585 profesionales de los diferentes sectores y entidades del distrito. 
12.	Con el fin de implementar el plan de ¨Fortalecimiento de Redes ¨ para mujeres que realizan ASP, se realizaron en el periodo acumulado seis actividades de fortalecimiento de redes, con la participación de 86 mujeres
13.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158 recorridos territoriales realizados en el periodo acumulado "</t>
  </si>
  <si>
    <t>En SEPTIEMBRE con el objetivo de Aumentar a 2 unidades de operación la estrategia Casa de Todas, una sede física y una móvil y en desarrollo del plan de acción para el pilotaje de atenciones con la Unidad Móvil ¨Casa de Todas¨ para mujeres que realizan actividades sexuales pagadas, se realizaron las siguientes acciones:
1.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un total de  203 atenciones psicosociales discriminadas así:  17 atenciones en la unidad móvil de forma presencial en las localidades focalizadas y adicionalmente se realizaron 186 atenciones psicosociales en la sede física y de forma telefónica. 
2.	Con el objetivo de realizar las atenciones jurídicas (valoraciones iniciales, asesoría, seguimientos y cierres) a mujeres que realizan actividades sexuales pagadas, se realizan un total de 322 atenciones jurídicas discriminadas así:  En el área jurídica se realizan 28 atenciones en la Unidad Móvil de manera presencial en las diferentes localidades focalizadas y adicionalmente, se realizan 294 atenciones en la sede física y de forma telefónica.
3.	En Septiembre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366 atenciones, realizadas así: Se realizaron 37 atenciones en la unidad móvil de manera presencial en las localidades focalizadas y se realizaron 329 atenciones en la sede física y de forma telefónica.
4.	Se realizó un espacio de cualificación y fortalecimiento de habilidades del Equipo de profesionales de la Casa de Todas, con el fin de cualificar las atenciones y actividades en el marco de las líneas de acción de la unidad móvil: (i) Cartografía social y evaluación móvil-linea jornadas, espacio para la socialización de las dinámicas en territorio durante los recorridos y jornadas de atención con el fin de establecer planes de acción, con la participación de 20 contratistas 
5.	Se realizaron 22 recorridos en dupla en las 18 localidades donde se han identificado que se realizan ASP. 
6.	Se realizaron seis (6) ferias y jornadas de servicios interinstitucionales con y sin carpas, en articulación con articulo con Subredes de Salud, SD Salud, SD Desarrollo Económico, Centro Intégrate, Metro, IPS Colsibsidio y SDMujer. Donde se logró realizar atención a 198 ciudadanas en las siguiente localidades, donde se atendieron 198 ciudadanas 
7.	Se realizaron ocho 8 jornadas de atención itinerante en la localidad de Barrios Unidos, todos los lunes; en Engativá Casa Mujeres Respiro, los martes y en los Mártires, en el Castillo de las Artes, todos los miércoles.
8.	Con el fin de sistematizar los procesos de investigación y acción participativa para fortalecer el análisis situacional de las violaciones de derechos de las personas que realizan ASP, en el mes septiembre se trabajó en los ajustes al documento y envío a la Dirección de Enfoque Diferencial de la versión final del documento de resultados de la investigación "Análisis situacional de las violencias basadas en género en mujeres que realizan actividades sexuales pagadas, según su nacionalidad", para revisión.
9.	Por otro lado se ajustó documento Guía operativa para la implementación de la unidad móvil de la estrategia Casa de Todas.
10.	Con el fin de implementar el Plan de formación y cualificación de equipos técnicos de los sectores y entidades del distrito que realizan atenciones a mujeres que realizan actividades sexuales pagadas a través de las diferentes modalidades de atención de la Estrategia Casa de Todas: sede física, móvil y telefónica, para el mes de septiembre se realizaron seis actividades de formación a 187 funcionarios para atención a mujeres en ASP: (i) Transversalización Casa LGBTI Trans Space, con tres 3 participantes. (ii – iv)  Capacitación policía Metropolitana de Bogotá - El área jurídica apoyó en la realización de jornadas de capacitación y sensibilización a miembros de la PMegBog.  de la estación de Chapinero y Fontibón, en el marco de la Sentencia T594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Estas capacitaciones contaron con la participación de 184 agentes de policía. 
11.	En el mes de septiembre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22 recorridos territoriales en dupla realizados en septiembre</t>
  </si>
  <si>
    <t>https://secretariadistritald-my.sharepoint.com/:f:/g/personal/kforero_sdmujer_gov_co/ErMAos_8G1xFm8FqQa9DHF0Bta5ZINmOZ9uNzfCIVvpfwg?e=frWASP</t>
  </si>
  <si>
    <t xml:space="preserve">En el mes de septiembre con el objetivo de realizar las atenciones jurídicas (valoraciones iniciales, asesoría, seguimientos y cierres) a mujeres en ASP a través de las diferentes modalidades de atención de la Estrategia Casa de Todas: sede física, móvil y telefónica, se realizan un total de294  atenciones jurídicas discriminadas así:  En el área jurídica se realizan 28 atenciones en la unidad móvil de manera presencial, Adicionalmente, se realizan 294  atenciones en la sede física y de forma telefónica. </t>
  </si>
  <si>
    <t>En el mes de septiembre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203 atenciones, discriminadas así: 17 atenciones en la unidad móvil de manera presencial. Adicionalmente se realizaron 186 atenciones en la sede física y de forma telefónica</t>
  </si>
  <si>
    <t>En septiembre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realizaron un total de 366 atenciones, discriminadas así: 37 atenciones en la unidad móvil de manera presencial, adicionalmente, se realizaron 329  atenciones en la sede física y de forma telefónica.</t>
  </si>
  <si>
    <t>Aumentar a 2 unidades de operación la estrategia Casa de Todas, una sede física y una móvil.</t>
  </si>
  <si>
    <t>Ajuste código Meta PDD</t>
  </si>
  <si>
    <t>La Oficina Asesora de Planeación retiró el código de la Meta PDD que estaba en cada una de las hojas de las actividades y en la hoja Meta PDD</t>
  </si>
  <si>
    <r>
      <t xml:space="preserve">En el periodo acumulado de enero a septiembre de 2025,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t>
    </r>
    <r>
      <rPr>
        <b/>
        <sz val="13"/>
        <color theme="1"/>
        <rFont val="Arial"/>
        <family val="2"/>
      </rPr>
      <t>2972</t>
    </r>
    <r>
      <rPr>
        <sz val="13"/>
        <color theme="1"/>
        <rFont val="Arial"/>
        <family val="2"/>
      </rPr>
      <t xml:space="preserve">  atenciones desagregadas así:  En el área jurídica se realizan </t>
    </r>
    <r>
      <rPr>
        <b/>
        <sz val="13"/>
        <color theme="1"/>
        <rFont val="Arial"/>
        <family val="2"/>
      </rPr>
      <t>170</t>
    </r>
    <r>
      <rPr>
        <sz val="13"/>
        <color theme="1"/>
        <rFont val="Arial"/>
        <family val="2"/>
      </rPr>
      <t xml:space="preserve"> atenciones en la Unidad Móvil de manera presencial en las diferentes localidades focalizadas. Adicionalmente, se realizan </t>
    </r>
    <r>
      <rPr>
        <b/>
        <sz val="13"/>
        <color theme="1"/>
        <rFont val="Arial"/>
        <family val="2"/>
      </rPr>
      <t>2802</t>
    </r>
    <r>
      <rPr>
        <sz val="13"/>
        <color theme="1"/>
        <rFont val="Arial"/>
        <family val="2"/>
      </rPr>
      <t xml:space="preserve"> atenciones en la sede física y de forma telefónica. También con el fin de implementar el Plan de formación y cualificación de equipos técnicos que realizan atenciones a mujeres que realizan actividades sexuales pagadas, para el periodo acumulado se realizaron 30 espacios de cualificación y asistencia técnica para equipos técnicos y profesionales de los diferentes sectores y entidades del distrito en en el marco de la Sentencia T594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t>
    </r>
  </si>
  <si>
    <r>
      <t xml:space="preserve">En el periodo acumulado de enero a septiembre de 2025, con el objetivo de realizar atenciones en intervención de trabajo social a mujeres que realizan actividades sexuales pagadas a través de las diferentes modalidades de atención de la Estrategia Casa de Todas: sede física, móvil y telefónica, se avanzó con la realización de un total de </t>
    </r>
    <r>
      <rPr>
        <b/>
        <sz val="13"/>
        <color theme="1"/>
        <rFont val="Arial"/>
        <family val="2"/>
      </rPr>
      <t>3444</t>
    </r>
    <r>
      <rPr>
        <sz val="13"/>
        <color theme="1"/>
        <rFont val="Arial"/>
        <family val="2"/>
      </rPr>
      <t xml:space="preserve"> atenciones de trabajo social realizadas así: 
•	Se realizaron 201 atenciones en la unidad móvil de manera presencial en las localidades focalizadas y se realizaron 3243 atenciones en la sede física y de forma telefónica. 
•	Con el fin de implementar el plan de ¨Fortalecimiento de Redes ¨ para mujeres que realizan ASP, se realizaron en el periodo acumulado nueve actividades de fortalecimiento de redes, con la participación de 221 mujeres 
•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180 recorridos territoriales realizados en el periodo acumulado.</t>
    </r>
  </si>
  <si>
    <t>https://secretariadistritald-my.sharepoint.com/:f:/g/personal/kforero_sdmujer_gov_co/EoEPl-3hvuBEm3-ToS7vAl0BzZHYfouE7MnK0OkayvwK6g?e=qLI36K</t>
  </si>
  <si>
    <r>
      <t xml:space="preserve">En el periodo acumulado de enero a septiembre de 2025, con el objetivo de Aumentar a 2 unidades de operación la estrategia Casa de Todas, una sede física y una móvil y en desarrollo del plan de acción para el pilotaje de atenciones con la Unidad Móvil ¨Casa de Todas¨ para mujeres que realizan actividades sexuales pagadas, se realizaron las siguientes acciones: Se realizaron ajustes al documento </t>
    </r>
    <r>
      <rPr>
        <i/>
        <sz val="11"/>
        <color theme="1"/>
        <rFont val="Arial"/>
        <family val="2"/>
      </rPr>
      <t xml:space="preserve">Guía Operativa para la Implementación de la Unidad Móvil de la estrategia Casa de Todas, </t>
    </r>
    <r>
      <rPr>
        <sz val="11"/>
        <color theme="1"/>
        <rFont val="Arial"/>
        <family val="2"/>
      </rPr>
      <t xml:space="preserve">y en este documento se recogieron las lecciones aprendidas durante el proceso de implementación de la Unidad Móvil. Adicionalmente,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180 recorridos territorales realizados por las duplas de la unidad Móvil. Con este piloto de implementación se ha logrado: 
1.	Con el objetivo de realizar las atenciones psicosociales (valoraciones iniciales, asesoría, seguimientos y cierres) a mujeres que realizan actividades sexuales pagadas ASP a través de las diferentes modalidades de atención de la Estrategia Casa de Todas en la sede física, móvil y telefónica, se realizaron en total 1805 atenciones, discriminadas así:  107 atenciones en la unidad móvil de forma presencial en las diferentes localidades focalizadas. Adicionalmente se realizaron 1698 atenciones en la sede física y de forma telefónica. 
2.	Con el objetivo de realizar las atenciones jurídicas (valoraciones iniciales, asesoría, seguimientos y cierres) a mujeres que realizan actividades sexuales pagadas, se realizan un total de 2972  atenciones discriminadas así:  En el área jurídica se realizan 170 atenciones en la Unidad Móvil de manera presencial en las diferentes localidades focalizadas. Adicionalmente, se realizan 2802  atenciones en la sede física y de forma telefónica.
3.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3444 atenciones de trabajo social realizadas así: Se realizaron 201 atenciones en la unidad móvil de manera presencial en las localidades focalizadas y se realizaron 3243 atenciones en la sede física y de forma telefónica. 
4.	20 espacios de formación, cualificación y fortalecimiento de habilidades para el equipo de profesionales de casa de todas en las que se registraron 335 participaciones del equipo de profesionales y técnicas de Casa de Todas. 
5.	Se realizaron 180 recorridos en dupla en las 18 localidades donde se han identificado que se realizan ASP.
6.	Se realizaron 29 ferias y jornadas de servicios interinstitucionales, en articulación con articulo con Subredes de Salud, SD Salud, SD Desarrollo Económico, Centro Intégrate, Metro, IPS Colsibsidio y SDMujer. Donde se logró realizar atención a 616 ciudadanas
7.	Se realizaron 71 jornadas de atención itinerante en las diferentes localidades focalizadas.  
8.	Con el objetivo de sistematizar los procesos de investigación y acción participativa para fortalecer el análisis situacional de las violaciones de derechos de las personas que realizan ASP,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 (3) grupos focales 2 de ellos con mujeres migrantes en la localidad de los Mártires y uno (1) un grupo focal con mujeres Colombianas (teniendo en cuenta que la investigación se adelanta por nacionalidad) en la localidad de Teusaquillo y en el mes de julio se avanzó en la primera versión del documento de resultados de la investigación, donde se incluyeron tantos lo resultado cuantitativos como cualitativos resultado de los grupos focales, en análisis por complementariedad de este estudio exploratorio y en el mes septiembre se trabajó en los ajustes al documento y envío a la Dirección de Enfoque Diferencial de la versión final del documento de resultados de la investigación "Análisis situacional de las violencias basadas en género en mujeres que realizan actividades sexuales pagadas, según su nacionalidad", para revisión.
9.	con el fin de implementar el Plan de formación y cualificación de equipos técnicos que realizan atenciones a mujeres que realizan actividades sexuales pagadas, para el periodo acumulado se realizaron 30 espacios de cualificación y asistencia técnica para equipos técnicos, con la participación de 772 profesionales de los diferentes sectores y entidades del distrito. 
10.	Con el fin de implementar el plan de ¨Fortalecimiento de Redes ¨ para mujeres que realizan ASP, se realizaron en el periodo acumulado ocho actividades de fortalecimiento de redes, con la participación de 292 mujeres.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</si>
</sst>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4" formatCode="_-&quot;$&quot;\ * #,##0.00_-;\-&quot;$&quot;\ * #,##0.00_-;_-&quot;$&quot;\ * &quot;-&quot;??_-;_-@_-"/>
    <numFmt numFmtId="43" formatCode="_-* #,##0.00_-;\-* #,##0.00_-;_-* &quot;-&quot;??_-;_-@_-"/>
    <numFmt numFmtId="164" formatCode="_-&quot;$&quot;* #,##0.00_-;\-&quot;$&quot;* #,##0.00_-;_-&quot;$&quot;* &quot;-&quot;??_-;_-@_-"/>
    <numFmt numFmtId="165" formatCode="_-* #,##0\ &quot;€&quot;_-;\-* #,##0\ &quot;€&quot;_-;_-* &quot;-&quot;\ &quot;€&quot;_-;_-@_-"/>
    <numFmt numFmtId="166" formatCode="_-* #,##0.00\ &quot;€&quot;_-;\-* #,##0.00\ &quot;€&quot;_-;_-* &quot;-&quot;??\ &quot;€&quot;_-;_-@_-"/>
    <numFmt numFmtId="167" formatCode="_-* #,##0.00\ _€_-;\-* #,##0.00\ _€_-;_-* &quot;-&quot;??\ _€_-;_-@_-"/>
    <numFmt numFmtId="168" formatCode="_-* #,##0\ _€_-;\-* #,##0\ _€_-;_-* &quot;-&quot;??\ _€_-;_-@_-"/>
    <numFmt numFmtId="169" formatCode="_-* #,##0\ _€_-;\-* #,##0\ _€_-;_-* &quot;-&quot;\ _€_-;_-@_-"/>
    <numFmt numFmtId="170" formatCode="0.0%"/>
    <numFmt numFmtId="171" formatCode="###,000"/>
    <numFmt numFmtId="172" formatCode="0.0"/>
    <numFmt numFmtId="173" formatCode="_-&quot;$&quot;\ * #,##0_-;\-&quot;$&quot;\ * #,##0_-;_-&quot;$&quot;\ * &quot;-&quot;??_-;_-@_-"/>
    <numFmt numFmtId="174" formatCode="_-* #,##0_-;\-* #,##0_-;_-* &quot;-&quot;??_-;_-@_-"/>
  </numFmts>
  <fonts count="58"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0"/>
      <color rgb="FF000000"/>
      <name val="Times New Roman"/>
      <family val="1"/>
    </font>
    <font>
      <sz val="11"/>
      <color theme="1"/>
      <name val="Calibri"/>
      <family val="2"/>
      <scheme val="minor"/>
    </font>
    <font>
      <sz val="13"/>
      <color rgb="FF000000"/>
      <name val="Arial"/>
      <family val="2"/>
    </font>
    <font>
      <sz val="11"/>
      <color rgb="FF000000"/>
      <name val="Arial"/>
      <family val="2"/>
    </font>
    <font>
      <b/>
      <sz val="11"/>
      <color rgb="FF000000"/>
      <name val="Arial"/>
      <family val="2"/>
    </font>
    <font>
      <sz val="11"/>
      <color theme="1"/>
      <name val="Calibri"/>
      <family val="2"/>
      <scheme val="minor"/>
    </font>
    <font>
      <sz val="12"/>
      <color theme="1"/>
      <name val="Arial"/>
      <family val="2"/>
    </font>
    <font>
      <sz val="13"/>
      <color rgb="FF002060"/>
      <name val="Arial"/>
      <family val="2"/>
    </font>
    <font>
      <sz val="9"/>
      <color rgb="FF000000"/>
      <name val="Tahoma"/>
      <family val="2"/>
    </font>
    <font>
      <b/>
      <sz val="11"/>
      <color theme="0"/>
      <name val="Arial"/>
      <family val="2"/>
    </font>
    <font>
      <sz val="11"/>
      <color rgb="FFFF0000"/>
      <name val="Arial"/>
      <family val="2"/>
    </font>
    <font>
      <b/>
      <sz val="10"/>
      <name val="Arial"/>
      <family val="2"/>
    </font>
    <font>
      <sz val="13"/>
      <color theme="3"/>
      <name val="Arial"/>
      <family val="2"/>
    </font>
    <font>
      <b/>
      <sz val="13"/>
      <color theme="3"/>
      <name val="Arial"/>
      <family val="2"/>
    </font>
    <font>
      <i/>
      <sz val="11"/>
      <color theme="1"/>
      <name val="Arial"/>
      <family val="2"/>
    </font>
  </fonts>
  <fills count="16">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6" tint="0.79998168889431442"/>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rgb="FFAAE571"/>
        <bgColor indexed="64"/>
      </patternFill>
    </fill>
  </fills>
  <borders count="81">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medium">
        <color rgb="FF000000"/>
      </right>
      <top style="medium">
        <color indexed="64"/>
      </top>
      <bottom style="thin">
        <color indexed="64"/>
      </bottom>
      <diagonal/>
    </border>
    <border>
      <left style="thin">
        <color indexed="64"/>
      </left>
      <right style="medium">
        <color rgb="FF000000"/>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thin">
        <color indexed="64"/>
      </left>
      <right style="medium">
        <color indexed="64"/>
      </right>
      <top style="thin">
        <color indexed="64"/>
      </top>
      <bottom/>
      <diagonal/>
    </border>
    <border>
      <left/>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indexed="64"/>
      </left>
      <right/>
      <top style="medium">
        <color indexed="64"/>
      </top>
      <bottom style="medium">
        <color indexed="64"/>
      </bottom>
      <diagonal/>
    </border>
  </borders>
  <cellStyleXfs count="25">
    <xf numFmtId="0" fontId="0" fillId="0" borderId="0"/>
    <xf numFmtId="9" fontId="9" fillId="0" borderId="0" applyFont="0" applyFill="0" applyBorder="0" applyAlignment="0" applyProtection="0"/>
    <xf numFmtId="0" fontId="10" fillId="0" borderId="1"/>
    <xf numFmtId="0" fontId="5" fillId="0" borderId="1"/>
    <xf numFmtId="166" fontId="5" fillId="0" borderId="1" applyFont="0" applyFill="0" applyBorder="0" applyAlignment="0" applyProtection="0"/>
    <xf numFmtId="167" fontId="5" fillId="0" borderId="1" applyFont="0" applyFill="0" applyBorder="0" applyAlignment="0" applyProtection="0"/>
    <xf numFmtId="9" fontId="5" fillId="0" borderId="1" applyFont="0" applyFill="0" applyBorder="0" applyAlignment="0" applyProtection="0"/>
    <xf numFmtId="169" fontId="5" fillId="0" borderId="1" applyFont="0" applyFill="0" applyBorder="0" applyAlignment="0" applyProtection="0"/>
    <xf numFmtId="165" fontId="5" fillId="0" borderId="1" applyFont="0" applyFill="0" applyBorder="0" applyAlignment="0" applyProtection="0"/>
    <xf numFmtId="9" fontId="10" fillId="0" borderId="1" applyFont="0" applyFill="0" applyBorder="0" applyAlignment="0" applyProtection="0"/>
    <xf numFmtId="9" fontId="17" fillId="0" borderId="1" applyFont="0" applyFill="0" applyBorder="0" applyAlignment="0" applyProtection="0"/>
    <xf numFmtId="171" fontId="22" fillId="0" borderId="30" applyNumberFormat="0" applyAlignment="0" applyProtection="0">
      <alignment horizontal="right" vertical="center"/>
    </xf>
    <xf numFmtId="171" fontId="22" fillId="0" borderId="31" applyNumberFormat="0" applyAlignment="0" applyProtection="0">
      <alignment horizontal="left" vertical="center" indent="1"/>
    </xf>
    <xf numFmtId="0" fontId="23" fillId="0" borderId="31" applyAlignment="0" applyProtection="0">
      <alignment horizontal="left" vertical="center" indent="1"/>
    </xf>
    <xf numFmtId="0" fontId="24" fillId="8" borderId="1" applyNumberFormat="0" applyAlignment="0" applyProtection="0">
      <alignment horizontal="left" vertical="center" indent="1"/>
    </xf>
    <xf numFmtId="171" fontId="26" fillId="0" borderId="30" applyNumberFormat="0" applyFill="0" applyBorder="0" applyAlignment="0" applyProtection="0">
      <alignment horizontal="right" vertical="center"/>
    </xf>
    <xf numFmtId="0" fontId="18" fillId="0" borderId="1" applyNumberFormat="0" applyFill="0" applyBorder="0" applyAlignment="0" applyProtection="0"/>
    <xf numFmtId="0" fontId="4" fillId="0" borderId="1"/>
    <xf numFmtId="43" fontId="37" fillId="0" borderId="0" applyFont="0" applyFill="0" applyBorder="0" applyAlignment="0" applyProtection="0"/>
    <xf numFmtId="0" fontId="3" fillId="0" borderId="1"/>
    <xf numFmtId="0" fontId="43" fillId="0" borderId="1"/>
    <xf numFmtId="164" fontId="2" fillId="0" borderId="1" applyFont="0" applyFill="0" applyBorder="0" applyAlignment="0" applyProtection="0"/>
    <xf numFmtId="44" fontId="44" fillId="0" borderId="0" applyFont="0" applyFill="0" applyBorder="0" applyAlignment="0" applyProtection="0"/>
    <xf numFmtId="41" fontId="48" fillId="0" borderId="0" applyFont="0" applyFill="0" applyBorder="0" applyAlignment="0" applyProtection="0"/>
    <xf numFmtId="0" fontId="18" fillId="0" borderId="0" applyNumberFormat="0" applyFill="0" applyBorder="0" applyAlignment="0" applyProtection="0"/>
  </cellStyleXfs>
  <cellXfs count="701">
    <xf numFmtId="0" fontId="0" fillId="0" borderId="0" xfId="0"/>
    <xf numFmtId="0" fontId="13" fillId="0" borderId="1" xfId="3" applyFont="1" applyAlignment="1">
      <alignment vertical="center"/>
    </xf>
    <xf numFmtId="0" fontId="12" fillId="4" borderId="1" xfId="2" applyFont="1" applyFill="1" applyAlignment="1">
      <alignment vertical="center" wrapText="1"/>
    </xf>
    <xf numFmtId="0" fontId="14" fillId="4" borderId="1" xfId="2" applyFont="1" applyFill="1" applyAlignment="1">
      <alignment vertical="center" wrapText="1"/>
    </xf>
    <xf numFmtId="0" fontId="11" fillId="4" borderId="1" xfId="2" applyFont="1" applyFill="1" applyAlignment="1">
      <alignment vertical="center" wrapText="1"/>
    </xf>
    <xf numFmtId="0" fontId="12" fillId="4" borderId="8" xfId="2" applyFont="1" applyFill="1" applyBorder="1" applyAlignment="1">
      <alignment vertical="center" wrapText="1"/>
    </xf>
    <xf numFmtId="0" fontId="12" fillId="0" borderId="8" xfId="2" applyFont="1" applyBorder="1" applyAlignment="1">
      <alignment vertical="center" wrapText="1"/>
    </xf>
    <xf numFmtId="0" fontId="12" fillId="0" borderId="1" xfId="2" applyFont="1" applyAlignment="1">
      <alignment vertical="center" wrapText="1"/>
    </xf>
    <xf numFmtId="0" fontId="12" fillId="0" borderId="1" xfId="2" applyFont="1" applyAlignment="1">
      <alignment horizontal="center" vertical="center" wrapText="1"/>
    </xf>
    <xf numFmtId="0" fontId="15" fillId="0" borderId="1" xfId="3" applyFont="1" applyAlignment="1">
      <alignment horizontal="center" vertical="center"/>
    </xf>
    <xf numFmtId="0" fontId="13" fillId="0" borderId="1" xfId="3" applyFont="1" applyAlignment="1">
      <alignment horizontal="center" vertical="center"/>
    </xf>
    <xf numFmtId="0" fontId="14" fillId="0" borderId="1" xfId="2" applyFont="1" applyAlignment="1">
      <alignment vertical="center" wrapText="1"/>
    </xf>
    <xf numFmtId="0" fontId="11" fillId="0" borderId="1" xfId="2" applyFont="1" applyAlignment="1">
      <alignment vertical="center" wrapText="1"/>
    </xf>
    <xf numFmtId="0" fontId="11" fillId="0" borderId="16" xfId="2" applyFont="1" applyBorder="1" applyAlignment="1">
      <alignment vertical="center" wrapText="1"/>
    </xf>
    <xf numFmtId="0" fontId="12" fillId="4" borderId="8" xfId="2" applyFont="1" applyFill="1" applyBorder="1" applyAlignment="1">
      <alignment horizontal="center" vertical="center" wrapText="1"/>
    </xf>
    <xf numFmtId="0" fontId="16" fillId="4" borderId="1" xfId="2" applyFont="1" applyFill="1" applyAlignment="1">
      <alignment horizontal="center" vertical="center" wrapText="1"/>
    </xf>
    <xf numFmtId="0" fontId="12" fillId="4" borderId="1" xfId="2" applyFont="1" applyFill="1" applyAlignment="1">
      <alignment horizontal="center" vertical="center" wrapText="1"/>
    </xf>
    <xf numFmtId="0" fontId="16" fillId="0" borderId="1" xfId="2" applyFont="1" applyAlignment="1">
      <alignment horizontal="center" vertical="center" wrapText="1"/>
    </xf>
    <xf numFmtId="0" fontId="12" fillId="6" borderId="1" xfId="2" applyFont="1" applyFill="1" applyAlignment="1">
      <alignment vertical="center" wrapText="1"/>
    </xf>
    <xf numFmtId="0" fontId="12" fillId="5" borderId="3" xfId="2" applyFont="1" applyFill="1" applyBorder="1" applyAlignment="1">
      <alignment horizontal="center" vertical="center" wrapText="1"/>
    </xf>
    <xf numFmtId="0" fontId="12" fillId="5" borderId="4" xfId="2" applyFont="1" applyFill="1" applyBorder="1" applyAlignment="1">
      <alignment horizontal="center" vertical="center" wrapText="1"/>
    </xf>
    <xf numFmtId="0" fontId="12" fillId="5" borderId="21" xfId="2" applyFont="1" applyFill="1" applyBorder="1" applyAlignment="1">
      <alignment vertical="center" wrapText="1"/>
    </xf>
    <xf numFmtId="0" fontId="12" fillId="5" borderId="12" xfId="2" applyFont="1" applyFill="1" applyBorder="1" applyAlignment="1">
      <alignment vertical="center" wrapText="1"/>
    </xf>
    <xf numFmtId="0" fontId="13" fillId="0" borderId="1" xfId="3" applyFont="1"/>
    <xf numFmtId="0" fontId="12" fillId="7" borderId="2" xfId="2" applyFont="1" applyFill="1" applyBorder="1" applyAlignment="1">
      <alignment vertical="center" wrapText="1"/>
    </xf>
    <xf numFmtId="0" fontId="7" fillId="0" borderId="1" xfId="3" applyFont="1" applyAlignment="1">
      <alignment vertical="center"/>
    </xf>
    <xf numFmtId="0" fontId="13" fillId="0" borderId="1" xfId="3" applyFont="1" applyAlignment="1">
      <alignment horizontal="center" vertical="center" wrapText="1"/>
    </xf>
    <xf numFmtId="0" fontId="21" fillId="0" borderId="1" xfId="3" applyFont="1" applyAlignment="1">
      <alignment vertical="center"/>
    </xf>
    <xf numFmtId="0" fontId="19" fillId="0" borderId="26" xfId="3" applyFont="1" applyBorder="1" applyAlignment="1">
      <alignment horizontal="center" vertical="center"/>
    </xf>
    <xf numFmtId="0" fontId="19" fillId="0" borderId="19" xfId="3" applyFont="1" applyBorder="1" applyAlignment="1">
      <alignment horizontal="center" vertical="center" wrapText="1"/>
    </xf>
    <xf numFmtId="0" fontId="19" fillId="0" borderId="7" xfId="3" applyFont="1" applyBorder="1" applyAlignment="1">
      <alignment horizontal="center" vertical="center"/>
    </xf>
    <xf numFmtId="0" fontId="19" fillId="0" borderId="28" xfId="3" applyFont="1" applyBorder="1" applyAlignment="1">
      <alignment horizontal="center" vertical="center"/>
    </xf>
    <xf numFmtId="0" fontId="27" fillId="0" borderId="1" xfId="3" applyFont="1" applyAlignment="1">
      <alignment vertical="center"/>
    </xf>
    <xf numFmtId="0" fontId="29" fillId="5" borderId="22" xfId="2" applyFont="1" applyFill="1" applyBorder="1" applyAlignment="1">
      <alignment horizontal="center" vertical="center" wrapText="1"/>
    </xf>
    <xf numFmtId="0" fontId="28" fillId="0" borderId="22" xfId="3" applyFont="1" applyBorder="1" applyAlignment="1">
      <alignment horizontal="center" vertical="center"/>
    </xf>
    <xf numFmtId="0" fontId="31" fillId="5" borderId="28" xfId="3" applyFont="1" applyFill="1" applyBorder="1" applyAlignment="1">
      <alignment horizontal="center" vertical="center" wrapText="1"/>
    </xf>
    <xf numFmtId="0" fontId="31" fillId="5" borderId="11"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31" fillId="5" borderId="22" xfId="2" applyFont="1" applyFill="1" applyBorder="1" applyAlignment="1">
      <alignment horizontal="center" vertical="center" wrapText="1"/>
    </xf>
    <xf numFmtId="0" fontId="31" fillId="5" borderId="22" xfId="0" applyFont="1" applyFill="1" applyBorder="1" applyAlignment="1">
      <alignment horizontal="center" vertical="center"/>
    </xf>
    <xf numFmtId="9" fontId="31" fillId="5" borderId="22" xfId="3" applyNumberFormat="1" applyFont="1" applyFill="1" applyBorder="1" applyAlignment="1">
      <alignment horizontal="center" vertical="center"/>
    </xf>
    <xf numFmtId="9" fontId="31" fillId="9" borderId="22" xfId="0" applyNumberFormat="1" applyFont="1" applyFill="1" applyBorder="1" applyAlignment="1">
      <alignment horizontal="center" vertical="center"/>
    </xf>
    <xf numFmtId="9" fontId="20" fillId="4" borderId="22" xfId="0" applyNumberFormat="1" applyFont="1" applyFill="1" applyBorder="1" applyAlignment="1">
      <alignment horizontal="center"/>
    </xf>
    <xf numFmtId="10" fontId="31" fillId="5" borderId="22" xfId="0" applyNumberFormat="1" applyFont="1" applyFill="1" applyBorder="1" applyAlignment="1">
      <alignment horizontal="center" vertical="center"/>
    </xf>
    <xf numFmtId="0" fontId="8" fillId="0" borderId="1" xfId="3" applyFont="1" applyAlignment="1">
      <alignment vertical="center"/>
    </xf>
    <xf numFmtId="0" fontId="12" fillId="5" borderId="26" xfId="2" applyFont="1" applyFill="1" applyBorder="1" applyAlignment="1">
      <alignment vertical="center" wrapText="1"/>
    </xf>
    <xf numFmtId="0" fontId="12" fillId="0" borderId="26" xfId="2" applyFont="1" applyBorder="1" applyAlignment="1">
      <alignment vertical="center" wrapText="1"/>
    </xf>
    <xf numFmtId="0" fontId="13" fillId="0" borderId="0" xfId="0" applyFont="1"/>
    <xf numFmtId="15" fontId="13" fillId="0" borderId="40" xfId="0" applyNumberFormat="1" applyFont="1" applyBorder="1" applyAlignment="1">
      <alignment horizontal="center" vertical="center" wrapText="1"/>
    </xf>
    <xf numFmtId="0" fontId="13" fillId="0" borderId="22" xfId="0" applyFont="1" applyBorder="1" applyAlignment="1">
      <alignment horizontal="center" vertical="center" wrapText="1"/>
    </xf>
    <xf numFmtId="14" fontId="13" fillId="0" borderId="21" xfId="0" applyNumberFormat="1" applyFont="1" applyBorder="1" applyAlignment="1">
      <alignment horizontal="center" vertical="center" wrapText="1"/>
    </xf>
    <xf numFmtId="0" fontId="13" fillId="0" borderId="21" xfId="0" applyFont="1" applyBorder="1" applyAlignment="1">
      <alignment horizontal="center" vertical="center" wrapText="1"/>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1" xfId="0" applyFont="1" applyBorder="1" applyAlignment="1">
      <alignment horizontal="center"/>
    </xf>
    <xf numFmtId="0" fontId="13" fillId="0" borderId="22" xfId="0" applyFont="1" applyBorder="1" applyAlignment="1">
      <alignment horizontal="center"/>
    </xf>
    <xf numFmtId="0" fontId="13" fillId="0" borderId="21" xfId="0" applyFont="1" applyBorder="1"/>
    <xf numFmtId="0" fontId="13" fillId="0" borderId="22" xfId="0" applyFont="1" applyBorder="1"/>
    <xf numFmtId="0" fontId="13" fillId="0" borderId="12" xfId="0" applyFont="1" applyBorder="1"/>
    <xf numFmtId="0" fontId="13" fillId="0" borderId="13" xfId="0" applyFont="1" applyBorder="1"/>
    <xf numFmtId="0" fontId="13" fillId="0" borderId="22" xfId="0" applyFont="1" applyBorder="1" applyAlignment="1">
      <alignment vertical="center" wrapText="1"/>
    </xf>
    <xf numFmtId="0" fontId="13" fillId="0" borderId="22" xfId="0" applyFont="1" applyBorder="1" applyAlignment="1">
      <alignment vertical="top" wrapText="1"/>
    </xf>
    <xf numFmtId="0" fontId="13" fillId="0" borderId="22" xfId="0" applyFont="1" applyBorder="1" applyAlignment="1">
      <alignment vertical="center"/>
    </xf>
    <xf numFmtId="0" fontId="31" fillId="0" borderId="40" xfId="3" applyFont="1" applyBorder="1" applyAlignment="1">
      <alignment horizontal="center" vertical="center" wrapText="1"/>
    </xf>
    <xf numFmtId="0" fontId="31" fillId="0" borderId="11" xfId="3" applyFont="1" applyBorder="1" applyAlignment="1">
      <alignment horizontal="center" vertical="center" wrapText="1"/>
    </xf>
    <xf numFmtId="0" fontId="25" fillId="0" borderId="48" xfId="3" applyFont="1" applyBorder="1" applyAlignment="1">
      <alignment horizontal="left" vertical="center" wrapText="1"/>
    </xf>
    <xf numFmtId="0" fontId="25" fillId="0" borderId="46" xfId="3" applyFont="1" applyBorder="1" applyAlignment="1">
      <alignment horizontal="left" vertical="center" wrapText="1"/>
    </xf>
    <xf numFmtId="0" fontId="13" fillId="4" borderId="8" xfId="3" applyFont="1" applyFill="1" applyBorder="1" applyAlignment="1">
      <alignment vertical="center"/>
    </xf>
    <xf numFmtId="0" fontId="13" fillId="4" borderId="1" xfId="3" applyFont="1" applyFill="1" applyAlignment="1">
      <alignment vertical="center"/>
    </xf>
    <xf numFmtId="0" fontId="12" fillId="4" borderId="15" xfId="2" applyFont="1" applyFill="1" applyBorder="1" applyAlignment="1">
      <alignment horizontal="center" vertical="center" wrapText="1"/>
    </xf>
    <xf numFmtId="0" fontId="11" fillId="0" borderId="0" xfId="0" applyFont="1" applyAlignment="1">
      <alignment vertical="center"/>
    </xf>
    <xf numFmtId="0" fontId="11" fillId="0" borderId="8" xfId="2" applyFont="1" applyBorder="1" applyAlignment="1">
      <alignment horizontal="center" vertical="center" wrapText="1"/>
    </xf>
    <xf numFmtId="0" fontId="12" fillId="0" borderId="1" xfId="2" applyFont="1" applyAlignment="1">
      <alignment horizontal="center" vertical="center"/>
    </xf>
    <xf numFmtId="0" fontId="35" fillId="0" borderId="1" xfId="0" applyFont="1" applyBorder="1" applyAlignment="1">
      <alignment horizontal="left" vertical="center" wrapText="1"/>
    </xf>
    <xf numFmtId="0" fontId="12" fillId="0" borderId="26" xfId="0" applyFont="1" applyBorder="1" applyAlignment="1">
      <alignment horizontal="left" vertical="center" wrapText="1"/>
    </xf>
    <xf numFmtId="0" fontId="12" fillId="0" borderId="1" xfId="2" applyFont="1" applyAlignment="1">
      <alignment vertical="center"/>
    </xf>
    <xf numFmtId="0" fontId="20" fillId="0" borderId="26" xfId="3" applyFont="1" applyBorder="1" applyAlignment="1">
      <alignment horizontal="center" vertical="center"/>
    </xf>
    <xf numFmtId="0" fontId="13" fillId="0" borderId="26"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31" fillId="3" borderId="22" xfId="3"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10" borderId="1" xfId="3" applyFont="1" applyFill="1" applyAlignment="1">
      <alignment vertical="center"/>
    </xf>
    <xf numFmtId="0" fontId="12" fillId="10" borderId="1" xfId="2" applyFont="1" applyFill="1" applyAlignment="1">
      <alignment vertical="center" wrapText="1"/>
    </xf>
    <xf numFmtId="0" fontId="13" fillId="10" borderId="1" xfId="3" applyFont="1" applyFill="1"/>
    <xf numFmtId="0" fontId="11" fillId="10" borderId="0" xfId="0" applyFont="1" applyFill="1" applyAlignment="1">
      <alignment vertical="center"/>
    </xf>
    <xf numFmtId="0" fontId="12" fillId="10" borderId="1" xfId="0" applyFont="1" applyFill="1" applyBorder="1" applyAlignment="1">
      <alignment horizontal="left" vertical="center" wrapText="1"/>
    </xf>
    <xf numFmtId="0" fontId="12" fillId="10" borderId="1" xfId="0" applyFont="1" applyFill="1" applyBorder="1" applyAlignment="1">
      <alignment horizontal="center" vertical="center" wrapText="1"/>
    </xf>
    <xf numFmtId="0" fontId="12" fillId="10" borderId="1" xfId="2" applyFont="1" applyFill="1" applyAlignment="1">
      <alignment horizontal="center" vertical="center"/>
    </xf>
    <xf numFmtId="0" fontId="3" fillId="0" borderId="1" xfId="19"/>
    <xf numFmtId="0" fontId="3" fillId="0" borderId="1" xfId="19" applyAlignment="1">
      <alignment horizontal="center"/>
    </xf>
    <xf numFmtId="37" fontId="22" fillId="0" borderId="52" xfId="11" applyNumberFormat="1" applyBorder="1" applyAlignment="1">
      <alignment horizontal="right" vertical="center"/>
    </xf>
    <xf numFmtId="0" fontId="3" fillId="10" borderId="1" xfId="19" applyFill="1" applyAlignment="1">
      <alignment horizontal="center"/>
    </xf>
    <xf numFmtId="0" fontId="3" fillId="10" borderId="1" xfId="19" applyFill="1"/>
    <xf numFmtId="0" fontId="11" fillId="10" borderId="8" xfId="2" applyFont="1" applyFill="1" applyBorder="1" applyAlignment="1">
      <alignment horizontal="center" vertical="center" wrapText="1"/>
    </xf>
    <xf numFmtId="0" fontId="35" fillId="10" borderId="1" xfId="0" applyFont="1" applyFill="1" applyBorder="1" applyAlignment="1">
      <alignment horizontal="left" vertical="center" wrapText="1"/>
    </xf>
    <xf numFmtId="0" fontId="13" fillId="0" borderId="12" xfId="3" applyFont="1" applyBorder="1" applyAlignment="1">
      <alignment vertical="center"/>
    </xf>
    <xf numFmtId="0" fontId="13" fillId="0" borderId="13" xfId="3" applyFont="1" applyBorder="1" applyAlignment="1">
      <alignment vertical="center"/>
    </xf>
    <xf numFmtId="168" fontId="13" fillId="0" borderId="47" xfId="5" applyNumberFormat="1" applyFont="1" applyBorder="1" applyAlignment="1">
      <alignment vertical="center"/>
    </xf>
    <xf numFmtId="43" fontId="41" fillId="5" borderId="58" xfId="18" applyFont="1" applyFill="1" applyBorder="1" applyAlignment="1">
      <alignment horizontal="center" vertical="center" wrapText="1"/>
    </xf>
    <xf numFmtId="43" fontId="41" fillId="5" borderId="60" xfId="18" applyFont="1" applyFill="1" applyBorder="1" applyAlignment="1">
      <alignment horizontal="center" vertical="center" wrapText="1"/>
    </xf>
    <xf numFmtId="43" fontId="41" fillId="5" borderId="61" xfId="18" applyFont="1" applyFill="1" applyBorder="1" applyAlignment="1">
      <alignment horizontal="center" vertical="center" wrapText="1"/>
    </xf>
    <xf numFmtId="168" fontId="13" fillId="0" borderId="40" xfId="5" applyNumberFormat="1" applyFont="1" applyBorder="1" applyAlignment="1">
      <alignment vertical="center"/>
    </xf>
    <xf numFmtId="0" fontId="13" fillId="4" borderId="1" xfId="3" applyFont="1" applyFill="1"/>
    <xf numFmtId="0" fontId="11" fillId="4" borderId="0" xfId="0" applyFont="1" applyFill="1" applyAlignment="1">
      <alignment vertical="center"/>
    </xf>
    <xf numFmtId="0" fontId="13" fillId="4" borderId="1" xfId="3" applyFont="1" applyFill="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12" fillId="5" borderId="11" xfId="3" applyFont="1" applyFill="1" applyBorder="1" applyAlignment="1">
      <alignment horizontal="center" vertical="center" wrapText="1"/>
    </xf>
    <xf numFmtId="0" fontId="12" fillId="5" borderId="26" xfId="3" applyFont="1" applyFill="1" applyBorder="1" applyAlignment="1">
      <alignment horizontal="center" vertical="center" wrapText="1"/>
    </xf>
    <xf numFmtId="0" fontId="12" fillId="3" borderId="26" xfId="3" applyFont="1" applyFill="1" applyBorder="1" applyAlignment="1">
      <alignment horizontal="center" vertical="center" wrapText="1"/>
    </xf>
    <xf numFmtId="0" fontId="11" fillId="4" borderId="20" xfId="2" applyFont="1" applyFill="1" applyBorder="1" applyAlignment="1">
      <alignment vertical="center" wrapText="1"/>
    </xf>
    <xf numFmtId="0" fontId="39" fillId="0" borderId="1" xfId="2" applyFont="1" applyAlignment="1">
      <alignment vertical="center" wrapText="1"/>
    </xf>
    <xf numFmtId="0" fontId="39" fillId="0" borderId="26" xfId="0" applyFont="1" applyBorder="1" applyAlignment="1">
      <alignment horizontal="center" vertical="center"/>
    </xf>
    <xf numFmtId="0" fontId="39" fillId="0" borderId="26" xfId="0" applyFont="1" applyBorder="1" applyAlignment="1">
      <alignment vertical="center"/>
    </xf>
    <xf numFmtId="0" fontId="39" fillId="0" borderId="26" xfId="2" applyFont="1" applyBorder="1" applyAlignment="1">
      <alignment horizontal="center" wrapText="1"/>
    </xf>
    <xf numFmtId="0" fontId="39" fillId="0" borderId="26" xfId="2" applyFont="1" applyBorder="1" applyAlignment="1">
      <alignment horizontal="center" vertical="center" wrapText="1"/>
    </xf>
    <xf numFmtId="0" fontId="39" fillId="0" borderId="26" xfId="2" applyFont="1" applyBorder="1" applyAlignment="1">
      <alignment vertical="center" wrapText="1"/>
    </xf>
    <xf numFmtId="0" fontId="12" fillId="0" borderId="26" xfId="0" applyFont="1" applyBorder="1" applyAlignment="1">
      <alignment vertical="center" wrapText="1"/>
    </xf>
    <xf numFmtId="0" fontId="31" fillId="0" borderId="12" xfId="3" applyFont="1" applyBorder="1" applyAlignment="1">
      <alignment horizontal="center" vertical="center" wrapText="1"/>
    </xf>
    <xf numFmtId="0" fontId="31" fillId="0" borderId="55" xfId="3" applyFont="1" applyBorder="1" applyAlignment="1">
      <alignment horizontal="center" vertical="center" wrapText="1"/>
    </xf>
    <xf numFmtId="0" fontId="31" fillId="0" borderId="56" xfId="3" applyFont="1" applyBorder="1" applyAlignment="1">
      <alignment horizontal="center" vertical="center" wrapText="1"/>
    </xf>
    <xf numFmtId="0" fontId="31" fillId="0" borderId="53" xfId="3" applyFont="1" applyBorder="1" applyAlignment="1">
      <alignment horizontal="center" vertical="center" wrapText="1"/>
    </xf>
    <xf numFmtId="0" fontId="31" fillId="0" borderId="42" xfId="3" applyFont="1" applyBorder="1" applyAlignment="1">
      <alignment horizontal="center" vertical="center" wrapText="1"/>
    </xf>
    <xf numFmtId="0" fontId="31" fillId="0" borderId="45" xfId="3" applyFont="1" applyBorder="1" applyAlignment="1">
      <alignment horizontal="center" vertical="center" wrapText="1"/>
    </xf>
    <xf numFmtId="0" fontId="12" fillId="5" borderId="62" xfId="3" applyFont="1" applyFill="1" applyBorder="1" applyAlignment="1">
      <alignment horizontal="center" vertical="center" wrapText="1"/>
    </xf>
    <xf numFmtId="0" fontId="11" fillId="10" borderId="1" xfId="0" applyFont="1" applyFill="1" applyBorder="1" applyAlignment="1">
      <alignment vertical="center"/>
    </xf>
    <xf numFmtId="0" fontId="11" fillId="0" borderId="26" xfId="0" applyFont="1" applyBorder="1" applyAlignment="1">
      <alignment vertical="center"/>
    </xf>
    <xf numFmtId="0" fontId="42" fillId="5" borderId="13" xfId="19" applyFont="1" applyFill="1" applyBorder="1" applyAlignment="1">
      <alignment horizontal="center" vertical="center" wrapText="1"/>
    </xf>
    <xf numFmtId="0" fontId="3" fillId="0" borderId="47" xfId="19" applyBorder="1" applyAlignment="1">
      <alignment horizontal="right" vertical="center"/>
    </xf>
    <xf numFmtId="0" fontId="11" fillId="5" borderId="26" xfId="2" applyFont="1" applyFill="1" applyBorder="1" applyAlignment="1">
      <alignment vertical="center" wrapText="1"/>
    </xf>
    <xf numFmtId="0" fontId="11" fillId="0" borderId="26" xfId="2" applyFont="1" applyBorder="1" applyAlignment="1">
      <alignment horizontal="center" wrapText="1"/>
    </xf>
    <xf numFmtId="0" fontId="11" fillId="5" borderId="26" xfId="0" applyFont="1" applyFill="1" applyBorder="1" applyAlignment="1">
      <alignment vertical="center"/>
    </xf>
    <xf numFmtId="0" fontId="11" fillId="0" borderId="26" xfId="2" applyFont="1" applyBorder="1" applyAlignment="1">
      <alignment vertical="center" wrapText="1"/>
    </xf>
    <xf numFmtId="0" fontId="11" fillId="0" borderId="16" xfId="0" applyFont="1" applyBorder="1" applyAlignment="1">
      <alignment vertical="center"/>
    </xf>
    <xf numFmtId="0" fontId="42" fillId="3" borderId="12" xfId="19" applyFont="1" applyFill="1" applyBorder="1" applyAlignment="1">
      <alignment horizontal="center" vertical="center" wrapText="1"/>
    </xf>
    <xf numFmtId="0" fontId="12" fillId="5" borderId="28" xfId="3" applyFont="1" applyFill="1" applyBorder="1" applyAlignment="1">
      <alignment horizontal="center" vertical="center" wrapText="1"/>
    </xf>
    <xf numFmtId="0" fontId="7" fillId="5" borderId="28" xfId="3" applyFont="1" applyFill="1" applyBorder="1" applyAlignment="1">
      <alignment vertical="center" wrapText="1"/>
    </xf>
    <xf numFmtId="0" fontId="7" fillId="0" borderId="34" xfId="3" applyFont="1" applyBorder="1" applyAlignment="1">
      <alignment horizontal="center" vertical="center" wrapText="1"/>
    </xf>
    <xf numFmtId="0" fontId="7" fillId="0" borderId="35" xfId="3" applyFont="1" applyBorder="1" applyAlignment="1">
      <alignment horizontal="center" vertical="center" wrapText="1"/>
    </xf>
    <xf numFmtId="0" fontId="7" fillId="0" borderId="36" xfId="3" applyFont="1" applyBorder="1" applyAlignment="1">
      <alignment horizontal="center" vertical="center" wrapText="1"/>
    </xf>
    <xf numFmtId="0" fontId="7" fillId="5" borderId="28" xfId="3" applyFont="1" applyFill="1" applyBorder="1" applyAlignment="1">
      <alignment horizontal="center" vertical="center" wrapText="1"/>
    </xf>
    <xf numFmtId="0" fontId="13" fillId="0" borderId="19" xfId="3" applyFont="1" applyBorder="1" applyAlignment="1">
      <alignment horizontal="center" vertical="center" wrapText="1"/>
    </xf>
    <xf numFmtId="0" fontId="13" fillId="0" borderId="7" xfId="3" applyFont="1" applyBorder="1" applyAlignment="1">
      <alignment horizontal="center" vertical="center"/>
    </xf>
    <xf numFmtId="0" fontId="11" fillId="0" borderId="26" xfId="0" applyFont="1" applyBorder="1" applyAlignment="1">
      <alignment horizontal="left" vertical="center" wrapText="1"/>
    </xf>
    <xf numFmtId="0" fontId="40" fillId="5" borderId="26" xfId="2" applyFont="1" applyFill="1" applyBorder="1" applyAlignment="1">
      <alignment vertical="center" wrapText="1"/>
    </xf>
    <xf numFmtId="0" fontId="40" fillId="5" borderId="26" xfId="0" applyFont="1" applyFill="1" applyBorder="1" applyAlignment="1">
      <alignment vertical="center"/>
    </xf>
    <xf numFmtId="0" fontId="12" fillId="0" borderId="26" xfId="2" applyFont="1" applyBorder="1" applyAlignment="1">
      <alignment horizontal="center" wrapText="1"/>
    </xf>
    <xf numFmtId="0" fontId="13" fillId="0" borderId="26" xfId="3" applyFont="1" applyBorder="1" applyAlignment="1">
      <alignment vertical="center"/>
    </xf>
    <xf numFmtId="0" fontId="11" fillId="5" borderId="26" xfId="2" applyFont="1" applyFill="1" applyBorder="1" applyAlignment="1">
      <alignment horizontal="center" vertical="center" wrapText="1"/>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10" borderId="0" xfId="0" applyFont="1" applyFill="1" applyAlignment="1">
      <alignment horizontal="center" vertical="center"/>
    </xf>
    <xf numFmtId="0" fontId="12" fillId="0" borderId="1" xfId="0" applyFont="1" applyBorder="1" applyAlignment="1">
      <alignment vertical="center" wrapText="1"/>
    </xf>
    <xf numFmtId="0" fontId="31" fillId="0" borderId="41" xfId="3" applyFont="1" applyBorder="1" applyAlignment="1">
      <alignment horizontal="center" vertical="center" wrapText="1"/>
    </xf>
    <xf numFmtId="0" fontId="31" fillId="0" borderId="63" xfId="3" applyFont="1" applyBorder="1" applyAlignment="1">
      <alignment horizontal="center" vertical="center" wrapText="1"/>
    </xf>
    <xf numFmtId="43" fontId="31" fillId="5" borderId="22" xfId="18" applyFont="1" applyFill="1" applyBorder="1" applyAlignment="1">
      <alignment horizontal="center"/>
    </xf>
    <xf numFmtId="43" fontId="31" fillId="9" borderId="22" xfId="18" applyFont="1" applyFill="1" applyBorder="1" applyAlignment="1">
      <alignment horizontal="center" vertical="center"/>
    </xf>
    <xf numFmtId="0" fontId="31" fillId="0" borderId="50" xfId="3" applyFont="1" applyBorder="1" applyAlignment="1">
      <alignment horizontal="center" vertical="center" wrapText="1"/>
    </xf>
    <xf numFmtId="0" fontId="31" fillId="0" borderId="65" xfId="3" applyFont="1" applyBorder="1" applyAlignment="1">
      <alignment horizontal="center" vertical="center" wrapText="1"/>
    </xf>
    <xf numFmtId="0" fontId="31" fillId="0" borderId="66" xfId="3" applyFont="1" applyBorder="1" applyAlignment="1">
      <alignment horizontal="center" vertical="center" wrapText="1"/>
    </xf>
    <xf numFmtId="0" fontId="13" fillId="0" borderId="14" xfId="3" applyFont="1" applyBorder="1" applyAlignment="1">
      <alignment vertical="center"/>
    </xf>
    <xf numFmtId="0" fontId="13" fillId="10" borderId="12" xfId="3" applyFont="1" applyFill="1" applyBorder="1" applyAlignment="1">
      <alignment vertical="center"/>
    </xf>
    <xf numFmtId="0" fontId="13" fillId="10" borderId="14" xfId="3" applyFont="1" applyFill="1" applyBorder="1" applyAlignment="1">
      <alignment vertical="center"/>
    </xf>
    <xf numFmtId="0" fontId="25" fillId="0" borderId="38" xfId="3" applyFont="1" applyBorder="1" applyAlignment="1">
      <alignment horizontal="left" vertical="center" wrapText="1"/>
    </xf>
    <xf numFmtId="0" fontId="25" fillId="0" borderId="43" xfId="3" applyFont="1" applyBorder="1" applyAlignment="1">
      <alignment horizontal="left" vertical="center" wrapText="1"/>
    </xf>
    <xf numFmtId="0" fontId="25" fillId="0" borderId="51" xfId="3" applyFont="1" applyBorder="1" applyAlignment="1">
      <alignment horizontal="left" vertical="center" wrapText="1"/>
    </xf>
    <xf numFmtId="172" fontId="13" fillId="0" borderId="1" xfId="3" applyNumberFormat="1" applyFont="1" applyAlignment="1">
      <alignment vertical="center"/>
    </xf>
    <xf numFmtId="0" fontId="7" fillId="5" borderId="26" xfId="3" applyFont="1" applyFill="1" applyBorder="1" applyAlignment="1">
      <alignment vertical="center"/>
    </xf>
    <xf numFmtId="0" fontId="22" fillId="0" borderId="21" xfId="12" quotePrefix="1" applyNumberFormat="1" applyBorder="1" applyAlignment="1">
      <alignment horizontal="center" vertical="center" wrapText="1"/>
    </xf>
    <xf numFmtId="0" fontId="22" fillId="0" borderId="22" xfId="12" quotePrefix="1" applyNumberFormat="1" applyBorder="1" applyAlignment="1">
      <alignment horizontal="left" vertical="center" wrapText="1"/>
    </xf>
    <xf numFmtId="0" fontId="22" fillId="0" borderId="22" xfId="12" quotePrefix="1" applyNumberFormat="1" applyBorder="1" applyAlignment="1">
      <alignment horizontal="center" vertical="center" wrapText="1"/>
    </xf>
    <xf numFmtId="37" fontId="22" fillId="0" borderId="22" xfId="11" applyNumberFormat="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vertical="center"/>
    </xf>
    <xf numFmtId="0" fontId="3" fillId="0" borderId="22" xfId="19" applyBorder="1" applyAlignment="1">
      <alignment vertical="center"/>
    </xf>
    <xf numFmtId="173" fontId="13" fillId="0" borderId="1" xfId="22" applyNumberFormat="1" applyFont="1" applyBorder="1" applyAlignment="1">
      <alignment vertical="center"/>
    </xf>
    <xf numFmtId="173" fontId="13" fillId="0" borderId="1" xfId="3" applyNumberFormat="1" applyFont="1" applyAlignment="1">
      <alignment vertical="center"/>
    </xf>
    <xf numFmtId="173" fontId="13" fillId="0" borderId="1" xfId="22" applyNumberFormat="1" applyFont="1" applyBorder="1" applyAlignment="1">
      <alignment horizontal="center" vertical="center" wrapText="1"/>
    </xf>
    <xf numFmtId="0" fontId="39" fillId="5" borderId="26" xfId="2" applyFont="1" applyFill="1" applyBorder="1" applyAlignment="1">
      <alignment horizontal="center" vertical="center" wrapText="1"/>
    </xf>
    <xf numFmtId="0" fontId="13" fillId="0" borderId="5" xfId="3" applyFont="1" applyBorder="1" applyAlignment="1">
      <alignment horizontal="center" vertical="center"/>
    </xf>
    <xf numFmtId="0" fontId="7" fillId="5" borderId="29" xfId="3" applyFont="1" applyFill="1" applyBorder="1" applyAlignment="1">
      <alignment horizontal="left" vertical="center"/>
    </xf>
    <xf numFmtId="0" fontId="7" fillId="5" borderId="29" xfId="3" applyFont="1" applyFill="1" applyBorder="1" applyAlignment="1">
      <alignment horizontal="left" vertical="center" wrapText="1"/>
    </xf>
    <xf numFmtId="0" fontId="7" fillId="5" borderId="27" xfId="3" applyFont="1" applyFill="1" applyBorder="1" applyAlignment="1">
      <alignment horizontal="left" vertical="center"/>
    </xf>
    <xf numFmtId="0" fontId="7" fillId="5" borderId="27" xfId="3" applyFont="1" applyFill="1" applyBorder="1" applyAlignment="1">
      <alignment horizontal="left" vertical="center" wrapText="1"/>
    </xf>
    <xf numFmtId="0" fontId="7" fillId="5" borderId="28" xfId="3" applyFont="1" applyFill="1" applyBorder="1" applyAlignment="1">
      <alignment horizontal="left" vertical="center"/>
    </xf>
    <xf numFmtId="0" fontId="7" fillId="5" borderId="28" xfId="3" applyFont="1" applyFill="1" applyBorder="1" applyAlignment="1">
      <alignment horizontal="left" vertical="center" wrapText="1"/>
    </xf>
    <xf numFmtId="0" fontId="7" fillId="0" borderId="1" xfId="3" applyFont="1" applyAlignment="1">
      <alignment horizontal="center" vertical="center" wrapText="1"/>
    </xf>
    <xf numFmtId="0" fontId="11" fillId="0" borderId="1" xfId="2" applyFont="1" applyAlignment="1">
      <alignment horizontal="center" vertical="center" wrapText="1"/>
    </xf>
    <xf numFmtId="0" fontId="13" fillId="0" borderId="1" xfId="0" applyFont="1" applyBorder="1"/>
    <xf numFmtId="0" fontId="0" fillId="0" borderId="1" xfId="0" applyBorder="1"/>
    <xf numFmtId="0" fontId="12" fillId="5" borderId="26" xfId="2" applyFont="1" applyFill="1" applyBorder="1" applyAlignment="1">
      <alignment horizontal="left" vertical="center" wrapText="1"/>
    </xf>
    <xf numFmtId="0" fontId="12" fillId="4" borderId="1" xfId="2" applyFont="1" applyFill="1" applyAlignment="1">
      <alignment horizontal="left" vertical="center" wrapText="1"/>
    </xf>
    <xf numFmtId="14" fontId="39" fillId="0" borderId="26" xfId="0" applyNumberFormat="1" applyFont="1" applyBorder="1" applyAlignment="1">
      <alignment horizontal="center" vertical="center"/>
    </xf>
    <xf numFmtId="14" fontId="39" fillId="0" borderId="26" xfId="2" applyNumberFormat="1" applyFont="1" applyBorder="1" applyAlignment="1">
      <alignment horizontal="center" vertical="center" wrapText="1"/>
    </xf>
    <xf numFmtId="0" fontId="16" fillId="4" borderId="1" xfId="2" applyFont="1" applyFill="1" applyAlignment="1">
      <alignment horizontal="left" vertical="center" wrapText="1"/>
    </xf>
    <xf numFmtId="3" fontId="46" fillId="0" borderId="68" xfId="0" applyNumberFormat="1" applyFont="1" applyBorder="1" applyAlignment="1">
      <alignment vertical="center"/>
    </xf>
    <xf numFmtId="0" fontId="46" fillId="0" borderId="68" xfId="0" applyFont="1" applyBorder="1" applyAlignment="1">
      <alignment vertical="center"/>
    </xf>
    <xf numFmtId="0" fontId="46" fillId="0" borderId="9" xfId="0" applyFont="1" applyBorder="1" applyAlignment="1">
      <alignment vertical="center"/>
    </xf>
    <xf numFmtId="3" fontId="46" fillId="0" borderId="9" xfId="0" applyNumberFormat="1" applyFont="1" applyBorder="1" applyAlignment="1">
      <alignment vertical="center"/>
    </xf>
    <xf numFmtId="0" fontId="46" fillId="0" borderId="69" xfId="0" applyFont="1" applyBorder="1" applyAlignment="1">
      <alignment vertical="center"/>
    </xf>
    <xf numFmtId="0" fontId="46" fillId="0" borderId="22" xfId="0" applyFont="1" applyBorder="1" applyAlignment="1">
      <alignment vertical="center"/>
    </xf>
    <xf numFmtId="9" fontId="46" fillId="0" borderId="70" xfId="1" applyFont="1" applyBorder="1" applyAlignment="1">
      <alignment vertical="center"/>
    </xf>
    <xf numFmtId="3" fontId="46" fillId="0" borderId="22" xfId="0" applyNumberFormat="1" applyFont="1" applyBorder="1" applyAlignment="1">
      <alignment vertical="center"/>
    </xf>
    <xf numFmtId="0" fontId="46" fillId="0" borderId="70" xfId="0" applyFont="1" applyBorder="1" applyAlignment="1">
      <alignment vertical="center"/>
    </xf>
    <xf numFmtId="3" fontId="46" fillId="0" borderId="71" xfId="0" applyNumberFormat="1" applyFont="1" applyBorder="1" applyAlignment="1">
      <alignment vertical="center"/>
    </xf>
    <xf numFmtId="174" fontId="46" fillId="0" borderId="68" xfId="18" applyNumberFormat="1" applyFont="1" applyBorder="1" applyAlignment="1">
      <alignment vertical="center"/>
    </xf>
    <xf numFmtId="174" fontId="46" fillId="0" borderId="22" xfId="18" applyNumberFormat="1" applyFont="1" applyBorder="1" applyAlignment="1">
      <alignment vertical="center"/>
    </xf>
    <xf numFmtId="3" fontId="46" fillId="0" borderId="72" xfId="0" applyNumberFormat="1" applyFont="1" applyBorder="1" applyAlignment="1">
      <alignment vertical="center"/>
    </xf>
    <xf numFmtId="0" fontId="46" fillId="0" borderId="73" xfId="0" applyFont="1" applyBorder="1" applyAlignment="1">
      <alignment vertical="center"/>
    </xf>
    <xf numFmtId="9" fontId="46" fillId="0" borderId="74" xfId="1" applyFont="1" applyBorder="1" applyAlignment="1">
      <alignment vertical="center"/>
    </xf>
    <xf numFmtId="9" fontId="19" fillId="4" borderId="26" xfId="3" applyNumberFormat="1" applyFont="1" applyFill="1" applyBorder="1" applyAlignment="1">
      <alignment horizontal="center" vertical="center"/>
    </xf>
    <xf numFmtId="9" fontId="20" fillId="4" borderId="26" xfId="3" applyNumberFormat="1" applyFont="1" applyFill="1" applyBorder="1" applyAlignment="1">
      <alignment horizontal="center" vertical="center"/>
    </xf>
    <xf numFmtId="9" fontId="19" fillId="0" borderId="8" xfId="3" applyNumberFormat="1" applyFont="1" applyBorder="1" applyAlignment="1">
      <alignment horizontal="center" vertical="center"/>
    </xf>
    <xf numFmtId="9" fontId="19" fillId="4" borderId="27" xfId="3" applyNumberFormat="1" applyFont="1" applyFill="1" applyBorder="1" applyAlignment="1">
      <alignment horizontal="center" vertical="center"/>
    </xf>
    <xf numFmtId="9" fontId="45" fillId="0" borderId="8" xfId="0" applyNumberFormat="1" applyFont="1" applyBorder="1" applyAlignment="1">
      <alignment horizontal="center" vertical="center"/>
    </xf>
    <xf numFmtId="9" fontId="45" fillId="0" borderId="27" xfId="0" applyNumberFormat="1" applyFont="1" applyBorder="1" applyAlignment="1">
      <alignment horizontal="center" vertical="center"/>
    </xf>
    <xf numFmtId="0" fontId="45" fillId="0" borderId="19" xfId="0" applyFont="1" applyBorder="1" applyAlignment="1">
      <alignment horizontal="center" vertical="center" wrapText="1"/>
    </xf>
    <xf numFmtId="9" fontId="19" fillId="0" borderId="27" xfId="3" applyNumberFormat="1" applyFont="1" applyBorder="1" applyAlignment="1">
      <alignment horizontal="center" vertical="center"/>
    </xf>
    <xf numFmtId="0" fontId="46" fillId="0" borderId="54" xfId="0" applyFont="1" applyBorder="1" applyAlignment="1">
      <alignment wrapText="1"/>
    </xf>
    <xf numFmtId="0" fontId="46" fillId="0" borderId="39" xfId="0" applyFont="1" applyBorder="1" applyAlignment="1">
      <alignment vertical="center"/>
    </xf>
    <xf numFmtId="0" fontId="46" fillId="0" borderId="55" xfId="0" applyFont="1" applyBorder="1" applyAlignment="1">
      <alignment wrapText="1"/>
    </xf>
    <xf numFmtId="9" fontId="46" fillId="0" borderId="44" xfId="0" applyNumberFormat="1" applyFont="1" applyBorder="1"/>
    <xf numFmtId="0" fontId="46" fillId="0" borderId="44" xfId="0" applyFont="1" applyBorder="1" applyAlignment="1">
      <alignment vertical="center"/>
    </xf>
    <xf numFmtId="3" fontId="46" fillId="0" borderId="13" xfId="0" applyNumberFormat="1" applyFont="1" applyBorder="1" applyAlignment="1">
      <alignment vertical="center"/>
    </xf>
    <xf numFmtId="0" fontId="46" fillId="0" borderId="13" xfId="0" applyFont="1" applyBorder="1" applyAlignment="1">
      <alignment vertical="center"/>
    </xf>
    <xf numFmtId="9" fontId="46" fillId="0" borderId="45" xfId="1" applyFont="1" applyBorder="1" applyAlignment="1">
      <alignment vertical="center"/>
    </xf>
    <xf numFmtId="9" fontId="19" fillId="0" borderId="26" xfId="3" applyNumberFormat="1" applyFont="1" applyBorder="1" applyAlignment="1">
      <alignment horizontal="center" vertical="center"/>
    </xf>
    <xf numFmtId="9" fontId="20" fillId="0" borderId="26" xfId="3" applyNumberFormat="1" applyFont="1" applyBorder="1" applyAlignment="1">
      <alignment horizontal="center" vertical="center"/>
    </xf>
    <xf numFmtId="9" fontId="49" fillId="0" borderId="8" xfId="3" applyNumberFormat="1" applyFont="1" applyBorder="1" applyAlignment="1">
      <alignment horizontal="center" vertical="center"/>
    </xf>
    <xf numFmtId="10" fontId="49" fillId="0" borderId="27" xfId="3" applyNumberFormat="1" applyFont="1" applyBorder="1" applyAlignment="1">
      <alignment horizontal="center" vertical="center"/>
    </xf>
    <xf numFmtId="0" fontId="25" fillId="0" borderId="26" xfId="3" applyFont="1" applyBorder="1" applyAlignment="1">
      <alignment horizontal="center" vertical="center"/>
    </xf>
    <xf numFmtId="9" fontId="19" fillId="0" borderId="11" xfId="3" applyNumberFormat="1" applyFont="1" applyBorder="1" applyAlignment="1">
      <alignment horizontal="center" vertical="center"/>
    </xf>
    <xf numFmtId="10" fontId="31" fillId="5" borderId="22" xfId="3" applyNumberFormat="1" applyFont="1" applyFill="1" applyBorder="1" applyAlignment="1">
      <alignment horizontal="center" vertical="center"/>
    </xf>
    <xf numFmtId="174" fontId="46" fillId="0" borderId="22" xfId="18" applyNumberFormat="1" applyFont="1" applyFill="1" applyBorder="1" applyAlignment="1">
      <alignment vertical="center"/>
    </xf>
    <xf numFmtId="0" fontId="46" fillId="0" borderId="10" xfId="0" applyFont="1" applyBorder="1" applyAlignment="1">
      <alignment vertical="center"/>
    </xf>
    <xf numFmtId="9" fontId="46" fillId="0" borderId="24" xfId="0" applyNumberFormat="1" applyFont="1" applyBorder="1" applyAlignment="1">
      <alignment vertical="center"/>
    </xf>
    <xf numFmtId="0" fontId="46" fillId="0" borderId="24" xfId="0" applyFont="1" applyBorder="1" applyAlignment="1">
      <alignment vertical="center"/>
    </xf>
    <xf numFmtId="174" fontId="46" fillId="0" borderId="13" xfId="18" applyNumberFormat="1" applyFont="1" applyBorder="1" applyAlignment="1">
      <alignment vertical="center"/>
    </xf>
    <xf numFmtId="9" fontId="46" fillId="0" borderId="14" xfId="1" applyFont="1" applyBorder="1" applyAlignment="1">
      <alignment vertical="center"/>
    </xf>
    <xf numFmtId="0" fontId="13" fillId="4" borderId="7" xfId="3" applyFont="1" applyFill="1" applyBorder="1" applyAlignment="1">
      <alignment vertical="center" wrapText="1"/>
    </xf>
    <xf numFmtId="41" fontId="13" fillId="4" borderId="50" xfId="23" applyFont="1" applyFill="1" applyBorder="1" applyAlignment="1">
      <alignment vertical="center" wrapText="1"/>
    </xf>
    <xf numFmtId="41" fontId="13" fillId="4" borderId="49" xfId="23" applyFont="1" applyFill="1" applyBorder="1" applyAlignment="1">
      <alignment vertical="center" wrapText="1"/>
    </xf>
    <xf numFmtId="41" fontId="7" fillId="4" borderId="77" xfId="23" applyFont="1" applyFill="1" applyBorder="1" applyAlignment="1">
      <alignment vertical="center" wrapText="1"/>
    </xf>
    <xf numFmtId="0" fontId="13" fillId="4" borderId="29" xfId="3" applyFont="1" applyFill="1" applyBorder="1" applyAlignment="1">
      <alignment vertical="center" wrapText="1"/>
    </xf>
    <xf numFmtId="2" fontId="13" fillId="0" borderId="8" xfId="3" applyNumberFormat="1" applyFont="1" applyBorder="1" applyAlignment="1">
      <alignment horizontal="center" vertical="center"/>
    </xf>
    <xf numFmtId="0" fontId="18" fillId="0" borderId="19" xfId="24" applyBorder="1" applyAlignment="1">
      <alignment horizontal="center" vertical="center" wrapText="1"/>
    </xf>
    <xf numFmtId="0" fontId="11" fillId="0" borderId="26" xfId="3" applyFont="1" applyBorder="1" applyAlignment="1">
      <alignment horizontal="center" vertical="center"/>
    </xf>
    <xf numFmtId="2" fontId="13" fillId="0" borderId="26" xfId="3" applyNumberFormat="1" applyFont="1" applyBorder="1" applyAlignment="1">
      <alignment horizontal="center" vertical="center"/>
    </xf>
    <xf numFmtId="43" fontId="41" fillId="5" borderId="34" xfId="18" applyFont="1" applyFill="1" applyBorder="1" applyAlignment="1">
      <alignment horizontal="center" vertical="center" wrapText="1"/>
    </xf>
    <xf numFmtId="43" fontId="41" fillId="5" borderId="35" xfId="18" applyFont="1" applyFill="1" applyBorder="1" applyAlignment="1">
      <alignment horizontal="center" vertical="center" wrapText="1"/>
    </xf>
    <xf numFmtId="0" fontId="46" fillId="0" borderId="47" xfId="0" applyFont="1" applyBorder="1" applyAlignment="1">
      <alignment wrapText="1"/>
    </xf>
    <xf numFmtId="174" fontId="46" fillId="0" borderId="78" xfId="18" applyNumberFormat="1" applyFont="1" applyBorder="1" applyAlignment="1">
      <alignment vertical="center"/>
    </xf>
    <xf numFmtId="0" fontId="46" fillId="0" borderId="58" xfId="0" applyFont="1" applyBorder="1" applyAlignment="1">
      <alignment wrapText="1"/>
    </xf>
    <xf numFmtId="174" fontId="46" fillId="0" borderId="20" xfId="18" applyNumberFormat="1" applyFont="1" applyBorder="1" applyAlignment="1">
      <alignment horizontal="center" vertical="center"/>
    </xf>
    <xf numFmtId="174" fontId="46" fillId="0" borderId="79" xfId="18" applyNumberFormat="1" applyFont="1" applyBorder="1" applyAlignment="1">
      <alignment horizontal="center" vertical="center"/>
    </xf>
    <xf numFmtId="168" fontId="13" fillId="0" borderId="61" xfId="5" applyNumberFormat="1" applyFont="1" applyBorder="1" applyAlignment="1">
      <alignment vertical="center"/>
    </xf>
    <xf numFmtId="168" fontId="13" fillId="0" borderId="58" xfId="5" applyNumberFormat="1" applyFont="1" applyBorder="1" applyAlignment="1">
      <alignment vertical="center"/>
    </xf>
    <xf numFmtId="174" fontId="13" fillId="0" borderId="1" xfId="3" applyNumberFormat="1" applyFont="1"/>
    <xf numFmtId="37" fontId="22" fillId="0" borderId="24" xfId="11" applyNumberFormat="1" applyBorder="1" applyAlignment="1">
      <alignment horizontal="center" vertical="center"/>
    </xf>
    <xf numFmtId="0" fontId="3" fillId="12" borderId="25" xfId="19" applyFill="1" applyBorder="1" applyAlignment="1">
      <alignment vertical="center"/>
    </xf>
    <xf numFmtId="0" fontId="1" fillId="4" borderId="25" xfId="19" applyFont="1" applyFill="1" applyBorder="1" applyAlignment="1">
      <alignment vertical="center" wrapText="1"/>
    </xf>
    <xf numFmtId="0" fontId="3" fillId="12" borderId="22" xfId="19" applyFill="1" applyBorder="1" applyAlignment="1">
      <alignment vertical="center"/>
    </xf>
    <xf numFmtId="0" fontId="1" fillId="4" borderId="22" xfId="19" applyFont="1" applyFill="1" applyBorder="1" applyAlignment="1">
      <alignment vertical="center" wrapText="1"/>
    </xf>
    <xf numFmtId="0" fontId="3" fillId="0" borderId="24" xfId="19" applyBorder="1" applyAlignment="1">
      <alignment horizontal="right" wrapText="1"/>
    </xf>
    <xf numFmtId="0" fontId="6" fillId="5" borderId="22" xfId="0" applyFont="1" applyFill="1" applyBorder="1" applyAlignment="1">
      <alignment horizontal="center" vertical="center" wrapText="1"/>
    </xf>
    <xf numFmtId="0" fontId="12" fillId="5" borderId="62" xfId="2" applyFont="1" applyFill="1" applyBorder="1" applyAlignment="1">
      <alignment horizontal="center" vertical="center" wrapText="1"/>
    </xf>
    <xf numFmtId="14" fontId="13" fillId="0" borderId="52" xfId="0" applyNumberFormat="1" applyFont="1" applyBorder="1" applyAlignment="1">
      <alignment horizontal="justify" vertical="center" wrapText="1"/>
    </xf>
    <xf numFmtId="0" fontId="13" fillId="0" borderId="47" xfId="0" applyFont="1" applyBorder="1" applyAlignment="1">
      <alignment vertical="center" wrapText="1"/>
    </xf>
    <xf numFmtId="14" fontId="13" fillId="0" borderId="41" xfId="0" applyNumberFormat="1" applyFont="1" applyBorder="1" applyAlignment="1">
      <alignment horizontal="justify" vertical="center" wrapText="1"/>
    </xf>
    <xf numFmtId="14" fontId="13" fillId="0" borderId="23" xfId="0" applyNumberFormat="1" applyFont="1" applyBorder="1" applyAlignment="1">
      <alignment horizontal="center" vertical="center" wrapText="1"/>
    </xf>
    <xf numFmtId="9" fontId="19" fillId="4" borderId="11" xfId="1" applyFont="1" applyFill="1" applyBorder="1" applyAlignment="1">
      <alignment horizontal="center" vertical="center"/>
    </xf>
    <xf numFmtId="0" fontId="13" fillId="0" borderId="0" xfId="0" applyFont="1" applyAlignment="1">
      <alignment horizontal="left" vertical="center"/>
    </xf>
    <xf numFmtId="0" fontId="7" fillId="14" borderId="22" xfId="0" applyFont="1" applyFill="1" applyBorder="1" applyAlignment="1">
      <alignment horizontal="left" vertical="center"/>
    </xf>
    <xf numFmtId="0" fontId="7" fillId="14" borderId="22" xfId="0" applyFont="1" applyFill="1" applyBorder="1" applyAlignment="1">
      <alignment horizontal="center" vertical="center"/>
    </xf>
    <xf numFmtId="0" fontId="47" fillId="0" borderId="22" xfId="0" applyFont="1" applyBorder="1" applyAlignment="1">
      <alignment horizontal="left" vertical="center"/>
    </xf>
    <xf numFmtId="0" fontId="46" fillId="0" borderId="22" xfId="0" applyFont="1" applyBorder="1" applyAlignment="1">
      <alignment vertical="center" wrapText="1"/>
    </xf>
    <xf numFmtId="0" fontId="46" fillId="0" borderId="49" xfId="0" applyFont="1" applyBorder="1" applyAlignment="1">
      <alignment horizontal="left" vertical="center" wrapText="1"/>
    </xf>
    <xf numFmtId="0" fontId="46" fillId="0" borderId="47" xfId="0" applyFont="1" applyBorder="1" applyAlignment="1">
      <alignment vertical="center" wrapText="1"/>
    </xf>
    <xf numFmtId="0" fontId="47" fillId="14" borderId="22" xfId="0" applyFont="1" applyFill="1" applyBorder="1" applyAlignment="1">
      <alignment horizontal="left" vertical="center"/>
    </xf>
    <xf numFmtId="0" fontId="46" fillId="14" borderId="47" xfId="0" applyFont="1" applyFill="1" applyBorder="1" applyAlignment="1">
      <alignment vertical="center" wrapText="1"/>
    </xf>
    <xf numFmtId="0" fontId="46" fillId="0" borderId="47" xfId="0" applyFont="1" applyBorder="1" applyAlignment="1">
      <alignment horizontal="left" vertical="center" wrapText="1"/>
    </xf>
    <xf numFmtId="0" fontId="46" fillId="14" borderId="47" xfId="0" applyFont="1" applyFill="1" applyBorder="1" applyAlignment="1">
      <alignment horizontal="left" vertical="center" wrapText="1"/>
    </xf>
    <xf numFmtId="0" fontId="53" fillId="0" borderId="0" xfId="0" applyFont="1" applyAlignment="1">
      <alignment horizontal="left" vertical="center"/>
    </xf>
    <xf numFmtId="0" fontId="47" fillId="0" borderId="22" xfId="0" applyFont="1" applyBorder="1" applyAlignment="1">
      <alignment horizontal="left" vertical="center" wrapText="1"/>
    </xf>
    <xf numFmtId="0" fontId="53" fillId="0" borderId="47" xfId="0" applyFont="1" applyBorder="1" applyAlignment="1">
      <alignment horizontal="left" vertical="center" wrapText="1"/>
    </xf>
    <xf numFmtId="0" fontId="47" fillId="14" borderId="22" xfId="0" applyFont="1" applyFill="1" applyBorder="1" applyAlignment="1">
      <alignment horizontal="center" vertical="center"/>
    </xf>
    <xf numFmtId="0" fontId="46" fillId="0" borderId="22" xfId="0" applyFont="1" applyBorder="1" applyAlignment="1">
      <alignment horizontal="left" vertical="center" wrapText="1"/>
    </xf>
    <xf numFmtId="0" fontId="46" fillId="4" borderId="25" xfId="0" applyFont="1" applyFill="1" applyBorder="1" applyAlignment="1">
      <alignment horizontal="left" vertical="center" wrapText="1"/>
    </xf>
    <xf numFmtId="0" fontId="46" fillId="4" borderId="22" xfId="0" applyFont="1" applyFill="1" applyBorder="1" applyAlignment="1">
      <alignment horizontal="left" vertical="center" wrapText="1"/>
    </xf>
    <xf numFmtId="0" fontId="47" fillId="0" borderId="22" xfId="0" quotePrefix="1" applyFont="1" applyBorder="1" applyAlignment="1">
      <alignment horizontal="left" vertical="center" wrapText="1"/>
    </xf>
    <xf numFmtId="0" fontId="47" fillId="0" borderId="51" xfId="0" applyFont="1" applyBorder="1" applyAlignment="1">
      <alignment horizontal="left" vertical="center"/>
    </xf>
    <xf numFmtId="0" fontId="46" fillId="0" borderId="65" xfId="0" applyFont="1" applyBorder="1" applyAlignment="1">
      <alignment horizontal="left" vertical="center" wrapText="1"/>
    </xf>
    <xf numFmtId="0" fontId="18" fillId="0" borderId="7" xfId="24" applyBorder="1" applyAlignment="1">
      <alignment horizontal="center" vertical="center" wrapText="1"/>
    </xf>
    <xf numFmtId="0" fontId="1" fillId="0" borderId="22" xfId="19" applyFont="1" applyBorder="1" applyAlignment="1">
      <alignment vertical="center" wrapText="1"/>
    </xf>
    <xf numFmtId="14" fontId="35" fillId="0" borderId="26" xfId="0" applyNumberFormat="1" applyFont="1" applyBorder="1" applyAlignment="1">
      <alignment horizontal="center" vertical="center"/>
    </xf>
    <xf numFmtId="14" fontId="35" fillId="0" borderId="26" xfId="2" applyNumberFormat="1" applyFont="1" applyBorder="1" applyAlignment="1">
      <alignment horizontal="center" vertical="center" wrapText="1"/>
    </xf>
    <xf numFmtId="14" fontId="12" fillId="0" borderId="26" xfId="0" applyNumberFormat="1" applyFont="1" applyBorder="1" applyAlignment="1">
      <alignment horizontal="center" vertical="center"/>
    </xf>
    <xf numFmtId="14" fontId="12" fillId="0" borderId="26" xfId="2" applyNumberFormat="1" applyFont="1" applyBorder="1" applyAlignment="1">
      <alignment horizontal="center" vertical="center" wrapText="1"/>
    </xf>
    <xf numFmtId="15" fontId="35" fillId="0" borderId="26" xfId="2" applyNumberFormat="1" applyFont="1" applyBorder="1" applyAlignment="1">
      <alignment horizontal="center" vertical="center" wrapText="1"/>
    </xf>
    <xf numFmtId="14" fontId="54" fillId="0" borderId="26" xfId="0" applyNumberFormat="1" applyFont="1" applyBorder="1" applyAlignment="1">
      <alignment horizontal="center" vertical="center"/>
    </xf>
    <xf numFmtId="14" fontId="54" fillId="0" borderId="26" xfId="2" applyNumberFormat="1" applyFont="1" applyBorder="1" applyAlignment="1">
      <alignment horizontal="center" vertical="center" wrapText="1"/>
    </xf>
    <xf numFmtId="15" fontId="12" fillId="0" borderId="0" xfId="0" applyNumberFormat="1" applyFont="1" applyAlignment="1">
      <alignment horizontal="center" vertical="center"/>
    </xf>
    <xf numFmtId="15" fontId="39" fillId="0" borderId="26" xfId="2" applyNumberFormat="1" applyFont="1" applyBorder="1" applyAlignment="1">
      <alignment horizontal="center" vertical="center" wrapText="1"/>
    </xf>
    <xf numFmtId="170" fontId="31" fillId="5" borderId="22" xfId="3" applyNumberFormat="1" applyFont="1" applyFill="1" applyBorder="1" applyAlignment="1">
      <alignment horizontal="center" vertical="center"/>
    </xf>
    <xf numFmtId="0" fontId="13" fillId="0" borderId="1" xfId="3" applyFont="1" applyAlignment="1">
      <alignment vertical="center" wrapText="1"/>
    </xf>
    <xf numFmtId="9" fontId="19" fillId="0" borderId="28" xfId="3" applyNumberFormat="1" applyFont="1" applyBorder="1" applyAlignment="1">
      <alignment horizontal="center" vertical="center"/>
    </xf>
    <xf numFmtId="0" fontId="25" fillId="0" borderId="26" xfId="0" applyFont="1" applyBorder="1" applyAlignment="1">
      <alignment horizontal="center" vertical="center"/>
    </xf>
    <xf numFmtId="0" fontId="6" fillId="0" borderId="26" xfId="3" applyFont="1" applyBorder="1" applyAlignment="1">
      <alignment vertical="center"/>
    </xf>
    <xf numFmtId="0" fontId="6" fillId="0" borderId="26" xfId="3" applyFont="1" applyBorder="1" applyAlignment="1">
      <alignment vertical="center" wrapText="1"/>
    </xf>
    <xf numFmtId="0" fontId="6" fillId="0" borderId="5" xfId="3" applyFont="1" applyBorder="1" applyAlignment="1">
      <alignment horizontal="left" vertical="center"/>
    </xf>
    <xf numFmtId="174" fontId="46" fillId="0" borderId="68" xfId="18" applyNumberFormat="1" applyFont="1" applyFill="1" applyBorder="1" applyAlignment="1">
      <alignment vertical="center"/>
    </xf>
    <xf numFmtId="15" fontId="39" fillId="0" borderId="0" xfId="0" applyNumberFormat="1" applyFont="1" applyAlignment="1">
      <alignment horizontal="center" vertical="center"/>
    </xf>
    <xf numFmtId="3" fontId="46" fillId="0" borderId="55" xfId="0" applyNumberFormat="1" applyFont="1" applyBorder="1" applyAlignment="1">
      <alignment wrapText="1"/>
    </xf>
    <xf numFmtId="168" fontId="13" fillId="4" borderId="40" xfId="5" applyNumberFormat="1" applyFont="1" applyFill="1" applyBorder="1" applyAlignment="1">
      <alignment vertical="center"/>
    </xf>
    <xf numFmtId="168" fontId="13" fillId="4" borderId="47" xfId="5" applyNumberFormat="1" applyFont="1" applyFill="1" applyBorder="1" applyAlignment="1">
      <alignment vertical="center"/>
    </xf>
    <xf numFmtId="168" fontId="13" fillId="4" borderId="61" xfId="5" applyNumberFormat="1" applyFont="1" applyFill="1" applyBorder="1" applyAlignment="1">
      <alignment vertical="center"/>
    </xf>
    <xf numFmtId="168" fontId="13" fillId="4" borderId="58" xfId="5" applyNumberFormat="1" applyFont="1" applyFill="1" applyBorder="1" applyAlignment="1">
      <alignment vertical="center"/>
    </xf>
    <xf numFmtId="174" fontId="46" fillId="0" borderId="73" xfId="0" applyNumberFormat="1" applyFont="1" applyBorder="1" applyAlignment="1">
      <alignment vertical="center"/>
    </xf>
    <xf numFmtId="0" fontId="19" fillId="0" borderId="26" xfId="3" applyFont="1" applyBorder="1" applyAlignment="1">
      <alignment horizontal="left" vertical="top"/>
    </xf>
    <xf numFmtId="0" fontId="19" fillId="0" borderId="19" xfId="3" applyFont="1" applyBorder="1" applyAlignment="1">
      <alignment horizontal="left" vertical="top" wrapText="1"/>
    </xf>
    <xf numFmtId="0" fontId="13" fillId="0" borderId="1" xfId="3" applyFont="1" applyAlignment="1">
      <alignment horizontal="left" vertical="top"/>
    </xf>
    <xf numFmtId="173" fontId="13" fillId="0" borderId="1" xfId="22" applyNumberFormat="1" applyFont="1" applyBorder="1" applyAlignment="1">
      <alignment horizontal="left" vertical="top"/>
    </xf>
    <xf numFmtId="0" fontId="45" fillId="0" borderId="7" xfId="0" applyFont="1" applyBorder="1" applyAlignment="1">
      <alignment horizontal="center" vertical="top"/>
    </xf>
    <xf numFmtId="0" fontId="13" fillId="0" borderId="1" xfId="3" applyFont="1" applyAlignment="1">
      <alignment vertical="top"/>
    </xf>
    <xf numFmtId="0" fontId="45" fillId="0" borderId="19" xfId="0" applyFont="1" applyBorder="1" applyAlignment="1">
      <alignment horizontal="left" vertical="top" wrapText="1"/>
    </xf>
    <xf numFmtId="0" fontId="31" fillId="0" borderId="26" xfId="3" applyFont="1" applyBorder="1" applyAlignment="1">
      <alignment horizontal="left" vertical="top"/>
    </xf>
    <xf numFmtId="15" fontId="13" fillId="0" borderId="21" xfId="0" applyNumberFormat="1" applyFont="1" applyBorder="1" applyAlignment="1">
      <alignment horizontal="center" vertical="center" wrapText="1"/>
    </xf>
    <xf numFmtId="14" fontId="13" fillId="0" borderId="22" xfId="0" applyNumberFormat="1" applyFont="1" applyBorder="1" applyAlignment="1">
      <alignment horizontal="center" vertical="center" wrapText="1"/>
    </xf>
    <xf numFmtId="9" fontId="20" fillId="4" borderId="22" xfId="0" applyNumberFormat="1" applyFont="1" applyFill="1" applyBorder="1" applyAlignment="1">
      <alignment horizontal="center" vertical="center"/>
    </xf>
    <xf numFmtId="15" fontId="39" fillId="0" borderId="26" xfId="2" applyNumberFormat="1" applyFont="1" applyBorder="1" applyAlignment="1">
      <alignment horizontal="center" wrapText="1"/>
    </xf>
    <xf numFmtId="15" fontId="12" fillId="0" borderId="26" xfId="2" applyNumberFormat="1" applyFont="1" applyBorder="1" applyAlignment="1">
      <alignment horizontal="center" wrapText="1"/>
    </xf>
    <xf numFmtId="15" fontId="12" fillId="0" borderId="26" xfId="2" applyNumberFormat="1" applyFont="1" applyBorder="1" applyAlignment="1">
      <alignment horizontal="center" vertical="center" wrapText="1"/>
    </xf>
    <xf numFmtId="174" fontId="47" fillId="0" borderId="22" xfId="18" applyNumberFormat="1" applyFont="1" applyFill="1" applyBorder="1" applyAlignment="1">
      <alignment vertical="center"/>
    </xf>
    <xf numFmtId="15" fontId="39" fillId="0" borderId="26" xfId="0" applyNumberFormat="1" applyFont="1" applyBorder="1" applyAlignment="1">
      <alignment horizontal="center" vertical="center"/>
    </xf>
    <xf numFmtId="16" fontId="39" fillId="0" borderId="26" xfId="0" applyNumberFormat="1" applyFont="1" applyBorder="1" applyAlignment="1">
      <alignment horizontal="center" vertical="center"/>
    </xf>
    <xf numFmtId="15" fontId="12" fillId="0" borderId="26" xfId="0" applyNumberFormat="1" applyFont="1" applyBorder="1" applyAlignment="1">
      <alignment horizontal="center" vertical="center"/>
    </xf>
    <xf numFmtId="0" fontId="18" fillId="0" borderId="0" xfId="24" applyAlignment="1">
      <alignment vertical="center" wrapText="1"/>
    </xf>
    <xf numFmtId="15" fontId="11" fillId="0" borderId="26" xfId="0" applyNumberFormat="1" applyFont="1" applyBorder="1" applyAlignment="1">
      <alignment vertical="center"/>
    </xf>
    <xf numFmtId="174" fontId="47" fillId="15" borderId="9" xfId="18" applyNumberFormat="1" applyFont="1" applyFill="1" applyBorder="1" applyAlignment="1">
      <alignment vertical="center"/>
    </xf>
    <xf numFmtId="174" fontId="47" fillId="15" borderId="22" xfId="18" applyNumberFormat="1" applyFont="1" applyFill="1" applyBorder="1" applyAlignment="1">
      <alignment vertical="center"/>
    </xf>
    <xf numFmtId="3" fontId="47" fillId="15" borderId="10" xfId="0" applyNumberFormat="1" applyFont="1" applyFill="1" applyBorder="1" applyAlignment="1">
      <alignment vertical="center"/>
    </xf>
    <xf numFmtId="3" fontId="47" fillId="15" borderId="24" xfId="0" applyNumberFormat="1" applyFont="1" applyFill="1" applyBorder="1" applyAlignment="1">
      <alignment vertical="center"/>
    </xf>
    <xf numFmtId="168" fontId="13" fillId="15" borderId="40" xfId="5" applyNumberFormat="1" applyFont="1" applyFill="1" applyBorder="1" applyAlignment="1">
      <alignment vertical="center"/>
    </xf>
    <xf numFmtId="168" fontId="13" fillId="15" borderId="47" xfId="5" applyNumberFormat="1" applyFont="1" applyFill="1" applyBorder="1" applyAlignment="1">
      <alignment vertical="center"/>
    </xf>
    <xf numFmtId="168" fontId="13" fillId="15" borderId="61" xfId="5" applyNumberFormat="1" applyFont="1" applyFill="1" applyBorder="1" applyAlignment="1">
      <alignment vertical="center"/>
    </xf>
    <xf numFmtId="168" fontId="13" fillId="15" borderId="58" xfId="5" applyNumberFormat="1" applyFont="1" applyFill="1" applyBorder="1" applyAlignment="1">
      <alignment vertical="center"/>
    </xf>
    <xf numFmtId="174" fontId="47" fillId="15" borderId="13" xfId="18" applyNumberFormat="1" applyFont="1" applyFill="1" applyBorder="1" applyAlignment="1">
      <alignment vertical="center"/>
    </xf>
    <xf numFmtId="3" fontId="47" fillId="15" borderId="14" xfId="0" applyNumberFormat="1" applyFont="1" applyFill="1" applyBorder="1" applyAlignment="1">
      <alignment vertical="center"/>
    </xf>
    <xf numFmtId="3" fontId="13" fillId="0" borderId="1" xfId="3" applyNumberFormat="1" applyFont="1" applyAlignment="1">
      <alignment vertical="center"/>
    </xf>
    <xf numFmtId="0" fontId="18" fillId="0" borderId="7" xfId="24" applyFill="1" applyBorder="1" applyAlignment="1">
      <alignment horizontal="center" vertical="center" wrapText="1"/>
    </xf>
    <xf numFmtId="0" fontId="47" fillId="5" borderId="23" xfId="0" applyFont="1" applyFill="1" applyBorder="1" applyAlignment="1">
      <alignment horizontal="center" vertical="center" wrapText="1"/>
    </xf>
    <xf numFmtId="0" fontId="47" fillId="5" borderId="25" xfId="0" applyFont="1" applyFill="1" applyBorder="1" applyAlignment="1">
      <alignment horizontal="center" vertical="center" wrapText="1"/>
    </xf>
    <xf numFmtId="0" fontId="7" fillId="0" borderId="51" xfId="0" applyFont="1" applyBorder="1" applyAlignment="1">
      <alignment horizontal="center" vertical="center"/>
    </xf>
    <xf numFmtId="0" fontId="7" fillId="0" borderId="65" xfId="0" applyFont="1" applyBorder="1" applyAlignment="1">
      <alignment horizontal="center" vertical="center"/>
    </xf>
    <xf numFmtId="0" fontId="47" fillId="14" borderId="23" xfId="0" applyFont="1" applyFill="1" applyBorder="1" applyAlignment="1">
      <alignment horizontal="left" vertical="center"/>
    </xf>
    <xf numFmtId="0" fontId="47" fillId="14" borderId="25" xfId="0" applyFont="1" applyFill="1" applyBorder="1" applyAlignment="1">
      <alignment horizontal="left" vertical="center"/>
    </xf>
    <xf numFmtId="0" fontId="47" fillId="5" borderId="23" xfId="0" applyFont="1" applyFill="1" applyBorder="1" applyAlignment="1">
      <alignment horizontal="center" vertical="center"/>
    </xf>
    <xf numFmtId="0" fontId="47" fillId="5" borderId="25" xfId="0" applyFont="1" applyFill="1" applyBorder="1" applyAlignment="1">
      <alignment horizontal="center" vertical="center"/>
    </xf>
    <xf numFmtId="0" fontId="47" fillId="14" borderId="23" xfId="0" applyFont="1" applyFill="1" applyBorder="1" applyAlignment="1">
      <alignment horizontal="center" vertical="center"/>
    </xf>
    <xf numFmtId="0" fontId="47" fillId="14" borderId="25" xfId="0" applyFont="1" applyFill="1" applyBorder="1" applyAlignment="1">
      <alignment horizontal="center" vertical="center"/>
    </xf>
    <xf numFmtId="0" fontId="46" fillId="4" borderId="23" xfId="0" applyFont="1" applyFill="1" applyBorder="1" applyAlignment="1">
      <alignment horizontal="left" vertical="center" wrapText="1"/>
    </xf>
    <xf numFmtId="0" fontId="46" fillId="4" borderId="25" xfId="0" applyFont="1" applyFill="1" applyBorder="1" applyAlignment="1">
      <alignment horizontal="left" vertical="center" wrapText="1"/>
    </xf>
    <xf numFmtId="0" fontId="52" fillId="13" borderId="23" xfId="0" applyFont="1" applyFill="1" applyBorder="1" applyAlignment="1">
      <alignment horizontal="center" vertical="center"/>
    </xf>
    <xf numFmtId="0" fontId="52" fillId="13" borderId="25" xfId="0" applyFont="1" applyFill="1" applyBorder="1" applyAlignment="1">
      <alignment horizontal="center" vertical="center"/>
    </xf>
    <xf numFmtId="0" fontId="7" fillId="5" borderId="23"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47" fillId="14" borderId="23" xfId="0" applyFont="1" applyFill="1" applyBorder="1" applyAlignment="1">
      <alignment horizontal="left" vertical="center" wrapText="1"/>
    </xf>
    <xf numFmtId="0" fontId="47" fillId="14" borderId="25" xfId="0" applyFont="1" applyFill="1" applyBorder="1" applyAlignment="1">
      <alignment horizontal="left" vertical="center" wrapText="1"/>
    </xf>
    <xf numFmtId="0" fontId="19" fillId="0" borderId="22" xfId="0" applyFont="1" applyBorder="1" applyAlignment="1">
      <alignment horizontal="center"/>
    </xf>
    <xf numFmtId="0" fontId="19" fillId="0" borderId="23" xfId="3" applyFont="1" applyBorder="1" applyAlignment="1">
      <alignment horizontal="center" vertical="center"/>
    </xf>
    <xf numFmtId="0" fontId="19" fillId="0" borderId="25" xfId="3" applyFont="1" applyBorder="1" applyAlignment="1">
      <alignment horizontal="center" vertical="center"/>
    </xf>
    <xf numFmtId="43" fontId="19" fillId="0" borderId="22" xfId="18" applyFont="1" applyBorder="1" applyAlignment="1">
      <alignment horizontal="center"/>
    </xf>
    <xf numFmtId="0" fontId="19" fillId="0" borderId="22" xfId="0" applyFont="1" applyBorder="1" applyAlignment="1">
      <alignment horizontal="left" vertical="top" wrapText="1"/>
    </xf>
    <xf numFmtId="0" fontId="19" fillId="0" borderId="22" xfId="0" applyFont="1" applyBorder="1" applyAlignment="1">
      <alignment horizontal="left" vertical="top"/>
    </xf>
    <xf numFmtId="0" fontId="32" fillId="0" borderId="23" xfId="3" applyFont="1" applyBorder="1" applyAlignment="1">
      <alignment horizontal="center" vertical="center" wrapText="1"/>
    </xf>
    <xf numFmtId="0" fontId="32" fillId="0" borderId="25" xfId="3" applyFont="1" applyBorder="1" applyAlignment="1">
      <alignment horizontal="center" vertical="center" wrapText="1"/>
    </xf>
    <xf numFmtId="0" fontId="25" fillId="0" borderId="23" xfId="3" applyFont="1" applyBorder="1" applyAlignment="1">
      <alignment vertical="top" wrapText="1"/>
    </xf>
    <xf numFmtId="0" fontId="25" fillId="0" borderId="25" xfId="3" applyFont="1" applyBorder="1" applyAlignment="1">
      <alignment vertical="top" wrapText="1"/>
    </xf>
    <xf numFmtId="0" fontId="18" fillId="0" borderId="23" xfId="24" applyBorder="1" applyAlignment="1">
      <alignment horizontal="center" vertical="center" wrapText="1"/>
    </xf>
    <xf numFmtId="0" fontId="19" fillId="0" borderId="25" xfId="3" applyFont="1" applyBorder="1" applyAlignment="1">
      <alignment horizontal="center" vertical="center" wrapText="1"/>
    </xf>
    <xf numFmtId="0" fontId="18" fillId="0" borderId="23" xfId="24" applyBorder="1" applyAlignment="1">
      <alignment horizontal="center" vertical="center"/>
    </xf>
    <xf numFmtId="0" fontId="19" fillId="0" borderId="23" xfId="3" applyFont="1" applyBorder="1" applyAlignment="1">
      <alignment horizontal="center" vertical="center" wrapText="1"/>
    </xf>
    <xf numFmtId="0" fontId="18" fillId="0" borderId="22" xfId="24" applyBorder="1" applyAlignment="1">
      <alignment horizontal="center" vertical="center"/>
    </xf>
    <xf numFmtId="0" fontId="19" fillId="0" borderId="22" xfId="0" applyFont="1" applyBorder="1" applyAlignment="1">
      <alignment horizontal="center" vertical="center"/>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19" fillId="0" borderId="5" xfId="3" applyFont="1" applyBorder="1" applyAlignment="1">
      <alignment horizontal="left" vertical="top" wrapText="1"/>
    </xf>
    <xf numFmtId="0" fontId="19" fillId="0" borderId="6" xfId="3" applyFont="1" applyBorder="1" applyAlignment="1">
      <alignment horizontal="left" vertical="top"/>
    </xf>
    <xf numFmtId="0" fontId="19" fillId="0" borderId="7" xfId="3" applyFont="1" applyBorder="1" applyAlignment="1">
      <alignment horizontal="left" vertical="top"/>
    </xf>
    <xf numFmtId="0" fontId="19" fillId="0" borderId="5" xfId="3" applyFont="1" applyBorder="1" applyAlignment="1">
      <alignment horizontal="center" vertical="center"/>
    </xf>
    <xf numFmtId="0" fontId="19" fillId="0" borderId="7" xfId="3" applyFont="1" applyBorder="1" applyAlignment="1">
      <alignment horizontal="center" vertical="center"/>
    </xf>
    <xf numFmtId="0" fontId="19" fillId="0" borderId="6" xfId="3" applyFont="1" applyBorder="1" applyAlignment="1">
      <alignment horizontal="center" vertical="center"/>
    </xf>
    <xf numFmtId="170" fontId="31" fillId="5" borderId="23" xfId="3" applyNumberFormat="1" applyFont="1" applyFill="1" applyBorder="1" applyAlignment="1">
      <alignment horizontal="center" vertical="center" wrapText="1"/>
    </xf>
    <xf numFmtId="170" fontId="31" fillId="5" borderId="25" xfId="3" applyNumberFormat="1" applyFont="1" applyFill="1" applyBorder="1" applyAlignment="1">
      <alignment horizontal="center" vertical="center" wrapText="1"/>
    </xf>
    <xf numFmtId="0" fontId="18" fillId="4" borderId="23" xfId="24" applyFill="1" applyBorder="1" applyAlignment="1">
      <alignment horizontal="center" vertical="center" wrapText="1"/>
    </xf>
    <xf numFmtId="0" fontId="32" fillId="4" borderId="25" xfId="3" applyFont="1" applyFill="1" applyBorder="1" applyAlignment="1">
      <alignment horizontal="center" vertical="center" wrapText="1"/>
    </xf>
    <xf numFmtId="0" fontId="19" fillId="0" borderId="23" xfId="3" applyFont="1" applyBorder="1" applyAlignment="1">
      <alignment vertical="top" wrapText="1"/>
    </xf>
    <xf numFmtId="0" fontId="19" fillId="0" borderId="25" xfId="3" applyFont="1" applyBorder="1" applyAlignment="1">
      <alignment vertical="top" wrapText="1"/>
    </xf>
    <xf numFmtId="0" fontId="27" fillId="0" borderId="23" xfId="3" applyFont="1" applyBorder="1" applyAlignment="1">
      <alignment vertical="top" wrapText="1"/>
    </xf>
    <xf numFmtId="0" fontId="30" fillId="0" borderId="25" xfId="3" applyFont="1" applyBorder="1" applyAlignment="1">
      <alignment vertical="top" wrapText="1"/>
    </xf>
    <xf numFmtId="0" fontId="19" fillId="0" borderId="22" xfId="3" applyFont="1" applyBorder="1" applyAlignment="1">
      <alignment horizontal="left" vertical="top" wrapText="1"/>
    </xf>
    <xf numFmtId="0" fontId="13" fillId="0" borderId="23" xfId="3" applyFont="1" applyBorder="1" applyAlignment="1">
      <alignment horizontal="left" vertical="top" wrapText="1"/>
    </xf>
    <xf numFmtId="0" fontId="13" fillId="0" borderId="25" xfId="3" applyFont="1" applyBorder="1" applyAlignment="1">
      <alignment horizontal="left" vertical="top" wrapText="1"/>
    </xf>
    <xf numFmtId="0" fontId="31" fillId="5" borderId="29" xfId="3" applyFont="1" applyFill="1" applyBorder="1" applyAlignment="1">
      <alignment horizontal="center" vertical="center" wrapText="1"/>
    </xf>
    <xf numFmtId="0" fontId="31" fillId="5" borderId="28" xfId="3" applyFont="1" applyFill="1" applyBorder="1" applyAlignment="1">
      <alignment horizontal="center" vertical="center" wrapText="1"/>
    </xf>
    <xf numFmtId="0" fontId="19" fillId="0" borderId="7" xfId="3" applyFont="1" applyBorder="1" applyAlignment="1">
      <alignment horizontal="left" vertical="top" wrapText="1"/>
    </xf>
    <xf numFmtId="0" fontId="25" fillId="0" borderId="5" xfId="3" applyFont="1" applyBorder="1" applyAlignment="1">
      <alignment horizontal="left" vertical="top" wrapText="1"/>
    </xf>
    <xf numFmtId="0" fontId="25" fillId="0" borderId="7" xfId="3" applyFont="1" applyBorder="1" applyAlignment="1">
      <alignment horizontal="left" vertical="top" wrapText="1"/>
    </xf>
    <xf numFmtId="0" fontId="20" fillId="5" borderId="5" xfId="3" applyFont="1" applyFill="1" applyBorder="1" applyAlignment="1">
      <alignment horizontal="center" vertical="center"/>
    </xf>
    <xf numFmtId="0" fontId="20" fillId="5" borderId="6" xfId="3" applyFont="1" applyFill="1" applyBorder="1" applyAlignment="1">
      <alignment horizontal="center" vertical="center"/>
    </xf>
    <xf numFmtId="0" fontId="20" fillId="5" borderId="7" xfId="3" applyFont="1" applyFill="1" applyBorder="1" applyAlignment="1">
      <alignment horizontal="center" vertical="center"/>
    </xf>
    <xf numFmtId="0" fontId="20" fillId="0" borderId="5" xfId="3" applyFont="1" applyBorder="1" applyAlignment="1">
      <alignment horizontal="center" vertical="center" wrapText="1"/>
    </xf>
    <xf numFmtId="0" fontId="20" fillId="0" borderId="6" xfId="3" applyFont="1" applyBorder="1" applyAlignment="1">
      <alignment horizontal="center" vertical="center" wrapText="1"/>
    </xf>
    <xf numFmtId="0" fontId="20" fillId="0" borderId="7" xfId="3" applyFont="1" applyBorder="1" applyAlignment="1">
      <alignment horizontal="center" vertical="center" wrapText="1"/>
    </xf>
    <xf numFmtId="9" fontId="20" fillId="4" borderId="11" xfId="3" applyNumberFormat="1" applyFont="1" applyFill="1" applyBorder="1" applyAlignment="1">
      <alignment horizontal="center" vertical="center"/>
    </xf>
    <xf numFmtId="9" fontId="20" fillId="4" borderId="19" xfId="3" applyNumberFormat="1" applyFont="1" applyFill="1" applyBorder="1" applyAlignment="1">
      <alignment horizontal="center" vertical="center"/>
    </xf>
    <xf numFmtId="0" fontId="45" fillId="0" borderId="5" xfId="0" applyFont="1" applyBorder="1" applyAlignment="1">
      <alignment horizontal="left" vertical="top" wrapText="1"/>
    </xf>
    <xf numFmtId="0" fontId="45" fillId="0" borderId="75" xfId="0" applyFont="1" applyBorder="1" applyAlignment="1">
      <alignment horizontal="left" vertical="top" wrapText="1"/>
    </xf>
    <xf numFmtId="0" fontId="20" fillId="0" borderId="5" xfId="3" applyFont="1" applyBorder="1" applyAlignment="1">
      <alignment horizontal="left" vertical="center"/>
    </xf>
    <xf numFmtId="0" fontId="20" fillId="0" borderId="6" xfId="3" applyFont="1" applyBorder="1" applyAlignment="1">
      <alignment horizontal="left" vertical="center"/>
    </xf>
    <xf numFmtId="0" fontId="20" fillId="0" borderId="7" xfId="3" applyFont="1" applyBorder="1" applyAlignment="1">
      <alignment horizontal="left" vertical="center"/>
    </xf>
    <xf numFmtId="0" fontId="45" fillId="0" borderId="76" xfId="0" applyFont="1" applyBorder="1" applyAlignment="1">
      <alignment horizontal="left" vertical="top" wrapText="1"/>
    </xf>
    <xf numFmtId="0" fontId="20" fillId="0" borderId="26" xfId="3" applyFont="1" applyBorder="1" applyAlignment="1">
      <alignment horizontal="center" vertical="center"/>
    </xf>
    <xf numFmtId="0" fontId="25" fillId="0" borderId="23" xfId="3" applyFont="1" applyBorder="1" applyAlignment="1">
      <alignment horizontal="left" vertical="top" wrapText="1"/>
    </xf>
    <xf numFmtId="0" fontId="25" fillId="0" borderId="25" xfId="3" applyFont="1" applyBorder="1" applyAlignment="1">
      <alignment horizontal="left" vertical="top" wrapText="1"/>
    </xf>
    <xf numFmtId="0" fontId="32" fillId="2" borderId="23" xfId="0" applyFont="1" applyFill="1" applyBorder="1" applyAlignment="1">
      <alignment horizontal="center" vertical="center" wrapText="1"/>
    </xf>
    <xf numFmtId="0" fontId="32" fillId="2" borderId="25" xfId="0" applyFont="1" applyFill="1" applyBorder="1" applyAlignment="1">
      <alignment horizontal="center" vertical="center" wrapText="1"/>
    </xf>
    <xf numFmtId="0" fontId="19" fillId="0" borderId="23" xfId="3" applyFont="1" applyBorder="1" applyAlignment="1">
      <alignment horizontal="left" vertical="top" wrapText="1"/>
    </xf>
    <xf numFmtId="0" fontId="19" fillId="0" borderId="25" xfId="3" applyFont="1" applyBorder="1" applyAlignment="1">
      <alignment horizontal="left" vertical="top" wrapText="1"/>
    </xf>
    <xf numFmtId="0" fontId="35" fillId="0" borderId="5" xfId="0" applyFont="1" applyBorder="1" applyAlignment="1">
      <alignment horizontal="left" vertical="center" wrapText="1"/>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12" fillId="0" borderId="2" xfId="2" applyFont="1" applyBorder="1" applyAlignment="1">
      <alignment horizontal="center" vertical="center"/>
    </xf>
    <xf numFmtId="0" fontId="12" fillId="0" borderId="18" xfId="2" applyFont="1" applyBorder="1" applyAlignment="1">
      <alignment horizontal="center" vertical="center"/>
    </xf>
    <xf numFmtId="0" fontId="12" fillId="0" borderId="17" xfId="2" applyFont="1" applyBorder="1" applyAlignment="1">
      <alignment horizontal="center" vertical="center"/>
    </xf>
    <xf numFmtId="0" fontId="12" fillId="0" borderId="8" xfId="2" applyFont="1" applyBorder="1" applyAlignment="1">
      <alignment horizontal="center" vertical="center"/>
    </xf>
    <xf numFmtId="0" fontId="12" fillId="0" borderId="1" xfId="2" applyFont="1" applyAlignment="1">
      <alignment horizontal="center" vertical="center"/>
    </xf>
    <xf numFmtId="0" fontId="12" fillId="0" borderId="16" xfId="2" applyFont="1" applyBorder="1" applyAlignment="1">
      <alignment horizontal="center" vertical="center"/>
    </xf>
    <xf numFmtId="0" fontId="12" fillId="0" borderId="11" xfId="2" applyFont="1" applyBorder="1" applyAlignment="1">
      <alignment horizontal="center" vertical="center"/>
    </xf>
    <xf numFmtId="0" fontId="12" fillId="0" borderId="20" xfId="2" applyFont="1" applyBorder="1" applyAlignment="1">
      <alignment horizontal="center" vertical="center"/>
    </xf>
    <xf numFmtId="0" fontId="12" fillId="0" borderId="19" xfId="2" applyFont="1" applyBorder="1" applyAlignment="1">
      <alignment horizontal="center" vertical="center"/>
    </xf>
    <xf numFmtId="0" fontId="12" fillId="5" borderId="5" xfId="2" applyFont="1" applyFill="1" applyBorder="1" applyAlignment="1">
      <alignment horizontal="center" vertical="center" wrapText="1"/>
    </xf>
    <xf numFmtId="0" fontId="12" fillId="5" borderId="6" xfId="2" applyFont="1" applyFill="1" applyBorder="1" applyAlignment="1">
      <alignment horizontal="center" vertical="center" wrapText="1"/>
    </xf>
    <xf numFmtId="0" fontId="12" fillId="5" borderId="7" xfId="2" applyFont="1" applyFill="1" applyBorder="1" applyAlignment="1">
      <alignment horizontal="center" vertical="center" wrapText="1"/>
    </xf>
    <xf numFmtId="0" fontId="11" fillId="0" borderId="2" xfId="2" applyFont="1" applyBorder="1" applyAlignment="1">
      <alignment horizontal="left" vertical="center" wrapText="1"/>
    </xf>
    <xf numFmtId="0" fontId="12" fillId="0" borderId="18" xfId="2" applyFont="1" applyBorder="1" applyAlignment="1">
      <alignment horizontal="left" vertical="center" wrapText="1"/>
    </xf>
    <xf numFmtId="0" fontId="12" fillId="0" borderId="17" xfId="2" applyFont="1" applyBorder="1" applyAlignment="1">
      <alignment horizontal="left" vertical="center" wrapText="1"/>
    </xf>
    <xf numFmtId="0" fontId="12" fillId="0" borderId="8" xfId="2" applyFont="1" applyBorder="1" applyAlignment="1">
      <alignment horizontal="left" vertical="center" wrapText="1"/>
    </xf>
    <xf numFmtId="0" fontId="12" fillId="0" borderId="1" xfId="2" applyFont="1" applyAlignment="1">
      <alignment horizontal="left" vertical="center" wrapText="1"/>
    </xf>
    <xf numFmtId="0" fontId="12" fillId="0" borderId="16" xfId="2" applyFont="1" applyBorder="1" applyAlignment="1">
      <alignment horizontal="left" vertical="center" wrapText="1"/>
    </xf>
    <xf numFmtId="0" fontId="12" fillId="0" borderId="11" xfId="2" applyFont="1" applyBorder="1" applyAlignment="1">
      <alignment horizontal="left" vertical="center" wrapText="1"/>
    </xf>
    <xf numFmtId="0" fontId="12" fillId="0" borderId="20" xfId="2" applyFont="1" applyBorder="1" applyAlignment="1">
      <alignment horizontal="left" vertical="center" wrapText="1"/>
    </xf>
    <xf numFmtId="0" fontId="12" fillId="0" borderId="19" xfId="2" applyFont="1" applyBorder="1" applyAlignment="1">
      <alignment horizontal="left" vertical="center" wrapText="1"/>
    </xf>
    <xf numFmtId="0" fontId="11" fillId="0" borderId="26" xfId="2" applyFont="1" applyBorder="1" applyAlignment="1">
      <alignment horizontal="left" vertical="center" wrapText="1"/>
    </xf>
    <xf numFmtId="0" fontId="11" fillId="0" borderId="2"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11" xfId="2" applyFont="1" applyBorder="1" applyAlignment="1">
      <alignment horizontal="center" vertical="center" wrapText="1"/>
    </xf>
    <xf numFmtId="0" fontId="12" fillId="5" borderId="26" xfId="2" applyFont="1" applyFill="1" applyBorder="1" applyAlignment="1">
      <alignment horizontal="center" vertical="center" wrapText="1"/>
    </xf>
    <xf numFmtId="0" fontId="12" fillId="5" borderId="26" xfId="2" applyFont="1" applyFill="1" applyBorder="1" applyAlignment="1">
      <alignment horizontal="left" vertical="center" wrapText="1"/>
    </xf>
    <xf numFmtId="0" fontId="13" fillId="0" borderId="26" xfId="3" applyFont="1" applyBorder="1" applyAlignment="1">
      <alignment horizontal="left" vertical="center" wrapText="1"/>
    </xf>
    <xf numFmtId="0" fontId="11" fillId="0" borderId="67" xfId="2" applyFont="1" applyBorder="1" applyAlignment="1">
      <alignment horizontal="left" vertical="center" wrapText="1"/>
    </xf>
    <xf numFmtId="0" fontId="12" fillId="4" borderId="1" xfId="2" applyFont="1" applyFill="1" applyAlignment="1">
      <alignment horizontal="left" vertical="center" wrapText="1"/>
    </xf>
    <xf numFmtId="0" fontId="12" fillId="5" borderId="2" xfId="2" applyFont="1" applyFill="1" applyBorder="1" applyAlignment="1">
      <alignment horizontal="left" vertical="center" wrapText="1"/>
    </xf>
    <xf numFmtId="0" fontId="12" fillId="5" borderId="8" xfId="2" applyFont="1" applyFill="1" applyBorder="1" applyAlignment="1">
      <alignment horizontal="left" vertical="center" wrapText="1"/>
    </xf>
    <xf numFmtId="0" fontId="12" fillId="5" borderId="11" xfId="2" applyFont="1" applyFill="1" applyBorder="1" applyAlignment="1">
      <alignment horizontal="left" vertical="center" wrapText="1"/>
    </xf>
    <xf numFmtId="0" fontId="12" fillId="4" borderId="5" xfId="2" applyFont="1" applyFill="1" applyBorder="1" applyAlignment="1">
      <alignment horizontal="center" vertical="center" wrapText="1"/>
    </xf>
    <xf numFmtId="0" fontId="12" fillId="4" borderId="6" xfId="2" applyFont="1" applyFill="1" applyBorder="1" applyAlignment="1">
      <alignment horizontal="center" vertical="center" wrapText="1"/>
    </xf>
    <xf numFmtId="0" fontId="12" fillId="4" borderId="7" xfId="2" applyFont="1" applyFill="1" applyBorder="1" applyAlignment="1">
      <alignment horizontal="center" vertical="center" wrapText="1"/>
    </xf>
    <xf numFmtId="1" fontId="6" fillId="4" borderId="5" xfId="3" applyNumberFormat="1" applyFont="1" applyFill="1" applyBorder="1" applyAlignment="1">
      <alignment horizontal="center" vertical="center"/>
    </xf>
    <xf numFmtId="1" fontId="6" fillId="4" borderId="6" xfId="3" applyNumberFormat="1" applyFont="1" applyFill="1" applyBorder="1" applyAlignment="1">
      <alignment horizontal="center" vertical="center"/>
    </xf>
    <xf numFmtId="1" fontId="6" fillId="4" borderId="7" xfId="3" applyNumberFormat="1" applyFont="1" applyFill="1" applyBorder="1" applyAlignment="1">
      <alignment horizontal="center" vertical="center"/>
    </xf>
    <xf numFmtId="0" fontId="29" fillId="3" borderId="49" xfId="2" applyFont="1" applyFill="1" applyBorder="1" applyAlignment="1">
      <alignment horizontal="center" vertical="center" wrapText="1"/>
    </xf>
    <xf numFmtId="0" fontId="29" fillId="3" borderId="47" xfId="2" applyFont="1" applyFill="1" applyBorder="1" applyAlignment="1">
      <alignment horizontal="center" vertical="center" wrapText="1"/>
    </xf>
    <xf numFmtId="0" fontId="12" fillId="0" borderId="26" xfId="0" applyFont="1" applyBorder="1" applyAlignment="1">
      <alignment horizontal="center" vertical="center" wrapText="1"/>
    </xf>
    <xf numFmtId="0" fontId="31" fillId="5" borderId="22" xfId="2" applyFont="1" applyFill="1" applyBorder="1" applyAlignment="1">
      <alignment horizontal="center" vertical="center" wrapText="1"/>
    </xf>
    <xf numFmtId="170" fontId="31" fillId="5" borderId="23" xfId="3" applyNumberFormat="1" applyFont="1" applyFill="1" applyBorder="1" applyAlignment="1">
      <alignment horizontal="center" vertical="center"/>
    </xf>
    <xf numFmtId="170" fontId="31" fillId="5" borderId="25" xfId="3" applyNumberFormat="1" applyFont="1" applyFill="1" applyBorder="1" applyAlignment="1">
      <alignment horizontal="center" vertical="center"/>
    </xf>
    <xf numFmtId="0" fontId="32" fillId="0" borderId="23" xfId="3" applyFont="1" applyBorder="1" applyAlignment="1">
      <alignment horizontal="left" vertical="center" wrapText="1"/>
    </xf>
    <xf numFmtId="0" fontId="32" fillId="0" borderId="25" xfId="3" applyFont="1" applyBorder="1" applyAlignment="1">
      <alignment horizontal="left" vertical="center" wrapText="1"/>
    </xf>
    <xf numFmtId="9" fontId="13" fillId="4" borderId="23" xfId="3" applyNumberFormat="1" applyFont="1" applyFill="1" applyBorder="1" applyAlignment="1">
      <alignment horizontal="center" vertical="center"/>
    </xf>
    <xf numFmtId="0" fontId="13" fillId="4" borderId="25" xfId="3" applyFont="1" applyFill="1" applyBorder="1" applyAlignment="1">
      <alignment horizontal="center" vertical="center"/>
    </xf>
    <xf numFmtId="9" fontId="31"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50" fillId="0" borderId="25" xfId="3" applyFont="1" applyBorder="1" applyAlignment="1">
      <alignment horizontal="center" vertical="center" wrapText="1"/>
    </xf>
    <xf numFmtId="0" fontId="19" fillId="0" borderId="22" xfId="3" applyFont="1" applyBorder="1" applyAlignment="1">
      <alignment horizontal="center" vertical="center"/>
    </xf>
    <xf numFmtId="0" fontId="19" fillId="0" borderId="23" xfId="0" applyFont="1" applyBorder="1" applyAlignment="1">
      <alignment horizontal="center"/>
    </xf>
    <xf numFmtId="0" fontId="19" fillId="0" borderId="25" xfId="0" applyFont="1" applyBorder="1" applyAlignment="1">
      <alignment horizontal="center"/>
    </xf>
    <xf numFmtId="0" fontId="19" fillId="0" borderId="22" xfId="3" applyFont="1" applyBorder="1" applyAlignment="1">
      <alignment horizontal="left" vertical="top"/>
    </xf>
    <xf numFmtId="0" fontId="30" fillId="0" borderId="25" xfId="3" applyFont="1" applyBorder="1" applyAlignment="1">
      <alignment horizontal="left" vertical="center" wrapText="1"/>
    </xf>
    <xf numFmtId="0" fontId="18" fillId="0" borderId="23" xfId="24" applyFill="1" applyBorder="1" applyAlignment="1">
      <alignment horizontal="center" vertical="center" wrapText="1"/>
    </xf>
    <xf numFmtId="0" fontId="19" fillId="0" borderId="23" xfId="3" applyFont="1" applyBorder="1" applyAlignment="1">
      <alignment horizontal="center" vertical="top" wrapText="1"/>
    </xf>
    <xf numFmtId="0" fontId="30" fillId="0" borderId="25" xfId="3" applyFont="1" applyBorder="1" applyAlignment="1">
      <alignment horizontal="center" vertical="top" wrapText="1"/>
    </xf>
    <xf numFmtId="0" fontId="19" fillId="0" borderId="23" xfId="0" applyFont="1" applyBorder="1" applyAlignment="1">
      <alignment horizontal="center" vertical="center" wrapText="1"/>
    </xf>
    <xf numFmtId="0" fontId="19" fillId="0" borderId="25" xfId="0" applyFont="1" applyBorder="1" applyAlignment="1">
      <alignment horizontal="center" vertical="center" wrapText="1"/>
    </xf>
    <xf numFmtId="0" fontId="25" fillId="2" borderId="23" xfId="0" applyFont="1" applyFill="1" applyBorder="1" applyAlignment="1">
      <alignment vertical="top" wrapText="1"/>
    </xf>
    <xf numFmtId="0" fontId="32" fillId="2" borderId="25" xfId="0" applyFont="1" applyFill="1" applyBorder="1" applyAlignment="1">
      <alignment vertical="top" wrapText="1"/>
    </xf>
    <xf numFmtId="0" fontId="45" fillId="0" borderId="23" xfId="3" applyFont="1" applyBorder="1" applyAlignment="1">
      <alignment horizontal="center" vertical="top" wrapText="1"/>
    </xf>
    <xf numFmtId="0" fontId="19" fillId="0" borderId="25" xfId="3" applyFont="1" applyBorder="1" applyAlignment="1">
      <alignment horizontal="center" vertical="top" wrapText="1"/>
    </xf>
    <xf numFmtId="0" fontId="19" fillId="4" borderId="25" xfId="3" applyFont="1" applyFill="1" applyBorder="1" applyAlignment="1">
      <alignment horizontal="center" vertical="center" wrapText="1"/>
    </xf>
    <xf numFmtId="0" fontId="19" fillId="0" borderId="5" xfId="3" applyFont="1" applyBorder="1" applyAlignment="1">
      <alignment vertical="top" wrapText="1"/>
    </xf>
    <xf numFmtId="0" fontId="19" fillId="0" borderId="7" xfId="3" applyFont="1" applyBorder="1" applyAlignment="1">
      <alignment vertical="top"/>
    </xf>
    <xf numFmtId="0" fontId="19" fillId="0" borderId="7" xfId="3" applyFont="1" applyBorder="1" applyAlignment="1">
      <alignment vertical="top" wrapText="1"/>
    </xf>
    <xf numFmtId="0" fontId="19" fillId="0" borderId="6" xfId="3" applyFont="1" applyBorder="1" applyAlignment="1">
      <alignment vertical="top"/>
    </xf>
    <xf numFmtId="0" fontId="25" fillId="0" borderId="5" xfId="3" applyFont="1" applyBorder="1" applyAlignment="1">
      <alignment vertical="top" wrapText="1"/>
    </xf>
    <xf numFmtId="0" fontId="25" fillId="0" borderId="7" xfId="3" applyFont="1" applyBorder="1" applyAlignment="1">
      <alignment vertical="top" wrapText="1"/>
    </xf>
    <xf numFmtId="0" fontId="19" fillId="4" borderId="5" xfId="3" applyFont="1" applyFill="1" applyBorder="1" applyAlignment="1">
      <alignment horizontal="left" vertical="top" wrapText="1"/>
    </xf>
    <xf numFmtId="0" fontId="19" fillId="4" borderId="7" xfId="3" applyFont="1" applyFill="1" applyBorder="1" applyAlignment="1">
      <alignment horizontal="left" vertical="top" wrapText="1"/>
    </xf>
    <xf numFmtId="0" fontId="11" fillId="0" borderId="26" xfId="2" applyFont="1" applyBorder="1" applyAlignment="1">
      <alignment horizontal="center" vertical="center" wrapText="1"/>
    </xf>
    <xf numFmtId="0" fontId="11" fillId="0" borderId="67" xfId="2" applyFont="1" applyBorder="1" applyAlignment="1">
      <alignment horizontal="center" vertical="center" wrapText="1"/>
    </xf>
    <xf numFmtId="0" fontId="13" fillId="0" borderId="26" xfId="3" applyFont="1" applyBorder="1" applyAlignment="1">
      <alignment horizontal="center" vertical="center" wrapText="1"/>
    </xf>
    <xf numFmtId="0" fontId="18" fillId="0" borderId="23" xfId="24" applyFill="1" applyBorder="1" applyAlignment="1">
      <alignment horizontal="center" vertical="center"/>
    </xf>
    <xf numFmtId="0" fontId="19" fillId="0" borderId="22" xfId="3" applyFont="1" applyBorder="1" applyAlignment="1">
      <alignment horizontal="center" vertical="top" wrapText="1"/>
    </xf>
    <xf numFmtId="0" fontId="19" fillId="0" borderId="22" xfId="3" applyFont="1" applyBorder="1" applyAlignment="1">
      <alignment horizontal="center" vertical="top"/>
    </xf>
    <xf numFmtId="0" fontId="25" fillId="0" borderId="23" xfId="3" applyFont="1" applyBorder="1" applyAlignment="1">
      <alignment horizontal="center" vertical="top" wrapText="1"/>
    </xf>
    <xf numFmtId="0" fontId="25" fillId="0" borderId="25" xfId="3" applyFont="1" applyBorder="1" applyAlignment="1">
      <alignment horizontal="center" vertical="top" wrapText="1"/>
    </xf>
    <xf numFmtId="0" fontId="32" fillId="0" borderId="23" xfId="3" applyFont="1" applyBorder="1" applyAlignment="1">
      <alignment horizontal="center" vertical="top" wrapText="1"/>
    </xf>
    <xf numFmtId="0" fontId="32" fillId="0" borderId="25" xfId="3" applyFont="1" applyBorder="1" applyAlignment="1">
      <alignment horizontal="center" vertical="top" wrapText="1"/>
    </xf>
    <xf numFmtId="0" fontId="30" fillId="0" borderId="25" xfId="3" applyFont="1" applyBorder="1" applyAlignment="1">
      <alignment horizontal="left" vertical="top" wrapText="1"/>
    </xf>
    <xf numFmtId="0" fontId="32" fillId="0" borderId="23" xfId="3" applyFont="1" applyBorder="1" applyAlignment="1">
      <alignment horizontal="left" vertical="top" wrapText="1"/>
    </xf>
    <xf numFmtId="0" fontId="32" fillId="0" borderId="25" xfId="3" applyFont="1" applyBorder="1" applyAlignment="1">
      <alignment horizontal="left" vertical="top" wrapText="1"/>
    </xf>
    <xf numFmtId="0" fontId="25" fillId="2" borderId="23" xfId="0" applyFont="1" applyFill="1" applyBorder="1" applyAlignment="1">
      <alignment horizontal="left" vertical="top" wrapText="1"/>
    </xf>
    <xf numFmtId="0" fontId="32" fillId="2" borderId="25" xfId="0" applyFont="1" applyFill="1" applyBorder="1" applyAlignment="1">
      <alignment horizontal="left" vertical="top" wrapText="1"/>
    </xf>
    <xf numFmtId="0" fontId="32" fillId="2" borderId="23" xfId="0" applyFont="1" applyFill="1" applyBorder="1" applyAlignment="1">
      <alignment horizontal="left" vertical="top" wrapText="1"/>
    </xf>
    <xf numFmtId="0" fontId="13" fillId="0" borderId="23" xfId="3" applyFont="1" applyBorder="1" applyAlignment="1">
      <alignment horizontal="center" vertical="center"/>
    </xf>
    <xf numFmtId="0" fontId="13" fillId="0" borderId="25" xfId="3" applyFont="1" applyBorder="1" applyAlignment="1">
      <alignment horizontal="center" vertical="center"/>
    </xf>
    <xf numFmtId="0" fontId="33" fillId="0" borderId="7" xfId="3" applyFont="1" applyBorder="1" applyAlignment="1">
      <alignment horizontal="left" vertical="top" wrapText="1"/>
    </xf>
    <xf numFmtId="0" fontId="12" fillId="0" borderId="64" xfId="0" applyFont="1" applyBorder="1" applyAlignment="1">
      <alignment vertical="center" wrapText="1"/>
    </xf>
    <xf numFmtId="0" fontId="12" fillId="0" borderId="34" xfId="0" applyFont="1" applyBorder="1" applyAlignment="1">
      <alignment vertical="center" wrapText="1"/>
    </xf>
    <xf numFmtId="0" fontId="12" fillId="0" borderId="61" xfId="0" applyFont="1" applyBorder="1" applyAlignment="1">
      <alignment vertical="center" wrapText="1"/>
    </xf>
    <xf numFmtId="0" fontId="12" fillId="0" borderId="59" xfId="0" applyFont="1" applyBorder="1" applyAlignment="1">
      <alignment vertical="center" wrapText="1"/>
    </xf>
    <xf numFmtId="0" fontId="12" fillId="0" borderId="36" xfId="0" applyFont="1" applyBorder="1" applyAlignment="1">
      <alignment vertical="center" wrapText="1"/>
    </xf>
    <xf numFmtId="0" fontId="12" fillId="0" borderId="60" xfId="0" applyFont="1" applyBorder="1" applyAlignment="1">
      <alignment vertical="center" wrapText="1"/>
    </xf>
    <xf numFmtId="168" fontId="13" fillId="0" borderId="59" xfId="5" applyNumberFormat="1" applyFont="1" applyBorder="1" applyAlignment="1">
      <alignment horizontal="center" vertical="center"/>
    </xf>
    <xf numFmtId="168" fontId="13" fillId="0" borderId="36" xfId="5" applyNumberFormat="1" applyFont="1" applyBorder="1" applyAlignment="1">
      <alignment horizontal="center" vertical="center"/>
    </xf>
    <xf numFmtId="168" fontId="13" fillId="0" borderId="60" xfId="5" applyNumberFormat="1" applyFont="1" applyBorder="1" applyAlignment="1">
      <alignment horizontal="center" vertical="center"/>
    </xf>
    <xf numFmtId="0" fontId="12" fillId="3" borderId="5" xfId="2" applyFont="1" applyFill="1" applyBorder="1" applyAlignment="1">
      <alignment horizontal="center" vertical="center"/>
    </xf>
    <xf numFmtId="0" fontId="12" fillId="3" borderId="6" xfId="2" applyFont="1" applyFill="1" applyBorder="1" applyAlignment="1">
      <alignment horizontal="center" vertical="center"/>
    </xf>
    <xf numFmtId="0" fontId="12" fillId="3" borderId="7" xfId="2" applyFont="1" applyFill="1" applyBorder="1" applyAlignment="1">
      <alignment horizontal="center" vertical="center"/>
    </xf>
    <xf numFmtId="0" fontId="12" fillId="5" borderId="53" xfId="2" applyFont="1" applyFill="1" applyBorder="1" applyAlignment="1">
      <alignment horizontal="center" vertical="center" wrapText="1"/>
    </xf>
    <xf numFmtId="0" fontId="12" fillId="5" borderId="12" xfId="2" applyFont="1" applyFill="1" applyBorder="1" applyAlignment="1">
      <alignment horizontal="center" vertical="center" wrapText="1"/>
    </xf>
    <xf numFmtId="0" fontId="12" fillId="5" borderId="9" xfId="2" applyFont="1" applyFill="1" applyBorder="1" applyAlignment="1">
      <alignment horizontal="center" vertical="center" wrapText="1"/>
    </xf>
    <xf numFmtId="0" fontId="12" fillId="5" borderId="13" xfId="2" applyFont="1" applyFill="1" applyBorder="1" applyAlignment="1">
      <alignment horizontal="center" vertical="center" wrapText="1"/>
    </xf>
    <xf numFmtId="0" fontId="12" fillId="5" borderId="59" xfId="2" applyFont="1" applyFill="1" applyBorder="1" applyAlignment="1">
      <alignment horizontal="center" vertical="center" wrapText="1"/>
    </xf>
    <xf numFmtId="0" fontId="12" fillId="5" borderId="60" xfId="2" applyFont="1" applyFill="1" applyBorder="1" applyAlignment="1">
      <alignment horizontal="center" vertical="center" wrapText="1"/>
    </xf>
    <xf numFmtId="0" fontId="12" fillId="5" borderId="37" xfId="2" applyFont="1" applyFill="1" applyBorder="1" applyAlignment="1">
      <alignment horizontal="center" vertical="center" wrapText="1"/>
    </xf>
    <xf numFmtId="0" fontId="12" fillId="5" borderId="38" xfId="2" applyFont="1" applyFill="1" applyBorder="1" applyAlignment="1">
      <alignment horizontal="center" vertical="center" wrapText="1"/>
    </xf>
    <xf numFmtId="0" fontId="12" fillId="5" borderId="39" xfId="2" applyFont="1" applyFill="1" applyBorder="1" applyAlignment="1">
      <alignment horizontal="center" vertical="center" wrapText="1"/>
    </xf>
    <xf numFmtId="0" fontId="12" fillId="3" borderId="26" xfId="2" applyFont="1" applyFill="1" applyBorder="1" applyAlignment="1">
      <alignment horizontal="left" vertical="center" wrapText="1"/>
    </xf>
    <xf numFmtId="0" fontId="12" fillId="3" borderId="5" xfId="2" applyFont="1" applyFill="1" applyBorder="1" applyAlignment="1">
      <alignment horizontal="center" vertical="center" wrapText="1"/>
    </xf>
    <xf numFmtId="0" fontId="12" fillId="3" borderId="6" xfId="2" applyFont="1" applyFill="1" applyBorder="1" applyAlignment="1">
      <alignment horizontal="center" vertical="center" wrapText="1"/>
    </xf>
    <xf numFmtId="0" fontId="12" fillId="3" borderId="7" xfId="2" applyFont="1" applyFill="1" applyBorder="1" applyAlignment="1">
      <alignment horizontal="center" vertical="center" wrapText="1"/>
    </xf>
    <xf numFmtId="0" fontId="12" fillId="3" borderId="26" xfId="2" applyFont="1" applyFill="1" applyBorder="1" applyAlignment="1">
      <alignment horizontal="center" vertical="center" wrapText="1"/>
    </xf>
    <xf numFmtId="0" fontId="12" fillId="0" borderId="5" xfId="2" applyFont="1" applyBorder="1" applyAlignment="1">
      <alignment horizontal="center" vertical="center" wrapText="1"/>
    </xf>
    <xf numFmtId="0" fontId="12" fillId="0" borderId="6" xfId="2" applyFont="1" applyBorder="1" applyAlignment="1">
      <alignment horizontal="center" vertical="center" wrapText="1"/>
    </xf>
    <xf numFmtId="0" fontId="12" fillId="0" borderId="7" xfId="2" applyFont="1" applyBorder="1" applyAlignment="1">
      <alignment horizontal="center" vertical="center" wrapText="1"/>
    </xf>
    <xf numFmtId="1" fontId="6" fillId="0" borderId="5" xfId="3" applyNumberFormat="1" applyFont="1" applyBorder="1" applyAlignment="1">
      <alignment horizontal="center" vertical="center"/>
    </xf>
    <xf numFmtId="1" fontId="6" fillId="0" borderId="7" xfId="3" applyNumberFormat="1" applyFont="1" applyBorder="1" applyAlignment="1">
      <alignment horizontal="center" vertical="center"/>
    </xf>
    <xf numFmtId="0" fontId="12" fillId="0" borderId="1" xfId="0" applyFont="1" applyBorder="1" applyAlignment="1">
      <alignment horizontal="center" vertical="center" wrapText="1"/>
    </xf>
    <xf numFmtId="0" fontId="28" fillId="0" borderId="32" xfId="3" applyFont="1" applyBorder="1" applyAlignment="1">
      <alignment horizontal="center" vertical="center"/>
    </xf>
    <xf numFmtId="0" fontId="12" fillId="5" borderId="29" xfId="3" applyFont="1" applyFill="1" applyBorder="1" applyAlignment="1">
      <alignment horizontal="center" vertical="center" wrapText="1"/>
    </xf>
    <xf numFmtId="0" fontId="12" fillId="5" borderId="28" xfId="3" applyFont="1" applyFill="1" applyBorder="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13" fillId="0" borderId="5" xfId="3" applyFont="1" applyBorder="1" applyAlignment="1">
      <alignment horizontal="center" vertical="center"/>
    </xf>
    <xf numFmtId="0" fontId="13" fillId="0" borderId="7" xfId="3" applyFont="1" applyBorder="1" applyAlignment="1">
      <alignment horizontal="center" vertical="center"/>
    </xf>
    <xf numFmtId="0" fontId="13" fillId="0" borderId="6" xfId="3" applyFont="1" applyBorder="1" applyAlignment="1">
      <alignment horizontal="center" vertical="center"/>
    </xf>
    <xf numFmtId="0" fontId="13" fillId="0" borderId="5" xfId="3" applyFont="1" applyBorder="1" applyAlignment="1">
      <alignment horizontal="left" vertical="top" wrapText="1"/>
    </xf>
    <xf numFmtId="0" fontId="13" fillId="0" borderId="6" xfId="3" applyFont="1" applyBorder="1" applyAlignment="1">
      <alignment horizontal="left" vertical="top"/>
    </xf>
    <xf numFmtId="0" fontId="13" fillId="0" borderId="7" xfId="3" applyFont="1" applyBorder="1" applyAlignment="1">
      <alignment horizontal="left" vertical="top"/>
    </xf>
    <xf numFmtId="0" fontId="13" fillId="0" borderId="29"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13" fillId="0" borderId="5" xfId="3" applyFont="1" applyBorder="1" applyAlignment="1">
      <alignment horizontal="center" vertical="center" wrapText="1"/>
    </xf>
    <xf numFmtId="0" fontId="13" fillId="0" borderId="6" xfId="3" applyFont="1" applyBorder="1" applyAlignment="1">
      <alignment horizontal="center" vertical="center" wrapText="1"/>
    </xf>
    <xf numFmtId="0" fontId="13" fillId="0" borderId="7" xfId="3" applyFont="1" applyBorder="1" applyAlignment="1">
      <alignment horizontal="center" vertical="center" wrapText="1"/>
    </xf>
    <xf numFmtId="0" fontId="11" fillId="0" borderId="5" xfId="3" applyFont="1" applyBorder="1" applyAlignment="1">
      <alignment horizontal="left" vertical="top" wrapText="1"/>
    </xf>
    <xf numFmtId="0" fontId="11" fillId="0" borderId="7" xfId="3" applyFont="1" applyBorder="1" applyAlignment="1">
      <alignment horizontal="left" vertical="top" wrapText="1"/>
    </xf>
    <xf numFmtId="0" fontId="13" fillId="0" borderId="7" xfId="3" applyFont="1" applyBorder="1" applyAlignment="1">
      <alignment horizontal="left" vertical="top" wrapText="1"/>
    </xf>
    <xf numFmtId="0" fontId="12" fillId="5" borderId="2" xfId="2" applyFont="1" applyFill="1" applyBorder="1" applyAlignment="1">
      <alignment horizontal="center" vertical="center" wrapText="1"/>
    </xf>
    <xf numFmtId="0" fontId="12" fillId="5" borderId="8" xfId="2" applyFont="1" applyFill="1" applyBorder="1" applyAlignment="1">
      <alignment horizontal="center" vertical="center" wrapText="1"/>
    </xf>
    <xf numFmtId="0" fontId="12" fillId="5" borderId="11" xfId="2" applyFont="1" applyFill="1" applyBorder="1" applyAlignment="1">
      <alignment horizontal="center" vertical="center" wrapText="1"/>
    </xf>
    <xf numFmtId="0" fontId="13" fillId="4" borderId="5" xfId="3" applyFont="1" applyFill="1" applyBorder="1" applyAlignment="1">
      <alignment horizontal="center" vertical="center" wrapText="1"/>
    </xf>
    <xf numFmtId="0" fontId="13" fillId="4" borderId="6" xfId="3" applyFont="1" applyFill="1" applyBorder="1" applyAlignment="1">
      <alignment horizontal="center" vertical="center" wrapText="1"/>
    </xf>
    <xf numFmtId="0" fontId="13" fillId="4" borderId="7" xfId="3"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5" borderId="22" xfId="2" applyFont="1" applyFill="1" applyBorder="1" applyAlignment="1">
      <alignment horizontal="center" vertical="center" wrapText="1"/>
    </xf>
    <xf numFmtId="1" fontId="12" fillId="0" borderId="22" xfId="2" applyNumberFormat="1" applyFont="1" applyBorder="1" applyAlignment="1">
      <alignment horizontal="center" vertical="center" wrapText="1"/>
    </xf>
    <xf numFmtId="0" fontId="7" fillId="5" borderId="26" xfId="3" applyFont="1" applyFill="1" applyBorder="1" applyAlignment="1">
      <alignment horizontal="center" vertical="center"/>
    </xf>
    <xf numFmtId="0" fontId="12" fillId="0" borderId="22" xfId="2" applyFont="1" applyBorder="1" applyAlignment="1">
      <alignment horizontal="center" vertical="center" wrapText="1"/>
    </xf>
    <xf numFmtId="0" fontId="7" fillId="5" borderId="5" xfId="3" applyFont="1" applyFill="1" applyBorder="1" applyAlignment="1">
      <alignment horizontal="center" vertical="center" wrapText="1"/>
    </xf>
    <xf numFmtId="0" fontId="7" fillId="5" borderId="6" xfId="3" applyFont="1" applyFill="1" applyBorder="1" applyAlignment="1">
      <alignment horizontal="center" vertical="center" wrapText="1"/>
    </xf>
    <xf numFmtId="0" fontId="7" fillId="5" borderId="7" xfId="3" applyFont="1" applyFill="1" applyBorder="1" applyAlignment="1">
      <alignment horizontal="center" vertical="center" wrapText="1"/>
    </xf>
    <xf numFmtId="0" fontId="7" fillId="0" borderId="5"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12" fillId="3" borderId="11" xfId="3" applyFont="1" applyFill="1" applyBorder="1" applyAlignment="1">
      <alignment horizontal="center" vertical="center" wrapText="1"/>
    </xf>
    <xf numFmtId="0" fontId="12" fillId="3" borderId="20" xfId="3" applyFont="1" applyFill="1" applyBorder="1" applyAlignment="1">
      <alignment horizontal="center" vertical="center" wrapText="1"/>
    </xf>
    <xf numFmtId="0" fontId="12" fillId="3" borderId="19" xfId="3" applyFont="1" applyFill="1" applyBorder="1" applyAlignment="1">
      <alignment horizontal="center" vertical="center" wrapText="1"/>
    </xf>
    <xf numFmtId="0" fontId="12" fillId="3" borderId="5" xfId="3" applyFont="1" applyFill="1" applyBorder="1" applyAlignment="1">
      <alignment horizontal="center" vertical="center" wrapText="1"/>
    </xf>
    <xf numFmtId="0" fontId="12" fillId="3" borderId="6" xfId="3" applyFont="1" applyFill="1" applyBorder="1" applyAlignment="1">
      <alignment horizontal="center" vertical="center" wrapText="1"/>
    </xf>
    <xf numFmtId="0" fontId="12" fillId="3" borderId="7" xfId="3" applyFont="1" applyFill="1" applyBorder="1" applyAlignment="1">
      <alignment horizontal="center" vertical="center" wrapText="1"/>
    </xf>
    <xf numFmtId="0" fontId="31" fillId="5" borderId="27" xfId="3" applyFont="1" applyFill="1" applyBorder="1" applyAlignment="1">
      <alignment horizontal="center" vertical="center" wrapText="1"/>
    </xf>
    <xf numFmtId="0" fontId="31" fillId="5" borderId="17" xfId="3" applyFont="1" applyFill="1" applyBorder="1" applyAlignment="1">
      <alignment horizontal="center" vertical="center" wrapText="1"/>
    </xf>
    <xf numFmtId="0" fontId="31" fillId="5" borderId="1" xfId="3" applyFont="1" applyFill="1" applyAlignment="1">
      <alignment horizontal="center" vertical="center" wrapText="1"/>
    </xf>
    <xf numFmtId="0" fontId="31" fillId="5" borderId="20" xfId="3" applyFont="1" applyFill="1" applyBorder="1" applyAlignment="1">
      <alignment horizontal="center" vertical="center" wrapText="1"/>
    </xf>
    <xf numFmtId="0" fontId="35" fillId="10" borderId="2" xfId="2" applyFont="1" applyFill="1" applyBorder="1" applyAlignment="1">
      <alignment horizontal="center" vertical="center" wrapText="1"/>
    </xf>
    <xf numFmtId="0" fontId="35" fillId="10" borderId="18" xfId="2" applyFont="1" applyFill="1" applyBorder="1" applyAlignment="1">
      <alignment horizontal="center" vertical="center" wrapText="1"/>
    </xf>
    <xf numFmtId="0" fontId="35" fillId="10" borderId="17" xfId="2" applyFont="1" applyFill="1" applyBorder="1" applyAlignment="1">
      <alignment horizontal="center" vertical="center" wrapText="1"/>
    </xf>
    <xf numFmtId="0" fontId="35" fillId="10" borderId="8" xfId="2" applyFont="1" applyFill="1" applyBorder="1" applyAlignment="1">
      <alignment horizontal="center" vertical="center" wrapText="1"/>
    </xf>
    <xf numFmtId="0" fontId="35" fillId="10" borderId="1" xfId="2" applyFont="1" applyFill="1" applyAlignment="1">
      <alignment horizontal="center" vertical="center" wrapText="1"/>
    </xf>
    <xf numFmtId="0" fontId="35" fillId="10" borderId="16" xfId="2" applyFont="1" applyFill="1" applyBorder="1" applyAlignment="1">
      <alignment horizontal="center" vertical="center" wrapText="1"/>
    </xf>
    <xf numFmtId="0" fontId="35" fillId="10" borderId="11" xfId="2" applyFont="1" applyFill="1" applyBorder="1" applyAlignment="1">
      <alignment horizontal="center" vertical="center" wrapText="1"/>
    </xf>
    <xf numFmtId="0" fontId="35" fillId="10" borderId="20" xfId="2" applyFont="1" applyFill="1" applyBorder="1" applyAlignment="1">
      <alignment horizontal="center" vertical="center" wrapText="1"/>
    </xf>
    <xf numFmtId="0" fontId="35" fillId="10" borderId="19" xfId="2" applyFont="1" applyFill="1" applyBorder="1" applyAlignment="1">
      <alignment horizontal="center" vertical="center" wrapText="1"/>
    </xf>
    <xf numFmtId="0" fontId="12" fillId="5" borderId="5" xfId="2" applyFont="1" applyFill="1" applyBorder="1" applyAlignment="1">
      <alignment horizontal="left" vertical="center" wrapText="1"/>
    </xf>
    <xf numFmtId="0" fontId="12" fillId="5" borderId="7" xfId="2" applyFont="1" applyFill="1" applyBorder="1" applyAlignment="1">
      <alignment horizontal="left" vertical="center" wrapText="1"/>
    </xf>
    <xf numFmtId="0" fontId="11" fillId="0" borderId="26" xfId="0" applyFont="1" applyBorder="1" applyAlignment="1">
      <alignment horizontal="left" vertical="center" wrapText="1"/>
    </xf>
    <xf numFmtId="0" fontId="12" fillId="5" borderId="11" xfId="3" applyFont="1" applyFill="1" applyBorder="1" applyAlignment="1">
      <alignment horizontal="center" vertical="center" wrapText="1"/>
    </xf>
    <xf numFmtId="0" fontId="12" fillId="5" borderId="19" xfId="3" applyFont="1" applyFill="1" applyBorder="1" applyAlignment="1">
      <alignment horizontal="center" vertical="center" wrapText="1"/>
    </xf>
    <xf numFmtId="1" fontId="39" fillId="0" borderId="29" xfId="2" applyNumberFormat="1" applyFont="1" applyBorder="1" applyAlignment="1">
      <alignment horizontal="center" vertical="center" wrapText="1"/>
    </xf>
    <xf numFmtId="1" fontId="39" fillId="0" borderId="27" xfId="2" applyNumberFormat="1" applyFont="1" applyBorder="1" applyAlignment="1">
      <alignment horizontal="center" vertical="center" wrapText="1"/>
    </xf>
    <xf numFmtId="1" fontId="39" fillId="0" borderId="28" xfId="2" applyNumberFormat="1" applyFont="1" applyBorder="1" applyAlignment="1">
      <alignment horizontal="center" vertical="center" wrapText="1"/>
    </xf>
    <xf numFmtId="0" fontId="12" fillId="5" borderId="6" xfId="3" applyFont="1" applyFill="1" applyBorder="1" applyAlignment="1">
      <alignment horizontal="center" vertical="center" wrapText="1"/>
    </xf>
    <xf numFmtId="0" fontId="19" fillId="5" borderId="6" xfId="3" applyFont="1" applyFill="1" applyBorder="1" applyAlignment="1">
      <alignment horizontal="center" vertical="center" wrapText="1"/>
    </xf>
    <xf numFmtId="0" fontId="19" fillId="5" borderId="7"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39" fillId="0" borderId="2" xfId="2" applyFont="1" applyBorder="1" applyAlignment="1">
      <alignment horizontal="center" vertical="center" wrapText="1"/>
    </xf>
    <xf numFmtId="0" fontId="39" fillId="0" borderId="18" xfId="2" applyFont="1" applyBorder="1" applyAlignment="1">
      <alignment horizontal="center" vertical="center" wrapText="1"/>
    </xf>
    <xf numFmtId="0" fontId="39" fillId="0" borderId="8" xfId="2" applyFont="1" applyBorder="1" applyAlignment="1">
      <alignment horizontal="center" vertical="center" wrapText="1"/>
    </xf>
    <xf numFmtId="0" fontId="39" fillId="0" borderId="1" xfId="2" applyFont="1" applyAlignment="1">
      <alignment horizontal="center" vertical="center" wrapText="1"/>
    </xf>
    <xf numFmtId="0" fontId="39" fillId="0" borderId="11" xfId="2" applyFont="1" applyBorder="1" applyAlignment="1">
      <alignment horizontal="center" vertical="center" wrapText="1"/>
    </xf>
    <xf numFmtId="0" fontId="39" fillId="0" borderId="20" xfId="2" applyFont="1" applyBorder="1" applyAlignment="1">
      <alignment horizontal="center" vertical="center" wrapText="1"/>
    </xf>
    <xf numFmtId="0" fontId="39" fillId="5" borderId="29" xfId="2" applyFont="1" applyFill="1" applyBorder="1" applyAlignment="1">
      <alignment horizontal="center" vertical="center" wrapText="1"/>
    </xf>
    <xf numFmtId="0" fontId="39" fillId="5" borderId="27" xfId="2" applyFont="1" applyFill="1" applyBorder="1" applyAlignment="1">
      <alignment horizontal="center" vertical="center" wrapText="1"/>
    </xf>
    <xf numFmtId="0" fontId="39" fillId="5" borderId="28" xfId="2" applyFont="1" applyFill="1" applyBorder="1" applyAlignment="1">
      <alignment horizontal="center" vertical="center" wrapText="1"/>
    </xf>
    <xf numFmtId="0" fontId="35" fillId="0" borderId="5" xfId="0" applyFont="1" applyBorder="1" applyAlignment="1">
      <alignment horizontal="center" vertical="center" wrapText="1"/>
    </xf>
    <xf numFmtId="0" fontId="35" fillId="0" borderId="7" xfId="0" applyFont="1" applyBorder="1" applyAlignment="1">
      <alignment horizontal="center" vertical="center" wrapText="1"/>
    </xf>
    <xf numFmtId="0" fontId="11" fillId="0" borderId="1" xfId="2" applyFont="1" applyAlignment="1">
      <alignment horizontal="center" vertical="center" wrapText="1"/>
    </xf>
    <xf numFmtId="0" fontId="11" fillId="0" borderId="20" xfId="2" applyFont="1" applyBorder="1" applyAlignment="1">
      <alignment horizontal="center" vertical="center" wrapText="1"/>
    </xf>
    <xf numFmtId="0" fontId="12" fillId="10" borderId="11" xfId="2" applyFont="1" applyFill="1" applyBorder="1" applyAlignment="1">
      <alignment horizontal="center" vertical="center"/>
    </xf>
    <xf numFmtId="0" fontId="12" fillId="10" borderId="20" xfId="2" applyFont="1" applyFill="1" applyBorder="1" applyAlignment="1">
      <alignment horizontal="center" vertical="center"/>
    </xf>
    <xf numFmtId="0" fontId="12" fillId="10" borderId="19" xfId="2" applyFont="1" applyFill="1" applyBorder="1" applyAlignment="1">
      <alignment horizontal="center" vertical="center"/>
    </xf>
    <xf numFmtId="0" fontId="12" fillId="10" borderId="29" xfId="2" applyFont="1" applyFill="1" applyBorder="1" applyAlignment="1">
      <alignment horizontal="center" vertical="center"/>
    </xf>
    <xf numFmtId="0" fontId="12" fillId="10" borderId="27" xfId="2" applyFont="1" applyFill="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3" borderId="2"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20" xfId="0" applyFont="1" applyFill="1" applyBorder="1" applyAlignment="1">
      <alignment horizontal="center" vertical="center"/>
    </xf>
    <xf numFmtId="0" fontId="12" fillId="3" borderId="19" xfId="0" applyFont="1" applyFill="1" applyBorder="1" applyAlignment="1">
      <alignment horizontal="center" vertical="center"/>
    </xf>
    <xf numFmtId="0" fontId="42" fillId="5" borderId="57" xfId="19" applyFont="1" applyFill="1" applyBorder="1" applyAlignment="1">
      <alignment horizontal="center" vertical="center"/>
    </xf>
    <xf numFmtId="0" fontId="42" fillId="5" borderId="38" xfId="19" applyFont="1" applyFill="1" applyBorder="1" applyAlignment="1">
      <alignment horizontal="center" vertical="center"/>
    </xf>
    <xf numFmtId="0" fontId="42" fillId="5" borderId="54" xfId="19" applyFont="1" applyFill="1" applyBorder="1" applyAlignment="1">
      <alignment horizontal="center" vertical="center"/>
    </xf>
    <xf numFmtId="0" fontId="24" fillId="11" borderId="9" xfId="14" quotePrefix="1" applyNumberFormat="1" applyFill="1" applyBorder="1" applyAlignment="1">
      <alignment horizontal="center" vertical="center" wrapText="1"/>
    </xf>
    <xf numFmtId="0" fontId="24" fillId="11" borderId="13" xfId="14" quotePrefix="1" applyNumberFormat="1" applyFill="1" applyBorder="1" applyAlignment="1">
      <alignment horizontal="center" vertical="center" wrapText="1"/>
    </xf>
    <xf numFmtId="0" fontId="38" fillId="3" borderId="10" xfId="19" applyFont="1" applyFill="1" applyBorder="1" applyAlignment="1">
      <alignment horizontal="center" vertical="center" wrapText="1"/>
    </xf>
    <xf numFmtId="0" fontId="38" fillId="3" borderId="14" xfId="19" applyFont="1" applyFill="1" applyBorder="1" applyAlignment="1">
      <alignment horizontal="center" vertical="center" wrapText="1"/>
    </xf>
    <xf numFmtId="0" fontId="3" fillId="10" borderId="1" xfId="19" applyFill="1" applyAlignment="1">
      <alignment horizontal="center"/>
    </xf>
    <xf numFmtId="0" fontId="42" fillId="5" borderId="10" xfId="19" applyFont="1" applyFill="1" applyBorder="1" applyAlignment="1">
      <alignment horizontal="center" vertical="center" wrapText="1"/>
    </xf>
    <xf numFmtId="0" fontId="42" fillId="5" borderId="33" xfId="19" applyFont="1" applyFill="1" applyBorder="1" applyAlignment="1">
      <alignment horizontal="center" vertical="center" wrapText="1"/>
    </xf>
    <xf numFmtId="1" fontId="6" fillId="0" borderId="6" xfId="3" applyNumberFormat="1" applyFont="1" applyBorder="1" applyAlignment="1">
      <alignment horizontal="center" vertical="center"/>
    </xf>
    <xf numFmtId="0" fontId="42" fillId="5" borderId="9" xfId="19" applyFont="1" applyFill="1" applyBorder="1" applyAlignment="1">
      <alignment horizontal="center" vertical="center" wrapText="1"/>
    </xf>
    <xf numFmtId="0" fontId="24" fillId="11" borderId="53" xfId="14" quotePrefix="1" applyNumberFormat="1" applyFill="1" applyBorder="1" applyAlignment="1">
      <alignment horizontal="center" vertical="center" wrapText="1"/>
    </xf>
    <xf numFmtId="0" fontId="24" fillId="11" borderId="12" xfId="14" quotePrefix="1" applyNumberFormat="1" applyFill="1" applyBorder="1" applyAlignment="1">
      <alignment horizontal="center" vertical="center" wrapText="1"/>
    </xf>
    <xf numFmtId="0" fontId="24" fillId="11" borderId="9" xfId="14" applyNumberFormat="1" applyFill="1" applyBorder="1" applyAlignment="1">
      <alignment horizontal="center" vertical="center" wrapText="1"/>
    </xf>
    <xf numFmtId="0" fontId="24" fillId="11" borderId="13" xfId="14" applyNumberFormat="1" applyFill="1" applyBorder="1" applyAlignment="1">
      <alignment horizontal="center" vertical="center" wrapText="1"/>
    </xf>
    <xf numFmtId="0" fontId="24" fillId="3" borderId="9" xfId="12" quotePrefix="1" applyNumberFormat="1" applyFont="1" applyFill="1" applyBorder="1" applyAlignment="1">
      <alignment horizontal="center" vertical="center" wrapText="1"/>
    </xf>
    <xf numFmtId="0" fontId="24" fillId="3" borderId="13" xfId="12" quotePrefix="1" applyNumberFormat="1" applyFont="1" applyFill="1" applyBorder="1" applyAlignment="1">
      <alignment horizontal="center" vertical="center" wrapText="1"/>
    </xf>
    <xf numFmtId="0" fontId="42" fillId="5" borderId="37" xfId="19" applyFont="1" applyFill="1" applyBorder="1" applyAlignment="1">
      <alignment horizontal="center" vertical="center"/>
    </xf>
    <xf numFmtId="0" fontId="13" fillId="0" borderId="22"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2" fillId="0" borderId="29" xfId="2" applyFont="1" applyBorder="1" applyAlignment="1">
      <alignment horizontal="center" vertical="center"/>
    </xf>
    <xf numFmtId="0" fontId="12" fillId="0" borderId="27" xfId="2" applyFont="1" applyBorder="1" applyAlignment="1">
      <alignment horizontal="center" vertical="center"/>
    </xf>
    <xf numFmtId="0" fontId="12" fillId="0" borderId="8" xfId="2" applyFont="1" applyBorder="1" applyAlignment="1">
      <alignment horizontal="center" vertical="center" wrapText="1"/>
    </xf>
    <xf numFmtId="0" fontId="12" fillId="0" borderId="1" xfId="2" applyFont="1" applyAlignment="1">
      <alignment horizontal="center" vertical="center" wrapText="1"/>
    </xf>
    <xf numFmtId="0" fontId="12" fillId="0" borderId="16"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20" xfId="2" applyFont="1" applyBorder="1" applyAlignment="1">
      <alignment horizontal="center" vertical="center" wrapText="1"/>
    </xf>
    <xf numFmtId="0" fontId="12" fillId="0" borderId="19" xfId="2" applyFont="1" applyBorder="1" applyAlignment="1">
      <alignment horizontal="center" vertical="center" wrapText="1"/>
    </xf>
    <xf numFmtId="0" fontId="12" fillId="5" borderId="18" xfId="2" applyFont="1" applyFill="1" applyBorder="1" applyAlignment="1">
      <alignment horizontal="center" vertical="center" wrapText="1"/>
    </xf>
    <xf numFmtId="0" fontId="12" fillId="5" borderId="17" xfId="2" applyFont="1" applyFill="1" applyBorder="1" applyAlignment="1">
      <alignment horizontal="center" vertical="center" wrapText="1"/>
    </xf>
    <xf numFmtId="0" fontId="12" fillId="5" borderId="80" xfId="2" applyFont="1" applyFill="1" applyBorder="1" applyAlignment="1">
      <alignment horizontal="center" vertical="center" wrapText="1"/>
    </xf>
    <xf numFmtId="0" fontId="13" fillId="0" borderId="52" xfId="0" applyFont="1" applyBorder="1" applyAlignment="1">
      <alignment horizontal="left" vertical="center" wrapText="1"/>
    </xf>
    <xf numFmtId="0" fontId="13" fillId="0" borderId="42" xfId="0" applyFont="1" applyBorder="1" applyAlignment="1">
      <alignment horizontal="left" vertical="center" wrapText="1"/>
    </xf>
    <xf numFmtId="0" fontId="13" fillId="0" borderId="22" xfId="0" applyFont="1" applyBorder="1" applyAlignment="1">
      <alignment horizontal="left" vertical="center" wrapText="1"/>
    </xf>
    <xf numFmtId="0" fontId="13" fillId="0" borderId="24" xfId="0" applyFont="1" applyBorder="1" applyAlignment="1">
      <alignment horizontal="left" vertical="center" wrapText="1"/>
    </xf>
    <xf numFmtId="0" fontId="13" fillId="0" borderId="22" xfId="0" applyFont="1" applyBorder="1" applyAlignment="1">
      <alignment horizontal="left" wrapText="1"/>
    </xf>
    <xf numFmtId="0" fontId="13" fillId="0" borderId="24" xfId="0" applyFont="1" applyBorder="1" applyAlignment="1">
      <alignment horizontal="left" wrapText="1"/>
    </xf>
  </cellXfs>
  <cellStyles count="25">
    <cellStyle name="Hipervínculo" xfId="24" builtinId="8"/>
    <cellStyle name="Hyperlink" xfId="16" xr:uid="{FF327CB4-B363-4859-B3D4-FEC05C720CF9}"/>
    <cellStyle name="Millares" xfId="18" builtinId="3"/>
    <cellStyle name="Millares [0]" xfId="23" builtinId="6"/>
    <cellStyle name="Millares [0] 2" xfId="7" xr:uid="{00000000-0005-0000-0000-000001000000}"/>
    <cellStyle name="Millares 2" xfId="5" xr:uid="{00000000-0005-0000-0000-00000200000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C493DAC2-BC50-5042-9BCA-8AF59B3B25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3D4C8FE0-E43C-2C46-8C8D-923B2EB0FF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file:///C:/:f:/g/personal/kforero_sdmujer_gov_co/EiKPeoHAC1dJtF6FqeG_SIEBxgYXv-4TIgLdWjaWZLf-6A" TargetMode="External"/><Relationship Id="rId13" Type="http://schemas.openxmlformats.org/officeDocument/2006/relationships/hyperlink" Target="file:///C:/:f:/g/personal/kforero_sdmujer_gov_co/EgD0b9_hyHJPvLXea-z5kK4B2XFD41_7O6dpJIeNTwMiOw" TargetMode="External"/><Relationship Id="rId18" Type="http://schemas.openxmlformats.org/officeDocument/2006/relationships/hyperlink" Target="file:///C:/:f:/g/personal/kforero_sdmujer_gov_co/ElnBbycem85LkrqbYNkS1PkBLqIfXR81xdPV_H9ped8C_g" TargetMode="External"/><Relationship Id="rId26" Type="http://schemas.openxmlformats.org/officeDocument/2006/relationships/hyperlink" Target="file:///C:/:f:/g/personal/kforero_sdmujer_gov_co/Etl9RRlPLQBBuZySMUU5mwwBAJPhv-7pKobrk7rLr32TyQ" TargetMode="External"/><Relationship Id="rId3" Type="http://schemas.openxmlformats.org/officeDocument/2006/relationships/hyperlink" Target="file:///C:/:f:/g/personal/kforero_sdmujer_gov_co/EvWy3B7icE1KrT6ht-ZuAFUB1t6PAfakD_QmvIY-KP8smQ" TargetMode="External"/><Relationship Id="rId21" Type="http://schemas.openxmlformats.org/officeDocument/2006/relationships/hyperlink" Target="file:///C:/:f:/g/personal/kforero_sdmujer_gov_co/EqP_gIfLtGtLgd30-gNR9oIByDSOiJCiopgJpUkLIM4jHA" TargetMode="External"/><Relationship Id="rId7" Type="http://schemas.openxmlformats.org/officeDocument/2006/relationships/hyperlink" Target="file:///C:/:f:/g/personal/kforero_sdmujer_gov_co/ErMAos_8G1xFm8FqQa9DHF0Bta5ZINmOZ9uNzfCIVvpfwg" TargetMode="External"/><Relationship Id="rId12" Type="http://schemas.openxmlformats.org/officeDocument/2006/relationships/hyperlink" Target="file:///C:/:f:/g/personal/kforero_sdmujer_gov_co/EsoEAIsRe2tAl1XpN8iHggQBKX87A3Y0nfpGr_htqP4kiw" TargetMode="External"/><Relationship Id="rId17" Type="http://schemas.openxmlformats.org/officeDocument/2006/relationships/hyperlink" Target="file:///C:/:f:/g/personal/kforero_sdmujer_gov_co/Enk1CpHHb41GmtT4RY2TQYABk5jIE3YwGxaI8tBsj3IQkA" TargetMode="External"/><Relationship Id="rId25" Type="http://schemas.openxmlformats.org/officeDocument/2006/relationships/hyperlink" Target="file:///C:/:f:/g/personal/kforero_sdmujer_gov_co/ErMAos_8G1xFm8FqQa9DHF0Bta5ZINmOZ9uNzfCIVvpfwg" TargetMode="External"/><Relationship Id="rId2" Type="http://schemas.openxmlformats.org/officeDocument/2006/relationships/hyperlink" Target="file:///C:/:f:/g/personal/kforero_sdmujer_gov_co/ErMAos_8G1xFm8FqQa9DHF0Bta5ZINmOZ9uNzfCIVvpfwg" TargetMode="External"/><Relationship Id="rId16" Type="http://schemas.openxmlformats.org/officeDocument/2006/relationships/hyperlink" Target="file:///C:/:f:/g/personal/kforero_sdmujer_gov_co/ErMAos_8G1xFm8FqQa9DHF0Bta5ZINmOZ9uNzfCIVvpfwg" TargetMode="External"/><Relationship Id="rId20" Type="http://schemas.openxmlformats.org/officeDocument/2006/relationships/hyperlink" Target="file:///C:/:b:/g/personal/kforero_sdmujer_gov_co/EcQ6CIgjMHhNixoY23oUbZQBlBwHNcTdrHSbuqEBDyw24Q" TargetMode="External"/><Relationship Id="rId29" Type="http://schemas.openxmlformats.org/officeDocument/2006/relationships/vmlDrawing" Target="../drawings/vmlDrawing1.vml"/><Relationship Id="rId1" Type="http://schemas.openxmlformats.org/officeDocument/2006/relationships/hyperlink" Target="file:///C:/:f:/g/personal/kforero_sdmujer_gov_co/EvWy3B7icE1KrT6ht-ZuAFUB1t6PAfakD_QmvIY-KP8smQ" TargetMode="External"/><Relationship Id="rId6" Type="http://schemas.openxmlformats.org/officeDocument/2006/relationships/hyperlink" Target="file:///C:/:f:/g/personal/kforero_sdmujer_gov_co/EsP7DYg_8mxBlP0OYZfJNU8BU3l6JnOFvuzH_zxx3zVBRw" TargetMode="External"/><Relationship Id="rId11" Type="http://schemas.openxmlformats.org/officeDocument/2006/relationships/hyperlink" Target="file:///C:/:f:/g/personal/kforero_sdmujer_gov_co/EsMyxOIn7LFHh6q9TfCjwkoBP8AEhdY-F3cKobeIIPaRwg" TargetMode="External"/><Relationship Id="rId24" Type="http://schemas.openxmlformats.org/officeDocument/2006/relationships/hyperlink" Target="file:///C:/:f:/g/personal/kforero_sdmujer_gov_co/EsLf67R7otVAnpL833rtEjABKt1wpc34EpRXh33kWkVWLg" TargetMode="External"/><Relationship Id="rId5" Type="http://schemas.openxmlformats.org/officeDocument/2006/relationships/hyperlink" Target="file:///C:/:f:/g/personal/kforero_sdmujer_gov_co/Ev1e58VUAs1NpWoPvcAcByUBPRW-GFvz7s-K1CV04OPuhg" TargetMode="External"/><Relationship Id="rId15" Type="http://schemas.openxmlformats.org/officeDocument/2006/relationships/hyperlink" Target="file:///C:/:f:/g/personal/kforero_sdmujer_gov_co/Er5JYAqajhBApSeQ3z9yaWYBKTP1yJE37XnS41I8AAz-Ng" TargetMode="External"/><Relationship Id="rId23" Type="http://schemas.openxmlformats.org/officeDocument/2006/relationships/hyperlink" Target="file:///C:/:f:/g/personal/kforero_sdmujer_gov_co/EuYbZyY5EI1AmA4CM1Woc60Bns-5LVjwdrmer3LPE4j7SA" TargetMode="External"/><Relationship Id="rId28" Type="http://schemas.openxmlformats.org/officeDocument/2006/relationships/drawing" Target="../drawings/drawing1.xml"/><Relationship Id="rId10" Type="http://schemas.openxmlformats.org/officeDocument/2006/relationships/hyperlink" Target="file:///C:/:f:/g/personal/kforero_sdmujer_gov_co/ErMAos_8G1xFm8FqQa9DHF0Bta5ZINmOZ9uNzfCIVvpfwg" TargetMode="External"/><Relationship Id="rId19" Type="http://schemas.openxmlformats.org/officeDocument/2006/relationships/hyperlink" Target="file:///C:/:f:/g/personal/kforero_sdmujer_gov_co/Eobo4vGYvwJAukDo7LbvBJkBMdTXrjtNHJ2ZKNa5h3mfeQ" TargetMode="External"/><Relationship Id="rId4" Type="http://schemas.openxmlformats.org/officeDocument/2006/relationships/hyperlink" Target="file:///C:/:f:/g/personal/kforero_sdmujer_gov_co/ErMAos_8G1xFm8FqQa9DHF0Bta5ZINmOZ9uNzfCIVvpfwg" TargetMode="External"/><Relationship Id="rId9" Type="http://schemas.openxmlformats.org/officeDocument/2006/relationships/hyperlink" Target="file:///C:/:f:/g/personal/kforero_sdmujer_gov_co/ElU8TnBW4XtMrOBb1ymofZoB9C1Gq2BANl8Atb1Ac6EFcA" TargetMode="External"/><Relationship Id="rId14" Type="http://schemas.openxmlformats.org/officeDocument/2006/relationships/hyperlink" Target="file:///C:/:f:/g/personal/kforero_sdmujer_gov_co/Er-ugbO_RftHqfPavQ2GJQ0BbM_B_5uahj_zC5CmLmHpiA" TargetMode="External"/><Relationship Id="rId22" Type="http://schemas.openxmlformats.org/officeDocument/2006/relationships/hyperlink" Target="file:///C:/:f:/g/personal/kforero_sdmujer_gov_co/EokhyvZoHKBBo2x6ndkSHX8BQRzvfTEtkOeiVsauuOC4xA" TargetMode="External"/><Relationship Id="rId27" Type="http://schemas.openxmlformats.org/officeDocument/2006/relationships/printerSettings" Target="../printerSettings/printerSettings1.bin"/><Relationship Id="rId30"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hyperlink" Target="file:///C:/:f:/g/personal/kforero_sdmujer_gov_co/Etko6Hk-igFMpAVoQjxUEqoB_egUNxrv7w1lAqD3KspW8Q" TargetMode="External"/><Relationship Id="rId13" Type="http://schemas.openxmlformats.org/officeDocument/2006/relationships/hyperlink" Target="file:///C:/:f:/g/personal/kforero_sdmujer_gov_co/EoknG75zHahGg-2x2hY8Ye8BsY61KbmTUbmreOexhImAgg" TargetMode="External"/><Relationship Id="rId18" Type="http://schemas.openxmlformats.org/officeDocument/2006/relationships/drawing" Target="../drawings/drawing2.xml"/><Relationship Id="rId3" Type="http://schemas.openxmlformats.org/officeDocument/2006/relationships/hyperlink" Target="file:///C:/:f:/g/personal/kforero_sdmujer_gov_co/EjKuEDRcM81HkBu1AHf14MIBX7asdnTrQPRKeV-WE-1NcQ" TargetMode="External"/><Relationship Id="rId7" Type="http://schemas.openxmlformats.org/officeDocument/2006/relationships/hyperlink" Target="file:///C:/:f:/g/personal/kforero_sdmujer_gov_co/ErC7M4Cg7DNNv91YjassdPgBQwmXp73F4lzw3X3YBXnnaQ" TargetMode="External"/><Relationship Id="rId12" Type="http://schemas.openxmlformats.org/officeDocument/2006/relationships/hyperlink" Target="file:///C:/:f:/g/personal/kforero_sdmujer_gov_co/EpDXubEXQOZGmVAR8l0bwNcBdGqI1-OmPc_jFbi3SE12Nw" TargetMode="External"/><Relationship Id="rId17" Type="http://schemas.openxmlformats.org/officeDocument/2006/relationships/hyperlink" Target="file:///C:/:f:/g/personal/kforero_sdmujer_gov_co/ErlcGQy8I5hLmxUM1WKQTE8BLhDXbQn8qn8xMdQxhwmBbA" TargetMode="External"/><Relationship Id="rId2" Type="http://schemas.openxmlformats.org/officeDocument/2006/relationships/hyperlink" Target="file:///C:/:f:/g/personal/kforero_sdmujer_gov_co/EjKuEDRcM81HkBu1AHf14MIBX7asdnTrQPRKeV-WE-1NcQ" TargetMode="External"/><Relationship Id="rId16" Type="http://schemas.openxmlformats.org/officeDocument/2006/relationships/hyperlink" Target="file:///C:/:f:/g/personal/kforero_sdmujer_gov_co/EjtzVDh9i49Nh94eUtPkHmsBsmV4S2ou0jtcpncDXj-BHQ" TargetMode="External"/><Relationship Id="rId20" Type="http://schemas.openxmlformats.org/officeDocument/2006/relationships/comments" Target="../comments2.xml"/><Relationship Id="rId1" Type="http://schemas.openxmlformats.org/officeDocument/2006/relationships/hyperlink" Target="file:///C:/:f:/g/personal/kforero_sdmujer_gov_co/EjKuEDRcM81HkBu1AHf14MIBX7asdnTrQPRKeV-WE-1NcQ" TargetMode="External"/><Relationship Id="rId6" Type="http://schemas.openxmlformats.org/officeDocument/2006/relationships/hyperlink" Target="file:///C:/:f:/g/personal/kforero_sdmujer_gov_co/Ekr1QZAYcVtKgnaTGnYFKycBynENxN_nG6WI-_P-xLAy-w" TargetMode="External"/><Relationship Id="rId11" Type="http://schemas.openxmlformats.org/officeDocument/2006/relationships/hyperlink" Target="file:///C:/:f:/g/personal/kforero_sdmujer_gov_co/EhjLw4sYRL1Frof-CgQQxWgBPV_kJlB791h5mjqJEPa9zg" TargetMode="External"/><Relationship Id="rId5" Type="http://schemas.openxmlformats.org/officeDocument/2006/relationships/hyperlink" Target="file:///C:/:f:/g/personal/kforero_sdmujer_gov_co/EkRYMmWj2dJPt0UFC3FC5igBGB2wx4WK-sgXRZLf-7iBlA" TargetMode="External"/><Relationship Id="rId15" Type="http://schemas.openxmlformats.org/officeDocument/2006/relationships/hyperlink" Target="file:///C:/:f:/g/personal/kforero_sdmujer_gov_co/ErIRsLgTbUJDh1Mo_IPnMDwB2QweQU0PwgfcAxPr_MtnwA" TargetMode="External"/><Relationship Id="rId10" Type="http://schemas.openxmlformats.org/officeDocument/2006/relationships/hyperlink" Target="file:///C:/:f:/g/personal/kforero_sdmujer_gov_co/EsjEaks5q4NHk8hHvsTWwjkB3GvBfw_h4_KQNtrjH1CQjQ" TargetMode="External"/><Relationship Id="rId19" Type="http://schemas.openxmlformats.org/officeDocument/2006/relationships/vmlDrawing" Target="../drawings/vmlDrawing2.vml"/><Relationship Id="rId4" Type="http://schemas.openxmlformats.org/officeDocument/2006/relationships/hyperlink" Target="file:///C:/:f:/g/personal/kforero_sdmujer_gov_co/ErIRsLgTbUJDh1Mo_IPnMDwB2QweQU0PwgfcAxPr_MtnwA" TargetMode="External"/><Relationship Id="rId9" Type="http://schemas.openxmlformats.org/officeDocument/2006/relationships/hyperlink" Target="file:///C:/:f:/g/personal/kforero_sdmujer_gov_co/EqUcyCjJnmVLnD8yWD45SYABW1KF6B_R6F5dKF4DFusSKg" TargetMode="External"/><Relationship Id="rId14" Type="http://schemas.openxmlformats.org/officeDocument/2006/relationships/hyperlink" Target="file:///C:/:f:/g/personal/kforero_sdmujer_gov_co/EijFVdgQhoZMt9t6dmIfjaIBuBgPYgDu5HZt7s2gfFEcxg"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file:///C:/:f:/g/personal/kforero_sdmujer_gov_co/EpV7YDWB_yNPr6J-sFjSxsUBNToX9E2Gnec0IOJdI0umPw" TargetMode="External"/><Relationship Id="rId13" Type="http://schemas.openxmlformats.org/officeDocument/2006/relationships/hyperlink" Target="file:///C:/:f:/g/personal/kforero_sdmujer_gov_co/EsjsxZJOfQdHlw4F3tltjkQBozL4ljw2wxkvpL1Juo3XZQ" TargetMode="External"/><Relationship Id="rId18" Type="http://schemas.openxmlformats.org/officeDocument/2006/relationships/hyperlink" Target="file:///C:/:f:/g/personal/kforero_sdmujer_gov_co/EpHFdVW-BzxDkC2dYM0-P_MB-g7NGV6xqPycS2eX_PVyQw" TargetMode="External"/><Relationship Id="rId26" Type="http://schemas.openxmlformats.org/officeDocument/2006/relationships/hyperlink" Target="../../../../../../:f:/g/personal/kforero_sdmujer_gov_co/EoEPl-3hvuBEm3-ToS7vAl0BzZHYfouE7MnK0OkayvwK6g?e=qLI36K" TargetMode="External"/><Relationship Id="rId3" Type="http://schemas.openxmlformats.org/officeDocument/2006/relationships/hyperlink" Target="file:///C:/:f:/g/personal/kforero_sdmujer_gov_co/EoDqldR0RbdIjz2ljA8taZABZkefvhWKLXwQSNHpJLGboA" TargetMode="External"/><Relationship Id="rId21" Type="http://schemas.openxmlformats.org/officeDocument/2006/relationships/hyperlink" Target="file:///C:/:x:/g/personal/kforero_sdmujer_gov_co/EX6l4SJ3T4VNpaZLaLvmtnkBuhKAC8e9Wb0BKTqDLahv0A" TargetMode="External"/><Relationship Id="rId7" Type="http://schemas.openxmlformats.org/officeDocument/2006/relationships/hyperlink" Target="file:///C:/:f:/g/personal/kforero_sdmujer_gov_co/EoPapn9l5mRFhlUGYtO7s14BwuIWtZbPLx-UK-E9ZmXA7w" TargetMode="External"/><Relationship Id="rId12" Type="http://schemas.openxmlformats.org/officeDocument/2006/relationships/hyperlink" Target="file:///C:/:f:/g/personal/kforero_sdmujer_gov_co/EpMgHKHvWjBPv046ClJgRcYBOgZzPf9W3BaY_vZZKgjhkQ" TargetMode="External"/><Relationship Id="rId17" Type="http://schemas.openxmlformats.org/officeDocument/2006/relationships/hyperlink" Target="file:///C:/:f:/g/personal/kforero_sdmujer_gov_co/Ek2ew8_FLAFHk9U1wnX_6UcBYQ7fs4vQChRnSTfLsRkgkg" TargetMode="External"/><Relationship Id="rId25" Type="http://schemas.openxmlformats.org/officeDocument/2006/relationships/hyperlink" Target="file:///C:/:f:/g/personal/kforero_sdmujer_gov_co/EiFORTjVUP5CoYwCuKs07jkBSNMBu_c2Xrku5g8BJhV6qA" TargetMode="External"/><Relationship Id="rId2" Type="http://schemas.openxmlformats.org/officeDocument/2006/relationships/hyperlink" Target="file:///C:/:f:/g/personal/kforero_sdmujer_gov_co/Ep1jFU8n70RNqxQj6AzW0mwBrxlf5h-_LWT6_zQFmTxU7Q" TargetMode="External"/><Relationship Id="rId16" Type="http://schemas.openxmlformats.org/officeDocument/2006/relationships/hyperlink" Target="file:///C:/:f:/g/personal/kforero_sdmujer_gov_co/En3R9QfnRrhKlS3iBGlW2McBj4Qe6s5eTeL82300n3Rtvg" TargetMode="External"/><Relationship Id="rId20" Type="http://schemas.openxmlformats.org/officeDocument/2006/relationships/hyperlink" Target="file:///C:/:f:/g/personal/kforero_sdmujer_gov_co/EjdfrKCgzX9ClAkUfDPvQXcBYmz8FWKll35YI4UKZAAcTg" TargetMode="External"/><Relationship Id="rId29" Type="http://schemas.openxmlformats.org/officeDocument/2006/relationships/comments" Target="../comments3.xml"/><Relationship Id="rId1" Type="http://schemas.openxmlformats.org/officeDocument/2006/relationships/hyperlink" Target="file:///C:/:f:/g/personal/kforero_sdmujer_gov_co/EqW8WE3RfmFOmHQtCD5FUcoB6yl1KUdtKdVeIqj1I9GjQw" TargetMode="External"/><Relationship Id="rId6" Type="http://schemas.openxmlformats.org/officeDocument/2006/relationships/hyperlink" Target="file:///C:/:f:/g/personal/kforero_sdmujer_gov_co/ErxBoPncp6FCnlboLiQ5HwYBN4dipTtEzdYWgZimYWFakg" TargetMode="External"/><Relationship Id="rId11" Type="http://schemas.openxmlformats.org/officeDocument/2006/relationships/hyperlink" Target="file:///C:/:b:/g/personal/kforero_sdmujer_gov_co/Eep9K9NU1qRPr17ffNcSBWgBzIAtEkjGeoj4s4Wad4-i4g" TargetMode="External"/><Relationship Id="rId24" Type="http://schemas.openxmlformats.org/officeDocument/2006/relationships/hyperlink" Target="file:///C:/:f:/g/personal/kforero_sdmujer_gov_co/Eq7Tw3E6ALtPnci2EXqQSeUBdQ-ZsimLjdVGavwNm_dCjg" TargetMode="External"/><Relationship Id="rId5" Type="http://schemas.openxmlformats.org/officeDocument/2006/relationships/hyperlink" Target="file:///C:/:f:/g/personal/kforero_sdmujer_gov_co/EqW8WE3RfmFOmHQtCD5FUcoB6yl1KUdtKdVeIqj1I9GjQw" TargetMode="External"/><Relationship Id="rId15" Type="http://schemas.openxmlformats.org/officeDocument/2006/relationships/hyperlink" Target="file:///C:/:f:/g/personal/kforero_sdmujer_gov_co/EozXwV6OtAFHilZ3tDCie_sB0Z5ROcloCDUh-Kn3JSKkAQ" TargetMode="External"/><Relationship Id="rId23" Type="http://schemas.openxmlformats.org/officeDocument/2006/relationships/hyperlink" Target="file:///C:/:f:/g/personal/kforero_sdmujer_gov_co/Eqp_Tjk5UFRMiY7I6sYk00IBGrCN3X1yvAmemW8610OqPQ" TargetMode="External"/><Relationship Id="rId28" Type="http://schemas.openxmlformats.org/officeDocument/2006/relationships/vmlDrawing" Target="../drawings/vmlDrawing3.vml"/><Relationship Id="rId10" Type="http://schemas.openxmlformats.org/officeDocument/2006/relationships/hyperlink" Target="file:///C:/:f:/g/personal/kforero_sdmujer_gov_co/EpWOGaprHUJHhJhSyuvXdtQB7B3cBVDG3OXIUKU7QDGB0g" TargetMode="External"/><Relationship Id="rId19" Type="http://schemas.openxmlformats.org/officeDocument/2006/relationships/hyperlink" Target="file:///C:/:f:/g/personal/kforero_sdmujer_gov_co/EnJDxpXrVB9EjFAJvmUlmuABJvPJAzkWiTCMW9DHB2O37w" TargetMode="External"/><Relationship Id="rId4" Type="http://schemas.openxmlformats.org/officeDocument/2006/relationships/hyperlink" Target="file:///C:/:f:/g/personal/kforero_sdmujer_gov_co/EuUz8zA1WopPmiE6pmoW0eUB9M_NXsqTIu5ag2VFi-Ei0w" TargetMode="External"/><Relationship Id="rId9" Type="http://schemas.openxmlformats.org/officeDocument/2006/relationships/hyperlink" Target="file:///C:/:f:/g/personal/kforero_sdmujer_gov_co/EgdlSaMDCrVJmo1GvVPzdKoBk_dQBbnqhkHOXaVVOjf3lw" TargetMode="External"/><Relationship Id="rId14" Type="http://schemas.openxmlformats.org/officeDocument/2006/relationships/hyperlink" Target="file:///C:/:f:/g/personal/kforero_sdmujer_gov_co/EsuIrAv9_U9EhCi5NinFJhwB87vfmt4xhQLCsAKrBE3KRA" TargetMode="External"/><Relationship Id="rId22" Type="http://schemas.openxmlformats.org/officeDocument/2006/relationships/hyperlink" Target="file:///C:/:f:/g/personal/kforero_sdmujer_gov_co/EgK1jXmHRH1JqYMKIguL69IBieN8z1dIP0juLsgH0y46Ug" TargetMode="External"/><Relationship Id="rId27"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8" Type="http://schemas.openxmlformats.org/officeDocument/2006/relationships/hyperlink" Target="file:///C:/:f:/g/personal/kforero_sdmujer_gov_co/ErMAos_8G1xFm8FqQa9DHF0Bta5ZINmOZ9uNzfCIVvpfwg" TargetMode="External"/><Relationship Id="rId13" Type="http://schemas.openxmlformats.org/officeDocument/2006/relationships/comments" Target="../comments5.xml"/><Relationship Id="rId3" Type="http://schemas.openxmlformats.org/officeDocument/2006/relationships/hyperlink" Target="file:///C:/:f:/g/personal/kforero_sdmujer_gov_co/ErMAos_8G1xFm8FqQa9DHF0Bta5ZINmOZ9uNzfCIVvpfwg" TargetMode="External"/><Relationship Id="rId7" Type="http://schemas.openxmlformats.org/officeDocument/2006/relationships/hyperlink" Target="file:///C:/:f:/g/personal/kforero_sdmujer_gov_co/EpLlzg_GZSJMm7fF1TRxYCgBuv-KbA2eLp047063LbyRhA" TargetMode="External"/><Relationship Id="rId12" Type="http://schemas.openxmlformats.org/officeDocument/2006/relationships/vmlDrawing" Target="../drawings/vmlDrawing5.vml"/><Relationship Id="rId2" Type="http://schemas.openxmlformats.org/officeDocument/2006/relationships/hyperlink" Target="file:///C:/:f:/g/personal/kforero_sdmujer_gov_co/EttKawPFTW5IuAvQqzmEXGUB1Jvqyond9OxpZcI-TVU5_Q" TargetMode="External"/><Relationship Id="rId1" Type="http://schemas.openxmlformats.org/officeDocument/2006/relationships/hyperlink" Target="file:///C:/:f:/g/personal/kforero_sdmujer_gov_co/EttKawPFTW5IuAvQqzmEXGUB1Jvqyond9OxpZcI-TVU5_Q" TargetMode="External"/><Relationship Id="rId6" Type="http://schemas.openxmlformats.org/officeDocument/2006/relationships/hyperlink" Target="file:///C:/:f:/g/personal/kforero_sdmujer_gov_co/ErMAos_8G1xFm8FqQa9DHF0Bta5ZINmOZ9uNzfCIVvpfwg" TargetMode="External"/><Relationship Id="rId11" Type="http://schemas.openxmlformats.org/officeDocument/2006/relationships/drawing" Target="../drawings/drawing5.xml"/><Relationship Id="rId5" Type="http://schemas.openxmlformats.org/officeDocument/2006/relationships/hyperlink" Target="file:///C:/:f:/g/personal/kforero_sdmujer_gov_co/EttKawPFTW5IuAvQqzmEXGUB1Jvqyond9OxpZcI-TVU5_Q" TargetMode="External"/><Relationship Id="rId10" Type="http://schemas.openxmlformats.org/officeDocument/2006/relationships/printerSettings" Target="../printerSettings/printerSettings3.bin"/><Relationship Id="rId4" Type="http://schemas.openxmlformats.org/officeDocument/2006/relationships/hyperlink" Target="file:///C:/:f:/g/personal/kforero_sdmujer_gov_co/ErMAos_8G1xFm8FqQa9DHF0Bta5ZINmOZ9uNzfCIVvpfwg" TargetMode="External"/><Relationship Id="rId9" Type="http://schemas.openxmlformats.org/officeDocument/2006/relationships/hyperlink" Target="file:///C:/:f:/g/personal/kforero_sdmujer_gov_co/ErMAos_8G1xFm8FqQa9DHF0Bta5ZINmOZ9uNzfCIVvpfwg"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2426F-4F54-4C27-85D3-E74FFCC8F964}">
  <sheetPr>
    <tabColor rgb="FFFFFF00"/>
  </sheetPr>
  <dimension ref="A1:C93"/>
  <sheetViews>
    <sheetView topLeftCell="A41" workbookViewId="0">
      <selection activeCell="A13" sqref="A13"/>
    </sheetView>
  </sheetViews>
  <sheetFormatPr baseColWidth="10" defaultColWidth="10.81640625" defaultRowHeight="14" x14ac:dyDescent="0.35"/>
  <cols>
    <col min="1" max="1" width="53" style="275" customWidth="1"/>
    <col min="2" max="2" width="78.453125" style="275" customWidth="1"/>
    <col min="3" max="3" width="36.453125" style="275" customWidth="1"/>
    <col min="4" max="4" width="31.1796875" style="275" customWidth="1"/>
    <col min="5" max="5" width="70.1796875" style="275" customWidth="1"/>
    <col min="6" max="6" width="17.453125" style="275" customWidth="1"/>
    <col min="7" max="8" width="21.81640625" style="275" customWidth="1"/>
    <col min="9" max="9" width="19.453125" style="275" customWidth="1"/>
    <col min="10" max="10" width="42" style="275" customWidth="1"/>
    <col min="11" max="256" width="10.81640625" style="275"/>
    <col min="257" max="257" width="72" style="275" bestFit="1" customWidth="1"/>
    <col min="258" max="258" width="78.453125" style="275" customWidth="1"/>
    <col min="259" max="259" width="10.81640625" style="275"/>
    <col min="260" max="260" width="31.1796875" style="275" customWidth="1"/>
    <col min="261" max="261" width="70.1796875" style="275" customWidth="1"/>
    <col min="262" max="262" width="17.453125" style="275" customWidth="1"/>
    <col min="263" max="264" width="21.81640625" style="275" customWidth="1"/>
    <col min="265" max="265" width="19.453125" style="275" customWidth="1"/>
    <col min="266" max="266" width="42" style="275" customWidth="1"/>
    <col min="267" max="512" width="10.81640625" style="275"/>
    <col min="513" max="513" width="72" style="275" bestFit="1" customWidth="1"/>
    <col min="514" max="514" width="78.453125" style="275" customWidth="1"/>
    <col min="515" max="515" width="10.81640625" style="275"/>
    <col min="516" max="516" width="31.1796875" style="275" customWidth="1"/>
    <col min="517" max="517" width="70.1796875" style="275" customWidth="1"/>
    <col min="518" max="518" width="17.453125" style="275" customWidth="1"/>
    <col min="519" max="520" width="21.81640625" style="275" customWidth="1"/>
    <col min="521" max="521" width="19.453125" style="275" customWidth="1"/>
    <col min="522" max="522" width="42" style="275" customWidth="1"/>
    <col min="523" max="768" width="10.81640625" style="275"/>
    <col min="769" max="769" width="72" style="275" bestFit="1" customWidth="1"/>
    <col min="770" max="770" width="78.453125" style="275" customWidth="1"/>
    <col min="771" max="771" width="10.81640625" style="275"/>
    <col min="772" max="772" width="31.1796875" style="275" customWidth="1"/>
    <col min="773" max="773" width="70.1796875" style="275" customWidth="1"/>
    <col min="774" max="774" width="17.453125" style="275" customWidth="1"/>
    <col min="775" max="776" width="21.81640625" style="275" customWidth="1"/>
    <col min="777" max="777" width="19.453125" style="275" customWidth="1"/>
    <col min="778" max="778" width="42" style="275" customWidth="1"/>
    <col min="779" max="1024" width="10.81640625" style="275"/>
    <col min="1025" max="1025" width="72" style="275" bestFit="1" customWidth="1"/>
    <col min="1026" max="1026" width="78.453125" style="275" customWidth="1"/>
    <col min="1027" max="1027" width="10.81640625" style="275"/>
    <col min="1028" max="1028" width="31.1796875" style="275" customWidth="1"/>
    <col min="1029" max="1029" width="70.1796875" style="275" customWidth="1"/>
    <col min="1030" max="1030" width="17.453125" style="275" customWidth="1"/>
    <col min="1031" max="1032" width="21.81640625" style="275" customWidth="1"/>
    <col min="1033" max="1033" width="19.453125" style="275" customWidth="1"/>
    <col min="1034" max="1034" width="42" style="275" customWidth="1"/>
    <col min="1035" max="1280" width="10.81640625" style="275"/>
    <col min="1281" max="1281" width="72" style="275" bestFit="1" customWidth="1"/>
    <col min="1282" max="1282" width="78.453125" style="275" customWidth="1"/>
    <col min="1283" max="1283" width="10.81640625" style="275"/>
    <col min="1284" max="1284" width="31.1796875" style="275" customWidth="1"/>
    <col min="1285" max="1285" width="70.1796875" style="275" customWidth="1"/>
    <col min="1286" max="1286" width="17.453125" style="275" customWidth="1"/>
    <col min="1287" max="1288" width="21.81640625" style="275" customWidth="1"/>
    <col min="1289" max="1289" width="19.453125" style="275" customWidth="1"/>
    <col min="1290" max="1290" width="42" style="275" customWidth="1"/>
    <col min="1291" max="1536" width="10.81640625" style="275"/>
    <col min="1537" max="1537" width="72" style="275" bestFit="1" customWidth="1"/>
    <col min="1538" max="1538" width="78.453125" style="275" customWidth="1"/>
    <col min="1539" max="1539" width="10.81640625" style="275"/>
    <col min="1540" max="1540" width="31.1796875" style="275" customWidth="1"/>
    <col min="1541" max="1541" width="70.1796875" style="275" customWidth="1"/>
    <col min="1542" max="1542" width="17.453125" style="275" customWidth="1"/>
    <col min="1543" max="1544" width="21.81640625" style="275" customWidth="1"/>
    <col min="1545" max="1545" width="19.453125" style="275" customWidth="1"/>
    <col min="1546" max="1546" width="42" style="275" customWidth="1"/>
    <col min="1547" max="1792" width="10.81640625" style="275"/>
    <col min="1793" max="1793" width="72" style="275" bestFit="1" customWidth="1"/>
    <col min="1794" max="1794" width="78.453125" style="275" customWidth="1"/>
    <col min="1795" max="1795" width="10.81640625" style="275"/>
    <col min="1796" max="1796" width="31.1796875" style="275" customWidth="1"/>
    <col min="1797" max="1797" width="70.1796875" style="275" customWidth="1"/>
    <col min="1798" max="1798" width="17.453125" style="275" customWidth="1"/>
    <col min="1799" max="1800" width="21.81640625" style="275" customWidth="1"/>
    <col min="1801" max="1801" width="19.453125" style="275" customWidth="1"/>
    <col min="1802" max="1802" width="42" style="275" customWidth="1"/>
    <col min="1803" max="2048" width="10.81640625" style="275"/>
    <col min="2049" max="2049" width="72" style="275" bestFit="1" customWidth="1"/>
    <col min="2050" max="2050" width="78.453125" style="275" customWidth="1"/>
    <col min="2051" max="2051" width="10.81640625" style="275"/>
    <col min="2052" max="2052" width="31.1796875" style="275" customWidth="1"/>
    <col min="2053" max="2053" width="70.1796875" style="275" customWidth="1"/>
    <col min="2054" max="2054" width="17.453125" style="275" customWidth="1"/>
    <col min="2055" max="2056" width="21.81640625" style="275" customWidth="1"/>
    <col min="2057" max="2057" width="19.453125" style="275" customWidth="1"/>
    <col min="2058" max="2058" width="42" style="275" customWidth="1"/>
    <col min="2059" max="2304" width="10.81640625" style="275"/>
    <col min="2305" max="2305" width="72" style="275" bestFit="1" customWidth="1"/>
    <col min="2306" max="2306" width="78.453125" style="275" customWidth="1"/>
    <col min="2307" max="2307" width="10.81640625" style="275"/>
    <col min="2308" max="2308" width="31.1796875" style="275" customWidth="1"/>
    <col min="2309" max="2309" width="70.1796875" style="275" customWidth="1"/>
    <col min="2310" max="2310" width="17.453125" style="275" customWidth="1"/>
    <col min="2311" max="2312" width="21.81640625" style="275" customWidth="1"/>
    <col min="2313" max="2313" width="19.453125" style="275" customWidth="1"/>
    <col min="2314" max="2314" width="42" style="275" customWidth="1"/>
    <col min="2315" max="2560" width="10.81640625" style="275"/>
    <col min="2561" max="2561" width="72" style="275" bestFit="1" customWidth="1"/>
    <col min="2562" max="2562" width="78.453125" style="275" customWidth="1"/>
    <col min="2563" max="2563" width="10.81640625" style="275"/>
    <col min="2564" max="2564" width="31.1796875" style="275" customWidth="1"/>
    <col min="2565" max="2565" width="70.1796875" style="275" customWidth="1"/>
    <col min="2566" max="2566" width="17.453125" style="275" customWidth="1"/>
    <col min="2567" max="2568" width="21.81640625" style="275" customWidth="1"/>
    <col min="2569" max="2569" width="19.453125" style="275" customWidth="1"/>
    <col min="2570" max="2570" width="42" style="275" customWidth="1"/>
    <col min="2571" max="2816" width="10.81640625" style="275"/>
    <col min="2817" max="2817" width="72" style="275" bestFit="1" customWidth="1"/>
    <col min="2818" max="2818" width="78.453125" style="275" customWidth="1"/>
    <col min="2819" max="2819" width="10.81640625" style="275"/>
    <col min="2820" max="2820" width="31.1796875" style="275" customWidth="1"/>
    <col min="2821" max="2821" width="70.1796875" style="275" customWidth="1"/>
    <col min="2822" max="2822" width="17.453125" style="275" customWidth="1"/>
    <col min="2823" max="2824" width="21.81640625" style="275" customWidth="1"/>
    <col min="2825" max="2825" width="19.453125" style="275" customWidth="1"/>
    <col min="2826" max="2826" width="42" style="275" customWidth="1"/>
    <col min="2827" max="3072" width="10.81640625" style="275"/>
    <col min="3073" max="3073" width="72" style="275" bestFit="1" customWidth="1"/>
    <col min="3074" max="3074" width="78.453125" style="275" customWidth="1"/>
    <col min="3075" max="3075" width="10.81640625" style="275"/>
    <col min="3076" max="3076" width="31.1796875" style="275" customWidth="1"/>
    <col min="3077" max="3077" width="70.1796875" style="275" customWidth="1"/>
    <col min="3078" max="3078" width="17.453125" style="275" customWidth="1"/>
    <col min="3079" max="3080" width="21.81640625" style="275" customWidth="1"/>
    <col min="3081" max="3081" width="19.453125" style="275" customWidth="1"/>
    <col min="3082" max="3082" width="42" style="275" customWidth="1"/>
    <col min="3083" max="3328" width="10.81640625" style="275"/>
    <col min="3329" max="3329" width="72" style="275" bestFit="1" customWidth="1"/>
    <col min="3330" max="3330" width="78.453125" style="275" customWidth="1"/>
    <col min="3331" max="3331" width="10.81640625" style="275"/>
    <col min="3332" max="3332" width="31.1796875" style="275" customWidth="1"/>
    <col min="3333" max="3333" width="70.1796875" style="275" customWidth="1"/>
    <col min="3334" max="3334" width="17.453125" style="275" customWidth="1"/>
    <col min="3335" max="3336" width="21.81640625" style="275" customWidth="1"/>
    <col min="3337" max="3337" width="19.453125" style="275" customWidth="1"/>
    <col min="3338" max="3338" width="42" style="275" customWidth="1"/>
    <col min="3339" max="3584" width="10.81640625" style="275"/>
    <col min="3585" max="3585" width="72" style="275" bestFit="1" customWidth="1"/>
    <col min="3586" max="3586" width="78.453125" style="275" customWidth="1"/>
    <col min="3587" max="3587" width="10.81640625" style="275"/>
    <col min="3588" max="3588" width="31.1796875" style="275" customWidth="1"/>
    <col min="3589" max="3589" width="70.1796875" style="275" customWidth="1"/>
    <col min="3590" max="3590" width="17.453125" style="275" customWidth="1"/>
    <col min="3591" max="3592" width="21.81640625" style="275" customWidth="1"/>
    <col min="3593" max="3593" width="19.453125" style="275" customWidth="1"/>
    <col min="3594" max="3594" width="42" style="275" customWidth="1"/>
    <col min="3595" max="3840" width="10.81640625" style="275"/>
    <col min="3841" max="3841" width="72" style="275" bestFit="1" customWidth="1"/>
    <col min="3842" max="3842" width="78.453125" style="275" customWidth="1"/>
    <col min="3843" max="3843" width="10.81640625" style="275"/>
    <col min="3844" max="3844" width="31.1796875" style="275" customWidth="1"/>
    <col min="3845" max="3845" width="70.1796875" style="275" customWidth="1"/>
    <col min="3846" max="3846" width="17.453125" style="275" customWidth="1"/>
    <col min="3847" max="3848" width="21.81640625" style="275" customWidth="1"/>
    <col min="3849" max="3849" width="19.453125" style="275" customWidth="1"/>
    <col min="3850" max="3850" width="42" style="275" customWidth="1"/>
    <col min="3851" max="4096" width="10.81640625" style="275"/>
    <col min="4097" max="4097" width="72" style="275" bestFit="1" customWidth="1"/>
    <col min="4098" max="4098" width="78.453125" style="275" customWidth="1"/>
    <col min="4099" max="4099" width="10.81640625" style="275"/>
    <col min="4100" max="4100" width="31.1796875" style="275" customWidth="1"/>
    <col min="4101" max="4101" width="70.1796875" style="275" customWidth="1"/>
    <col min="4102" max="4102" width="17.453125" style="275" customWidth="1"/>
    <col min="4103" max="4104" width="21.81640625" style="275" customWidth="1"/>
    <col min="4105" max="4105" width="19.453125" style="275" customWidth="1"/>
    <col min="4106" max="4106" width="42" style="275" customWidth="1"/>
    <col min="4107" max="4352" width="10.81640625" style="275"/>
    <col min="4353" max="4353" width="72" style="275" bestFit="1" customWidth="1"/>
    <col min="4354" max="4354" width="78.453125" style="275" customWidth="1"/>
    <col min="4355" max="4355" width="10.81640625" style="275"/>
    <col min="4356" max="4356" width="31.1796875" style="275" customWidth="1"/>
    <col min="4357" max="4357" width="70.1796875" style="275" customWidth="1"/>
    <col min="4358" max="4358" width="17.453125" style="275" customWidth="1"/>
    <col min="4359" max="4360" width="21.81640625" style="275" customWidth="1"/>
    <col min="4361" max="4361" width="19.453125" style="275" customWidth="1"/>
    <col min="4362" max="4362" width="42" style="275" customWidth="1"/>
    <col min="4363" max="4608" width="10.81640625" style="275"/>
    <col min="4609" max="4609" width="72" style="275" bestFit="1" customWidth="1"/>
    <col min="4610" max="4610" width="78.453125" style="275" customWidth="1"/>
    <col min="4611" max="4611" width="10.81640625" style="275"/>
    <col min="4612" max="4612" width="31.1796875" style="275" customWidth="1"/>
    <col min="4613" max="4613" width="70.1796875" style="275" customWidth="1"/>
    <col min="4614" max="4614" width="17.453125" style="275" customWidth="1"/>
    <col min="4615" max="4616" width="21.81640625" style="275" customWidth="1"/>
    <col min="4617" max="4617" width="19.453125" style="275" customWidth="1"/>
    <col min="4618" max="4618" width="42" style="275" customWidth="1"/>
    <col min="4619" max="4864" width="10.81640625" style="275"/>
    <col min="4865" max="4865" width="72" style="275" bestFit="1" customWidth="1"/>
    <col min="4866" max="4866" width="78.453125" style="275" customWidth="1"/>
    <col min="4867" max="4867" width="10.81640625" style="275"/>
    <col min="4868" max="4868" width="31.1796875" style="275" customWidth="1"/>
    <col min="4869" max="4869" width="70.1796875" style="275" customWidth="1"/>
    <col min="4870" max="4870" width="17.453125" style="275" customWidth="1"/>
    <col min="4871" max="4872" width="21.81640625" style="275" customWidth="1"/>
    <col min="4873" max="4873" width="19.453125" style="275" customWidth="1"/>
    <col min="4874" max="4874" width="42" style="275" customWidth="1"/>
    <col min="4875" max="5120" width="10.81640625" style="275"/>
    <col min="5121" max="5121" width="72" style="275" bestFit="1" customWidth="1"/>
    <col min="5122" max="5122" width="78.453125" style="275" customWidth="1"/>
    <col min="5123" max="5123" width="10.81640625" style="275"/>
    <col min="5124" max="5124" width="31.1796875" style="275" customWidth="1"/>
    <col min="5125" max="5125" width="70.1796875" style="275" customWidth="1"/>
    <col min="5126" max="5126" width="17.453125" style="275" customWidth="1"/>
    <col min="5127" max="5128" width="21.81640625" style="275" customWidth="1"/>
    <col min="5129" max="5129" width="19.453125" style="275" customWidth="1"/>
    <col min="5130" max="5130" width="42" style="275" customWidth="1"/>
    <col min="5131" max="5376" width="10.81640625" style="275"/>
    <col min="5377" max="5377" width="72" style="275" bestFit="1" customWidth="1"/>
    <col min="5378" max="5378" width="78.453125" style="275" customWidth="1"/>
    <col min="5379" max="5379" width="10.81640625" style="275"/>
    <col min="5380" max="5380" width="31.1796875" style="275" customWidth="1"/>
    <col min="5381" max="5381" width="70.1796875" style="275" customWidth="1"/>
    <col min="5382" max="5382" width="17.453125" style="275" customWidth="1"/>
    <col min="5383" max="5384" width="21.81640625" style="275" customWidth="1"/>
    <col min="5385" max="5385" width="19.453125" style="275" customWidth="1"/>
    <col min="5386" max="5386" width="42" style="275" customWidth="1"/>
    <col min="5387" max="5632" width="10.81640625" style="275"/>
    <col min="5633" max="5633" width="72" style="275" bestFit="1" customWidth="1"/>
    <col min="5634" max="5634" width="78.453125" style="275" customWidth="1"/>
    <col min="5635" max="5635" width="10.81640625" style="275"/>
    <col min="5636" max="5636" width="31.1796875" style="275" customWidth="1"/>
    <col min="5637" max="5637" width="70.1796875" style="275" customWidth="1"/>
    <col min="5638" max="5638" width="17.453125" style="275" customWidth="1"/>
    <col min="5639" max="5640" width="21.81640625" style="275" customWidth="1"/>
    <col min="5641" max="5641" width="19.453125" style="275" customWidth="1"/>
    <col min="5642" max="5642" width="42" style="275" customWidth="1"/>
    <col min="5643" max="5888" width="10.81640625" style="275"/>
    <col min="5889" max="5889" width="72" style="275" bestFit="1" customWidth="1"/>
    <col min="5890" max="5890" width="78.453125" style="275" customWidth="1"/>
    <col min="5891" max="5891" width="10.81640625" style="275"/>
    <col min="5892" max="5892" width="31.1796875" style="275" customWidth="1"/>
    <col min="5893" max="5893" width="70.1796875" style="275" customWidth="1"/>
    <col min="5894" max="5894" width="17.453125" style="275" customWidth="1"/>
    <col min="5895" max="5896" width="21.81640625" style="275" customWidth="1"/>
    <col min="5897" max="5897" width="19.453125" style="275" customWidth="1"/>
    <col min="5898" max="5898" width="42" style="275" customWidth="1"/>
    <col min="5899" max="6144" width="10.81640625" style="275"/>
    <col min="6145" max="6145" width="72" style="275" bestFit="1" customWidth="1"/>
    <col min="6146" max="6146" width="78.453125" style="275" customWidth="1"/>
    <col min="6147" max="6147" width="10.81640625" style="275"/>
    <col min="6148" max="6148" width="31.1796875" style="275" customWidth="1"/>
    <col min="6149" max="6149" width="70.1796875" style="275" customWidth="1"/>
    <col min="6150" max="6150" width="17.453125" style="275" customWidth="1"/>
    <col min="6151" max="6152" width="21.81640625" style="275" customWidth="1"/>
    <col min="6153" max="6153" width="19.453125" style="275" customWidth="1"/>
    <col min="6154" max="6154" width="42" style="275" customWidth="1"/>
    <col min="6155" max="6400" width="10.81640625" style="275"/>
    <col min="6401" max="6401" width="72" style="275" bestFit="1" customWidth="1"/>
    <col min="6402" max="6402" width="78.453125" style="275" customWidth="1"/>
    <col min="6403" max="6403" width="10.81640625" style="275"/>
    <col min="6404" max="6404" width="31.1796875" style="275" customWidth="1"/>
    <col min="6405" max="6405" width="70.1796875" style="275" customWidth="1"/>
    <col min="6406" max="6406" width="17.453125" style="275" customWidth="1"/>
    <col min="6407" max="6408" width="21.81640625" style="275" customWidth="1"/>
    <col min="6409" max="6409" width="19.453125" style="275" customWidth="1"/>
    <col min="6410" max="6410" width="42" style="275" customWidth="1"/>
    <col min="6411" max="6656" width="10.81640625" style="275"/>
    <col min="6657" max="6657" width="72" style="275" bestFit="1" customWidth="1"/>
    <col min="6658" max="6658" width="78.453125" style="275" customWidth="1"/>
    <col min="6659" max="6659" width="10.81640625" style="275"/>
    <col min="6660" max="6660" width="31.1796875" style="275" customWidth="1"/>
    <col min="6661" max="6661" width="70.1796875" style="275" customWidth="1"/>
    <col min="6662" max="6662" width="17.453125" style="275" customWidth="1"/>
    <col min="6663" max="6664" width="21.81640625" style="275" customWidth="1"/>
    <col min="6665" max="6665" width="19.453125" style="275" customWidth="1"/>
    <col min="6666" max="6666" width="42" style="275" customWidth="1"/>
    <col min="6667" max="6912" width="10.81640625" style="275"/>
    <col min="6913" max="6913" width="72" style="275" bestFit="1" customWidth="1"/>
    <col min="6914" max="6914" width="78.453125" style="275" customWidth="1"/>
    <col min="6915" max="6915" width="10.81640625" style="275"/>
    <col min="6916" max="6916" width="31.1796875" style="275" customWidth="1"/>
    <col min="6917" max="6917" width="70.1796875" style="275" customWidth="1"/>
    <col min="6918" max="6918" width="17.453125" style="275" customWidth="1"/>
    <col min="6919" max="6920" width="21.81640625" style="275" customWidth="1"/>
    <col min="6921" max="6921" width="19.453125" style="275" customWidth="1"/>
    <col min="6922" max="6922" width="42" style="275" customWidth="1"/>
    <col min="6923" max="7168" width="10.81640625" style="275"/>
    <col min="7169" max="7169" width="72" style="275" bestFit="1" customWidth="1"/>
    <col min="7170" max="7170" width="78.453125" style="275" customWidth="1"/>
    <col min="7171" max="7171" width="10.81640625" style="275"/>
    <col min="7172" max="7172" width="31.1796875" style="275" customWidth="1"/>
    <col min="7173" max="7173" width="70.1796875" style="275" customWidth="1"/>
    <col min="7174" max="7174" width="17.453125" style="275" customWidth="1"/>
    <col min="7175" max="7176" width="21.81640625" style="275" customWidth="1"/>
    <col min="7177" max="7177" width="19.453125" style="275" customWidth="1"/>
    <col min="7178" max="7178" width="42" style="275" customWidth="1"/>
    <col min="7179" max="7424" width="10.81640625" style="275"/>
    <col min="7425" max="7425" width="72" style="275" bestFit="1" customWidth="1"/>
    <col min="7426" max="7426" width="78.453125" style="275" customWidth="1"/>
    <col min="7427" max="7427" width="10.81640625" style="275"/>
    <col min="7428" max="7428" width="31.1796875" style="275" customWidth="1"/>
    <col min="7429" max="7429" width="70.1796875" style="275" customWidth="1"/>
    <col min="7430" max="7430" width="17.453125" style="275" customWidth="1"/>
    <col min="7431" max="7432" width="21.81640625" style="275" customWidth="1"/>
    <col min="7433" max="7433" width="19.453125" style="275" customWidth="1"/>
    <col min="7434" max="7434" width="42" style="275" customWidth="1"/>
    <col min="7435" max="7680" width="10.81640625" style="275"/>
    <col min="7681" max="7681" width="72" style="275" bestFit="1" customWidth="1"/>
    <col min="7682" max="7682" width="78.453125" style="275" customWidth="1"/>
    <col min="7683" max="7683" width="10.81640625" style="275"/>
    <col min="7684" max="7684" width="31.1796875" style="275" customWidth="1"/>
    <col min="7685" max="7685" width="70.1796875" style="275" customWidth="1"/>
    <col min="7686" max="7686" width="17.453125" style="275" customWidth="1"/>
    <col min="7687" max="7688" width="21.81640625" style="275" customWidth="1"/>
    <col min="7689" max="7689" width="19.453125" style="275" customWidth="1"/>
    <col min="7690" max="7690" width="42" style="275" customWidth="1"/>
    <col min="7691" max="7936" width="10.81640625" style="275"/>
    <col min="7937" max="7937" width="72" style="275" bestFit="1" customWidth="1"/>
    <col min="7938" max="7938" width="78.453125" style="275" customWidth="1"/>
    <col min="7939" max="7939" width="10.81640625" style="275"/>
    <col min="7940" max="7940" width="31.1796875" style="275" customWidth="1"/>
    <col min="7941" max="7941" width="70.1796875" style="275" customWidth="1"/>
    <col min="7942" max="7942" width="17.453125" style="275" customWidth="1"/>
    <col min="7943" max="7944" width="21.81640625" style="275" customWidth="1"/>
    <col min="7945" max="7945" width="19.453125" style="275" customWidth="1"/>
    <col min="7946" max="7946" width="42" style="275" customWidth="1"/>
    <col min="7947" max="8192" width="10.81640625" style="275"/>
    <col min="8193" max="8193" width="72" style="275" bestFit="1" customWidth="1"/>
    <col min="8194" max="8194" width="78.453125" style="275" customWidth="1"/>
    <col min="8195" max="8195" width="10.81640625" style="275"/>
    <col min="8196" max="8196" width="31.1796875" style="275" customWidth="1"/>
    <col min="8197" max="8197" width="70.1796875" style="275" customWidth="1"/>
    <col min="8198" max="8198" width="17.453125" style="275" customWidth="1"/>
    <col min="8199" max="8200" width="21.81640625" style="275" customWidth="1"/>
    <col min="8201" max="8201" width="19.453125" style="275" customWidth="1"/>
    <col min="8202" max="8202" width="42" style="275" customWidth="1"/>
    <col min="8203" max="8448" width="10.81640625" style="275"/>
    <col min="8449" max="8449" width="72" style="275" bestFit="1" customWidth="1"/>
    <col min="8450" max="8450" width="78.453125" style="275" customWidth="1"/>
    <col min="8451" max="8451" width="10.81640625" style="275"/>
    <col min="8452" max="8452" width="31.1796875" style="275" customWidth="1"/>
    <col min="8453" max="8453" width="70.1796875" style="275" customWidth="1"/>
    <col min="8454" max="8454" width="17.453125" style="275" customWidth="1"/>
    <col min="8455" max="8456" width="21.81640625" style="275" customWidth="1"/>
    <col min="8457" max="8457" width="19.453125" style="275" customWidth="1"/>
    <col min="8458" max="8458" width="42" style="275" customWidth="1"/>
    <col min="8459" max="8704" width="10.81640625" style="275"/>
    <col min="8705" max="8705" width="72" style="275" bestFit="1" customWidth="1"/>
    <col min="8706" max="8706" width="78.453125" style="275" customWidth="1"/>
    <col min="8707" max="8707" width="10.81640625" style="275"/>
    <col min="8708" max="8708" width="31.1796875" style="275" customWidth="1"/>
    <col min="8709" max="8709" width="70.1796875" style="275" customWidth="1"/>
    <col min="8710" max="8710" width="17.453125" style="275" customWidth="1"/>
    <col min="8711" max="8712" width="21.81640625" style="275" customWidth="1"/>
    <col min="8713" max="8713" width="19.453125" style="275" customWidth="1"/>
    <col min="8714" max="8714" width="42" style="275" customWidth="1"/>
    <col min="8715" max="8960" width="10.81640625" style="275"/>
    <col min="8961" max="8961" width="72" style="275" bestFit="1" customWidth="1"/>
    <col min="8962" max="8962" width="78.453125" style="275" customWidth="1"/>
    <col min="8963" max="8963" width="10.81640625" style="275"/>
    <col min="8964" max="8964" width="31.1796875" style="275" customWidth="1"/>
    <col min="8965" max="8965" width="70.1796875" style="275" customWidth="1"/>
    <col min="8966" max="8966" width="17.453125" style="275" customWidth="1"/>
    <col min="8967" max="8968" width="21.81640625" style="275" customWidth="1"/>
    <col min="8969" max="8969" width="19.453125" style="275" customWidth="1"/>
    <col min="8970" max="8970" width="42" style="275" customWidth="1"/>
    <col min="8971" max="9216" width="10.81640625" style="275"/>
    <col min="9217" max="9217" width="72" style="275" bestFit="1" customWidth="1"/>
    <col min="9218" max="9218" width="78.453125" style="275" customWidth="1"/>
    <col min="9219" max="9219" width="10.81640625" style="275"/>
    <col min="9220" max="9220" width="31.1796875" style="275" customWidth="1"/>
    <col min="9221" max="9221" width="70.1796875" style="275" customWidth="1"/>
    <col min="9222" max="9222" width="17.453125" style="275" customWidth="1"/>
    <col min="9223" max="9224" width="21.81640625" style="275" customWidth="1"/>
    <col min="9225" max="9225" width="19.453125" style="275" customWidth="1"/>
    <col min="9226" max="9226" width="42" style="275" customWidth="1"/>
    <col min="9227" max="9472" width="10.81640625" style="275"/>
    <col min="9473" max="9473" width="72" style="275" bestFit="1" customWidth="1"/>
    <col min="9474" max="9474" width="78.453125" style="275" customWidth="1"/>
    <col min="9475" max="9475" width="10.81640625" style="275"/>
    <col min="9476" max="9476" width="31.1796875" style="275" customWidth="1"/>
    <col min="9477" max="9477" width="70.1796875" style="275" customWidth="1"/>
    <col min="9478" max="9478" width="17.453125" style="275" customWidth="1"/>
    <col min="9479" max="9480" width="21.81640625" style="275" customWidth="1"/>
    <col min="9481" max="9481" width="19.453125" style="275" customWidth="1"/>
    <col min="9482" max="9482" width="42" style="275" customWidth="1"/>
    <col min="9483" max="9728" width="10.81640625" style="275"/>
    <col min="9729" max="9729" width="72" style="275" bestFit="1" customWidth="1"/>
    <col min="9730" max="9730" width="78.453125" style="275" customWidth="1"/>
    <col min="9731" max="9731" width="10.81640625" style="275"/>
    <col min="9732" max="9732" width="31.1796875" style="275" customWidth="1"/>
    <col min="9733" max="9733" width="70.1796875" style="275" customWidth="1"/>
    <col min="9734" max="9734" width="17.453125" style="275" customWidth="1"/>
    <col min="9735" max="9736" width="21.81640625" style="275" customWidth="1"/>
    <col min="9737" max="9737" width="19.453125" style="275" customWidth="1"/>
    <col min="9738" max="9738" width="42" style="275" customWidth="1"/>
    <col min="9739" max="9984" width="10.81640625" style="275"/>
    <col min="9985" max="9985" width="72" style="275" bestFit="1" customWidth="1"/>
    <col min="9986" max="9986" width="78.453125" style="275" customWidth="1"/>
    <col min="9987" max="9987" width="10.81640625" style="275"/>
    <col min="9988" max="9988" width="31.1796875" style="275" customWidth="1"/>
    <col min="9989" max="9989" width="70.1796875" style="275" customWidth="1"/>
    <col min="9990" max="9990" width="17.453125" style="275" customWidth="1"/>
    <col min="9991" max="9992" width="21.81640625" style="275" customWidth="1"/>
    <col min="9993" max="9993" width="19.453125" style="275" customWidth="1"/>
    <col min="9994" max="9994" width="42" style="275" customWidth="1"/>
    <col min="9995" max="10240" width="10.81640625" style="275"/>
    <col min="10241" max="10241" width="72" style="275" bestFit="1" customWidth="1"/>
    <col min="10242" max="10242" width="78.453125" style="275" customWidth="1"/>
    <col min="10243" max="10243" width="10.81640625" style="275"/>
    <col min="10244" max="10244" width="31.1796875" style="275" customWidth="1"/>
    <col min="10245" max="10245" width="70.1796875" style="275" customWidth="1"/>
    <col min="10246" max="10246" width="17.453125" style="275" customWidth="1"/>
    <col min="10247" max="10248" width="21.81640625" style="275" customWidth="1"/>
    <col min="10249" max="10249" width="19.453125" style="275" customWidth="1"/>
    <col min="10250" max="10250" width="42" style="275" customWidth="1"/>
    <col min="10251" max="10496" width="10.81640625" style="275"/>
    <col min="10497" max="10497" width="72" style="275" bestFit="1" customWidth="1"/>
    <col min="10498" max="10498" width="78.453125" style="275" customWidth="1"/>
    <col min="10499" max="10499" width="10.81640625" style="275"/>
    <col min="10500" max="10500" width="31.1796875" style="275" customWidth="1"/>
    <col min="10501" max="10501" width="70.1796875" style="275" customWidth="1"/>
    <col min="10502" max="10502" width="17.453125" style="275" customWidth="1"/>
    <col min="10503" max="10504" width="21.81640625" style="275" customWidth="1"/>
    <col min="10505" max="10505" width="19.453125" style="275" customWidth="1"/>
    <col min="10506" max="10506" width="42" style="275" customWidth="1"/>
    <col min="10507" max="10752" width="10.81640625" style="275"/>
    <col min="10753" max="10753" width="72" style="275" bestFit="1" customWidth="1"/>
    <col min="10754" max="10754" width="78.453125" style="275" customWidth="1"/>
    <col min="10755" max="10755" width="10.81640625" style="275"/>
    <col min="10756" max="10756" width="31.1796875" style="275" customWidth="1"/>
    <col min="10757" max="10757" width="70.1796875" style="275" customWidth="1"/>
    <col min="10758" max="10758" width="17.453125" style="275" customWidth="1"/>
    <col min="10759" max="10760" width="21.81640625" style="275" customWidth="1"/>
    <col min="10761" max="10761" width="19.453125" style="275" customWidth="1"/>
    <col min="10762" max="10762" width="42" style="275" customWidth="1"/>
    <col min="10763" max="11008" width="10.81640625" style="275"/>
    <col min="11009" max="11009" width="72" style="275" bestFit="1" customWidth="1"/>
    <col min="11010" max="11010" width="78.453125" style="275" customWidth="1"/>
    <col min="11011" max="11011" width="10.81640625" style="275"/>
    <col min="11012" max="11012" width="31.1796875" style="275" customWidth="1"/>
    <col min="11013" max="11013" width="70.1796875" style="275" customWidth="1"/>
    <col min="11014" max="11014" width="17.453125" style="275" customWidth="1"/>
    <col min="11015" max="11016" width="21.81640625" style="275" customWidth="1"/>
    <col min="11017" max="11017" width="19.453125" style="275" customWidth="1"/>
    <col min="11018" max="11018" width="42" style="275" customWidth="1"/>
    <col min="11019" max="11264" width="10.81640625" style="275"/>
    <col min="11265" max="11265" width="72" style="275" bestFit="1" customWidth="1"/>
    <col min="11266" max="11266" width="78.453125" style="275" customWidth="1"/>
    <col min="11267" max="11267" width="10.81640625" style="275"/>
    <col min="11268" max="11268" width="31.1796875" style="275" customWidth="1"/>
    <col min="11269" max="11269" width="70.1796875" style="275" customWidth="1"/>
    <col min="11270" max="11270" width="17.453125" style="275" customWidth="1"/>
    <col min="11271" max="11272" width="21.81640625" style="275" customWidth="1"/>
    <col min="11273" max="11273" width="19.453125" style="275" customWidth="1"/>
    <col min="11274" max="11274" width="42" style="275" customWidth="1"/>
    <col min="11275" max="11520" width="10.81640625" style="275"/>
    <col min="11521" max="11521" width="72" style="275" bestFit="1" customWidth="1"/>
    <col min="11522" max="11522" width="78.453125" style="275" customWidth="1"/>
    <col min="11523" max="11523" width="10.81640625" style="275"/>
    <col min="11524" max="11524" width="31.1796875" style="275" customWidth="1"/>
    <col min="11525" max="11525" width="70.1796875" style="275" customWidth="1"/>
    <col min="11526" max="11526" width="17.453125" style="275" customWidth="1"/>
    <col min="11527" max="11528" width="21.81640625" style="275" customWidth="1"/>
    <col min="11529" max="11529" width="19.453125" style="275" customWidth="1"/>
    <col min="11530" max="11530" width="42" style="275" customWidth="1"/>
    <col min="11531" max="11776" width="10.81640625" style="275"/>
    <col min="11777" max="11777" width="72" style="275" bestFit="1" customWidth="1"/>
    <col min="11778" max="11778" width="78.453125" style="275" customWidth="1"/>
    <col min="11779" max="11779" width="10.81640625" style="275"/>
    <col min="11780" max="11780" width="31.1796875" style="275" customWidth="1"/>
    <col min="11781" max="11781" width="70.1796875" style="275" customWidth="1"/>
    <col min="11782" max="11782" width="17.453125" style="275" customWidth="1"/>
    <col min="11783" max="11784" width="21.81640625" style="275" customWidth="1"/>
    <col min="11785" max="11785" width="19.453125" style="275" customWidth="1"/>
    <col min="11786" max="11786" width="42" style="275" customWidth="1"/>
    <col min="11787" max="12032" width="10.81640625" style="275"/>
    <col min="12033" max="12033" width="72" style="275" bestFit="1" customWidth="1"/>
    <col min="12034" max="12034" width="78.453125" style="275" customWidth="1"/>
    <col min="12035" max="12035" width="10.81640625" style="275"/>
    <col min="12036" max="12036" width="31.1796875" style="275" customWidth="1"/>
    <col min="12037" max="12037" width="70.1796875" style="275" customWidth="1"/>
    <col min="12038" max="12038" width="17.453125" style="275" customWidth="1"/>
    <col min="12039" max="12040" width="21.81640625" style="275" customWidth="1"/>
    <col min="12041" max="12041" width="19.453125" style="275" customWidth="1"/>
    <col min="12042" max="12042" width="42" style="275" customWidth="1"/>
    <col min="12043" max="12288" width="10.81640625" style="275"/>
    <col min="12289" max="12289" width="72" style="275" bestFit="1" customWidth="1"/>
    <col min="12290" max="12290" width="78.453125" style="275" customWidth="1"/>
    <col min="12291" max="12291" width="10.81640625" style="275"/>
    <col min="12292" max="12292" width="31.1796875" style="275" customWidth="1"/>
    <col min="12293" max="12293" width="70.1796875" style="275" customWidth="1"/>
    <col min="12294" max="12294" width="17.453125" style="275" customWidth="1"/>
    <col min="12295" max="12296" width="21.81640625" style="275" customWidth="1"/>
    <col min="12297" max="12297" width="19.453125" style="275" customWidth="1"/>
    <col min="12298" max="12298" width="42" style="275" customWidth="1"/>
    <col min="12299" max="12544" width="10.81640625" style="275"/>
    <col min="12545" max="12545" width="72" style="275" bestFit="1" customWidth="1"/>
    <col min="12546" max="12546" width="78.453125" style="275" customWidth="1"/>
    <col min="12547" max="12547" width="10.81640625" style="275"/>
    <col min="12548" max="12548" width="31.1796875" style="275" customWidth="1"/>
    <col min="12549" max="12549" width="70.1796875" style="275" customWidth="1"/>
    <col min="12550" max="12550" width="17.453125" style="275" customWidth="1"/>
    <col min="12551" max="12552" width="21.81640625" style="275" customWidth="1"/>
    <col min="12553" max="12553" width="19.453125" style="275" customWidth="1"/>
    <col min="12554" max="12554" width="42" style="275" customWidth="1"/>
    <col min="12555" max="12800" width="10.81640625" style="275"/>
    <col min="12801" max="12801" width="72" style="275" bestFit="1" customWidth="1"/>
    <col min="12802" max="12802" width="78.453125" style="275" customWidth="1"/>
    <col min="12803" max="12803" width="10.81640625" style="275"/>
    <col min="12804" max="12804" width="31.1796875" style="275" customWidth="1"/>
    <col min="12805" max="12805" width="70.1796875" style="275" customWidth="1"/>
    <col min="12806" max="12806" width="17.453125" style="275" customWidth="1"/>
    <col min="12807" max="12808" width="21.81640625" style="275" customWidth="1"/>
    <col min="12809" max="12809" width="19.453125" style="275" customWidth="1"/>
    <col min="12810" max="12810" width="42" style="275" customWidth="1"/>
    <col min="12811" max="13056" width="10.81640625" style="275"/>
    <col min="13057" max="13057" width="72" style="275" bestFit="1" customWidth="1"/>
    <col min="13058" max="13058" width="78.453125" style="275" customWidth="1"/>
    <col min="13059" max="13059" width="10.81640625" style="275"/>
    <col min="13060" max="13060" width="31.1796875" style="275" customWidth="1"/>
    <col min="13061" max="13061" width="70.1796875" style="275" customWidth="1"/>
    <col min="13062" max="13062" width="17.453125" style="275" customWidth="1"/>
    <col min="13063" max="13064" width="21.81640625" style="275" customWidth="1"/>
    <col min="13065" max="13065" width="19.453125" style="275" customWidth="1"/>
    <col min="13066" max="13066" width="42" style="275" customWidth="1"/>
    <col min="13067" max="13312" width="10.81640625" style="275"/>
    <col min="13313" max="13313" width="72" style="275" bestFit="1" customWidth="1"/>
    <col min="13314" max="13314" width="78.453125" style="275" customWidth="1"/>
    <col min="13315" max="13315" width="10.81640625" style="275"/>
    <col min="13316" max="13316" width="31.1796875" style="275" customWidth="1"/>
    <col min="13317" max="13317" width="70.1796875" style="275" customWidth="1"/>
    <col min="13318" max="13318" width="17.453125" style="275" customWidth="1"/>
    <col min="13319" max="13320" width="21.81640625" style="275" customWidth="1"/>
    <col min="13321" max="13321" width="19.453125" style="275" customWidth="1"/>
    <col min="13322" max="13322" width="42" style="275" customWidth="1"/>
    <col min="13323" max="13568" width="10.81640625" style="275"/>
    <col min="13569" max="13569" width="72" style="275" bestFit="1" customWidth="1"/>
    <col min="13570" max="13570" width="78.453125" style="275" customWidth="1"/>
    <col min="13571" max="13571" width="10.81640625" style="275"/>
    <col min="13572" max="13572" width="31.1796875" style="275" customWidth="1"/>
    <col min="13573" max="13573" width="70.1796875" style="275" customWidth="1"/>
    <col min="13574" max="13574" width="17.453125" style="275" customWidth="1"/>
    <col min="13575" max="13576" width="21.81640625" style="275" customWidth="1"/>
    <col min="13577" max="13577" width="19.453125" style="275" customWidth="1"/>
    <col min="13578" max="13578" width="42" style="275" customWidth="1"/>
    <col min="13579" max="13824" width="10.81640625" style="275"/>
    <col min="13825" max="13825" width="72" style="275" bestFit="1" customWidth="1"/>
    <col min="13826" max="13826" width="78.453125" style="275" customWidth="1"/>
    <col min="13827" max="13827" width="10.81640625" style="275"/>
    <col min="13828" max="13828" width="31.1796875" style="275" customWidth="1"/>
    <col min="13829" max="13829" width="70.1796875" style="275" customWidth="1"/>
    <col min="13830" max="13830" width="17.453125" style="275" customWidth="1"/>
    <col min="13831" max="13832" width="21.81640625" style="275" customWidth="1"/>
    <col min="13833" max="13833" width="19.453125" style="275" customWidth="1"/>
    <col min="13834" max="13834" width="42" style="275" customWidth="1"/>
    <col min="13835" max="14080" width="10.81640625" style="275"/>
    <col min="14081" max="14081" width="72" style="275" bestFit="1" customWidth="1"/>
    <col min="14082" max="14082" width="78.453125" style="275" customWidth="1"/>
    <col min="14083" max="14083" width="10.81640625" style="275"/>
    <col min="14084" max="14084" width="31.1796875" style="275" customWidth="1"/>
    <col min="14085" max="14085" width="70.1796875" style="275" customWidth="1"/>
    <col min="14086" max="14086" width="17.453125" style="275" customWidth="1"/>
    <col min="14087" max="14088" width="21.81640625" style="275" customWidth="1"/>
    <col min="14089" max="14089" width="19.453125" style="275" customWidth="1"/>
    <col min="14090" max="14090" width="42" style="275" customWidth="1"/>
    <col min="14091" max="14336" width="10.81640625" style="275"/>
    <col min="14337" max="14337" width="72" style="275" bestFit="1" customWidth="1"/>
    <col min="14338" max="14338" width="78.453125" style="275" customWidth="1"/>
    <col min="14339" max="14339" width="10.81640625" style="275"/>
    <col min="14340" max="14340" width="31.1796875" style="275" customWidth="1"/>
    <col min="14341" max="14341" width="70.1796875" style="275" customWidth="1"/>
    <col min="14342" max="14342" width="17.453125" style="275" customWidth="1"/>
    <col min="14343" max="14344" width="21.81640625" style="275" customWidth="1"/>
    <col min="14345" max="14345" width="19.453125" style="275" customWidth="1"/>
    <col min="14346" max="14346" width="42" style="275" customWidth="1"/>
    <col min="14347" max="14592" width="10.81640625" style="275"/>
    <col min="14593" max="14593" width="72" style="275" bestFit="1" customWidth="1"/>
    <col min="14594" max="14594" width="78.453125" style="275" customWidth="1"/>
    <col min="14595" max="14595" width="10.81640625" style="275"/>
    <col min="14596" max="14596" width="31.1796875" style="275" customWidth="1"/>
    <col min="14597" max="14597" width="70.1796875" style="275" customWidth="1"/>
    <col min="14598" max="14598" width="17.453125" style="275" customWidth="1"/>
    <col min="14599" max="14600" width="21.81640625" style="275" customWidth="1"/>
    <col min="14601" max="14601" width="19.453125" style="275" customWidth="1"/>
    <col min="14602" max="14602" width="42" style="275" customWidth="1"/>
    <col min="14603" max="14848" width="10.81640625" style="275"/>
    <col min="14849" max="14849" width="72" style="275" bestFit="1" customWidth="1"/>
    <col min="14850" max="14850" width="78.453125" style="275" customWidth="1"/>
    <col min="14851" max="14851" width="10.81640625" style="275"/>
    <col min="14852" max="14852" width="31.1796875" style="275" customWidth="1"/>
    <col min="14853" max="14853" width="70.1796875" style="275" customWidth="1"/>
    <col min="14854" max="14854" width="17.453125" style="275" customWidth="1"/>
    <col min="14855" max="14856" width="21.81640625" style="275" customWidth="1"/>
    <col min="14857" max="14857" width="19.453125" style="275" customWidth="1"/>
    <col min="14858" max="14858" width="42" style="275" customWidth="1"/>
    <col min="14859" max="15104" width="10.81640625" style="275"/>
    <col min="15105" max="15105" width="72" style="275" bestFit="1" customWidth="1"/>
    <col min="15106" max="15106" width="78.453125" style="275" customWidth="1"/>
    <col min="15107" max="15107" width="10.81640625" style="275"/>
    <col min="15108" max="15108" width="31.1796875" style="275" customWidth="1"/>
    <col min="15109" max="15109" width="70.1796875" style="275" customWidth="1"/>
    <col min="15110" max="15110" width="17.453125" style="275" customWidth="1"/>
    <col min="15111" max="15112" width="21.81640625" style="275" customWidth="1"/>
    <col min="15113" max="15113" width="19.453125" style="275" customWidth="1"/>
    <col min="15114" max="15114" width="42" style="275" customWidth="1"/>
    <col min="15115" max="15360" width="10.81640625" style="275"/>
    <col min="15361" max="15361" width="72" style="275" bestFit="1" customWidth="1"/>
    <col min="15362" max="15362" width="78.453125" style="275" customWidth="1"/>
    <col min="15363" max="15363" width="10.81640625" style="275"/>
    <col min="15364" max="15364" width="31.1796875" style="275" customWidth="1"/>
    <col min="15365" max="15365" width="70.1796875" style="275" customWidth="1"/>
    <col min="15366" max="15366" width="17.453125" style="275" customWidth="1"/>
    <col min="15367" max="15368" width="21.81640625" style="275" customWidth="1"/>
    <col min="15369" max="15369" width="19.453125" style="275" customWidth="1"/>
    <col min="15370" max="15370" width="42" style="275" customWidth="1"/>
    <col min="15371" max="15616" width="10.81640625" style="275"/>
    <col min="15617" max="15617" width="72" style="275" bestFit="1" customWidth="1"/>
    <col min="15618" max="15618" width="78.453125" style="275" customWidth="1"/>
    <col min="15619" max="15619" width="10.81640625" style="275"/>
    <col min="15620" max="15620" width="31.1796875" style="275" customWidth="1"/>
    <col min="15621" max="15621" width="70.1796875" style="275" customWidth="1"/>
    <col min="15622" max="15622" width="17.453125" style="275" customWidth="1"/>
    <col min="15623" max="15624" width="21.81640625" style="275" customWidth="1"/>
    <col min="15625" max="15625" width="19.453125" style="275" customWidth="1"/>
    <col min="15626" max="15626" width="42" style="275" customWidth="1"/>
    <col min="15627" max="15872" width="10.81640625" style="275"/>
    <col min="15873" max="15873" width="72" style="275" bestFit="1" customWidth="1"/>
    <col min="15874" max="15874" width="78.453125" style="275" customWidth="1"/>
    <col min="15875" max="15875" width="10.81640625" style="275"/>
    <col min="15876" max="15876" width="31.1796875" style="275" customWidth="1"/>
    <col min="15877" max="15877" width="70.1796875" style="275" customWidth="1"/>
    <col min="15878" max="15878" width="17.453125" style="275" customWidth="1"/>
    <col min="15879" max="15880" width="21.81640625" style="275" customWidth="1"/>
    <col min="15881" max="15881" width="19.453125" style="275" customWidth="1"/>
    <col min="15882" max="15882" width="42" style="275" customWidth="1"/>
    <col min="15883" max="16128" width="10.81640625" style="275"/>
    <col min="16129" max="16129" width="72" style="275" bestFit="1" customWidth="1"/>
    <col min="16130" max="16130" width="78.453125" style="275" customWidth="1"/>
    <col min="16131" max="16131" width="10.81640625" style="275"/>
    <col min="16132" max="16132" width="31.1796875" style="275" customWidth="1"/>
    <col min="16133" max="16133" width="70.1796875" style="275" customWidth="1"/>
    <col min="16134" max="16134" width="17.453125" style="275" customWidth="1"/>
    <col min="16135" max="16136" width="21.81640625" style="275" customWidth="1"/>
    <col min="16137" max="16137" width="19.453125" style="275" customWidth="1"/>
    <col min="16138" max="16138" width="42" style="275" customWidth="1"/>
    <col min="16139" max="16384" width="10.81640625" style="275"/>
  </cols>
  <sheetData>
    <row r="1" spans="1:2" ht="25.5" customHeight="1" x14ac:dyDescent="0.35">
      <c r="A1" s="366" t="s">
        <v>0</v>
      </c>
      <c r="B1" s="367"/>
    </row>
    <row r="2" spans="1:2" ht="25.5" customHeight="1" x14ac:dyDescent="0.35">
      <c r="A2" s="368" t="s">
        <v>287</v>
      </c>
      <c r="B2" s="369"/>
    </row>
    <row r="3" spans="1:2" x14ac:dyDescent="0.35">
      <c r="A3" s="276" t="s">
        <v>288</v>
      </c>
      <c r="B3" s="277" t="s">
        <v>289</v>
      </c>
    </row>
    <row r="4" spans="1:2" ht="40.5" customHeight="1" x14ac:dyDescent="0.35">
      <c r="A4" s="278" t="s">
        <v>1</v>
      </c>
      <c r="B4" s="279" t="s">
        <v>290</v>
      </c>
    </row>
    <row r="5" spans="1:2" x14ac:dyDescent="0.35">
      <c r="A5" s="278" t="s">
        <v>2</v>
      </c>
      <c r="B5" s="280" t="s">
        <v>291</v>
      </c>
    </row>
    <row r="6" spans="1:2" ht="124.5" customHeight="1" x14ac:dyDescent="0.35">
      <c r="A6" s="278" t="s">
        <v>3</v>
      </c>
      <c r="B6" s="280" t="s">
        <v>292</v>
      </c>
    </row>
    <row r="7" spans="1:2" ht="26.5" customHeight="1" x14ac:dyDescent="0.35">
      <c r="A7" s="354" t="s">
        <v>293</v>
      </c>
      <c r="B7" s="355"/>
    </row>
    <row r="8" spans="1:2" ht="42" x14ac:dyDescent="0.35">
      <c r="A8" s="278" t="s">
        <v>294</v>
      </c>
      <c r="B8" s="280" t="s">
        <v>295</v>
      </c>
    </row>
    <row r="9" spans="1:2" ht="28" x14ac:dyDescent="0.35">
      <c r="A9" s="278" t="s">
        <v>4</v>
      </c>
      <c r="B9" s="280" t="s">
        <v>296</v>
      </c>
    </row>
    <row r="10" spans="1:2" ht="42" x14ac:dyDescent="0.35">
      <c r="A10" s="278" t="s">
        <v>5</v>
      </c>
      <c r="B10" s="280" t="s">
        <v>297</v>
      </c>
    </row>
    <row r="11" spans="1:2" ht="40.5" customHeight="1" x14ac:dyDescent="0.35">
      <c r="A11" s="278" t="s">
        <v>6</v>
      </c>
      <c r="B11" s="279" t="s">
        <v>298</v>
      </c>
    </row>
    <row r="12" spans="1:2" ht="38.25" customHeight="1" x14ac:dyDescent="0.35">
      <c r="A12" s="278" t="s">
        <v>7</v>
      </c>
      <c r="B12" s="279" t="s">
        <v>299</v>
      </c>
    </row>
    <row r="13" spans="1:2" ht="28" x14ac:dyDescent="0.35">
      <c r="A13" s="278" t="s">
        <v>8</v>
      </c>
      <c r="B13" s="281" t="s">
        <v>300</v>
      </c>
    </row>
    <row r="14" spans="1:2" ht="23.5" customHeight="1" x14ac:dyDescent="0.35">
      <c r="A14" s="282" t="s">
        <v>9</v>
      </c>
      <c r="B14" s="283"/>
    </row>
    <row r="15" spans="1:2" ht="42" x14ac:dyDescent="0.35">
      <c r="A15" s="278" t="s">
        <v>10</v>
      </c>
      <c r="B15" s="284" t="s">
        <v>301</v>
      </c>
    </row>
    <row r="16" spans="1:2" ht="28" x14ac:dyDescent="0.35">
      <c r="A16" s="278" t="s">
        <v>11</v>
      </c>
      <c r="B16" s="284" t="s">
        <v>302</v>
      </c>
    </row>
    <row r="17" spans="1:3" ht="28" x14ac:dyDescent="0.35">
      <c r="A17" s="278" t="s">
        <v>12</v>
      </c>
      <c r="B17" s="284" t="s">
        <v>303</v>
      </c>
    </row>
    <row r="18" spans="1:3" ht="8.25" customHeight="1" x14ac:dyDescent="0.35">
      <c r="A18" s="282"/>
      <c r="B18" s="285"/>
    </row>
    <row r="19" spans="1:3" ht="28" x14ac:dyDescent="0.35">
      <c r="A19" s="278" t="s">
        <v>304</v>
      </c>
      <c r="B19" s="284" t="s">
        <v>305</v>
      </c>
    </row>
    <row r="20" spans="1:3" ht="28" x14ac:dyDescent="0.35">
      <c r="A20" s="278" t="s">
        <v>306</v>
      </c>
      <c r="B20" s="284" t="s">
        <v>307</v>
      </c>
    </row>
    <row r="21" spans="1:3" ht="42" x14ac:dyDescent="0.35">
      <c r="A21" s="278" t="s">
        <v>13</v>
      </c>
      <c r="B21" s="284" t="s">
        <v>308</v>
      </c>
    </row>
    <row r="22" spans="1:3" ht="20.25" customHeight="1" x14ac:dyDescent="0.35">
      <c r="A22" s="358" t="s">
        <v>309</v>
      </c>
      <c r="B22" s="359"/>
    </row>
    <row r="23" spans="1:3" ht="42" x14ac:dyDescent="0.35">
      <c r="A23" s="278" t="s">
        <v>310</v>
      </c>
      <c r="B23" s="284" t="s">
        <v>311</v>
      </c>
    </row>
    <row r="24" spans="1:3" ht="54" customHeight="1" x14ac:dyDescent="0.35">
      <c r="A24" s="278" t="s">
        <v>14</v>
      </c>
      <c r="B24" s="284" t="s">
        <v>312</v>
      </c>
    </row>
    <row r="25" spans="1:3" ht="144" customHeight="1" x14ac:dyDescent="0.35">
      <c r="A25" s="278" t="s">
        <v>15</v>
      </c>
      <c r="B25" s="284" t="s">
        <v>313</v>
      </c>
    </row>
    <row r="26" spans="1:3" ht="42" x14ac:dyDescent="0.35">
      <c r="A26" s="278" t="s">
        <v>16</v>
      </c>
      <c r="B26" s="284" t="s">
        <v>314</v>
      </c>
    </row>
    <row r="27" spans="1:3" ht="56" x14ac:dyDescent="0.35">
      <c r="A27" s="278" t="s">
        <v>315</v>
      </c>
      <c r="B27" s="284" t="s">
        <v>316</v>
      </c>
    </row>
    <row r="28" spans="1:3" ht="28" x14ac:dyDescent="0.35">
      <c r="A28" s="278" t="s">
        <v>317</v>
      </c>
      <c r="B28" s="284" t="s">
        <v>318</v>
      </c>
    </row>
    <row r="29" spans="1:3" ht="42" x14ac:dyDescent="0.35">
      <c r="A29" s="278" t="s">
        <v>319</v>
      </c>
      <c r="B29" s="284" t="s">
        <v>320</v>
      </c>
      <c r="C29" s="286"/>
    </row>
    <row r="30" spans="1:3" ht="90" customHeight="1" x14ac:dyDescent="0.35">
      <c r="A30" s="287" t="s">
        <v>321</v>
      </c>
      <c r="B30" s="284" t="s">
        <v>322</v>
      </c>
    </row>
    <row r="31" spans="1:3" ht="81.75" customHeight="1" x14ac:dyDescent="0.35">
      <c r="A31" s="287" t="s">
        <v>323</v>
      </c>
      <c r="B31" s="284" t="s">
        <v>324</v>
      </c>
    </row>
    <row r="32" spans="1:3" ht="54" customHeight="1" x14ac:dyDescent="0.35">
      <c r="A32" s="287" t="s">
        <v>325</v>
      </c>
      <c r="B32" s="284" t="s">
        <v>326</v>
      </c>
    </row>
    <row r="33" spans="1:3" ht="28.5" customHeight="1" x14ac:dyDescent="0.35">
      <c r="A33" s="370" t="s">
        <v>17</v>
      </c>
      <c r="B33" s="371"/>
    </row>
    <row r="34" spans="1:3" ht="56" x14ac:dyDescent="0.35">
      <c r="A34" s="287" t="s">
        <v>18</v>
      </c>
      <c r="B34" s="284" t="s">
        <v>327</v>
      </c>
    </row>
    <row r="35" spans="1:3" ht="42" x14ac:dyDescent="0.35">
      <c r="A35" s="287" t="s">
        <v>328</v>
      </c>
      <c r="B35" s="284" t="s">
        <v>329</v>
      </c>
    </row>
    <row r="36" spans="1:3" ht="36" customHeight="1" x14ac:dyDescent="0.35">
      <c r="A36" s="287" t="s">
        <v>330</v>
      </c>
      <c r="B36" s="284" t="s">
        <v>331</v>
      </c>
      <c r="C36" s="288"/>
    </row>
    <row r="37" spans="1:3" ht="28" x14ac:dyDescent="0.35">
      <c r="A37" s="287" t="s">
        <v>332</v>
      </c>
      <c r="B37" s="284" t="s">
        <v>333</v>
      </c>
    </row>
    <row r="38" spans="1:3" ht="70" x14ac:dyDescent="0.35">
      <c r="A38" s="287" t="s">
        <v>334</v>
      </c>
      <c r="B38" s="284" t="s">
        <v>335</v>
      </c>
    </row>
    <row r="39" spans="1:3" ht="28" x14ac:dyDescent="0.35">
      <c r="A39" s="278" t="s">
        <v>336</v>
      </c>
      <c r="B39" s="284" t="s">
        <v>337</v>
      </c>
    </row>
    <row r="40" spans="1:3" ht="25.5" customHeight="1" x14ac:dyDescent="0.35">
      <c r="A40" s="354" t="s">
        <v>338</v>
      </c>
      <c r="B40" s="355"/>
    </row>
    <row r="41" spans="1:3" ht="24" customHeight="1" x14ac:dyDescent="0.35">
      <c r="A41" s="282" t="s">
        <v>288</v>
      </c>
      <c r="B41" s="289" t="s">
        <v>289</v>
      </c>
    </row>
    <row r="42" spans="1:3" ht="28" x14ac:dyDescent="0.35">
      <c r="A42" s="278" t="s">
        <v>8</v>
      </c>
      <c r="B42" s="290" t="s">
        <v>339</v>
      </c>
    </row>
    <row r="43" spans="1:3" ht="42" x14ac:dyDescent="0.35">
      <c r="A43" s="278" t="s">
        <v>19</v>
      </c>
      <c r="B43" s="290" t="s">
        <v>340</v>
      </c>
    </row>
    <row r="44" spans="1:3" ht="42" x14ac:dyDescent="0.35">
      <c r="A44" s="278" t="s">
        <v>20</v>
      </c>
      <c r="B44" s="290" t="s">
        <v>341</v>
      </c>
    </row>
    <row r="45" spans="1:3" ht="42" x14ac:dyDescent="0.35">
      <c r="A45" s="278" t="s">
        <v>21</v>
      </c>
      <c r="B45" s="290" t="s">
        <v>342</v>
      </c>
    </row>
    <row r="46" spans="1:3" ht="42" x14ac:dyDescent="0.35">
      <c r="A46" s="278" t="s">
        <v>22</v>
      </c>
      <c r="B46" s="290" t="s">
        <v>343</v>
      </c>
    </row>
    <row r="47" spans="1:3" ht="28" x14ac:dyDescent="0.35">
      <c r="A47" s="278" t="s">
        <v>23</v>
      </c>
      <c r="B47" s="290" t="s">
        <v>344</v>
      </c>
    </row>
    <row r="48" spans="1:3" ht="152.25" customHeight="1" x14ac:dyDescent="0.35">
      <c r="A48" s="278" t="s">
        <v>24</v>
      </c>
      <c r="B48" s="290" t="s">
        <v>345</v>
      </c>
    </row>
    <row r="49" spans="1:2" ht="23.25" customHeight="1" x14ac:dyDescent="0.35">
      <c r="A49" s="358" t="s">
        <v>346</v>
      </c>
      <c r="B49" s="359"/>
    </row>
    <row r="50" spans="1:2" ht="70" x14ac:dyDescent="0.35">
      <c r="A50" s="278" t="s">
        <v>25</v>
      </c>
      <c r="B50" s="284" t="s">
        <v>347</v>
      </c>
    </row>
    <row r="51" spans="1:2" ht="28" x14ac:dyDescent="0.35">
      <c r="A51" s="278" t="s">
        <v>26</v>
      </c>
      <c r="B51" s="284" t="s">
        <v>348</v>
      </c>
    </row>
    <row r="52" spans="1:2" ht="42" x14ac:dyDescent="0.35">
      <c r="A52" s="278" t="s">
        <v>27</v>
      </c>
      <c r="B52" s="284" t="s">
        <v>349</v>
      </c>
    </row>
    <row r="53" spans="1:2" ht="84" x14ac:dyDescent="0.35">
      <c r="A53" s="278" t="s">
        <v>28</v>
      </c>
      <c r="B53" s="284" t="s">
        <v>350</v>
      </c>
    </row>
    <row r="54" spans="1:2" ht="84" x14ac:dyDescent="0.35">
      <c r="A54" s="278" t="s">
        <v>29</v>
      </c>
      <c r="B54" s="284" t="s">
        <v>324</v>
      </c>
    </row>
    <row r="55" spans="1:2" ht="56" x14ac:dyDescent="0.35">
      <c r="A55" s="278" t="s">
        <v>30</v>
      </c>
      <c r="B55" s="284" t="s">
        <v>351</v>
      </c>
    </row>
    <row r="56" spans="1:2" ht="28" x14ac:dyDescent="0.35">
      <c r="A56" s="278" t="s">
        <v>31</v>
      </c>
      <c r="B56" s="284" t="s">
        <v>352</v>
      </c>
    </row>
    <row r="57" spans="1:2" ht="24" customHeight="1" x14ac:dyDescent="0.35">
      <c r="A57" s="360" t="s">
        <v>353</v>
      </c>
      <c r="B57" s="361"/>
    </row>
    <row r="58" spans="1:2" ht="23.5" customHeight="1" x14ac:dyDescent="0.35">
      <c r="A58" s="358" t="s">
        <v>354</v>
      </c>
      <c r="B58" s="359"/>
    </row>
    <row r="59" spans="1:2" ht="28" x14ac:dyDescent="0.35">
      <c r="A59" s="278" t="s">
        <v>355</v>
      </c>
      <c r="B59" s="290" t="s">
        <v>356</v>
      </c>
    </row>
    <row r="60" spans="1:2" ht="28" x14ac:dyDescent="0.35">
      <c r="A60" s="278" t="s">
        <v>32</v>
      </c>
      <c r="B60" s="290" t="s">
        <v>357</v>
      </c>
    </row>
    <row r="61" spans="1:2" ht="42" x14ac:dyDescent="0.35">
      <c r="A61" s="278" t="s">
        <v>4</v>
      </c>
      <c r="B61" s="290" t="s">
        <v>358</v>
      </c>
    </row>
    <row r="62" spans="1:2" ht="56" x14ac:dyDescent="0.35">
      <c r="A62" s="278" t="s">
        <v>11</v>
      </c>
      <c r="B62" s="284" t="s">
        <v>359</v>
      </c>
    </row>
    <row r="63" spans="1:2" ht="56" x14ac:dyDescent="0.35">
      <c r="A63" s="278" t="s">
        <v>12</v>
      </c>
      <c r="B63" s="284" t="s">
        <v>360</v>
      </c>
    </row>
    <row r="64" spans="1:2" ht="42" x14ac:dyDescent="0.35">
      <c r="A64" s="278" t="s">
        <v>33</v>
      </c>
      <c r="B64" s="290" t="s">
        <v>361</v>
      </c>
    </row>
    <row r="65" spans="1:2" ht="25.5" customHeight="1" x14ac:dyDescent="0.35">
      <c r="A65" s="354" t="s">
        <v>362</v>
      </c>
      <c r="B65" s="355"/>
    </row>
    <row r="66" spans="1:2" ht="23.25" customHeight="1" x14ac:dyDescent="0.35">
      <c r="A66" s="362" t="s">
        <v>363</v>
      </c>
      <c r="B66" s="363"/>
    </row>
    <row r="67" spans="1:2" ht="94.5" customHeight="1" x14ac:dyDescent="0.35">
      <c r="A67" s="364" t="s">
        <v>364</v>
      </c>
      <c r="B67" s="365"/>
    </row>
    <row r="68" spans="1:2" ht="39.75" customHeight="1" x14ac:dyDescent="0.35">
      <c r="A68" s="278" t="s">
        <v>365</v>
      </c>
      <c r="B68" s="291" t="s">
        <v>366</v>
      </c>
    </row>
    <row r="69" spans="1:2" ht="28" x14ac:dyDescent="0.35">
      <c r="A69" s="278" t="s">
        <v>367</v>
      </c>
      <c r="B69" s="292" t="s">
        <v>368</v>
      </c>
    </row>
    <row r="70" spans="1:2" ht="37.5" customHeight="1" x14ac:dyDescent="0.35">
      <c r="A70" s="287" t="s">
        <v>369</v>
      </c>
      <c r="B70" s="292" t="s">
        <v>370</v>
      </c>
    </row>
    <row r="71" spans="1:2" ht="37.5" customHeight="1" x14ac:dyDescent="0.35">
      <c r="A71" s="278" t="s">
        <v>371</v>
      </c>
      <c r="B71" s="292" t="s">
        <v>372</v>
      </c>
    </row>
    <row r="72" spans="1:2" ht="37.5" customHeight="1" x14ac:dyDescent="0.35">
      <c r="A72" s="287" t="s">
        <v>373</v>
      </c>
      <c r="B72" s="292" t="s">
        <v>374</v>
      </c>
    </row>
    <row r="73" spans="1:2" ht="25.5" customHeight="1" x14ac:dyDescent="0.35">
      <c r="A73" s="354" t="s">
        <v>375</v>
      </c>
      <c r="B73" s="355"/>
    </row>
    <row r="74" spans="1:2" ht="28" x14ac:dyDescent="0.35">
      <c r="A74" s="278" t="s">
        <v>34</v>
      </c>
      <c r="B74" s="290" t="s">
        <v>376</v>
      </c>
    </row>
    <row r="75" spans="1:2" ht="28" x14ac:dyDescent="0.35">
      <c r="A75" s="278" t="s">
        <v>35</v>
      </c>
      <c r="B75" s="290" t="s">
        <v>377</v>
      </c>
    </row>
    <row r="76" spans="1:2" ht="28" x14ac:dyDescent="0.35">
      <c r="A76" s="278" t="s">
        <v>378</v>
      </c>
      <c r="B76" s="290" t="s">
        <v>379</v>
      </c>
    </row>
    <row r="77" spans="1:2" ht="28" x14ac:dyDescent="0.35">
      <c r="A77" s="278" t="s">
        <v>36</v>
      </c>
      <c r="B77" s="290" t="s">
        <v>380</v>
      </c>
    </row>
    <row r="78" spans="1:2" ht="28" x14ac:dyDescent="0.35">
      <c r="A78" s="278" t="s">
        <v>37</v>
      </c>
      <c r="B78" s="290" t="s">
        <v>381</v>
      </c>
    </row>
    <row r="79" spans="1:2" ht="42" x14ac:dyDescent="0.35">
      <c r="A79" s="278" t="s">
        <v>38</v>
      </c>
      <c r="B79" s="290" t="s">
        <v>382</v>
      </c>
    </row>
    <row r="80" spans="1:2" ht="28" x14ac:dyDescent="0.35">
      <c r="A80" s="278" t="s">
        <v>39</v>
      </c>
      <c r="B80" s="290" t="s">
        <v>383</v>
      </c>
    </row>
    <row r="81" spans="1:2" x14ac:dyDescent="0.35">
      <c r="A81" s="278" t="s">
        <v>40</v>
      </c>
      <c r="B81" s="290" t="s">
        <v>384</v>
      </c>
    </row>
    <row r="82" spans="1:2" ht="42" x14ac:dyDescent="0.35">
      <c r="A82" s="293" t="s">
        <v>385</v>
      </c>
      <c r="B82" s="290" t="s">
        <v>386</v>
      </c>
    </row>
    <row r="83" spans="1:2" ht="42" x14ac:dyDescent="0.35">
      <c r="A83" s="287" t="s">
        <v>387</v>
      </c>
      <c r="B83" s="290" t="s">
        <v>388</v>
      </c>
    </row>
    <row r="84" spans="1:2" ht="42" x14ac:dyDescent="0.35">
      <c r="A84" s="278" t="s">
        <v>41</v>
      </c>
      <c r="B84" s="290" t="s">
        <v>389</v>
      </c>
    </row>
    <row r="85" spans="1:2" ht="28" x14ac:dyDescent="0.35">
      <c r="A85" s="278" t="s">
        <v>315</v>
      </c>
      <c r="B85" s="290" t="s">
        <v>390</v>
      </c>
    </row>
    <row r="86" spans="1:2" ht="28" x14ac:dyDescent="0.35">
      <c r="A86" s="278" t="s">
        <v>391</v>
      </c>
      <c r="B86" s="290" t="s">
        <v>392</v>
      </c>
    </row>
    <row r="87" spans="1:2" ht="42" x14ac:dyDescent="0.35">
      <c r="A87" s="278" t="s">
        <v>42</v>
      </c>
      <c r="B87" s="290" t="s">
        <v>393</v>
      </c>
    </row>
    <row r="88" spans="1:2" ht="18.75" customHeight="1" x14ac:dyDescent="0.35">
      <c r="A88" s="354" t="s">
        <v>394</v>
      </c>
      <c r="B88" s="355"/>
    </row>
    <row r="89" spans="1:2" x14ac:dyDescent="0.35">
      <c r="A89" s="294" t="s">
        <v>157</v>
      </c>
      <c r="B89" s="295" t="s">
        <v>395</v>
      </c>
    </row>
    <row r="90" spans="1:2" x14ac:dyDescent="0.35">
      <c r="A90" s="294" t="s">
        <v>158</v>
      </c>
      <c r="B90" s="295" t="s">
        <v>396</v>
      </c>
    </row>
    <row r="91" spans="1:2" x14ac:dyDescent="0.35">
      <c r="A91" s="294" t="s">
        <v>159</v>
      </c>
      <c r="B91" s="295" t="s">
        <v>397</v>
      </c>
    </row>
    <row r="92" spans="1:2" x14ac:dyDescent="0.35">
      <c r="A92" s="294" t="s">
        <v>160</v>
      </c>
      <c r="B92" s="295" t="s">
        <v>398</v>
      </c>
    </row>
    <row r="93" spans="1:2" x14ac:dyDescent="0.35">
      <c r="A93" s="356" t="s">
        <v>399</v>
      </c>
      <c r="B93" s="357"/>
    </row>
  </sheetData>
  <mergeCells count="15">
    <mergeCell ref="A40:B40"/>
    <mergeCell ref="A1:B1"/>
    <mergeCell ref="A2:B2"/>
    <mergeCell ref="A7:B7"/>
    <mergeCell ref="A22:B22"/>
    <mergeCell ref="A33:B33"/>
    <mergeCell ref="A73:B73"/>
    <mergeCell ref="A88:B88"/>
    <mergeCell ref="A93:B93"/>
    <mergeCell ref="A49:B49"/>
    <mergeCell ref="A57:B57"/>
    <mergeCell ref="A58:B58"/>
    <mergeCell ref="A65:B65"/>
    <mergeCell ref="A66:B66"/>
    <mergeCell ref="A67:B6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O126"/>
  <sheetViews>
    <sheetView showGridLines="0" topLeftCell="B98" zoomScale="70" zoomScaleNormal="70" workbookViewId="0">
      <selection activeCell="B101" sqref="B101"/>
    </sheetView>
  </sheetViews>
  <sheetFormatPr baseColWidth="10" defaultColWidth="10.81640625" defaultRowHeight="14" x14ac:dyDescent="0.35"/>
  <cols>
    <col min="1" max="1" width="49.453125" style="1" customWidth="1"/>
    <col min="2" max="2" width="60.453125" style="1" customWidth="1"/>
    <col min="3" max="3" width="54" style="1" customWidth="1"/>
    <col min="4" max="4" width="79.1796875" style="1" customWidth="1"/>
    <col min="5" max="5" width="145.81640625" style="1" customWidth="1"/>
    <col min="6" max="6" width="115" style="1" customWidth="1"/>
    <col min="7" max="7" width="116.6328125" style="1" customWidth="1"/>
    <col min="8" max="8" width="35.453125" style="1" customWidth="1"/>
    <col min="9" max="9" width="87.81640625" style="1" customWidth="1"/>
    <col min="10" max="13" width="35.453125" style="1" customWidth="1"/>
    <col min="14" max="14" width="31" style="1" customWidth="1"/>
    <col min="15" max="15" width="18.1796875" style="1" customWidth="1"/>
    <col min="16" max="16" width="8.453125" style="1" customWidth="1"/>
    <col min="17" max="17" width="18.453125" style="1" bestFit="1" customWidth="1"/>
    <col min="18" max="18" width="5.453125" style="1" customWidth="1"/>
    <col min="19" max="19" width="18.453125" style="1" bestFit="1" customWidth="1"/>
    <col min="20" max="20" width="4.453125" style="1" customWidth="1"/>
    <col min="21" max="21" width="23" style="1" bestFit="1" customWidth="1"/>
    <col min="22" max="22" width="10.81640625" style="1"/>
    <col min="23" max="23" width="18.453125" style="1" bestFit="1" customWidth="1"/>
    <col min="24" max="24" width="16.1796875" style="1" customWidth="1"/>
    <col min="25" max="16384" width="10.81640625" style="1"/>
  </cols>
  <sheetData>
    <row r="1" spans="1:15" s="72" customFormat="1" ht="22.5" customHeight="1" thickBot="1" x14ac:dyDescent="0.4">
      <c r="A1" s="458"/>
      <c r="B1" s="436" t="s">
        <v>43</v>
      </c>
      <c r="C1" s="437"/>
      <c r="D1" s="437"/>
      <c r="E1" s="437"/>
      <c r="F1" s="437"/>
      <c r="G1" s="437"/>
      <c r="H1" s="437"/>
      <c r="I1" s="437"/>
      <c r="J1" s="437"/>
      <c r="K1" s="437"/>
      <c r="L1" s="438"/>
      <c r="M1" s="433" t="s">
        <v>161</v>
      </c>
      <c r="N1" s="434"/>
      <c r="O1" s="435"/>
    </row>
    <row r="2" spans="1:15" s="72" customFormat="1" ht="18" customHeight="1" thickBot="1" x14ac:dyDescent="0.4">
      <c r="A2" s="459"/>
      <c r="B2" s="439" t="s">
        <v>44</v>
      </c>
      <c r="C2" s="440"/>
      <c r="D2" s="440"/>
      <c r="E2" s="440"/>
      <c r="F2" s="440"/>
      <c r="G2" s="440"/>
      <c r="H2" s="440"/>
      <c r="I2" s="440"/>
      <c r="J2" s="440"/>
      <c r="K2" s="440"/>
      <c r="L2" s="441"/>
      <c r="M2" s="433" t="s">
        <v>162</v>
      </c>
      <c r="N2" s="434"/>
      <c r="O2" s="435"/>
    </row>
    <row r="3" spans="1:15" s="72" customFormat="1" ht="20.25" customHeight="1" thickBot="1" x14ac:dyDescent="0.4">
      <c r="A3" s="459"/>
      <c r="B3" s="439" t="s">
        <v>0</v>
      </c>
      <c r="C3" s="440"/>
      <c r="D3" s="440"/>
      <c r="E3" s="440"/>
      <c r="F3" s="440"/>
      <c r="G3" s="440"/>
      <c r="H3" s="440"/>
      <c r="I3" s="440"/>
      <c r="J3" s="440"/>
      <c r="K3" s="440"/>
      <c r="L3" s="441"/>
      <c r="M3" s="433" t="s">
        <v>163</v>
      </c>
      <c r="N3" s="434"/>
      <c r="O3" s="435"/>
    </row>
    <row r="4" spans="1:15" s="72" customFormat="1" ht="21.75" customHeight="1" thickBot="1" x14ac:dyDescent="0.4">
      <c r="A4" s="460"/>
      <c r="B4" s="442" t="s">
        <v>45</v>
      </c>
      <c r="C4" s="443"/>
      <c r="D4" s="443"/>
      <c r="E4" s="443"/>
      <c r="F4" s="443"/>
      <c r="G4" s="443"/>
      <c r="H4" s="443"/>
      <c r="I4" s="443"/>
      <c r="J4" s="443"/>
      <c r="K4" s="443"/>
      <c r="L4" s="444"/>
      <c r="M4" s="433" t="s">
        <v>164</v>
      </c>
      <c r="N4" s="434"/>
      <c r="O4" s="435"/>
    </row>
    <row r="5" spans="1:15" s="72" customFormat="1" ht="16.5" customHeight="1" thickBot="1" x14ac:dyDescent="0.4">
      <c r="A5" s="73"/>
      <c r="B5" s="74"/>
      <c r="C5" s="74"/>
      <c r="D5" s="74"/>
      <c r="E5" s="74"/>
      <c r="F5" s="74"/>
      <c r="G5" s="74"/>
      <c r="H5" s="74"/>
      <c r="I5" s="74"/>
      <c r="J5" s="74"/>
      <c r="K5" s="74"/>
      <c r="L5" s="74"/>
      <c r="M5" s="75"/>
      <c r="N5" s="75"/>
      <c r="O5" s="75"/>
    </row>
    <row r="6" spans="1:15" ht="40.5" customHeight="1" thickBot="1" x14ac:dyDescent="0.4">
      <c r="A6" s="47" t="s">
        <v>47</v>
      </c>
      <c r="B6" s="469" t="s">
        <v>171</v>
      </c>
      <c r="C6" s="470"/>
      <c r="D6" s="470"/>
      <c r="E6" s="470"/>
      <c r="F6" s="470"/>
      <c r="G6" s="470"/>
      <c r="H6" s="470"/>
      <c r="I6" s="470"/>
      <c r="J6" s="470"/>
      <c r="K6" s="471"/>
      <c r="L6" s="148" t="s">
        <v>48</v>
      </c>
      <c r="M6" s="472">
        <v>2024110010308</v>
      </c>
      <c r="N6" s="473"/>
      <c r="O6" s="474"/>
    </row>
    <row r="7" spans="1:15" s="72" customFormat="1" ht="18" customHeight="1" thickBot="1" x14ac:dyDescent="0.4">
      <c r="A7" s="73"/>
      <c r="B7" s="74"/>
      <c r="C7" s="74"/>
      <c r="D7" s="74"/>
      <c r="E7" s="74"/>
      <c r="F7" s="74"/>
      <c r="G7" s="74"/>
      <c r="H7" s="74"/>
      <c r="I7" s="74"/>
      <c r="J7" s="74"/>
      <c r="K7" s="74"/>
      <c r="L7" s="74"/>
      <c r="M7" s="75"/>
      <c r="N7" s="75"/>
      <c r="O7" s="75"/>
    </row>
    <row r="8" spans="1:15" s="72" customFormat="1" ht="21.75" customHeight="1" thickBot="1" x14ac:dyDescent="0.4">
      <c r="A8" s="462" t="s">
        <v>2</v>
      </c>
      <c r="B8" s="148" t="s">
        <v>49</v>
      </c>
      <c r="C8" s="196">
        <v>45688</v>
      </c>
      <c r="D8" s="148" t="s">
        <v>50</v>
      </c>
      <c r="E8" s="197">
        <v>45716</v>
      </c>
      <c r="F8" s="148" t="s">
        <v>51</v>
      </c>
      <c r="G8" s="196">
        <v>45747</v>
      </c>
      <c r="H8" s="148" t="s">
        <v>52</v>
      </c>
      <c r="I8" s="196">
        <v>45777</v>
      </c>
      <c r="J8" s="447" t="s">
        <v>3</v>
      </c>
      <c r="K8" s="461"/>
      <c r="L8" s="147" t="s">
        <v>53</v>
      </c>
      <c r="M8" s="477"/>
      <c r="N8" s="477"/>
      <c r="O8" s="477"/>
    </row>
    <row r="9" spans="1:15" s="72" customFormat="1" ht="21.75" customHeight="1" thickBot="1" x14ac:dyDescent="0.45">
      <c r="A9" s="462"/>
      <c r="B9" s="149" t="s">
        <v>54</v>
      </c>
      <c r="C9" s="197">
        <v>45808</v>
      </c>
      <c r="D9" s="148" t="s">
        <v>55</v>
      </c>
      <c r="E9" s="306">
        <v>45838</v>
      </c>
      <c r="F9" s="148" t="s">
        <v>56</v>
      </c>
      <c r="G9" s="315">
        <v>45869</v>
      </c>
      <c r="H9" s="148" t="s">
        <v>57</v>
      </c>
      <c r="I9" s="333">
        <v>45900</v>
      </c>
      <c r="J9" s="447"/>
      <c r="K9" s="461"/>
      <c r="L9" s="147" t="s">
        <v>58</v>
      </c>
      <c r="M9" s="477"/>
      <c r="N9" s="477"/>
      <c r="O9" s="477"/>
    </row>
    <row r="10" spans="1:15" s="72" customFormat="1" ht="21.75" customHeight="1" thickBot="1" x14ac:dyDescent="0.4">
      <c r="A10" s="462"/>
      <c r="B10" s="148" t="s">
        <v>59</v>
      </c>
      <c r="C10" s="337">
        <v>45930</v>
      </c>
      <c r="D10" s="148" t="s">
        <v>60</v>
      </c>
      <c r="E10" s="120"/>
      <c r="F10" s="148" t="s">
        <v>61</v>
      </c>
      <c r="G10" s="120"/>
      <c r="H10" s="148" t="s">
        <v>62</v>
      </c>
      <c r="J10" s="447"/>
      <c r="K10" s="461"/>
      <c r="L10" s="147" t="s">
        <v>63</v>
      </c>
      <c r="M10" s="477" t="s">
        <v>173</v>
      </c>
      <c r="N10" s="477"/>
      <c r="O10" s="477"/>
    </row>
    <row r="11" spans="1:15" ht="15" customHeight="1" thickBot="1" x14ac:dyDescent="0.4">
      <c r="A11" s="6"/>
      <c r="B11" s="7"/>
      <c r="C11" s="7"/>
      <c r="D11" s="9"/>
      <c r="E11" s="8"/>
      <c r="F11" s="8"/>
      <c r="G11" s="190"/>
      <c r="H11" s="190"/>
      <c r="I11" s="10"/>
      <c r="J11" s="10"/>
      <c r="K11" s="7"/>
      <c r="L11" s="7"/>
      <c r="M11" s="7"/>
      <c r="N11" s="7"/>
      <c r="O11" s="7"/>
    </row>
    <row r="12" spans="1:15" ht="15" customHeight="1" x14ac:dyDescent="0.35">
      <c r="A12" s="466" t="s">
        <v>64</v>
      </c>
      <c r="B12" s="448" t="s">
        <v>174</v>
      </c>
      <c r="C12" s="449"/>
      <c r="D12" s="449"/>
      <c r="E12" s="449"/>
      <c r="F12" s="449"/>
      <c r="G12" s="449"/>
      <c r="H12" s="449"/>
      <c r="I12" s="449"/>
      <c r="J12" s="449"/>
      <c r="K12" s="449"/>
      <c r="L12" s="449"/>
      <c r="M12" s="449"/>
      <c r="N12" s="449"/>
      <c r="O12" s="450"/>
    </row>
    <row r="13" spans="1:15" ht="15" customHeight="1" x14ac:dyDescent="0.35">
      <c r="A13" s="467"/>
      <c r="B13" s="451"/>
      <c r="C13" s="452"/>
      <c r="D13" s="452"/>
      <c r="E13" s="452"/>
      <c r="F13" s="452"/>
      <c r="G13" s="452"/>
      <c r="H13" s="452"/>
      <c r="I13" s="452"/>
      <c r="J13" s="452"/>
      <c r="K13" s="452"/>
      <c r="L13" s="452"/>
      <c r="M13" s="452"/>
      <c r="N13" s="452"/>
      <c r="O13" s="453"/>
    </row>
    <row r="14" spans="1:15" ht="15" customHeight="1" thickBot="1" x14ac:dyDescent="0.4">
      <c r="A14" s="468"/>
      <c r="B14" s="454"/>
      <c r="C14" s="455"/>
      <c r="D14" s="455"/>
      <c r="E14" s="455"/>
      <c r="F14" s="455"/>
      <c r="G14" s="455"/>
      <c r="H14" s="455"/>
      <c r="I14" s="455"/>
      <c r="J14" s="455"/>
      <c r="K14" s="455"/>
      <c r="L14" s="455"/>
      <c r="M14" s="455"/>
      <c r="N14" s="455"/>
      <c r="O14" s="456"/>
    </row>
    <row r="15" spans="1:15" ht="9" customHeight="1" thickBot="1" x14ac:dyDescent="0.4">
      <c r="A15" s="14"/>
      <c r="B15" s="71"/>
      <c r="C15" s="15"/>
      <c r="D15" s="15"/>
      <c r="E15" s="15"/>
      <c r="F15" s="15"/>
      <c r="G15" s="16"/>
      <c r="H15" s="16"/>
      <c r="I15" s="16"/>
      <c r="J15" s="16"/>
      <c r="K15" s="16"/>
      <c r="L15" s="17"/>
      <c r="M15" s="17"/>
      <c r="N15" s="17"/>
      <c r="O15" s="17"/>
    </row>
    <row r="16" spans="1:15" s="18" customFormat="1" ht="37.5" customHeight="1" thickBot="1" x14ac:dyDescent="0.4">
      <c r="A16" s="47" t="s">
        <v>4</v>
      </c>
      <c r="B16" s="457" t="s">
        <v>175</v>
      </c>
      <c r="C16" s="457"/>
      <c r="D16" s="457"/>
      <c r="E16" s="457"/>
      <c r="F16" s="457"/>
      <c r="G16" s="462" t="s">
        <v>5</v>
      </c>
      <c r="H16" s="462"/>
      <c r="I16" s="457" t="s">
        <v>177</v>
      </c>
      <c r="J16" s="457"/>
      <c r="K16" s="457"/>
      <c r="L16" s="457"/>
      <c r="M16" s="457"/>
      <c r="N16" s="457"/>
      <c r="O16" s="457"/>
    </row>
    <row r="17" spans="1:15" ht="9" customHeight="1" x14ac:dyDescent="0.35">
      <c r="A17" s="14"/>
      <c r="B17" s="195"/>
      <c r="C17" s="198"/>
      <c r="D17" s="198"/>
      <c r="E17" s="198"/>
      <c r="F17" s="198"/>
      <c r="G17" s="16"/>
      <c r="H17" s="16"/>
      <c r="I17" s="16"/>
      <c r="J17" s="16"/>
      <c r="K17" s="16"/>
      <c r="L17" s="17"/>
      <c r="M17" s="17"/>
      <c r="N17" s="17"/>
      <c r="O17" s="17"/>
    </row>
    <row r="18" spans="1:15" ht="56.25" customHeight="1" x14ac:dyDescent="0.35">
      <c r="A18" s="47" t="s">
        <v>6</v>
      </c>
      <c r="B18" s="464" t="s">
        <v>176</v>
      </c>
      <c r="C18" s="464"/>
      <c r="D18" s="464"/>
      <c r="E18" s="464"/>
      <c r="F18" s="194" t="s">
        <v>7</v>
      </c>
      <c r="G18" s="463" t="s">
        <v>178</v>
      </c>
      <c r="H18" s="463"/>
      <c r="I18" s="463"/>
      <c r="J18" s="194" t="s">
        <v>8</v>
      </c>
      <c r="K18" s="457" t="s">
        <v>591</v>
      </c>
      <c r="L18" s="457"/>
      <c r="M18" s="457"/>
      <c r="N18" s="457"/>
      <c r="O18" s="457"/>
    </row>
    <row r="19" spans="1:15" ht="9" customHeight="1" x14ac:dyDescent="0.35">
      <c r="A19" s="5"/>
      <c r="B19" s="2"/>
      <c r="C19" s="465"/>
      <c r="D19" s="465"/>
      <c r="E19" s="465"/>
      <c r="F19" s="465"/>
      <c r="G19" s="465"/>
      <c r="H19" s="465"/>
      <c r="I19" s="465"/>
      <c r="J19" s="465"/>
      <c r="K19" s="465"/>
      <c r="L19" s="465"/>
      <c r="M19" s="465"/>
      <c r="N19" s="465"/>
      <c r="O19" s="465"/>
    </row>
    <row r="20" spans="1:15" ht="16.5" customHeight="1" thickBot="1" x14ac:dyDescent="0.4">
      <c r="A20" s="69"/>
      <c r="B20" s="70"/>
      <c r="C20" s="70"/>
      <c r="D20" s="70"/>
      <c r="E20" s="70"/>
      <c r="F20" s="70"/>
      <c r="G20" s="70"/>
      <c r="H20" s="70"/>
      <c r="I20" s="70"/>
      <c r="J20" s="70"/>
      <c r="K20" s="70"/>
      <c r="L20" s="70"/>
      <c r="M20" s="70"/>
      <c r="N20" s="70"/>
      <c r="O20" s="70"/>
    </row>
    <row r="21" spans="1:15" ht="32.25" customHeight="1" thickBot="1" x14ac:dyDescent="0.4">
      <c r="A21" s="445" t="s">
        <v>9</v>
      </c>
      <c r="B21" s="446"/>
      <c r="C21" s="446"/>
      <c r="D21" s="446"/>
      <c r="E21" s="446"/>
      <c r="F21" s="446"/>
      <c r="G21" s="446"/>
      <c r="H21" s="446"/>
      <c r="I21" s="446"/>
      <c r="J21" s="446"/>
      <c r="K21" s="446"/>
      <c r="L21" s="446"/>
      <c r="M21" s="446"/>
      <c r="N21" s="446"/>
      <c r="O21" s="447"/>
    </row>
    <row r="22" spans="1:15" ht="32.25" customHeight="1" thickBot="1" x14ac:dyDescent="0.4">
      <c r="A22" s="445" t="s">
        <v>65</v>
      </c>
      <c r="B22" s="446"/>
      <c r="C22" s="446"/>
      <c r="D22" s="446"/>
      <c r="E22" s="446"/>
      <c r="F22" s="446"/>
      <c r="G22" s="446"/>
      <c r="H22" s="446"/>
      <c r="I22" s="446"/>
      <c r="J22" s="446"/>
      <c r="K22" s="446"/>
      <c r="L22" s="446"/>
      <c r="M22" s="446"/>
      <c r="N22" s="446"/>
      <c r="O22" s="447"/>
    </row>
    <row r="23" spans="1:15" ht="32.25" customHeight="1" thickBot="1" x14ac:dyDescent="0.4">
      <c r="A23" s="24"/>
      <c r="B23" s="19" t="s">
        <v>49</v>
      </c>
      <c r="C23" s="19" t="s">
        <v>50</v>
      </c>
      <c r="D23" s="19" t="s">
        <v>51</v>
      </c>
      <c r="E23" s="19" t="s">
        <v>52</v>
      </c>
      <c r="F23" s="19" t="s">
        <v>54</v>
      </c>
      <c r="G23" s="19" t="s">
        <v>55</v>
      </c>
      <c r="H23" s="19" t="s">
        <v>56</v>
      </c>
      <c r="I23" s="19" t="s">
        <v>57</v>
      </c>
      <c r="J23" s="19" t="s">
        <v>59</v>
      </c>
      <c r="K23" s="19" t="s">
        <v>60</v>
      </c>
      <c r="L23" s="19" t="s">
        <v>61</v>
      </c>
      <c r="M23" s="19" t="s">
        <v>62</v>
      </c>
      <c r="N23" s="20" t="s">
        <v>66</v>
      </c>
      <c r="O23" s="20" t="s">
        <v>67</v>
      </c>
    </row>
    <row r="24" spans="1:15" ht="32.25" customHeight="1" x14ac:dyDescent="0.35">
      <c r="A24" s="21" t="s">
        <v>10</v>
      </c>
      <c r="B24" s="199">
        <v>656087070</v>
      </c>
      <c r="C24" s="200"/>
      <c r="D24" s="199">
        <v>61371000</v>
      </c>
      <c r="E24" s="199">
        <v>166100929</v>
      </c>
      <c r="F24" s="199">
        <v>65784173</v>
      </c>
      <c r="G24" s="199">
        <v>1080000</v>
      </c>
      <c r="H24" s="201"/>
      <c r="I24" s="201"/>
      <c r="J24" s="202">
        <v>381000</v>
      </c>
      <c r="K24" s="202">
        <v>191200</v>
      </c>
      <c r="L24" s="201"/>
      <c r="M24" s="201"/>
      <c r="N24" s="342">
        <f>B24+C24+D24+E24+F24+G24+H24+I24+J24+K24+L24+M24</f>
        <v>950995372</v>
      </c>
      <c r="O24" s="203"/>
    </row>
    <row r="25" spans="1:15" ht="32.25" customHeight="1" x14ac:dyDescent="0.35">
      <c r="A25" s="21" t="s">
        <v>11</v>
      </c>
      <c r="B25" s="199">
        <v>428846683</v>
      </c>
      <c r="C25" s="199">
        <f>619031299-B25</f>
        <v>190184616</v>
      </c>
      <c r="D25" s="199">
        <f>620167426-B25-C25</f>
        <v>1136127</v>
      </c>
      <c r="E25" s="199">
        <f>606246767-B25-C25-D25</f>
        <v>-13920659</v>
      </c>
      <c r="F25" s="199">
        <f>706752973-B25-C25-D25-E25</f>
        <v>100506206</v>
      </c>
      <c r="G25" s="199">
        <f>707375513-B25-C25-D25-E25-F25</f>
        <v>622540</v>
      </c>
      <c r="H25" s="206">
        <f>718538232-B25-C25-D25-E25-F25-G25</f>
        <v>11162719</v>
      </c>
      <c r="I25" s="206">
        <f>783321088-B25-C25-D25-E25-F25-G25-H25</f>
        <v>64782856</v>
      </c>
      <c r="J25" s="206">
        <f>795976671-B25-C25-D25-E25-F25-G25-H25-I25</f>
        <v>12655583</v>
      </c>
      <c r="K25" s="204"/>
      <c r="L25" s="204"/>
      <c r="M25" s="204"/>
      <c r="N25" s="343">
        <f t="shared" ref="N25:N29" si="0">B25+C25+D25+E25+F25+G25+H25+I25+J25+K25+L25+M25</f>
        <v>795976671</v>
      </c>
      <c r="O25" s="205">
        <f>N25/N24</f>
        <v>0.836993211992203</v>
      </c>
    </row>
    <row r="26" spans="1:15" ht="32.25" customHeight="1" x14ac:dyDescent="0.35">
      <c r="A26" s="21" t="s">
        <v>12</v>
      </c>
      <c r="B26" s="199">
        <v>462190</v>
      </c>
      <c r="C26" s="199">
        <f>5965166-B26</f>
        <v>5502976</v>
      </c>
      <c r="D26" s="199">
        <f>44932730-B26-C26</f>
        <v>38967564</v>
      </c>
      <c r="E26" s="199">
        <f>101055625-B26-C26-D26</f>
        <v>56122895</v>
      </c>
      <c r="F26" s="199">
        <f>161962737-B26-C26-D26-E26</f>
        <v>60907112</v>
      </c>
      <c r="G26" s="199">
        <f>228855175-B26-C26-D26-E26-F26</f>
        <v>66892438</v>
      </c>
      <c r="H26" s="206">
        <f>316419744-B26-C26-D26-E26-F26-G26</f>
        <v>87564569</v>
      </c>
      <c r="I26" s="206">
        <f>379631777-B26-C26-D26-E26-F26-G26-H26</f>
        <v>63212033</v>
      </c>
      <c r="J26" s="206">
        <f>446841055-B26-C26-D26-E26-F26-G26-H26-I26</f>
        <v>67209278</v>
      </c>
      <c r="K26" s="206"/>
      <c r="L26" s="206"/>
      <c r="M26" s="206"/>
      <c r="N26" s="343">
        <f t="shared" si="0"/>
        <v>446841055</v>
      </c>
      <c r="O26" s="207"/>
    </row>
    <row r="27" spans="1:15" ht="32.25" customHeight="1" x14ac:dyDescent="0.35">
      <c r="A27" s="21" t="s">
        <v>68</v>
      </c>
      <c r="B27" s="208">
        <v>14808727</v>
      </c>
      <c r="C27" s="199">
        <v>47300219</v>
      </c>
      <c r="D27" s="199">
        <v>10921809</v>
      </c>
      <c r="E27" s="200"/>
      <c r="F27" s="200"/>
      <c r="G27" s="200"/>
      <c r="H27" s="204"/>
      <c r="I27" s="204"/>
      <c r="J27" s="204"/>
      <c r="K27" s="204"/>
      <c r="L27" s="204"/>
      <c r="M27" s="204"/>
      <c r="N27" s="343">
        <f t="shared" si="0"/>
        <v>73030755</v>
      </c>
      <c r="O27" s="207"/>
    </row>
    <row r="28" spans="1:15" ht="32.25" customHeight="1" x14ac:dyDescent="0.35">
      <c r="A28" s="21" t="s">
        <v>69</v>
      </c>
      <c r="B28" s="209">
        <v>0</v>
      </c>
      <c r="C28" s="209">
        <v>0</v>
      </c>
      <c r="D28" s="209"/>
      <c r="E28" s="209"/>
      <c r="F28" s="209"/>
      <c r="G28" s="314"/>
      <c r="H28" s="237"/>
      <c r="I28" s="210">
        <v>0</v>
      </c>
      <c r="J28" s="210">
        <v>0</v>
      </c>
      <c r="K28" s="210">
        <v>0</v>
      </c>
      <c r="L28" s="210">
        <v>0</v>
      </c>
      <c r="M28" s="210">
        <v>0</v>
      </c>
      <c r="N28" s="336">
        <f t="shared" si="0"/>
        <v>0</v>
      </c>
      <c r="O28" s="207"/>
    </row>
    <row r="29" spans="1:15" ht="32.25" customHeight="1" thickBot="1" x14ac:dyDescent="0.4">
      <c r="A29" s="22" t="s">
        <v>13</v>
      </c>
      <c r="B29" s="211">
        <v>21266879</v>
      </c>
      <c r="C29" s="199">
        <f>57154754-B29</f>
        <v>35887875</v>
      </c>
      <c r="D29" s="199">
        <f>57387675-B29-C29</f>
        <v>232921</v>
      </c>
      <c r="E29" s="199">
        <f>70755648-B29-C29-D29</f>
        <v>13367973</v>
      </c>
      <c r="F29" s="199">
        <f>71465246-B29-C29-D29-E29</f>
        <v>709598</v>
      </c>
      <c r="G29" s="209"/>
      <c r="H29" s="321">
        <v>0</v>
      </c>
      <c r="I29" s="206">
        <v>90900</v>
      </c>
      <c r="J29" s="212"/>
      <c r="K29" s="212"/>
      <c r="L29" s="212"/>
      <c r="M29" s="212"/>
      <c r="N29" s="350">
        <f t="shared" si="0"/>
        <v>71556146</v>
      </c>
      <c r="O29" s="213">
        <f>N29/N27</f>
        <v>0.97980838346803345</v>
      </c>
    </row>
    <row r="30" spans="1:15" s="23" customFormat="1" ht="16.5" customHeight="1" x14ac:dyDescent="0.3"/>
    <row r="31" spans="1:15" s="23" customFormat="1" ht="17.25" customHeight="1" x14ac:dyDescent="0.3"/>
    <row r="32" spans="1:15" ht="5.25" customHeight="1" thickBot="1" x14ac:dyDescent="0.4"/>
    <row r="33" spans="1:13" ht="48" customHeight="1" thickBot="1" x14ac:dyDescent="0.4">
      <c r="A33" s="412" t="s">
        <v>70</v>
      </c>
      <c r="B33" s="413"/>
      <c r="C33" s="413"/>
      <c r="D33" s="413"/>
      <c r="E33" s="413"/>
      <c r="F33" s="413"/>
      <c r="G33" s="413"/>
      <c r="H33" s="413"/>
      <c r="I33" s="414"/>
      <c r="J33" s="27"/>
    </row>
    <row r="34" spans="1:13" ht="50.25" customHeight="1" thickBot="1" x14ac:dyDescent="0.4">
      <c r="A34" s="35" t="s">
        <v>71</v>
      </c>
      <c r="B34" s="415" t="str">
        <f>+B12</f>
        <v>Realizar el 100% de atenciones psicosociales (valoraciones iniciales, asesoría, seguimientos y cierres) a mujeres que realizan actividades sexuales pagadas.</v>
      </c>
      <c r="C34" s="416"/>
      <c r="D34" s="416"/>
      <c r="E34" s="416"/>
      <c r="F34" s="416"/>
      <c r="G34" s="416"/>
      <c r="H34" s="416"/>
      <c r="I34" s="417"/>
      <c r="J34" s="25"/>
      <c r="M34" s="179"/>
    </row>
    <row r="35" spans="1:13" ht="28" customHeight="1" thickBot="1" x14ac:dyDescent="0.4">
      <c r="A35" s="407" t="s">
        <v>14</v>
      </c>
      <c r="B35" s="78">
        <v>2024</v>
      </c>
      <c r="C35" s="78">
        <v>2025</v>
      </c>
      <c r="D35" s="78">
        <v>2026</v>
      </c>
      <c r="E35" s="78">
        <v>2027</v>
      </c>
      <c r="F35" s="78" t="s">
        <v>72</v>
      </c>
      <c r="G35" s="426" t="s">
        <v>15</v>
      </c>
      <c r="H35" s="426"/>
      <c r="I35" s="426"/>
      <c r="J35" s="25"/>
      <c r="M35" s="179"/>
    </row>
    <row r="36" spans="1:13" ht="33.75" customHeight="1" thickBot="1" x14ac:dyDescent="0.4">
      <c r="A36" s="408"/>
      <c r="B36" s="214">
        <v>1</v>
      </c>
      <c r="C36" s="214">
        <v>1</v>
      </c>
      <c r="D36" s="214">
        <v>1</v>
      </c>
      <c r="E36" s="214">
        <v>1</v>
      </c>
      <c r="F36" s="215">
        <v>1</v>
      </c>
      <c r="G36" s="426"/>
      <c r="H36" s="426"/>
      <c r="I36" s="426"/>
      <c r="J36" s="25"/>
      <c r="M36" s="180"/>
    </row>
    <row r="37" spans="1:13" ht="40.5" customHeight="1" thickBot="1" x14ac:dyDescent="0.4">
      <c r="A37" s="36" t="s">
        <v>16</v>
      </c>
      <c r="B37" s="418">
        <v>0.3</v>
      </c>
      <c r="C37" s="419"/>
      <c r="D37" s="422" t="s">
        <v>73</v>
      </c>
      <c r="E37" s="423"/>
      <c r="F37" s="423"/>
      <c r="G37" s="423"/>
      <c r="H37" s="423"/>
      <c r="I37" s="424"/>
    </row>
    <row r="38" spans="1:13" s="26" customFormat="1" ht="80.25" customHeight="1" thickBot="1" x14ac:dyDescent="0.4">
      <c r="A38" s="407" t="s">
        <v>74</v>
      </c>
      <c r="B38" s="36" t="s">
        <v>75</v>
      </c>
      <c r="C38" s="35" t="s">
        <v>26</v>
      </c>
      <c r="D38" s="388" t="s">
        <v>27</v>
      </c>
      <c r="E38" s="389"/>
      <c r="F38" s="388" t="s">
        <v>28</v>
      </c>
      <c r="G38" s="389"/>
      <c r="H38" s="37" t="s">
        <v>29</v>
      </c>
      <c r="I38" s="39" t="s">
        <v>30</v>
      </c>
      <c r="M38" s="181"/>
    </row>
    <row r="39" spans="1:13" s="324" customFormat="1" ht="231" customHeight="1" thickBot="1" x14ac:dyDescent="0.4">
      <c r="A39" s="408"/>
      <c r="B39" s="216">
        <v>1</v>
      </c>
      <c r="C39" s="217">
        <v>1</v>
      </c>
      <c r="D39" s="390" t="s">
        <v>179</v>
      </c>
      <c r="E39" s="409"/>
      <c r="F39" s="390" t="s">
        <v>180</v>
      </c>
      <c r="G39" s="409"/>
      <c r="H39" s="322" t="s">
        <v>181</v>
      </c>
      <c r="I39" s="323" t="s">
        <v>182</v>
      </c>
      <c r="M39" s="325"/>
    </row>
    <row r="40" spans="1:13" s="26" customFormat="1" ht="68.25" customHeight="1" thickBot="1" x14ac:dyDescent="0.4">
      <c r="A40" s="407" t="s">
        <v>76</v>
      </c>
      <c r="B40" s="38" t="s">
        <v>75</v>
      </c>
      <c r="C40" s="37" t="s">
        <v>26</v>
      </c>
      <c r="D40" s="388" t="s">
        <v>27</v>
      </c>
      <c r="E40" s="389"/>
      <c r="F40" s="388" t="s">
        <v>28</v>
      </c>
      <c r="G40" s="389"/>
      <c r="H40" s="37" t="s">
        <v>29</v>
      </c>
      <c r="I40" s="39" t="s">
        <v>30</v>
      </c>
    </row>
    <row r="41" spans="1:13" s="324" customFormat="1" ht="200.25" customHeight="1" thickBot="1" x14ac:dyDescent="0.4">
      <c r="A41" s="408"/>
      <c r="B41" s="216">
        <v>1</v>
      </c>
      <c r="C41" s="217">
        <v>1</v>
      </c>
      <c r="D41" s="390" t="s">
        <v>183</v>
      </c>
      <c r="E41" s="409"/>
      <c r="F41" s="390" t="s">
        <v>475</v>
      </c>
      <c r="G41" s="409"/>
      <c r="H41" s="322" t="s">
        <v>181</v>
      </c>
      <c r="I41" s="323" t="s">
        <v>184</v>
      </c>
    </row>
    <row r="42" spans="1:13" s="26" customFormat="1" ht="71.25" customHeight="1" thickBot="1" x14ac:dyDescent="0.4">
      <c r="A42" s="407" t="s">
        <v>77</v>
      </c>
      <c r="B42" s="38" t="s">
        <v>75</v>
      </c>
      <c r="C42" s="37" t="s">
        <v>26</v>
      </c>
      <c r="D42" s="388" t="s">
        <v>27</v>
      </c>
      <c r="E42" s="389"/>
      <c r="F42" s="388" t="s">
        <v>28</v>
      </c>
      <c r="G42" s="389"/>
      <c r="H42" s="37" t="s">
        <v>29</v>
      </c>
      <c r="I42" s="39" t="s">
        <v>30</v>
      </c>
    </row>
    <row r="43" spans="1:13" s="327" customFormat="1" ht="242.25" customHeight="1" thickBot="1" x14ac:dyDescent="0.4">
      <c r="A43" s="408"/>
      <c r="B43" s="218">
        <v>1</v>
      </c>
      <c r="C43" s="219">
        <v>1</v>
      </c>
      <c r="D43" s="420" t="s">
        <v>457</v>
      </c>
      <c r="E43" s="421"/>
      <c r="F43" s="425" t="s">
        <v>476</v>
      </c>
      <c r="G43" s="421"/>
      <c r="H43" s="326" t="s">
        <v>181</v>
      </c>
      <c r="I43" s="328" t="s">
        <v>185</v>
      </c>
    </row>
    <row r="44" spans="1:13" s="26" customFormat="1" ht="84" customHeight="1" thickBot="1" x14ac:dyDescent="0.4">
      <c r="A44" s="407" t="s">
        <v>78</v>
      </c>
      <c r="B44" s="38" t="s">
        <v>75</v>
      </c>
      <c r="C44" s="38" t="s">
        <v>26</v>
      </c>
      <c r="D44" s="388" t="s">
        <v>27</v>
      </c>
      <c r="E44" s="389"/>
      <c r="F44" s="388" t="s">
        <v>28</v>
      </c>
      <c r="G44" s="389"/>
      <c r="H44" s="37" t="s">
        <v>29</v>
      </c>
      <c r="I44" s="37" t="s">
        <v>30</v>
      </c>
    </row>
    <row r="45" spans="1:13" s="324" customFormat="1" ht="261.75" customHeight="1" thickBot="1" x14ac:dyDescent="0.4">
      <c r="A45" s="408"/>
      <c r="B45" s="216">
        <v>1</v>
      </c>
      <c r="C45" s="221">
        <v>1</v>
      </c>
      <c r="D45" s="410" t="s">
        <v>459</v>
      </c>
      <c r="E45" s="411"/>
      <c r="F45" s="410" t="s">
        <v>477</v>
      </c>
      <c r="G45" s="411"/>
      <c r="H45" s="322" t="s">
        <v>181</v>
      </c>
      <c r="I45" s="323" t="s">
        <v>185</v>
      </c>
    </row>
    <row r="46" spans="1:13" s="26" customFormat="1" ht="47.25" customHeight="1" thickBot="1" x14ac:dyDescent="0.4">
      <c r="A46" s="407" t="s">
        <v>79</v>
      </c>
      <c r="B46" s="38" t="s">
        <v>75</v>
      </c>
      <c r="C46" s="37" t="s">
        <v>26</v>
      </c>
      <c r="D46" s="388" t="s">
        <v>27</v>
      </c>
      <c r="E46" s="389"/>
      <c r="F46" s="388" t="s">
        <v>28</v>
      </c>
      <c r="G46" s="389"/>
      <c r="H46" s="37" t="s">
        <v>29</v>
      </c>
      <c r="I46" s="39" t="s">
        <v>30</v>
      </c>
    </row>
    <row r="47" spans="1:13" s="324" customFormat="1" ht="298.5" customHeight="1" thickBot="1" x14ac:dyDescent="0.4">
      <c r="A47" s="408"/>
      <c r="B47" s="216">
        <v>1</v>
      </c>
      <c r="C47" s="221">
        <v>1</v>
      </c>
      <c r="D47" s="390" t="s">
        <v>458</v>
      </c>
      <c r="E47" s="392"/>
      <c r="F47" s="390" t="s">
        <v>478</v>
      </c>
      <c r="G47" s="392"/>
      <c r="H47" s="322" t="s">
        <v>181</v>
      </c>
      <c r="I47" s="323" t="s">
        <v>185</v>
      </c>
    </row>
    <row r="48" spans="1:13" s="26" customFormat="1" ht="52.5" customHeight="1" thickBot="1" x14ac:dyDescent="0.4">
      <c r="A48" s="407" t="s">
        <v>80</v>
      </c>
      <c r="B48" s="38" t="s">
        <v>75</v>
      </c>
      <c r="C48" s="37" t="s">
        <v>26</v>
      </c>
      <c r="D48" s="388" t="s">
        <v>27</v>
      </c>
      <c r="E48" s="389"/>
      <c r="F48" s="388" t="s">
        <v>28</v>
      </c>
      <c r="G48" s="389"/>
      <c r="H48" s="37" t="s">
        <v>29</v>
      </c>
      <c r="I48" s="39" t="s">
        <v>30</v>
      </c>
    </row>
    <row r="49" spans="1:9" s="324" customFormat="1" ht="337" customHeight="1" thickBot="1" x14ac:dyDescent="0.4">
      <c r="A49" s="408"/>
      <c r="B49" s="235">
        <v>1</v>
      </c>
      <c r="C49" s="309">
        <v>1</v>
      </c>
      <c r="D49" s="390" t="s">
        <v>460</v>
      </c>
      <c r="E49" s="392"/>
      <c r="F49" s="390" t="s">
        <v>479</v>
      </c>
      <c r="G49" s="392"/>
      <c r="H49" s="322" t="s">
        <v>181</v>
      </c>
      <c r="I49" s="323" t="s">
        <v>185</v>
      </c>
    </row>
    <row r="50" spans="1:9" ht="35.25" customHeight="1" thickBot="1" x14ac:dyDescent="0.4">
      <c r="A50" s="407" t="s">
        <v>81</v>
      </c>
      <c r="B50" s="36" t="s">
        <v>75</v>
      </c>
      <c r="C50" s="35" t="s">
        <v>26</v>
      </c>
      <c r="D50" s="388" t="s">
        <v>27</v>
      </c>
      <c r="E50" s="389"/>
      <c r="F50" s="388" t="s">
        <v>28</v>
      </c>
      <c r="G50" s="389"/>
      <c r="H50" s="37" t="s">
        <v>29</v>
      </c>
      <c r="I50" s="39" t="s">
        <v>30</v>
      </c>
    </row>
    <row r="51" spans="1:9" s="324" customFormat="1" ht="409.5" customHeight="1" thickBot="1" x14ac:dyDescent="0.4">
      <c r="A51" s="408"/>
      <c r="B51" s="235">
        <v>1</v>
      </c>
      <c r="C51" s="309">
        <v>1</v>
      </c>
      <c r="D51" s="390" t="s">
        <v>453</v>
      </c>
      <c r="E51" s="391"/>
      <c r="F51" s="390" t="s">
        <v>551</v>
      </c>
      <c r="G51" s="392"/>
      <c r="H51" s="322" t="s">
        <v>181</v>
      </c>
      <c r="I51" s="323" t="s">
        <v>182</v>
      </c>
    </row>
    <row r="52" spans="1:9" ht="35.25" customHeight="1" thickBot="1" x14ac:dyDescent="0.4">
      <c r="A52" s="407" t="s">
        <v>82</v>
      </c>
      <c r="B52" s="36" t="s">
        <v>75</v>
      </c>
      <c r="C52" s="35" t="s">
        <v>26</v>
      </c>
      <c r="D52" s="388" t="s">
        <v>27</v>
      </c>
      <c r="E52" s="389"/>
      <c r="F52" s="388" t="s">
        <v>28</v>
      </c>
      <c r="G52" s="389"/>
      <c r="H52" s="37" t="s">
        <v>29</v>
      </c>
      <c r="I52" s="39" t="s">
        <v>30</v>
      </c>
    </row>
    <row r="53" spans="1:9" ht="409.5" customHeight="1" thickBot="1" x14ac:dyDescent="0.4">
      <c r="A53" s="408"/>
      <c r="B53" s="235">
        <v>1</v>
      </c>
      <c r="C53" s="309">
        <v>1</v>
      </c>
      <c r="D53" s="390" t="s">
        <v>564</v>
      </c>
      <c r="E53" s="391"/>
      <c r="F53" s="390" t="s">
        <v>552</v>
      </c>
      <c r="G53" s="392"/>
      <c r="H53" s="322" t="s">
        <v>181</v>
      </c>
      <c r="I53" s="323" t="s">
        <v>182</v>
      </c>
    </row>
    <row r="54" spans="1:9" ht="35.25" customHeight="1" thickBot="1" x14ac:dyDescent="0.4">
      <c r="A54" s="407" t="s">
        <v>83</v>
      </c>
      <c r="B54" s="36" t="s">
        <v>75</v>
      </c>
      <c r="C54" s="35" t="s">
        <v>26</v>
      </c>
      <c r="D54" s="388" t="s">
        <v>27</v>
      </c>
      <c r="E54" s="389"/>
      <c r="F54" s="388" t="s">
        <v>28</v>
      </c>
      <c r="G54" s="389"/>
      <c r="H54" s="37" t="s">
        <v>29</v>
      </c>
      <c r="I54" s="39" t="s">
        <v>30</v>
      </c>
    </row>
    <row r="55" spans="1:9" ht="409.5" customHeight="1" thickBot="1" x14ac:dyDescent="0.4">
      <c r="A55" s="408"/>
      <c r="B55" s="235">
        <v>1</v>
      </c>
      <c r="C55" s="309">
        <v>1</v>
      </c>
      <c r="D55" s="390" t="s">
        <v>562</v>
      </c>
      <c r="E55" s="392"/>
      <c r="F55" s="390" t="s">
        <v>563</v>
      </c>
      <c r="G55" s="392"/>
      <c r="H55" s="322" t="s">
        <v>181</v>
      </c>
      <c r="I55" s="323" t="s">
        <v>182</v>
      </c>
    </row>
    <row r="56" spans="1:9" ht="35.25" customHeight="1" thickBot="1" x14ac:dyDescent="0.4">
      <c r="A56" s="407" t="s">
        <v>84</v>
      </c>
      <c r="B56" s="36" t="s">
        <v>75</v>
      </c>
      <c r="C56" s="35" t="s">
        <v>26</v>
      </c>
      <c r="D56" s="388" t="s">
        <v>27</v>
      </c>
      <c r="E56" s="389"/>
      <c r="F56" s="388" t="s">
        <v>28</v>
      </c>
      <c r="G56" s="389"/>
      <c r="H56" s="37" t="s">
        <v>29</v>
      </c>
      <c r="I56" s="39" t="s">
        <v>30</v>
      </c>
    </row>
    <row r="57" spans="1:9" ht="120.75" customHeight="1" thickBot="1" x14ac:dyDescent="0.4">
      <c r="A57" s="408"/>
      <c r="B57" s="235">
        <v>1</v>
      </c>
      <c r="C57" s="31"/>
      <c r="D57" s="393"/>
      <c r="E57" s="394"/>
      <c r="F57" s="393"/>
      <c r="G57" s="394"/>
      <c r="H57" s="28"/>
      <c r="I57" s="30"/>
    </row>
    <row r="58" spans="1:9" ht="35.25" customHeight="1" thickBot="1" x14ac:dyDescent="0.4">
      <c r="A58" s="407" t="s">
        <v>85</v>
      </c>
      <c r="B58" s="36" t="s">
        <v>75</v>
      </c>
      <c r="C58" s="35" t="s">
        <v>26</v>
      </c>
      <c r="D58" s="388" t="s">
        <v>27</v>
      </c>
      <c r="E58" s="389"/>
      <c r="F58" s="388" t="s">
        <v>28</v>
      </c>
      <c r="G58" s="389"/>
      <c r="H58" s="37" t="s">
        <v>29</v>
      </c>
      <c r="I58" s="39" t="s">
        <v>30</v>
      </c>
    </row>
    <row r="59" spans="1:9" ht="120.75" customHeight="1" thickBot="1" x14ac:dyDescent="0.4">
      <c r="A59" s="408"/>
      <c r="B59" s="235">
        <v>1</v>
      </c>
      <c r="C59" s="31"/>
      <c r="D59" s="393"/>
      <c r="E59" s="394"/>
      <c r="F59" s="395"/>
      <c r="G59" s="395"/>
      <c r="H59" s="28"/>
      <c r="I59" s="28"/>
    </row>
    <row r="60" spans="1:9" ht="35.25" customHeight="1" thickBot="1" x14ac:dyDescent="0.4">
      <c r="A60" s="407" t="s">
        <v>86</v>
      </c>
      <c r="B60" s="36" t="s">
        <v>75</v>
      </c>
      <c r="C60" s="35" t="s">
        <v>26</v>
      </c>
      <c r="D60" s="388" t="s">
        <v>27</v>
      </c>
      <c r="E60" s="389"/>
      <c r="F60" s="388" t="s">
        <v>28</v>
      </c>
      <c r="G60" s="389"/>
      <c r="H60" s="37" t="s">
        <v>29</v>
      </c>
      <c r="I60" s="39" t="s">
        <v>30</v>
      </c>
    </row>
    <row r="61" spans="1:9" ht="120.75" customHeight="1" thickBot="1" x14ac:dyDescent="0.4">
      <c r="A61" s="408"/>
      <c r="B61" s="235">
        <v>1</v>
      </c>
      <c r="C61" s="31"/>
      <c r="D61" s="393"/>
      <c r="E61" s="394"/>
      <c r="F61" s="393"/>
      <c r="G61" s="394"/>
      <c r="H61" s="28"/>
      <c r="I61" s="28"/>
    </row>
    <row r="62" spans="1:9" x14ac:dyDescent="0.35">
      <c r="B62" s="170">
        <f>+B47+B43+B41+B45+B49+B51+B53+B55+B57+B59+B61</f>
        <v>11</v>
      </c>
    </row>
    <row r="64" spans="1:9" s="25" customFormat="1" ht="30" customHeight="1" x14ac:dyDescent="0.35">
      <c r="A64" s="1"/>
      <c r="B64" s="1"/>
      <c r="C64" s="1"/>
      <c r="D64" s="1"/>
      <c r="E64" s="1"/>
      <c r="F64" s="1"/>
      <c r="G64" s="1"/>
      <c r="H64" s="1"/>
      <c r="I64" s="1"/>
    </row>
    <row r="65" spans="1:9" ht="34.5" customHeight="1" x14ac:dyDescent="0.35">
      <c r="A65" s="478" t="s">
        <v>17</v>
      </c>
      <c r="B65" s="478"/>
      <c r="C65" s="478"/>
      <c r="D65" s="478"/>
      <c r="E65" s="478"/>
      <c r="F65" s="478"/>
      <c r="G65" s="478"/>
      <c r="H65" s="478"/>
      <c r="I65" s="478"/>
    </row>
    <row r="66" spans="1:9" ht="115" customHeight="1" x14ac:dyDescent="0.35">
      <c r="A66" s="40" t="s">
        <v>18</v>
      </c>
      <c r="B66" s="396" t="s">
        <v>201</v>
      </c>
      <c r="C66" s="397"/>
      <c r="D66" s="396" t="s">
        <v>202</v>
      </c>
      <c r="E66" s="397"/>
      <c r="F66" s="396" t="s">
        <v>203</v>
      </c>
      <c r="G66" s="397"/>
      <c r="H66" s="479" t="s">
        <v>90</v>
      </c>
      <c r="I66" s="480"/>
    </row>
    <row r="67" spans="1:9" ht="45.75" customHeight="1" x14ac:dyDescent="0.35">
      <c r="A67" s="40" t="s">
        <v>91</v>
      </c>
      <c r="B67" s="483">
        <v>0.15</v>
      </c>
      <c r="C67" s="484"/>
      <c r="D67" s="483">
        <v>0.1</v>
      </c>
      <c r="E67" s="484"/>
      <c r="F67" s="483">
        <v>0.05</v>
      </c>
      <c r="G67" s="484"/>
      <c r="H67" s="485"/>
      <c r="I67" s="486"/>
    </row>
    <row r="68" spans="1:9" ht="30" customHeight="1" x14ac:dyDescent="0.35">
      <c r="A68" s="475" t="s">
        <v>49</v>
      </c>
      <c r="B68" s="82" t="s">
        <v>25</v>
      </c>
      <c r="C68" s="82" t="s">
        <v>26</v>
      </c>
      <c r="D68" s="82" t="s">
        <v>25</v>
      </c>
      <c r="E68" s="82" t="s">
        <v>26</v>
      </c>
      <c r="F68" s="82" t="s">
        <v>25</v>
      </c>
      <c r="G68" s="82" t="s">
        <v>26</v>
      </c>
      <c r="H68" s="82" t="s">
        <v>25</v>
      </c>
      <c r="I68" s="82" t="s">
        <v>26</v>
      </c>
    </row>
    <row r="69" spans="1:9" ht="30" customHeight="1" x14ac:dyDescent="0.35">
      <c r="A69" s="476"/>
      <c r="B69" s="236">
        <v>8.3299999999999999E-2</v>
      </c>
      <c r="C69" s="236">
        <v>8.3299999999999999E-2</v>
      </c>
      <c r="D69" s="236">
        <v>0.02</v>
      </c>
      <c r="E69" s="42">
        <v>0.02</v>
      </c>
      <c r="F69" s="45">
        <v>0</v>
      </c>
      <c r="G69" s="42">
        <v>0</v>
      </c>
      <c r="H69" s="45"/>
      <c r="I69" s="42"/>
    </row>
    <row r="70" spans="1:9" ht="161.25" customHeight="1" x14ac:dyDescent="0.35">
      <c r="A70" s="40" t="s">
        <v>92</v>
      </c>
      <c r="B70" s="400" t="s">
        <v>480</v>
      </c>
      <c r="C70" s="401"/>
      <c r="D70" s="380" t="s">
        <v>486</v>
      </c>
      <c r="E70" s="381"/>
      <c r="F70" s="380" t="s">
        <v>204</v>
      </c>
      <c r="G70" s="381"/>
      <c r="H70" s="481"/>
      <c r="I70" s="482"/>
    </row>
    <row r="71" spans="1:9" ht="80.25" customHeight="1" x14ac:dyDescent="0.35">
      <c r="A71" s="40" t="s">
        <v>93</v>
      </c>
      <c r="B71" s="382" t="s">
        <v>205</v>
      </c>
      <c r="C71" s="383"/>
      <c r="D71" s="382" t="s">
        <v>206</v>
      </c>
      <c r="E71" s="383"/>
      <c r="F71" s="398"/>
      <c r="G71" s="399"/>
      <c r="H71" s="378"/>
      <c r="I71" s="379"/>
    </row>
    <row r="72" spans="1:9" ht="30.75" customHeight="1" x14ac:dyDescent="0.35">
      <c r="A72" s="475" t="s">
        <v>50</v>
      </c>
      <c r="B72" s="82" t="s">
        <v>25</v>
      </c>
      <c r="C72" s="82" t="s">
        <v>26</v>
      </c>
      <c r="D72" s="82" t="s">
        <v>25</v>
      </c>
      <c r="E72" s="82" t="s">
        <v>26</v>
      </c>
      <c r="F72" s="82" t="s">
        <v>25</v>
      </c>
      <c r="G72" s="82" t="s">
        <v>26</v>
      </c>
      <c r="H72" s="82" t="s">
        <v>25</v>
      </c>
      <c r="I72" s="82" t="s">
        <v>26</v>
      </c>
    </row>
    <row r="73" spans="1:9" ht="30.75" customHeight="1" x14ac:dyDescent="0.35">
      <c r="A73" s="476"/>
      <c r="B73" s="236">
        <v>8.3299999999999999E-2</v>
      </c>
      <c r="C73" s="236">
        <v>8.3299999999999999E-2</v>
      </c>
      <c r="D73" s="236">
        <v>0.03</v>
      </c>
      <c r="E73" s="42">
        <v>0.03</v>
      </c>
      <c r="F73" s="45">
        <v>0.02</v>
      </c>
      <c r="G73" s="42">
        <v>0.02</v>
      </c>
      <c r="H73" s="45"/>
      <c r="I73" s="43"/>
    </row>
    <row r="74" spans="1:9" ht="201" customHeight="1" x14ac:dyDescent="0.35">
      <c r="A74" s="40" t="s">
        <v>92</v>
      </c>
      <c r="B74" s="431" t="s">
        <v>481</v>
      </c>
      <c r="C74" s="432"/>
      <c r="D74" s="431" t="s">
        <v>487</v>
      </c>
      <c r="E74" s="432"/>
      <c r="F74" s="427" t="s">
        <v>207</v>
      </c>
      <c r="G74" s="428"/>
      <c r="H74" s="429"/>
      <c r="I74" s="430"/>
    </row>
    <row r="75" spans="1:9" ht="96" customHeight="1" x14ac:dyDescent="0.35">
      <c r="A75" s="40" t="s">
        <v>93</v>
      </c>
      <c r="B75" s="382" t="s">
        <v>205</v>
      </c>
      <c r="C75" s="383"/>
      <c r="D75" s="382" t="s">
        <v>206</v>
      </c>
      <c r="E75" s="383"/>
      <c r="F75" s="398" t="s">
        <v>208</v>
      </c>
      <c r="G75" s="399"/>
      <c r="H75" s="378"/>
      <c r="I75" s="379"/>
    </row>
    <row r="76" spans="1:9" ht="30.75" customHeight="1" x14ac:dyDescent="0.35">
      <c r="A76" s="475" t="s">
        <v>51</v>
      </c>
      <c r="B76" s="82" t="s">
        <v>25</v>
      </c>
      <c r="C76" s="82" t="s">
        <v>26</v>
      </c>
      <c r="D76" s="82" t="s">
        <v>25</v>
      </c>
      <c r="E76" s="82" t="s">
        <v>26</v>
      </c>
      <c r="F76" s="82" t="s">
        <v>25</v>
      </c>
      <c r="G76" s="82" t="s">
        <v>26</v>
      </c>
      <c r="H76" s="82" t="s">
        <v>25</v>
      </c>
      <c r="I76" s="82" t="s">
        <v>26</v>
      </c>
    </row>
    <row r="77" spans="1:9" ht="30.75" customHeight="1" x14ac:dyDescent="0.35">
      <c r="A77" s="476"/>
      <c r="B77" s="236">
        <v>8.3299999999999999E-2</v>
      </c>
      <c r="C77" s="236">
        <v>8.3299999999999999E-2</v>
      </c>
      <c r="D77" s="236">
        <v>0.03</v>
      </c>
      <c r="E77" s="42">
        <v>0.03</v>
      </c>
      <c r="F77" s="45">
        <v>0.05</v>
      </c>
      <c r="G77" s="42">
        <v>0.05</v>
      </c>
      <c r="H77" s="45"/>
      <c r="I77" s="43"/>
    </row>
    <row r="78" spans="1:9" ht="242.25" customHeight="1" x14ac:dyDescent="0.35">
      <c r="A78" s="40" t="s">
        <v>92</v>
      </c>
      <c r="B78" s="400" t="s">
        <v>482</v>
      </c>
      <c r="C78" s="401"/>
      <c r="D78" s="400" t="s">
        <v>488</v>
      </c>
      <c r="E78" s="401"/>
      <c r="F78" s="402" t="s">
        <v>209</v>
      </c>
      <c r="G78" s="403"/>
      <c r="H78" s="378"/>
      <c r="I78" s="379"/>
    </row>
    <row r="79" spans="1:9" ht="100" customHeight="1" x14ac:dyDescent="0.35">
      <c r="A79" s="40" t="s">
        <v>93</v>
      </c>
      <c r="B79" s="382" t="s">
        <v>210</v>
      </c>
      <c r="C79" s="383"/>
      <c r="D79" s="382" t="s">
        <v>211</v>
      </c>
      <c r="E79" s="383"/>
      <c r="F79" s="382" t="s">
        <v>212</v>
      </c>
      <c r="G79" s="379"/>
      <c r="H79" s="378"/>
      <c r="I79" s="379"/>
    </row>
    <row r="80" spans="1:9" ht="30.75" customHeight="1" x14ac:dyDescent="0.35">
      <c r="A80" s="475" t="s">
        <v>52</v>
      </c>
      <c r="B80" s="82" t="s">
        <v>25</v>
      </c>
      <c r="C80" s="82" t="s">
        <v>26</v>
      </c>
      <c r="D80" s="82" t="s">
        <v>25</v>
      </c>
      <c r="E80" s="82" t="s">
        <v>26</v>
      </c>
      <c r="F80" s="82" t="s">
        <v>25</v>
      </c>
      <c r="G80" s="82" t="s">
        <v>26</v>
      </c>
      <c r="H80" s="82" t="s">
        <v>25</v>
      </c>
      <c r="I80" s="82" t="s">
        <v>26</v>
      </c>
    </row>
    <row r="81" spans="1:9" ht="30.75" customHeight="1" x14ac:dyDescent="0.35">
      <c r="A81" s="476"/>
      <c r="B81" s="236">
        <v>8.3299999999999999E-2</v>
      </c>
      <c r="C81" s="236">
        <v>8.3299999999999999E-2</v>
      </c>
      <c r="D81" s="236">
        <v>0.09</v>
      </c>
      <c r="E81" s="42">
        <v>0.09</v>
      </c>
      <c r="F81" s="45">
        <v>0.09</v>
      </c>
      <c r="G81" s="42">
        <v>0.09</v>
      </c>
      <c r="H81" s="45"/>
      <c r="I81" s="43"/>
    </row>
    <row r="82" spans="1:9" ht="237" customHeight="1" x14ac:dyDescent="0.35">
      <c r="A82" s="40" t="s">
        <v>92</v>
      </c>
      <c r="B82" s="380" t="s">
        <v>483</v>
      </c>
      <c r="C82" s="381"/>
      <c r="D82" s="380" t="s">
        <v>489</v>
      </c>
      <c r="E82" s="381"/>
      <c r="F82" s="380" t="s">
        <v>270</v>
      </c>
      <c r="G82" s="381"/>
      <c r="H82" s="378"/>
      <c r="I82" s="379"/>
    </row>
    <row r="83" spans="1:9" ht="63" customHeight="1" x14ac:dyDescent="0.35">
      <c r="A83" s="40" t="s">
        <v>93</v>
      </c>
      <c r="B83" s="382" t="s">
        <v>271</v>
      </c>
      <c r="C83" s="487"/>
      <c r="D83" s="382" t="s">
        <v>272</v>
      </c>
      <c r="E83" s="383"/>
      <c r="F83" s="382" t="s">
        <v>273</v>
      </c>
      <c r="G83" s="379"/>
      <c r="H83" s="378"/>
      <c r="I83" s="379"/>
    </row>
    <row r="84" spans="1:9" ht="30" customHeight="1" x14ac:dyDescent="0.35">
      <c r="A84" s="475" t="s">
        <v>54</v>
      </c>
      <c r="B84" s="82" t="s">
        <v>25</v>
      </c>
      <c r="C84" s="82" t="s">
        <v>26</v>
      </c>
      <c r="D84" s="82" t="s">
        <v>25</v>
      </c>
      <c r="E84" s="82" t="s">
        <v>26</v>
      </c>
      <c r="F84" s="82" t="s">
        <v>25</v>
      </c>
      <c r="G84" s="82" t="s">
        <v>26</v>
      </c>
      <c r="H84" s="82" t="s">
        <v>25</v>
      </c>
      <c r="I84" s="82" t="s">
        <v>26</v>
      </c>
    </row>
    <row r="85" spans="1:9" ht="30" customHeight="1" x14ac:dyDescent="0.35">
      <c r="A85" s="476"/>
      <c r="B85" s="236">
        <v>8.3299999999999999E-2</v>
      </c>
      <c r="C85" s="236">
        <v>8.3299999999999999E-2</v>
      </c>
      <c r="D85" s="236">
        <v>0.09</v>
      </c>
      <c r="E85" s="236">
        <v>0.12</v>
      </c>
      <c r="F85" s="45">
        <v>0.09</v>
      </c>
      <c r="G85" s="45">
        <v>0.12</v>
      </c>
      <c r="H85" s="45"/>
      <c r="I85" s="43"/>
    </row>
    <row r="86" spans="1:9" ht="209.25" customHeight="1" x14ac:dyDescent="0.35">
      <c r="A86" s="40" t="s">
        <v>92</v>
      </c>
      <c r="B86" s="404" t="s">
        <v>484</v>
      </c>
      <c r="C86" s="404"/>
      <c r="D86" s="404" t="s">
        <v>490</v>
      </c>
      <c r="E86" s="404"/>
      <c r="F86" s="404" t="s">
        <v>400</v>
      </c>
      <c r="G86" s="404"/>
      <c r="H86" s="488"/>
      <c r="I86" s="488"/>
    </row>
    <row r="87" spans="1:9" ht="80.25" customHeight="1" x14ac:dyDescent="0.35">
      <c r="A87" s="40" t="s">
        <v>93</v>
      </c>
      <c r="B87" s="382" t="s">
        <v>401</v>
      </c>
      <c r="C87" s="383"/>
      <c r="D87" s="382" t="s">
        <v>402</v>
      </c>
      <c r="E87" s="383"/>
      <c r="F87" s="382" t="s">
        <v>403</v>
      </c>
      <c r="G87" s="383"/>
      <c r="H87" s="373"/>
      <c r="I87" s="374"/>
    </row>
    <row r="88" spans="1:9" ht="29.25" customHeight="1" x14ac:dyDescent="0.35">
      <c r="A88" s="475" t="s">
        <v>55</v>
      </c>
      <c r="B88" s="82" t="s">
        <v>25</v>
      </c>
      <c r="C88" s="82" t="s">
        <v>26</v>
      </c>
      <c r="D88" s="82" t="s">
        <v>25</v>
      </c>
      <c r="E88" s="82" t="s">
        <v>26</v>
      </c>
      <c r="F88" s="82" t="s">
        <v>25</v>
      </c>
      <c r="G88" s="82" t="s">
        <v>26</v>
      </c>
      <c r="H88" s="82" t="s">
        <v>25</v>
      </c>
      <c r="I88" s="82" t="s">
        <v>26</v>
      </c>
    </row>
    <row r="89" spans="1:9" ht="29.25" customHeight="1" x14ac:dyDescent="0.35">
      <c r="A89" s="476"/>
      <c r="B89" s="236">
        <v>8.3299999999999999E-2</v>
      </c>
      <c r="C89" s="236">
        <v>8.3299999999999999E-2</v>
      </c>
      <c r="D89" s="236">
        <v>0.09</v>
      </c>
      <c r="E89" s="307">
        <v>0.11</v>
      </c>
      <c r="F89" s="45">
        <v>0.1</v>
      </c>
      <c r="G89" s="307">
        <v>0.12</v>
      </c>
      <c r="H89" s="45"/>
      <c r="I89" s="43"/>
    </row>
    <row r="90" spans="1:9" ht="251.25" customHeight="1" x14ac:dyDescent="0.35">
      <c r="A90" s="40" t="s">
        <v>92</v>
      </c>
      <c r="B90" s="376" t="s">
        <v>415</v>
      </c>
      <c r="C90" s="377"/>
      <c r="D90" s="376" t="s">
        <v>491</v>
      </c>
      <c r="E90" s="377"/>
      <c r="F90" s="376" t="s">
        <v>416</v>
      </c>
      <c r="G90" s="376"/>
      <c r="H90" s="372"/>
      <c r="I90" s="372"/>
    </row>
    <row r="91" spans="1:9" s="308" customFormat="1" ht="80.25" customHeight="1" x14ac:dyDescent="0.35">
      <c r="A91" s="40" t="s">
        <v>93</v>
      </c>
      <c r="B91" s="382" t="s">
        <v>417</v>
      </c>
      <c r="C91" s="383"/>
      <c r="D91" s="382" t="s">
        <v>418</v>
      </c>
      <c r="E91" s="383"/>
      <c r="F91" s="382" t="s">
        <v>419</v>
      </c>
      <c r="G91" s="383"/>
      <c r="H91" s="385"/>
      <c r="I91" s="383"/>
    </row>
    <row r="92" spans="1:9" ht="25" customHeight="1" x14ac:dyDescent="0.35">
      <c r="A92" s="475" t="s">
        <v>56</v>
      </c>
      <c r="B92" s="82" t="s">
        <v>25</v>
      </c>
      <c r="C92" s="82" t="s">
        <v>26</v>
      </c>
      <c r="D92" s="82" t="s">
        <v>25</v>
      </c>
      <c r="E92" s="82" t="s">
        <v>26</v>
      </c>
      <c r="F92" s="82" t="s">
        <v>25</v>
      </c>
      <c r="G92" s="82" t="s">
        <v>26</v>
      </c>
      <c r="H92" s="82" t="s">
        <v>25</v>
      </c>
      <c r="I92" s="82" t="s">
        <v>26</v>
      </c>
    </row>
    <row r="93" spans="1:9" ht="25" customHeight="1" x14ac:dyDescent="0.35">
      <c r="A93" s="476"/>
      <c r="B93" s="236">
        <v>8.3299999999999999E-2</v>
      </c>
      <c r="C93" s="236">
        <v>8.3299999999999999E-2</v>
      </c>
      <c r="D93" s="236">
        <v>0.1</v>
      </c>
      <c r="E93" s="42">
        <v>0.12</v>
      </c>
      <c r="F93" s="45">
        <v>0.1</v>
      </c>
      <c r="G93" s="42">
        <v>0.1</v>
      </c>
      <c r="H93" s="45"/>
      <c r="I93" s="43"/>
    </row>
    <row r="94" spans="1:9" ht="253" customHeight="1" x14ac:dyDescent="0.35">
      <c r="A94" s="40" t="s">
        <v>92</v>
      </c>
      <c r="B94" s="376" t="s">
        <v>485</v>
      </c>
      <c r="C94" s="376"/>
      <c r="D94" s="376" t="s">
        <v>492</v>
      </c>
      <c r="E94" s="377"/>
      <c r="F94" s="376" t="s">
        <v>440</v>
      </c>
      <c r="G94" s="376"/>
      <c r="H94" s="372"/>
      <c r="I94" s="372"/>
    </row>
    <row r="95" spans="1:9" ht="80.25" customHeight="1" x14ac:dyDescent="0.35">
      <c r="A95" s="40" t="s">
        <v>93</v>
      </c>
      <c r="B95" s="382" t="s">
        <v>441</v>
      </c>
      <c r="C95" s="383"/>
      <c r="D95" s="384" t="s">
        <v>442</v>
      </c>
      <c r="E95" s="374"/>
      <c r="F95" s="384" t="s">
        <v>443</v>
      </c>
      <c r="G95" s="374"/>
      <c r="H95" s="373"/>
      <c r="I95" s="374"/>
    </row>
    <row r="96" spans="1:9" ht="25" customHeight="1" x14ac:dyDescent="0.35">
      <c r="A96" s="475" t="s">
        <v>57</v>
      </c>
      <c r="B96" s="82" t="s">
        <v>25</v>
      </c>
      <c r="C96" s="82" t="s">
        <v>26</v>
      </c>
      <c r="D96" s="82" t="s">
        <v>25</v>
      </c>
      <c r="E96" s="82" t="s">
        <v>26</v>
      </c>
      <c r="F96" s="82" t="s">
        <v>25</v>
      </c>
      <c r="G96" s="82" t="s">
        <v>26</v>
      </c>
      <c r="H96" s="82" t="s">
        <v>25</v>
      </c>
      <c r="I96" s="82" t="s">
        <v>26</v>
      </c>
    </row>
    <row r="97" spans="1:9" ht="25" customHeight="1" x14ac:dyDescent="0.35">
      <c r="A97" s="476"/>
      <c r="B97" s="236">
        <v>8.3299999999999999E-2</v>
      </c>
      <c r="C97" s="236">
        <v>8.3299999999999999E-2</v>
      </c>
      <c r="D97" s="236">
        <v>0.1</v>
      </c>
      <c r="E97" s="42">
        <v>0.1</v>
      </c>
      <c r="F97" s="45">
        <v>0.1</v>
      </c>
      <c r="G97" s="42">
        <v>0.1</v>
      </c>
      <c r="H97" s="45"/>
      <c r="I97" s="43"/>
    </row>
    <row r="98" spans="1:9" ht="317.5" customHeight="1" x14ac:dyDescent="0.35">
      <c r="A98" s="40" t="s">
        <v>92</v>
      </c>
      <c r="B98" s="376" t="s">
        <v>537</v>
      </c>
      <c r="C98" s="376"/>
      <c r="D98" s="376" t="s">
        <v>538</v>
      </c>
      <c r="E98" s="377"/>
      <c r="F98" s="376" t="s">
        <v>539</v>
      </c>
      <c r="G98" s="376"/>
      <c r="H98" s="372"/>
      <c r="I98" s="372"/>
    </row>
    <row r="99" spans="1:9" s="308" customFormat="1" ht="80.25" customHeight="1" x14ac:dyDescent="0.35">
      <c r="A99" s="40" t="s">
        <v>93</v>
      </c>
      <c r="B99" s="382" t="s">
        <v>541</v>
      </c>
      <c r="C99" s="383"/>
      <c r="D99" s="382" t="s">
        <v>542</v>
      </c>
      <c r="E99" s="383"/>
      <c r="F99" s="382" t="s">
        <v>543</v>
      </c>
      <c r="G99" s="383"/>
      <c r="H99" s="385"/>
      <c r="I99" s="383"/>
    </row>
    <row r="100" spans="1:9" ht="25" customHeight="1" x14ac:dyDescent="0.35">
      <c r="A100" s="475" t="s">
        <v>59</v>
      </c>
      <c r="B100" s="82" t="s">
        <v>25</v>
      </c>
      <c r="C100" s="82" t="s">
        <v>26</v>
      </c>
      <c r="D100" s="82" t="s">
        <v>25</v>
      </c>
      <c r="E100" s="82" t="s">
        <v>26</v>
      </c>
      <c r="F100" s="82" t="s">
        <v>25</v>
      </c>
      <c r="G100" s="82" t="s">
        <v>26</v>
      </c>
      <c r="H100" s="82" t="s">
        <v>25</v>
      </c>
      <c r="I100" s="82" t="s">
        <v>26</v>
      </c>
    </row>
    <row r="101" spans="1:9" ht="25" customHeight="1" x14ac:dyDescent="0.35">
      <c r="A101" s="476"/>
      <c r="B101" s="236">
        <v>8.3299999999999999E-2</v>
      </c>
      <c r="C101" s="236">
        <v>8.3299999999999999E-2</v>
      </c>
      <c r="D101" s="236">
        <v>0.1</v>
      </c>
      <c r="E101" s="42">
        <v>0.13</v>
      </c>
      <c r="F101" s="45">
        <v>0.1</v>
      </c>
      <c r="G101" s="42">
        <v>0.1</v>
      </c>
      <c r="H101" s="45"/>
      <c r="I101" s="43"/>
    </row>
    <row r="102" spans="1:9" ht="372" customHeight="1" x14ac:dyDescent="0.35">
      <c r="A102" s="40" t="s">
        <v>92</v>
      </c>
      <c r="B102" s="376" t="s">
        <v>560</v>
      </c>
      <c r="C102" s="377"/>
      <c r="D102" s="376" t="s">
        <v>575</v>
      </c>
      <c r="E102" s="377"/>
      <c r="F102" s="405" t="s">
        <v>561</v>
      </c>
      <c r="G102" s="406"/>
      <c r="H102" s="372"/>
      <c r="I102" s="372"/>
    </row>
    <row r="103" spans="1:9" ht="80.25" customHeight="1" x14ac:dyDescent="0.35">
      <c r="A103" s="40" t="s">
        <v>93</v>
      </c>
      <c r="B103" s="382" t="s">
        <v>565</v>
      </c>
      <c r="C103" s="383"/>
      <c r="D103" s="384" t="s">
        <v>566</v>
      </c>
      <c r="E103" s="374"/>
      <c r="F103" s="386" t="s">
        <v>567</v>
      </c>
      <c r="G103" s="387"/>
      <c r="H103" s="373"/>
      <c r="I103" s="374"/>
    </row>
    <row r="104" spans="1:9" ht="25" customHeight="1" x14ac:dyDescent="0.35">
      <c r="A104" s="475" t="s">
        <v>60</v>
      </c>
      <c r="B104" s="82" t="s">
        <v>25</v>
      </c>
      <c r="C104" s="82" t="s">
        <v>26</v>
      </c>
      <c r="D104" s="82" t="s">
        <v>25</v>
      </c>
      <c r="E104" s="82" t="s">
        <v>26</v>
      </c>
      <c r="F104" s="82" t="s">
        <v>25</v>
      </c>
      <c r="G104" s="82" t="s">
        <v>26</v>
      </c>
      <c r="H104" s="82" t="s">
        <v>25</v>
      </c>
      <c r="I104" s="82" t="s">
        <v>26</v>
      </c>
    </row>
    <row r="105" spans="1:9" ht="25" customHeight="1" x14ac:dyDescent="0.35">
      <c r="A105" s="476"/>
      <c r="B105" s="236">
        <v>8.3299999999999999E-2</v>
      </c>
      <c r="C105" s="42"/>
      <c r="D105" s="236">
        <v>0.15</v>
      </c>
      <c r="E105" s="42"/>
      <c r="F105" s="45">
        <v>0.15</v>
      </c>
      <c r="G105" s="42"/>
      <c r="H105" s="45"/>
      <c r="I105" s="43"/>
    </row>
    <row r="106" spans="1:9" ht="80.25" customHeight="1" x14ac:dyDescent="0.35">
      <c r="A106" s="40" t="s">
        <v>92</v>
      </c>
      <c r="B106" s="372"/>
      <c r="C106" s="372"/>
      <c r="D106" s="372"/>
      <c r="E106" s="372"/>
      <c r="F106" s="372"/>
      <c r="G106" s="372"/>
      <c r="H106" s="372"/>
      <c r="I106" s="372"/>
    </row>
    <row r="107" spans="1:9" ht="80.25" customHeight="1" x14ac:dyDescent="0.35">
      <c r="A107" s="40" t="s">
        <v>93</v>
      </c>
      <c r="B107" s="373"/>
      <c r="C107" s="374"/>
      <c r="D107" s="373"/>
      <c r="E107" s="374"/>
      <c r="F107" s="373"/>
      <c r="G107" s="374"/>
      <c r="H107" s="373"/>
      <c r="I107" s="374"/>
    </row>
    <row r="108" spans="1:9" ht="25" customHeight="1" x14ac:dyDescent="0.35">
      <c r="A108" s="475" t="s">
        <v>61</v>
      </c>
      <c r="B108" s="82" t="s">
        <v>25</v>
      </c>
      <c r="C108" s="82" t="s">
        <v>26</v>
      </c>
      <c r="D108" s="82" t="s">
        <v>25</v>
      </c>
      <c r="E108" s="82" t="s">
        <v>26</v>
      </c>
      <c r="F108" s="82" t="s">
        <v>25</v>
      </c>
      <c r="G108" s="82" t="s">
        <v>26</v>
      </c>
      <c r="H108" s="82" t="s">
        <v>25</v>
      </c>
      <c r="I108" s="82" t="s">
        <v>26</v>
      </c>
    </row>
    <row r="109" spans="1:9" ht="25" customHeight="1" x14ac:dyDescent="0.35">
      <c r="A109" s="476"/>
      <c r="B109" s="236">
        <v>8.3299999999999999E-2</v>
      </c>
      <c r="C109" s="42"/>
      <c r="D109" s="236">
        <v>0.15</v>
      </c>
      <c r="E109" s="42"/>
      <c r="F109" s="45">
        <v>0.15</v>
      </c>
      <c r="G109" s="42"/>
      <c r="H109" s="45"/>
      <c r="I109" s="43"/>
    </row>
    <row r="110" spans="1:9" ht="80.25" customHeight="1" x14ac:dyDescent="0.35">
      <c r="A110" s="40" t="s">
        <v>92</v>
      </c>
      <c r="B110" s="372"/>
      <c r="C110" s="372"/>
      <c r="D110" s="372"/>
      <c r="E110" s="372"/>
      <c r="F110" s="372"/>
      <c r="G110" s="372"/>
      <c r="H110" s="372"/>
      <c r="I110" s="372"/>
    </row>
    <row r="111" spans="1:9" ht="80.25" customHeight="1" x14ac:dyDescent="0.35">
      <c r="A111" s="40" t="s">
        <v>93</v>
      </c>
      <c r="B111" s="373"/>
      <c r="C111" s="374"/>
      <c r="D111" s="373"/>
      <c r="E111" s="374"/>
      <c r="F111" s="373"/>
      <c r="G111" s="374"/>
      <c r="H111" s="373"/>
      <c r="I111" s="374"/>
    </row>
    <row r="112" spans="1:9" ht="25" customHeight="1" x14ac:dyDescent="0.35">
      <c r="A112" s="475" t="s">
        <v>62</v>
      </c>
      <c r="B112" s="82" t="s">
        <v>25</v>
      </c>
      <c r="C112" s="82" t="s">
        <v>26</v>
      </c>
      <c r="D112" s="82" t="s">
        <v>25</v>
      </c>
      <c r="E112" s="82" t="s">
        <v>26</v>
      </c>
      <c r="F112" s="82" t="s">
        <v>25</v>
      </c>
      <c r="G112" s="82" t="s">
        <v>26</v>
      </c>
      <c r="H112" s="82" t="s">
        <v>25</v>
      </c>
      <c r="I112" s="82" t="s">
        <v>26</v>
      </c>
    </row>
    <row r="113" spans="1:9" ht="25" customHeight="1" x14ac:dyDescent="0.35">
      <c r="A113" s="476"/>
      <c r="B113" s="236">
        <v>8.3299999999999999E-2</v>
      </c>
      <c r="C113" s="42"/>
      <c r="D113" s="236">
        <v>0.05</v>
      </c>
      <c r="E113" s="42"/>
      <c r="F113" s="45">
        <v>0.05</v>
      </c>
      <c r="G113" s="42"/>
      <c r="H113" s="159"/>
      <c r="I113" s="160"/>
    </row>
    <row r="114" spans="1:9" ht="80.25" customHeight="1" x14ac:dyDescent="0.35">
      <c r="A114" s="40" t="s">
        <v>92</v>
      </c>
      <c r="B114" s="375"/>
      <c r="C114" s="375"/>
      <c r="D114" s="375"/>
      <c r="E114" s="375"/>
      <c r="F114" s="375"/>
      <c r="G114" s="375"/>
      <c r="H114" s="375"/>
      <c r="I114" s="375"/>
    </row>
    <row r="115" spans="1:9" ht="80.25" customHeight="1" x14ac:dyDescent="0.35">
      <c r="A115" s="40" t="s">
        <v>93</v>
      </c>
      <c r="B115" s="373"/>
      <c r="C115" s="374"/>
      <c r="D115" s="373"/>
      <c r="E115" s="374"/>
      <c r="F115" s="373"/>
      <c r="G115" s="374"/>
      <c r="H115" s="373"/>
      <c r="I115" s="374"/>
    </row>
    <row r="116" spans="1:9" ht="58.75" customHeight="1" x14ac:dyDescent="0.35">
      <c r="A116" s="41" t="s">
        <v>94</v>
      </c>
      <c r="B116" s="332">
        <f t="shared" ref="B116:I116" si="1">(B69+B73+B77+B81+B85+B89+B93+B97+B101+B105+B109+B113)</f>
        <v>0.99960000000000016</v>
      </c>
      <c r="C116" s="332">
        <f t="shared" si="1"/>
        <v>0.74970000000000003</v>
      </c>
      <c r="D116" s="332">
        <f t="shared" si="1"/>
        <v>1</v>
      </c>
      <c r="E116" s="332">
        <f t="shared" si="1"/>
        <v>0.75</v>
      </c>
      <c r="F116" s="332">
        <f t="shared" si="1"/>
        <v>1</v>
      </c>
      <c r="G116" s="332">
        <f t="shared" si="1"/>
        <v>0.7</v>
      </c>
      <c r="H116" s="332">
        <f t="shared" si="1"/>
        <v>0</v>
      </c>
      <c r="I116" s="332">
        <f t="shared" si="1"/>
        <v>0</v>
      </c>
    </row>
    <row r="121" spans="1:9" ht="37.5" customHeight="1" x14ac:dyDescent="0.35"/>
    <row r="122" spans="1:9" ht="19.5" customHeight="1" x14ac:dyDescent="0.35"/>
    <row r="123" spans="1:9" ht="19.5" customHeight="1" x14ac:dyDescent="0.35"/>
    <row r="124" spans="1:9" ht="34.5" customHeight="1" x14ac:dyDescent="0.35"/>
    <row r="125" spans="1:9" ht="15" customHeight="1" x14ac:dyDescent="0.35"/>
    <row r="126" spans="1:9" ht="15.75" customHeight="1" x14ac:dyDescent="0.35"/>
  </sheetData>
  <mergeCells count="211">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H86:I86"/>
    <mergeCell ref="B79:C79"/>
    <mergeCell ref="D79:E79"/>
    <mergeCell ref="F79:G79"/>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B67:C67"/>
    <mergeCell ref="D67:E67"/>
    <mergeCell ref="F67:G67"/>
    <mergeCell ref="H67:I67"/>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D71:E71"/>
    <mergeCell ref="F71:G71"/>
    <mergeCell ref="F74:G74"/>
    <mergeCell ref="H74:I74"/>
    <mergeCell ref="B74:C74"/>
    <mergeCell ref="D74:E74"/>
    <mergeCell ref="H75:I75"/>
    <mergeCell ref="H78:I78"/>
    <mergeCell ref="H71:I71"/>
    <mergeCell ref="H83:I83"/>
    <mergeCell ref="B86:C86"/>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B71:C71"/>
    <mergeCell ref="A44:A45"/>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D103:E103"/>
    <mergeCell ref="B75:C75"/>
    <mergeCell ref="D75:E75"/>
    <mergeCell ref="F75:G75"/>
    <mergeCell ref="B78:C78"/>
    <mergeCell ref="D78:E78"/>
    <mergeCell ref="F78:G78"/>
    <mergeCell ref="F98:G98"/>
    <mergeCell ref="D86:E86"/>
    <mergeCell ref="F86:G86"/>
    <mergeCell ref="B98:C98"/>
    <mergeCell ref="D98:E98"/>
    <mergeCell ref="F102:G102"/>
    <mergeCell ref="F83:G83"/>
    <mergeCell ref="F54:G54"/>
    <mergeCell ref="D56:E56"/>
    <mergeCell ref="F56:G56"/>
    <mergeCell ref="D51:E51"/>
    <mergeCell ref="D55:E55"/>
    <mergeCell ref="F61:G61"/>
    <mergeCell ref="F59:G59"/>
    <mergeCell ref="B66:C66"/>
    <mergeCell ref="D66:E66"/>
    <mergeCell ref="F58:G58"/>
    <mergeCell ref="F60:G60"/>
    <mergeCell ref="F53:G53"/>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3:G103"/>
    <mergeCell ref="H102:I102"/>
    <mergeCell ref="F95:G95"/>
    <mergeCell ref="H95:I95"/>
    <mergeCell ref="B103:C103"/>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s>
  <phoneticPr fontId="34" type="noConversion"/>
  <dataValidations disablePrompts="1" count="1">
    <dataValidation type="list" allowBlank="1" showInputMessage="1" showErrorMessage="1" sqref="H35:I36" xr:uid="{F73DB0EB-ABC7-4FC5-ADE4-B2ADA3B0391D}">
      <formula1>#REF!</formula1>
    </dataValidation>
  </dataValidations>
  <hyperlinks>
    <hyperlink ref="B71" r:id="rId1" xr:uid="{F11CDAAA-BA81-294D-95B8-E765354CE5E2}"/>
    <hyperlink ref="D71" r:id="rId2" xr:uid="{BE818798-EA62-A746-BC01-ADE3EAA7EE44}"/>
    <hyperlink ref="B75" r:id="rId3" xr:uid="{CDB00CC4-0B0C-5545-B415-51421DF6EDD6}"/>
    <hyperlink ref="D75" r:id="rId4" xr:uid="{BA3A41DA-9579-CA46-9E53-139B6CB9F325}"/>
    <hyperlink ref="F75" r:id="rId5" xr:uid="{ABC8C08A-4206-0D42-A3F0-2B8AA8B5E1B0}"/>
    <hyperlink ref="B79" r:id="rId6" xr:uid="{AFBF8911-51DF-104D-B9A6-3395606D3782}"/>
    <hyperlink ref="D79" r:id="rId7" xr:uid="{1172CA1A-CB09-BD42-A808-E4B093CA9D29}"/>
    <hyperlink ref="F79" r:id="rId8" xr:uid="{9101EABE-F9FA-8340-9564-6718F1C59ABA}"/>
    <hyperlink ref="B83" r:id="rId9" xr:uid="{EECF6213-D890-354D-971F-9C71800BE123}"/>
    <hyperlink ref="D83" r:id="rId10" xr:uid="{3CCF1C43-94FA-FD4A-AF0F-9C5A0FD9EC78}"/>
    <hyperlink ref="F83" r:id="rId11" xr:uid="{7EC9EAF0-9720-CD4B-BA08-066D6CA078D9}"/>
    <hyperlink ref="B87" r:id="rId12" xr:uid="{A01054CE-6A7D-4F49-ADEA-9A0AD032D9B7}"/>
    <hyperlink ref="D87" r:id="rId13" xr:uid="{1EE3D153-D8C4-1745-917F-7EB95FD03578}"/>
    <hyperlink ref="F87" r:id="rId14" xr:uid="{CA935093-EC55-EA4B-A81C-792D19B230ED}"/>
    <hyperlink ref="B91" r:id="rId15" xr:uid="{55E743E7-C2F3-A748-A6AA-6CCAC12A3316}"/>
    <hyperlink ref="D91" r:id="rId16" xr:uid="{69DBF45B-8B29-0449-A6B2-510B34CA1116}"/>
    <hyperlink ref="F91" r:id="rId17" xr:uid="{E26B5178-549A-074F-B29F-FA0B0877B79D}"/>
    <hyperlink ref="B95" r:id="rId18" xr:uid="{702217DF-C491-CE44-B696-38B197E73862}"/>
    <hyperlink ref="D95" r:id="rId19" xr:uid="{900963AB-E49A-984B-8CFB-8399D0E85BBD}"/>
    <hyperlink ref="F95" r:id="rId20" xr:uid="{1F038829-66A8-3F40-B6AD-717057E8C57E}"/>
    <hyperlink ref="B99" r:id="rId21" xr:uid="{0601A632-9301-054E-9B8D-26594BD2D2C6}"/>
    <hyperlink ref="D99" r:id="rId22" xr:uid="{C995E039-1D8D-E94F-B59D-2488751FD7C0}"/>
    <hyperlink ref="F99" r:id="rId23" xr:uid="{25724C56-197C-A64A-A2B0-CA5BD9D3D1D0}"/>
    <hyperlink ref="B103" r:id="rId24" xr:uid="{E7A758C1-3A53-AC4D-9DD2-23E5CD69B0F1}"/>
    <hyperlink ref="D103" r:id="rId25" xr:uid="{16A7B9D9-EB76-1E48-B65F-16D3A225DB6F}"/>
    <hyperlink ref="F103" r:id="rId26" xr:uid="{0AD389D7-CE2B-AC4A-B707-E6A2D5785C09}"/>
  </hyperlinks>
  <pageMargins left="0.25" right="0.25" top="0.75" bottom="0.75" header="0.3" footer="0.3"/>
  <pageSetup scale="21" orientation="landscape" r:id="rId27"/>
  <drawing r:id="rId28"/>
  <legacyDrawing r:id="rId29"/>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6A7C9-7172-8D45-B451-8BD7B9CD4885}">
  <sheetPr>
    <tabColor theme="5" tint="0.59999389629810485"/>
  </sheetPr>
  <dimension ref="A1:P119"/>
  <sheetViews>
    <sheetView topLeftCell="C100" zoomScale="70" zoomScaleNormal="70" workbookViewId="0">
      <selection activeCell="D103" sqref="D103:E103"/>
    </sheetView>
  </sheetViews>
  <sheetFormatPr baseColWidth="10" defaultRowHeight="14.5" x14ac:dyDescent="0.35"/>
  <cols>
    <col min="1" max="1" width="38" bestFit="1" customWidth="1"/>
    <col min="2" max="2" width="69.81640625" customWidth="1"/>
    <col min="3" max="3" width="69.453125" customWidth="1"/>
    <col min="4" max="4" width="59.81640625" customWidth="1"/>
    <col min="5" max="5" width="62.6328125" customWidth="1"/>
    <col min="6" max="6" width="32.81640625" customWidth="1"/>
    <col min="7" max="7" width="65.36328125" customWidth="1"/>
    <col min="8" max="8" width="73.453125" bestFit="1" customWidth="1"/>
    <col min="9" max="9" width="69.81640625" customWidth="1"/>
    <col min="10" max="14" width="18.453125" customWidth="1"/>
    <col min="15" max="15" width="13.453125" customWidth="1"/>
  </cols>
  <sheetData>
    <row r="1" spans="1:15" s="72" customFormat="1" ht="16" thickBot="1" x14ac:dyDescent="0.4">
      <c r="A1" s="458"/>
      <c r="B1" s="436" t="s">
        <v>43</v>
      </c>
      <c r="C1" s="437"/>
      <c r="D1" s="437"/>
      <c r="E1" s="437"/>
      <c r="F1" s="437"/>
      <c r="G1" s="437"/>
      <c r="H1" s="437"/>
      <c r="I1" s="437"/>
      <c r="J1" s="437"/>
      <c r="K1" s="437"/>
      <c r="L1" s="438"/>
      <c r="M1" s="433" t="s">
        <v>161</v>
      </c>
      <c r="N1" s="434"/>
      <c r="O1" s="435"/>
    </row>
    <row r="2" spans="1:15" s="72" customFormat="1" ht="16" thickBot="1" x14ac:dyDescent="0.4">
      <c r="A2" s="459"/>
      <c r="B2" s="439" t="s">
        <v>44</v>
      </c>
      <c r="C2" s="440"/>
      <c r="D2" s="440"/>
      <c r="E2" s="440"/>
      <c r="F2" s="440"/>
      <c r="G2" s="440"/>
      <c r="H2" s="440"/>
      <c r="I2" s="440"/>
      <c r="J2" s="440"/>
      <c r="K2" s="440"/>
      <c r="L2" s="441"/>
      <c r="M2" s="433" t="s">
        <v>162</v>
      </c>
      <c r="N2" s="434"/>
      <c r="O2" s="435"/>
    </row>
    <row r="3" spans="1:15" s="72" customFormat="1" ht="16" thickBot="1" x14ac:dyDescent="0.4">
      <c r="A3" s="459"/>
      <c r="B3" s="439" t="s">
        <v>0</v>
      </c>
      <c r="C3" s="440"/>
      <c r="D3" s="440"/>
      <c r="E3" s="440"/>
      <c r="F3" s="440"/>
      <c r="G3" s="440"/>
      <c r="H3" s="440"/>
      <c r="I3" s="440"/>
      <c r="J3" s="440"/>
      <c r="K3" s="440"/>
      <c r="L3" s="441"/>
      <c r="M3" s="433" t="s">
        <v>163</v>
      </c>
      <c r="N3" s="434"/>
      <c r="O3" s="435"/>
    </row>
    <row r="4" spans="1:15" s="72" customFormat="1" ht="16" thickBot="1" x14ac:dyDescent="0.4">
      <c r="A4" s="460"/>
      <c r="B4" s="442" t="s">
        <v>45</v>
      </c>
      <c r="C4" s="443"/>
      <c r="D4" s="443"/>
      <c r="E4" s="443"/>
      <c r="F4" s="443"/>
      <c r="G4" s="443"/>
      <c r="H4" s="443"/>
      <c r="I4" s="443"/>
      <c r="J4" s="443"/>
      <c r="K4" s="443"/>
      <c r="L4" s="444"/>
      <c r="M4" s="433" t="s">
        <v>164</v>
      </c>
      <c r="N4" s="434"/>
      <c r="O4" s="435"/>
    </row>
    <row r="5" spans="1:15" s="72" customFormat="1" ht="16" thickBot="1" x14ac:dyDescent="0.4">
      <c r="A5" s="73"/>
      <c r="B5" s="74"/>
      <c r="C5" s="74"/>
      <c r="D5" s="74"/>
      <c r="E5" s="74"/>
      <c r="F5" s="74"/>
      <c r="G5" s="74"/>
      <c r="H5" s="74"/>
      <c r="I5" s="74"/>
      <c r="J5" s="74"/>
      <c r="K5" s="74"/>
      <c r="L5" s="74"/>
      <c r="M5" s="75"/>
      <c r="N5" s="75"/>
      <c r="O5" s="75"/>
    </row>
    <row r="6" spans="1:15" s="1" customFormat="1" ht="18" thickBot="1" x14ac:dyDescent="0.4">
      <c r="A6" s="47" t="s">
        <v>47</v>
      </c>
      <c r="B6" s="469" t="s">
        <v>171</v>
      </c>
      <c r="C6" s="470"/>
      <c r="D6" s="470"/>
      <c r="E6" s="470"/>
      <c r="F6" s="470"/>
      <c r="G6" s="470"/>
      <c r="H6" s="470"/>
      <c r="I6" s="470"/>
      <c r="J6" s="470"/>
      <c r="K6" s="471"/>
      <c r="L6" s="148" t="s">
        <v>48</v>
      </c>
      <c r="M6" s="472" t="s">
        <v>172</v>
      </c>
      <c r="N6" s="473"/>
      <c r="O6" s="474"/>
    </row>
    <row r="7" spans="1:15" s="72" customFormat="1" ht="16" thickBot="1" x14ac:dyDescent="0.4">
      <c r="A7" s="73"/>
      <c r="B7" s="74"/>
      <c r="C7" s="74"/>
      <c r="D7" s="74"/>
      <c r="E7" s="74"/>
      <c r="F7" s="74"/>
      <c r="G7" s="74"/>
      <c r="H7" s="74"/>
      <c r="I7" s="74"/>
      <c r="J7" s="74"/>
      <c r="K7" s="74"/>
      <c r="L7" s="74"/>
      <c r="M7" s="75"/>
      <c r="N7" s="75"/>
      <c r="O7" s="75"/>
    </row>
    <row r="8" spans="1:15" s="72" customFormat="1" ht="18" thickBot="1" x14ac:dyDescent="0.4">
      <c r="A8" s="462" t="s">
        <v>2</v>
      </c>
      <c r="B8" s="148" t="s">
        <v>49</v>
      </c>
      <c r="C8" s="298">
        <v>45688</v>
      </c>
      <c r="D8" s="148" t="s">
        <v>50</v>
      </c>
      <c r="E8" s="299">
        <v>45716</v>
      </c>
      <c r="F8" s="148" t="s">
        <v>51</v>
      </c>
      <c r="G8" s="298">
        <v>45747</v>
      </c>
      <c r="H8" s="148" t="s">
        <v>52</v>
      </c>
      <c r="I8" s="298">
        <v>45777</v>
      </c>
      <c r="J8" s="447" t="s">
        <v>3</v>
      </c>
      <c r="K8" s="461"/>
      <c r="L8" s="147" t="s">
        <v>53</v>
      </c>
      <c r="M8" s="477"/>
      <c r="N8" s="477"/>
      <c r="O8" s="477"/>
    </row>
    <row r="9" spans="1:15" s="72" customFormat="1" ht="18.5" thickBot="1" x14ac:dyDescent="0.45">
      <c r="A9" s="462"/>
      <c r="B9" s="149" t="s">
        <v>54</v>
      </c>
      <c r="C9" s="299">
        <v>45808</v>
      </c>
      <c r="D9" s="148" t="s">
        <v>55</v>
      </c>
      <c r="E9" s="306">
        <v>45838</v>
      </c>
      <c r="F9" s="148" t="s">
        <v>56</v>
      </c>
      <c r="G9" s="315">
        <v>45869</v>
      </c>
      <c r="H9" s="148" t="s">
        <v>57</v>
      </c>
      <c r="I9" s="333">
        <v>45900</v>
      </c>
      <c r="J9" s="447"/>
      <c r="K9" s="461"/>
      <c r="L9" s="147" t="s">
        <v>58</v>
      </c>
      <c r="M9" s="477"/>
      <c r="N9" s="477"/>
      <c r="O9" s="477"/>
    </row>
    <row r="10" spans="1:15" s="72" customFormat="1" ht="18.5" thickBot="1" x14ac:dyDescent="0.45">
      <c r="A10" s="462"/>
      <c r="B10" s="148" t="s">
        <v>59</v>
      </c>
      <c r="C10" s="337">
        <v>45930</v>
      </c>
      <c r="D10" s="148" t="s">
        <v>60</v>
      </c>
      <c r="E10" s="120"/>
      <c r="F10" s="148" t="s">
        <v>61</v>
      </c>
      <c r="G10" s="120"/>
      <c r="H10" s="148" t="s">
        <v>62</v>
      </c>
      <c r="I10" s="118"/>
      <c r="J10" s="447"/>
      <c r="K10" s="461"/>
      <c r="L10" s="147" t="s">
        <v>63</v>
      </c>
      <c r="M10" s="477" t="s">
        <v>173</v>
      </c>
      <c r="N10" s="477"/>
      <c r="O10" s="477"/>
    </row>
    <row r="11" spans="1:15" s="1" customFormat="1" thickBot="1" x14ac:dyDescent="0.4">
      <c r="A11" s="6"/>
      <c r="B11" s="7"/>
      <c r="C11" s="7"/>
      <c r="D11" s="9"/>
      <c r="E11" s="8"/>
      <c r="F11" s="8"/>
      <c r="G11" s="190"/>
      <c r="H11" s="190"/>
      <c r="I11" s="10"/>
      <c r="J11" s="10"/>
      <c r="K11" s="7"/>
      <c r="L11" s="7"/>
      <c r="M11" s="7"/>
      <c r="N11" s="7"/>
      <c r="O11" s="7"/>
    </row>
    <row r="12" spans="1:15" s="1" customFormat="1" ht="14" x14ac:dyDescent="0.35">
      <c r="A12" s="466" t="s">
        <v>64</v>
      </c>
      <c r="B12" s="448" t="s">
        <v>186</v>
      </c>
      <c r="C12" s="449"/>
      <c r="D12" s="449"/>
      <c r="E12" s="449"/>
      <c r="F12" s="449"/>
      <c r="G12" s="449"/>
      <c r="H12" s="449"/>
      <c r="I12" s="449"/>
      <c r="J12" s="449"/>
      <c r="K12" s="449"/>
      <c r="L12" s="449"/>
      <c r="M12" s="449"/>
      <c r="N12" s="449"/>
      <c r="O12" s="450"/>
    </row>
    <row r="13" spans="1:15" s="1" customFormat="1" ht="14" x14ac:dyDescent="0.35">
      <c r="A13" s="467"/>
      <c r="B13" s="451"/>
      <c r="C13" s="452"/>
      <c r="D13" s="452"/>
      <c r="E13" s="452"/>
      <c r="F13" s="452"/>
      <c r="G13" s="452"/>
      <c r="H13" s="452"/>
      <c r="I13" s="452"/>
      <c r="J13" s="452"/>
      <c r="K13" s="452"/>
      <c r="L13" s="452"/>
      <c r="M13" s="452"/>
      <c r="N13" s="452"/>
      <c r="O13" s="453"/>
    </row>
    <row r="14" spans="1:15" s="1" customFormat="1" thickBot="1" x14ac:dyDescent="0.4">
      <c r="A14" s="468"/>
      <c r="B14" s="454"/>
      <c r="C14" s="455"/>
      <c r="D14" s="455"/>
      <c r="E14" s="455"/>
      <c r="F14" s="455"/>
      <c r="G14" s="455"/>
      <c r="H14" s="455"/>
      <c r="I14" s="455"/>
      <c r="J14" s="455"/>
      <c r="K14" s="455"/>
      <c r="L14" s="455"/>
      <c r="M14" s="455"/>
      <c r="N14" s="455"/>
      <c r="O14" s="456"/>
    </row>
    <row r="15" spans="1:15" s="1" customFormat="1" thickBot="1" x14ac:dyDescent="0.4">
      <c r="A15" s="14"/>
      <c r="B15" s="71"/>
      <c r="C15" s="15"/>
      <c r="D15" s="15"/>
      <c r="E15" s="15"/>
      <c r="F15" s="15"/>
      <c r="G15" s="16"/>
      <c r="H15" s="16"/>
      <c r="I15" s="16"/>
      <c r="J15" s="16"/>
      <c r="K15" s="16"/>
      <c r="L15" s="17"/>
      <c r="M15" s="17"/>
      <c r="N15" s="17"/>
      <c r="O15" s="17"/>
    </row>
    <row r="16" spans="1:15" s="18" customFormat="1" ht="31" customHeight="1" thickBot="1" x14ac:dyDescent="0.4">
      <c r="A16" s="47" t="s">
        <v>4</v>
      </c>
      <c r="B16" s="511" t="s">
        <v>175</v>
      </c>
      <c r="C16" s="511"/>
      <c r="D16" s="511"/>
      <c r="E16" s="511"/>
      <c r="F16" s="511"/>
      <c r="G16" s="462" t="s">
        <v>5</v>
      </c>
      <c r="H16" s="462"/>
      <c r="I16" s="457" t="s">
        <v>187</v>
      </c>
      <c r="J16" s="457"/>
      <c r="K16" s="457"/>
      <c r="L16" s="457"/>
      <c r="M16" s="457"/>
      <c r="N16" s="457"/>
      <c r="O16" s="457"/>
    </row>
    <row r="17" spans="1:16" s="1" customFormat="1" thickBot="1" x14ac:dyDescent="0.4">
      <c r="A17" s="14"/>
      <c r="B17" s="16"/>
      <c r="C17" s="15"/>
      <c r="D17" s="15"/>
      <c r="E17" s="15"/>
      <c r="F17" s="15"/>
      <c r="G17" s="16"/>
      <c r="H17" s="16"/>
      <c r="I17" s="16"/>
      <c r="J17" s="16"/>
      <c r="K17" s="16"/>
      <c r="L17" s="17"/>
      <c r="M17" s="17"/>
      <c r="N17" s="17"/>
      <c r="O17" s="17"/>
    </row>
    <row r="18" spans="1:16" s="1" customFormat="1" ht="31" customHeight="1" thickBot="1" x14ac:dyDescent="0.4">
      <c r="A18" s="47" t="s">
        <v>6</v>
      </c>
      <c r="B18" s="512" t="s">
        <v>176</v>
      </c>
      <c r="C18" s="512"/>
      <c r="D18" s="512"/>
      <c r="E18" s="512"/>
      <c r="F18" s="47" t="s">
        <v>7</v>
      </c>
      <c r="G18" s="513" t="s">
        <v>178</v>
      </c>
      <c r="H18" s="513"/>
      <c r="I18" s="513"/>
      <c r="J18" s="47" t="s">
        <v>8</v>
      </c>
      <c r="K18" s="511" t="s">
        <v>591</v>
      </c>
      <c r="L18" s="511"/>
      <c r="M18" s="511"/>
      <c r="N18" s="511"/>
      <c r="O18" s="511"/>
    </row>
    <row r="19" spans="1:16" s="1" customFormat="1" ht="14" x14ac:dyDescent="0.35">
      <c r="A19" s="5"/>
      <c r="B19" s="2"/>
      <c r="C19" s="465"/>
      <c r="D19" s="465"/>
      <c r="E19" s="465"/>
      <c r="F19" s="465"/>
      <c r="G19" s="465"/>
      <c r="H19" s="465"/>
      <c r="I19" s="465"/>
      <c r="J19" s="465"/>
      <c r="K19" s="465"/>
      <c r="L19" s="465"/>
      <c r="M19" s="465"/>
      <c r="N19" s="465"/>
      <c r="O19" s="465"/>
    </row>
    <row r="20" spans="1:16" s="1" customFormat="1" thickBot="1" x14ac:dyDescent="0.4">
      <c r="A20" s="69"/>
      <c r="B20" s="70"/>
      <c r="C20" s="70"/>
      <c r="D20" s="70"/>
      <c r="E20" s="70"/>
      <c r="F20" s="70"/>
      <c r="G20" s="70"/>
      <c r="H20" s="70"/>
      <c r="I20" s="70"/>
      <c r="J20" s="70"/>
      <c r="K20" s="70"/>
      <c r="L20" s="70"/>
      <c r="M20" s="70"/>
      <c r="N20" s="70"/>
      <c r="O20" s="70"/>
    </row>
    <row r="21" spans="1:16" s="1" customFormat="1" thickBot="1" x14ac:dyDescent="0.4">
      <c r="A21" s="445" t="s">
        <v>9</v>
      </c>
      <c r="B21" s="446"/>
      <c r="C21" s="446"/>
      <c r="D21" s="446"/>
      <c r="E21" s="446"/>
      <c r="F21" s="446"/>
      <c r="G21" s="446"/>
      <c r="H21" s="446"/>
      <c r="I21" s="446"/>
      <c r="J21" s="446"/>
      <c r="K21" s="446"/>
      <c r="L21" s="446"/>
      <c r="M21" s="446"/>
      <c r="N21" s="446"/>
      <c r="O21" s="447"/>
    </row>
    <row r="22" spans="1:16" s="1" customFormat="1" thickBot="1" x14ac:dyDescent="0.4">
      <c r="A22" s="445" t="s">
        <v>65</v>
      </c>
      <c r="B22" s="446"/>
      <c r="C22" s="446"/>
      <c r="D22" s="446"/>
      <c r="E22" s="446"/>
      <c r="F22" s="446"/>
      <c r="G22" s="446"/>
      <c r="H22" s="446"/>
      <c r="I22" s="446"/>
      <c r="J22" s="446"/>
      <c r="K22" s="446"/>
      <c r="L22" s="446"/>
      <c r="M22" s="446"/>
      <c r="N22" s="446"/>
      <c r="O22" s="447"/>
    </row>
    <row r="23" spans="1:16" s="1" customFormat="1" ht="28.5" thickBot="1" x14ac:dyDescent="0.4">
      <c r="A23" s="24"/>
      <c r="B23" s="19" t="s">
        <v>49</v>
      </c>
      <c r="C23" s="19" t="s">
        <v>50</v>
      </c>
      <c r="D23" s="19" t="s">
        <v>51</v>
      </c>
      <c r="E23" s="19" t="s">
        <v>52</v>
      </c>
      <c r="F23" s="19" t="s">
        <v>54</v>
      </c>
      <c r="G23" s="19" t="s">
        <v>55</v>
      </c>
      <c r="H23" s="19" t="s">
        <v>56</v>
      </c>
      <c r="I23" s="19" t="s">
        <v>57</v>
      </c>
      <c r="J23" s="19" t="s">
        <v>59</v>
      </c>
      <c r="K23" s="19" t="s">
        <v>60</v>
      </c>
      <c r="L23" s="19" t="s">
        <v>61</v>
      </c>
      <c r="M23" s="19" t="s">
        <v>62</v>
      </c>
      <c r="N23" s="20" t="s">
        <v>66</v>
      </c>
      <c r="O23" s="20" t="s">
        <v>67</v>
      </c>
    </row>
    <row r="24" spans="1:16" s="1" customFormat="1" ht="30" customHeight="1" x14ac:dyDescent="0.3">
      <c r="A24" s="21" t="s">
        <v>10</v>
      </c>
      <c r="B24" s="206">
        <v>554233861</v>
      </c>
      <c r="C24" s="206">
        <v>1757000</v>
      </c>
      <c r="D24" s="206">
        <v>63201000</v>
      </c>
      <c r="E24" s="206">
        <v>132772690</v>
      </c>
      <c r="F24" s="206">
        <v>11116582</v>
      </c>
      <c r="G24" s="206">
        <v>1113000</v>
      </c>
      <c r="H24" s="222"/>
      <c r="I24" s="222"/>
      <c r="J24" s="206">
        <v>393000</v>
      </c>
      <c r="K24" s="206">
        <v>196600</v>
      </c>
      <c r="L24" s="222"/>
      <c r="M24" s="222"/>
      <c r="N24" s="344">
        <f>B24+C24+D24+E24+F24+G24+H24+I24+J24+K24+L24+M24</f>
        <v>764783733</v>
      </c>
      <c r="O24" s="223"/>
    </row>
    <row r="25" spans="1:16" s="1" customFormat="1" ht="30" customHeight="1" x14ac:dyDescent="0.3">
      <c r="A25" s="21" t="s">
        <v>11</v>
      </c>
      <c r="B25" s="206">
        <v>425058834</v>
      </c>
      <c r="C25" s="206">
        <f>518772055-B25</f>
        <v>93713221</v>
      </c>
      <c r="D25" s="206">
        <f>519536101-B25-C25</f>
        <v>764046</v>
      </c>
      <c r="E25" s="206">
        <f>511412441-B25-C25-D25</f>
        <v>-8123660</v>
      </c>
      <c r="F25" s="206">
        <f>555257164-B25-C25-D25-E25</f>
        <v>43844723</v>
      </c>
      <c r="G25" s="206">
        <f>555257164-B25-C25-D25-E25-F25</f>
        <v>0</v>
      </c>
      <c r="H25" s="316">
        <f>565931561-B25-C25-D25-E25-F25-G25</f>
        <v>10674397</v>
      </c>
      <c r="I25" s="316">
        <f>632959121-B25-C25-D25-E25-F25-G25-H25</f>
        <v>67027560</v>
      </c>
      <c r="J25" s="316">
        <f>644373253-B25-C25-D25-E25-F25-G25-H25-I25</f>
        <v>11414132</v>
      </c>
      <c r="K25" s="224"/>
      <c r="L25" s="224"/>
      <c r="M25" s="224"/>
      <c r="N25" s="345">
        <f t="shared" ref="N25:N29" si="0">B25+C25+D25+E25+F25+G25+H25+I25+J25+K25+L25+M25</f>
        <v>644373253</v>
      </c>
      <c r="O25" s="225">
        <f>N25/N24</f>
        <v>0.84255617005912442</v>
      </c>
    </row>
    <row r="26" spans="1:16" s="1" customFormat="1" ht="30" customHeight="1" x14ac:dyDescent="0.35">
      <c r="A26" s="21" t="s">
        <v>12</v>
      </c>
      <c r="B26" s="204"/>
      <c r="C26" s="206">
        <f>3702706</f>
        <v>3702706</v>
      </c>
      <c r="D26" s="206">
        <f>37590285-B26-C26</f>
        <v>33887579</v>
      </c>
      <c r="E26" s="206">
        <f>94496054-B26-C26-D26</f>
        <v>56905769</v>
      </c>
      <c r="F26" s="206">
        <f>141052744-B26-C26-D26-E26</f>
        <v>46556690</v>
      </c>
      <c r="G26" s="206">
        <f>188737364-B26-C26-D26-E26-F26</f>
        <v>47684620</v>
      </c>
      <c r="H26" s="206">
        <f>257709121-B26-C26-D26-E26-F26-G26</f>
        <v>68971757</v>
      </c>
      <c r="I26" s="206">
        <f>308183120-B26-C26-D26-E26-F26-G26-H26</f>
        <v>50473999</v>
      </c>
      <c r="J26" s="206">
        <f>358771070-B26-C26-D26-E26-F26-G26-H26-I26</f>
        <v>50587950</v>
      </c>
      <c r="K26" s="206"/>
      <c r="L26" s="206"/>
      <c r="M26" s="206"/>
      <c r="N26" s="345">
        <f t="shared" si="0"/>
        <v>358771070</v>
      </c>
      <c r="O26" s="226"/>
    </row>
    <row r="27" spans="1:16" s="1" customFormat="1" ht="30" customHeight="1" x14ac:dyDescent="0.3">
      <c r="A27" s="21" t="s">
        <v>68</v>
      </c>
      <c r="B27" s="206">
        <v>16232086</v>
      </c>
      <c r="C27" s="206">
        <v>31702762</v>
      </c>
      <c r="D27" s="206">
        <v>4305058</v>
      </c>
      <c r="E27" s="204"/>
      <c r="F27" s="204"/>
      <c r="G27" s="204"/>
      <c r="H27" s="224"/>
      <c r="I27" s="224"/>
      <c r="J27" s="224"/>
      <c r="K27" s="224"/>
      <c r="L27" s="224"/>
      <c r="M27" s="224"/>
      <c r="N27" s="345">
        <f t="shared" si="0"/>
        <v>52239906</v>
      </c>
      <c r="O27" s="226"/>
      <c r="P27" s="352"/>
    </row>
    <row r="28" spans="1:16" s="1" customFormat="1" ht="30" customHeight="1" x14ac:dyDescent="0.35">
      <c r="A28" s="21" t="s">
        <v>69</v>
      </c>
      <c r="B28" s="204"/>
      <c r="C28" s="204"/>
      <c r="D28" s="204"/>
      <c r="E28" s="204"/>
      <c r="F28" s="204"/>
      <c r="G28" s="206">
        <v>58350</v>
      </c>
      <c r="H28" s="204"/>
      <c r="I28" s="204">
        <v>177480</v>
      </c>
      <c r="J28" s="204"/>
      <c r="K28" s="204"/>
      <c r="L28" s="204"/>
      <c r="M28" s="204"/>
      <c r="N28" s="345">
        <f>SUM(B28:M28)</f>
        <v>235830</v>
      </c>
      <c r="O28" s="226"/>
      <c r="P28" s="352"/>
    </row>
    <row r="29" spans="1:16" s="1" customFormat="1" ht="30" customHeight="1" thickBot="1" x14ac:dyDescent="0.4">
      <c r="A29" s="22" t="s">
        <v>13</v>
      </c>
      <c r="B29" s="227">
        <v>8104582</v>
      </c>
      <c r="C29" s="227">
        <v>31763339</v>
      </c>
      <c r="D29" s="227">
        <f>40347099-B29-C29</f>
        <v>479178</v>
      </c>
      <c r="E29" s="227">
        <f>50407099-B29-C29-D29</f>
        <v>10060000</v>
      </c>
      <c r="F29" s="227">
        <f>51144076-B29-C29-D29-E29</f>
        <v>736977</v>
      </c>
      <c r="G29" s="228"/>
      <c r="H29" s="227">
        <f ca="1">51144076-B29-C29-D29-E29-F29-G29-H29</f>
        <v>0</v>
      </c>
      <c r="I29" s="228"/>
      <c r="J29" s="228"/>
      <c r="K29" s="228"/>
      <c r="L29" s="228"/>
      <c r="M29" s="228"/>
      <c r="N29" s="351">
        <f t="shared" ca="1" si="0"/>
        <v>51144076</v>
      </c>
      <c r="O29" s="229">
        <f ca="1">N29/N27</f>
        <v>0.97902312458219198</v>
      </c>
    </row>
    <row r="30" spans="1:16" s="23" customFormat="1" ht="14" x14ac:dyDescent="0.3"/>
    <row r="31" spans="1:16" s="23" customFormat="1" ht="14" x14ac:dyDescent="0.3"/>
    <row r="32" spans="1:16" s="1" customFormat="1" thickBot="1" x14ac:dyDescent="0.4"/>
    <row r="33" spans="1:13" s="1" customFormat="1" ht="18.5" thickBot="1" x14ac:dyDescent="0.4">
      <c r="A33" s="412" t="s">
        <v>70</v>
      </c>
      <c r="B33" s="413"/>
      <c r="C33" s="413"/>
      <c r="D33" s="413"/>
      <c r="E33" s="413"/>
      <c r="F33" s="413"/>
      <c r="G33" s="413"/>
      <c r="H33" s="413"/>
      <c r="I33" s="414"/>
      <c r="J33" s="27"/>
    </row>
    <row r="34" spans="1:13" s="1" customFormat="1" ht="53.25" customHeight="1" thickBot="1" x14ac:dyDescent="0.4">
      <c r="A34" s="35" t="s">
        <v>71</v>
      </c>
      <c r="B34" s="415" t="str">
        <f>+B12</f>
        <v>Realizar el 100% de atenciones jurídicas (orientación, asesoría y representación jurídica) a mujeres que realizan actividades sexuales pagadas</v>
      </c>
      <c r="C34" s="416"/>
      <c r="D34" s="416"/>
      <c r="E34" s="416"/>
      <c r="F34" s="416"/>
      <c r="G34" s="416"/>
      <c r="H34" s="416"/>
      <c r="I34" s="417"/>
      <c r="J34" s="25"/>
      <c r="M34" s="179"/>
    </row>
    <row r="35" spans="1:13" s="1" customFormat="1" ht="17" thickBot="1" x14ac:dyDescent="0.4">
      <c r="A35" s="407" t="s">
        <v>14</v>
      </c>
      <c r="B35" s="78">
        <v>2024</v>
      </c>
      <c r="C35" s="78">
        <v>2025</v>
      </c>
      <c r="D35" s="78">
        <v>2026</v>
      </c>
      <c r="E35" s="78">
        <v>2027</v>
      </c>
      <c r="F35" s="78" t="s">
        <v>72</v>
      </c>
      <c r="G35" s="426" t="s">
        <v>15</v>
      </c>
      <c r="H35" s="426"/>
      <c r="I35" s="426"/>
      <c r="J35" s="25"/>
      <c r="M35" s="179"/>
    </row>
    <row r="36" spans="1:13" s="1" customFormat="1" ht="27" customHeight="1" thickBot="1" x14ac:dyDescent="0.4">
      <c r="A36" s="408"/>
      <c r="B36" s="230">
        <v>1</v>
      </c>
      <c r="C36" s="230">
        <v>1</v>
      </c>
      <c r="D36" s="230">
        <v>1</v>
      </c>
      <c r="E36" s="230">
        <v>1</v>
      </c>
      <c r="F36" s="231">
        <v>1</v>
      </c>
      <c r="G36" s="426"/>
      <c r="H36" s="426"/>
      <c r="I36" s="426"/>
      <c r="J36" s="25"/>
      <c r="M36" s="180"/>
    </row>
    <row r="37" spans="1:13" s="1" customFormat="1" ht="44.25" customHeight="1" thickBot="1" x14ac:dyDescent="0.4">
      <c r="A37" s="36" t="s">
        <v>16</v>
      </c>
      <c r="B37" s="418">
        <v>0.3</v>
      </c>
      <c r="C37" s="419"/>
      <c r="D37" s="422" t="s">
        <v>73</v>
      </c>
      <c r="E37" s="423"/>
      <c r="F37" s="423"/>
      <c r="G37" s="423"/>
      <c r="H37" s="423"/>
      <c r="I37" s="424"/>
    </row>
    <row r="38" spans="1:13" s="26" customFormat="1" ht="64" customHeight="1" thickBot="1" x14ac:dyDescent="0.4">
      <c r="A38" s="407" t="s">
        <v>74</v>
      </c>
      <c r="B38" s="36" t="s">
        <v>75</v>
      </c>
      <c r="C38" s="35" t="s">
        <v>26</v>
      </c>
      <c r="D38" s="388" t="s">
        <v>27</v>
      </c>
      <c r="E38" s="389"/>
      <c r="F38" s="388" t="s">
        <v>28</v>
      </c>
      <c r="G38" s="389"/>
      <c r="H38" s="37" t="s">
        <v>29</v>
      </c>
      <c r="I38" s="39" t="s">
        <v>30</v>
      </c>
      <c r="M38" s="181"/>
    </row>
    <row r="39" spans="1:13" s="1" customFormat="1" ht="181" customHeight="1" thickBot="1" x14ac:dyDescent="0.4">
      <c r="A39" s="408"/>
      <c r="B39" s="232">
        <v>1</v>
      </c>
      <c r="C39" s="233">
        <v>1</v>
      </c>
      <c r="D39" s="390" t="s">
        <v>189</v>
      </c>
      <c r="E39" s="409"/>
      <c r="F39" s="390" t="s">
        <v>505</v>
      </c>
      <c r="G39" s="409"/>
      <c r="H39" s="28" t="s">
        <v>181</v>
      </c>
      <c r="I39" s="29" t="s">
        <v>190</v>
      </c>
      <c r="M39" s="179"/>
    </row>
    <row r="40" spans="1:13" s="26" customFormat="1" ht="63" customHeight="1" thickBot="1" x14ac:dyDescent="0.4">
      <c r="A40" s="407" t="s">
        <v>76</v>
      </c>
      <c r="B40" s="38" t="s">
        <v>75</v>
      </c>
      <c r="C40" s="37" t="s">
        <v>26</v>
      </c>
      <c r="D40" s="388" t="s">
        <v>27</v>
      </c>
      <c r="E40" s="389"/>
      <c r="F40" s="388" t="s">
        <v>28</v>
      </c>
      <c r="G40" s="389"/>
      <c r="H40" s="37" t="s">
        <v>29</v>
      </c>
      <c r="I40" s="39" t="s">
        <v>30</v>
      </c>
    </row>
    <row r="41" spans="1:13" s="1" customFormat="1" ht="175" customHeight="1" thickBot="1" x14ac:dyDescent="0.4">
      <c r="A41" s="408"/>
      <c r="B41" s="216">
        <v>1</v>
      </c>
      <c r="C41" s="221">
        <v>1</v>
      </c>
      <c r="D41" s="390" t="s">
        <v>191</v>
      </c>
      <c r="E41" s="409"/>
      <c r="F41" s="509" t="s">
        <v>506</v>
      </c>
      <c r="G41" s="510"/>
      <c r="H41" s="28" t="s">
        <v>181</v>
      </c>
      <c r="I41" s="29" t="s">
        <v>192</v>
      </c>
    </row>
    <row r="42" spans="1:13" s="26" customFormat="1" ht="44.25" customHeight="1" thickBot="1" x14ac:dyDescent="0.4">
      <c r="A42" s="407" t="s">
        <v>77</v>
      </c>
      <c r="B42" s="38" t="s">
        <v>75</v>
      </c>
      <c r="C42" s="37" t="s">
        <v>26</v>
      </c>
      <c r="D42" s="388" t="s">
        <v>27</v>
      </c>
      <c r="E42" s="389"/>
      <c r="F42" s="388" t="s">
        <v>28</v>
      </c>
      <c r="G42" s="389"/>
      <c r="H42" s="37" t="s">
        <v>29</v>
      </c>
      <c r="I42" s="39" t="s">
        <v>30</v>
      </c>
    </row>
    <row r="43" spans="1:13" s="1" customFormat="1" ht="206.25" customHeight="1" thickBot="1" x14ac:dyDescent="0.4">
      <c r="A43" s="408"/>
      <c r="B43" s="216">
        <v>1</v>
      </c>
      <c r="C43" s="221">
        <v>1</v>
      </c>
      <c r="D43" s="390" t="s">
        <v>193</v>
      </c>
      <c r="E43" s="409"/>
      <c r="F43" s="390" t="s">
        <v>507</v>
      </c>
      <c r="G43" s="409"/>
      <c r="H43" s="28" t="s">
        <v>181</v>
      </c>
      <c r="I43" s="29" t="s">
        <v>190</v>
      </c>
    </row>
    <row r="44" spans="1:13" s="26" customFormat="1" ht="65.25" customHeight="1" thickBot="1" x14ac:dyDescent="0.4">
      <c r="A44" s="407" t="s">
        <v>78</v>
      </c>
      <c r="B44" s="38" t="s">
        <v>75</v>
      </c>
      <c r="C44" s="38" t="s">
        <v>26</v>
      </c>
      <c r="D44" s="388" t="s">
        <v>27</v>
      </c>
      <c r="E44" s="389"/>
      <c r="F44" s="388" t="s">
        <v>28</v>
      </c>
      <c r="G44" s="389"/>
      <c r="H44" s="37" t="s">
        <v>29</v>
      </c>
      <c r="I44" s="37" t="s">
        <v>30</v>
      </c>
    </row>
    <row r="45" spans="1:13" s="1" customFormat="1" ht="295" customHeight="1" thickBot="1" x14ac:dyDescent="0.4">
      <c r="A45" s="408"/>
      <c r="B45" s="216">
        <v>1</v>
      </c>
      <c r="C45" s="221">
        <v>1</v>
      </c>
      <c r="D45" s="507" t="s">
        <v>194</v>
      </c>
      <c r="E45" s="508"/>
      <c r="F45" s="507" t="s">
        <v>508</v>
      </c>
      <c r="G45" s="508"/>
      <c r="H45" s="234" t="s">
        <v>181</v>
      </c>
      <c r="I45" s="29" t="s">
        <v>190</v>
      </c>
    </row>
    <row r="46" spans="1:13" s="26" customFormat="1" ht="33.5" thickBot="1" x14ac:dyDescent="0.4">
      <c r="A46" s="407" t="s">
        <v>79</v>
      </c>
      <c r="B46" s="38" t="s">
        <v>75</v>
      </c>
      <c r="C46" s="37" t="s">
        <v>26</v>
      </c>
      <c r="D46" s="388" t="s">
        <v>27</v>
      </c>
      <c r="E46" s="389"/>
      <c r="F46" s="388" t="s">
        <v>28</v>
      </c>
      <c r="G46" s="389"/>
      <c r="H46" s="37" t="s">
        <v>29</v>
      </c>
      <c r="I46" s="39" t="s">
        <v>30</v>
      </c>
    </row>
    <row r="47" spans="1:13" s="1" customFormat="1" ht="246" customHeight="1" thickBot="1" x14ac:dyDescent="0.4">
      <c r="A47" s="408"/>
      <c r="B47" s="216">
        <v>1</v>
      </c>
      <c r="C47" s="221">
        <v>1</v>
      </c>
      <c r="D47" s="503" t="s">
        <v>404</v>
      </c>
      <c r="E47" s="505"/>
      <c r="F47" s="503" t="s">
        <v>509</v>
      </c>
      <c r="G47" s="504"/>
      <c r="H47" s="234" t="s">
        <v>181</v>
      </c>
      <c r="I47" s="29" t="s">
        <v>190</v>
      </c>
    </row>
    <row r="48" spans="1:13" s="26" customFormat="1" ht="33.5" thickBot="1" x14ac:dyDescent="0.4">
      <c r="A48" s="407" t="s">
        <v>80</v>
      </c>
      <c r="B48" s="38" t="s">
        <v>75</v>
      </c>
      <c r="C48" s="37" t="s">
        <v>26</v>
      </c>
      <c r="D48" s="388" t="s">
        <v>27</v>
      </c>
      <c r="E48" s="389"/>
      <c r="F48" s="388" t="s">
        <v>28</v>
      </c>
      <c r="G48" s="389"/>
      <c r="H48" s="37" t="s">
        <v>29</v>
      </c>
      <c r="I48" s="39" t="s">
        <v>30</v>
      </c>
    </row>
    <row r="49" spans="1:9" s="1" customFormat="1" ht="302.25" customHeight="1" thickBot="1" x14ac:dyDescent="0.4">
      <c r="A49" s="408"/>
      <c r="B49" s="235">
        <v>1</v>
      </c>
      <c r="C49" s="309">
        <v>1</v>
      </c>
      <c r="D49" s="503" t="s">
        <v>436</v>
      </c>
      <c r="E49" s="504"/>
      <c r="F49" s="503" t="s">
        <v>510</v>
      </c>
      <c r="G49" s="505"/>
      <c r="H49" s="310" t="s">
        <v>181</v>
      </c>
      <c r="I49" s="220" t="s">
        <v>423</v>
      </c>
    </row>
    <row r="50" spans="1:9" s="1" customFormat="1" ht="33.5" thickBot="1" x14ac:dyDescent="0.4">
      <c r="A50" s="407" t="s">
        <v>81</v>
      </c>
      <c r="B50" s="36" t="s">
        <v>75</v>
      </c>
      <c r="C50" s="35" t="s">
        <v>26</v>
      </c>
      <c r="D50" s="388" t="s">
        <v>27</v>
      </c>
      <c r="E50" s="389"/>
      <c r="F50" s="388" t="s">
        <v>28</v>
      </c>
      <c r="G50" s="389"/>
      <c r="H50" s="37" t="s">
        <v>29</v>
      </c>
      <c r="I50" s="39" t="s">
        <v>30</v>
      </c>
    </row>
    <row r="51" spans="1:9" s="1" customFormat="1" ht="244" customHeight="1" thickBot="1" x14ac:dyDescent="0.4">
      <c r="A51" s="408"/>
      <c r="B51" s="235">
        <v>1</v>
      </c>
      <c r="C51" s="309">
        <v>1</v>
      </c>
      <c r="D51" s="503" t="s">
        <v>444</v>
      </c>
      <c r="E51" s="506"/>
      <c r="F51" s="503" t="s">
        <v>511</v>
      </c>
      <c r="G51" s="505"/>
      <c r="H51" s="234" t="s">
        <v>181</v>
      </c>
      <c r="I51" s="29" t="s">
        <v>190</v>
      </c>
    </row>
    <row r="52" spans="1:9" s="1" customFormat="1" ht="33.5" thickBot="1" x14ac:dyDescent="0.4">
      <c r="A52" s="407" t="s">
        <v>82</v>
      </c>
      <c r="B52" s="36" t="s">
        <v>75</v>
      </c>
      <c r="C52" s="35" t="s">
        <v>26</v>
      </c>
      <c r="D52" s="388" t="s">
        <v>27</v>
      </c>
      <c r="E52" s="389"/>
      <c r="F52" s="388" t="s">
        <v>28</v>
      </c>
      <c r="G52" s="389"/>
      <c r="H52" s="37" t="s">
        <v>29</v>
      </c>
      <c r="I52" s="39" t="s">
        <v>30</v>
      </c>
    </row>
    <row r="53" spans="1:9" s="1" customFormat="1" ht="340" customHeight="1" thickBot="1" x14ac:dyDescent="0.4">
      <c r="A53" s="408"/>
      <c r="B53" s="235">
        <v>1</v>
      </c>
      <c r="C53" s="309">
        <v>1</v>
      </c>
      <c r="D53" s="390" t="s">
        <v>570</v>
      </c>
      <c r="E53" s="391"/>
      <c r="F53" s="390" t="s">
        <v>553</v>
      </c>
      <c r="G53" s="409"/>
      <c r="H53" s="234" t="s">
        <v>181</v>
      </c>
      <c r="I53" s="29" t="s">
        <v>190</v>
      </c>
    </row>
    <row r="54" spans="1:9" s="1" customFormat="1" ht="33.5" thickBot="1" x14ac:dyDescent="0.4">
      <c r="A54" s="407" t="s">
        <v>83</v>
      </c>
      <c r="B54" s="36" t="s">
        <v>75</v>
      </c>
      <c r="C54" s="35" t="s">
        <v>26</v>
      </c>
      <c r="D54" s="388" t="s">
        <v>27</v>
      </c>
      <c r="E54" s="389"/>
      <c r="F54" s="388" t="s">
        <v>28</v>
      </c>
      <c r="G54" s="389"/>
      <c r="H54" s="37" t="s">
        <v>29</v>
      </c>
      <c r="I54" s="39" t="s">
        <v>30</v>
      </c>
    </row>
    <row r="55" spans="1:9" s="1" customFormat="1" ht="264" customHeight="1" thickBot="1" x14ac:dyDescent="0.4">
      <c r="A55" s="408"/>
      <c r="B55" s="235">
        <v>1</v>
      </c>
      <c r="C55" s="309">
        <v>1</v>
      </c>
      <c r="D55" s="390" t="s">
        <v>571</v>
      </c>
      <c r="E55" s="392"/>
      <c r="F55" s="390" t="s">
        <v>594</v>
      </c>
      <c r="G55" s="409"/>
      <c r="H55" s="234" t="s">
        <v>181</v>
      </c>
      <c r="I55" s="29" t="s">
        <v>190</v>
      </c>
    </row>
    <row r="56" spans="1:9" s="1" customFormat="1" ht="33.5" thickBot="1" x14ac:dyDescent="0.4">
      <c r="A56" s="407" t="s">
        <v>84</v>
      </c>
      <c r="B56" s="36" t="s">
        <v>75</v>
      </c>
      <c r="C56" s="35" t="s">
        <v>26</v>
      </c>
      <c r="D56" s="388" t="s">
        <v>27</v>
      </c>
      <c r="E56" s="389"/>
      <c r="F56" s="388" t="s">
        <v>28</v>
      </c>
      <c r="G56" s="389"/>
      <c r="H56" s="37" t="s">
        <v>29</v>
      </c>
      <c r="I56" s="39" t="s">
        <v>30</v>
      </c>
    </row>
    <row r="57" spans="1:9" s="1" customFormat="1" ht="17" thickBot="1" x14ac:dyDescent="0.4">
      <c r="A57" s="408"/>
      <c r="B57" s="235">
        <v>1</v>
      </c>
      <c r="C57" s="31"/>
      <c r="D57" s="393"/>
      <c r="E57" s="394"/>
      <c r="F57" s="393"/>
      <c r="G57" s="394"/>
      <c r="H57" s="28"/>
      <c r="I57" s="30"/>
    </row>
    <row r="58" spans="1:9" s="1" customFormat="1" ht="33.5" thickBot="1" x14ac:dyDescent="0.4">
      <c r="A58" s="407" t="s">
        <v>85</v>
      </c>
      <c r="B58" s="36" t="s">
        <v>75</v>
      </c>
      <c r="C58" s="35" t="s">
        <v>26</v>
      </c>
      <c r="D58" s="388" t="s">
        <v>27</v>
      </c>
      <c r="E58" s="389"/>
      <c r="F58" s="388" t="s">
        <v>28</v>
      </c>
      <c r="G58" s="389"/>
      <c r="H58" s="37" t="s">
        <v>29</v>
      </c>
      <c r="I58" s="39" t="s">
        <v>30</v>
      </c>
    </row>
    <row r="59" spans="1:9" s="1" customFormat="1" ht="17" thickBot="1" x14ac:dyDescent="0.4">
      <c r="A59" s="408"/>
      <c r="B59" s="235">
        <v>1</v>
      </c>
      <c r="C59" s="31"/>
      <c r="D59" s="393"/>
      <c r="E59" s="394"/>
      <c r="F59" s="395"/>
      <c r="G59" s="395"/>
      <c r="H59" s="28"/>
      <c r="I59" s="28"/>
    </row>
    <row r="60" spans="1:9" s="1" customFormat="1" ht="33.5" thickBot="1" x14ac:dyDescent="0.4">
      <c r="A60" s="407" t="s">
        <v>86</v>
      </c>
      <c r="B60" s="36" t="s">
        <v>75</v>
      </c>
      <c r="C60" s="35" t="s">
        <v>26</v>
      </c>
      <c r="D60" s="388" t="s">
        <v>27</v>
      </c>
      <c r="E60" s="389"/>
      <c r="F60" s="388" t="s">
        <v>28</v>
      </c>
      <c r="G60" s="389"/>
      <c r="H60" s="37" t="s">
        <v>29</v>
      </c>
      <c r="I60" s="39" t="s">
        <v>30</v>
      </c>
    </row>
    <row r="61" spans="1:9" s="1" customFormat="1" ht="17" thickBot="1" x14ac:dyDescent="0.4">
      <c r="A61" s="408"/>
      <c r="B61" s="235">
        <v>1</v>
      </c>
      <c r="C61" s="31"/>
      <c r="D61" s="393"/>
      <c r="E61" s="394"/>
      <c r="F61" s="393"/>
      <c r="G61" s="394"/>
      <c r="H61" s="28"/>
      <c r="I61" s="28"/>
    </row>
    <row r="62" spans="1:9" s="1" customFormat="1" ht="14" x14ac:dyDescent="0.35">
      <c r="B62" s="170"/>
    </row>
    <row r="63" spans="1:9" s="1" customFormat="1" ht="14" x14ac:dyDescent="0.35"/>
    <row r="64" spans="1:9" s="25" customFormat="1" ht="14" x14ac:dyDescent="0.35">
      <c r="A64" s="1"/>
      <c r="B64" s="1"/>
      <c r="C64" s="1"/>
      <c r="D64" s="1"/>
      <c r="E64" s="1"/>
      <c r="F64" s="1"/>
      <c r="G64" s="1"/>
      <c r="H64" s="1"/>
      <c r="I64" s="1"/>
    </row>
    <row r="65" spans="1:9" s="1" customFormat="1" ht="27" customHeight="1" x14ac:dyDescent="0.35">
      <c r="A65" s="478" t="s">
        <v>17</v>
      </c>
      <c r="B65" s="478"/>
      <c r="C65" s="478"/>
      <c r="D65" s="478"/>
      <c r="E65" s="478"/>
      <c r="F65" s="478"/>
      <c r="G65" s="478"/>
      <c r="H65" s="478"/>
      <c r="I65" s="478"/>
    </row>
    <row r="66" spans="1:9" s="1" customFormat="1" ht="30" customHeight="1" x14ac:dyDescent="0.35">
      <c r="A66" s="40" t="s">
        <v>18</v>
      </c>
      <c r="B66" s="396" t="s">
        <v>87</v>
      </c>
      <c r="C66" s="397"/>
      <c r="D66" s="396" t="s">
        <v>88</v>
      </c>
      <c r="E66" s="397"/>
      <c r="F66" s="396" t="s">
        <v>89</v>
      </c>
      <c r="G66" s="397"/>
      <c r="H66" s="479" t="s">
        <v>90</v>
      </c>
      <c r="I66" s="480"/>
    </row>
    <row r="67" spans="1:9" s="1" customFormat="1" ht="138" customHeight="1" x14ac:dyDescent="0.35">
      <c r="A67" s="40" t="s">
        <v>91</v>
      </c>
      <c r="B67" s="396" t="s">
        <v>195</v>
      </c>
      <c r="C67" s="397"/>
      <c r="D67" s="396" t="s">
        <v>196</v>
      </c>
      <c r="E67" s="397"/>
      <c r="F67" s="485"/>
      <c r="G67" s="486"/>
      <c r="H67" s="485"/>
      <c r="I67" s="486"/>
    </row>
    <row r="68" spans="1:9" s="1" customFormat="1" ht="16.5" x14ac:dyDescent="0.35">
      <c r="A68" s="475" t="s">
        <v>49</v>
      </c>
      <c r="B68" s="82" t="s">
        <v>25</v>
      </c>
      <c r="C68" s="82" t="s">
        <v>26</v>
      </c>
      <c r="D68" s="82" t="s">
        <v>25</v>
      </c>
      <c r="E68" s="82" t="s">
        <v>26</v>
      </c>
      <c r="F68" s="82" t="s">
        <v>25</v>
      </c>
      <c r="G68" s="82" t="s">
        <v>26</v>
      </c>
      <c r="H68" s="82" t="s">
        <v>25</v>
      </c>
      <c r="I68" s="82" t="s">
        <v>26</v>
      </c>
    </row>
    <row r="69" spans="1:9" s="1" customFormat="1" ht="16.5" x14ac:dyDescent="0.35">
      <c r="A69" s="476"/>
      <c r="B69" s="236">
        <v>8.3299999999999999E-2</v>
      </c>
      <c r="C69" s="236">
        <v>8.3299999999999999E-2</v>
      </c>
      <c r="D69" s="236">
        <v>0</v>
      </c>
      <c r="E69" s="42">
        <v>0</v>
      </c>
      <c r="F69" s="42"/>
      <c r="G69" s="42"/>
      <c r="H69" s="45"/>
      <c r="I69" s="42"/>
    </row>
    <row r="70" spans="1:9" s="1" customFormat="1" ht="103" customHeight="1" x14ac:dyDescent="0.35">
      <c r="A70" s="40" t="s">
        <v>92</v>
      </c>
      <c r="B70" s="431" t="s">
        <v>493</v>
      </c>
      <c r="C70" s="432"/>
      <c r="D70" s="427" t="s">
        <v>197</v>
      </c>
      <c r="E70" s="428"/>
      <c r="F70" s="500"/>
      <c r="G70" s="501"/>
      <c r="H70" s="481"/>
      <c r="I70" s="482"/>
    </row>
    <row r="71" spans="1:9" s="1" customFormat="1" ht="61" customHeight="1" x14ac:dyDescent="0.35">
      <c r="A71" s="40" t="s">
        <v>93</v>
      </c>
      <c r="B71" s="382" t="s">
        <v>198</v>
      </c>
      <c r="C71" s="383"/>
      <c r="D71" s="398"/>
      <c r="E71" s="502"/>
      <c r="F71" s="385"/>
      <c r="G71" s="383"/>
      <c r="H71" s="378"/>
      <c r="I71" s="379"/>
    </row>
    <row r="72" spans="1:9" s="1" customFormat="1" ht="16.5" x14ac:dyDescent="0.35">
      <c r="A72" s="475" t="s">
        <v>50</v>
      </c>
      <c r="B72" s="82" t="s">
        <v>25</v>
      </c>
      <c r="C72" s="82" t="s">
        <v>26</v>
      </c>
      <c r="D72" s="82" t="s">
        <v>25</v>
      </c>
      <c r="E72" s="82" t="s">
        <v>26</v>
      </c>
      <c r="F72" s="82" t="s">
        <v>25</v>
      </c>
      <c r="G72" s="82" t="s">
        <v>26</v>
      </c>
      <c r="H72" s="82" t="s">
        <v>25</v>
      </c>
      <c r="I72" s="82" t="s">
        <v>26</v>
      </c>
    </row>
    <row r="73" spans="1:9" s="1" customFormat="1" ht="16.5" x14ac:dyDescent="0.35">
      <c r="A73" s="476"/>
      <c r="B73" s="236">
        <v>8.3299999999999999E-2</v>
      </c>
      <c r="C73" s="236">
        <v>8.3299999999999999E-2</v>
      </c>
      <c r="D73" s="236">
        <v>0</v>
      </c>
      <c r="E73" s="42">
        <v>0.05</v>
      </c>
      <c r="F73" s="42"/>
      <c r="G73" s="43"/>
      <c r="H73" s="45"/>
      <c r="I73" s="43"/>
    </row>
    <row r="74" spans="1:9" s="1" customFormat="1" ht="140.25" customHeight="1" x14ac:dyDescent="0.35">
      <c r="A74" s="40" t="s">
        <v>92</v>
      </c>
      <c r="B74" s="400" t="s">
        <v>494</v>
      </c>
      <c r="C74" s="401"/>
      <c r="D74" s="498" t="s">
        <v>499</v>
      </c>
      <c r="E74" s="499"/>
      <c r="F74" s="500"/>
      <c r="G74" s="501"/>
      <c r="H74" s="429"/>
      <c r="I74" s="430"/>
    </row>
    <row r="75" spans="1:9" s="1" customFormat="1" ht="73" customHeight="1" x14ac:dyDescent="0.35">
      <c r="A75" s="40" t="s">
        <v>93</v>
      </c>
      <c r="B75" s="382" t="s">
        <v>198</v>
      </c>
      <c r="C75" s="383"/>
      <c r="D75" s="382" t="s">
        <v>198</v>
      </c>
      <c r="E75" s="383"/>
      <c r="F75" s="385"/>
      <c r="G75" s="383"/>
      <c r="H75" s="378"/>
      <c r="I75" s="379"/>
    </row>
    <row r="76" spans="1:9" s="1" customFormat="1" ht="16.5" x14ac:dyDescent="0.35">
      <c r="A76" s="475" t="s">
        <v>51</v>
      </c>
      <c r="B76" s="82" t="s">
        <v>25</v>
      </c>
      <c r="C76" s="82" t="s">
        <v>26</v>
      </c>
      <c r="D76" s="82" t="s">
        <v>25</v>
      </c>
      <c r="E76" s="82" t="s">
        <v>26</v>
      </c>
      <c r="F76" s="82" t="s">
        <v>25</v>
      </c>
      <c r="G76" s="82" t="s">
        <v>26</v>
      </c>
      <c r="H76" s="82" t="s">
        <v>25</v>
      </c>
      <c r="I76" s="82" t="s">
        <v>26</v>
      </c>
    </row>
    <row r="77" spans="1:9" s="1" customFormat="1" ht="16.5" x14ac:dyDescent="0.35">
      <c r="A77" s="476"/>
      <c r="B77" s="236">
        <v>8.3299999999999999E-2</v>
      </c>
      <c r="C77" s="236">
        <v>8.3299999999999999E-2</v>
      </c>
      <c r="D77" s="236">
        <v>0.05</v>
      </c>
      <c r="E77" s="42">
        <v>0.05</v>
      </c>
      <c r="F77" s="42"/>
      <c r="G77" s="43"/>
      <c r="H77" s="45"/>
      <c r="I77" s="43"/>
    </row>
    <row r="78" spans="1:9" s="1" customFormat="1" ht="170.25" customHeight="1" x14ac:dyDescent="0.35">
      <c r="A78" s="40" t="s">
        <v>92</v>
      </c>
      <c r="B78" s="431" t="s">
        <v>495</v>
      </c>
      <c r="C78" s="432"/>
      <c r="D78" s="494" t="s">
        <v>500</v>
      </c>
      <c r="E78" s="495"/>
      <c r="F78" s="496"/>
      <c r="G78" s="497"/>
      <c r="H78" s="378"/>
      <c r="I78" s="379"/>
    </row>
    <row r="79" spans="1:9" s="1" customFormat="1" ht="56.25" customHeight="1" x14ac:dyDescent="0.35">
      <c r="A79" s="40" t="s">
        <v>93</v>
      </c>
      <c r="B79" s="382" t="s">
        <v>199</v>
      </c>
      <c r="C79" s="383"/>
      <c r="D79" s="382" t="s">
        <v>200</v>
      </c>
      <c r="E79" s="383"/>
      <c r="F79" s="496"/>
      <c r="G79" s="497"/>
      <c r="H79" s="378"/>
      <c r="I79" s="379"/>
    </row>
    <row r="80" spans="1:9" s="1" customFormat="1" ht="16.5" x14ac:dyDescent="0.35">
      <c r="A80" s="475" t="s">
        <v>52</v>
      </c>
      <c r="B80" s="82" t="s">
        <v>25</v>
      </c>
      <c r="C80" s="82" t="s">
        <v>26</v>
      </c>
      <c r="D80" s="82" t="s">
        <v>25</v>
      </c>
      <c r="E80" s="82" t="s">
        <v>26</v>
      </c>
      <c r="F80" s="82" t="s">
        <v>25</v>
      </c>
      <c r="G80" s="82" t="s">
        <v>26</v>
      </c>
      <c r="H80" s="82" t="s">
        <v>25</v>
      </c>
      <c r="I80" s="82" t="s">
        <v>26</v>
      </c>
    </row>
    <row r="81" spans="1:9" s="1" customFormat="1" ht="16.5" x14ac:dyDescent="0.35">
      <c r="A81" s="476"/>
      <c r="B81" s="236">
        <v>8.3299999999999999E-2</v>
      </c>
      <c r="C81" s="236">
        <v>8.3299999999999999E-2</v>
      </c>
      <c r="D81" s="236">
        <v>0.1</v>
      </c>
      <c r="E81" s="42">
        <v>0.1</v>
      </c>
      <c r="F81" s="42"/>
      <c r="G81" s="43"/>
      <c r="H81" s="45"/>
      <c r="I81" s="43"/>
    </row>
    <row r="82" spans="1:9" s="1" customFormat="1" ht="197.25" customHeight="1" x14ac:dyDescent="0.35">
      <c r="A82" s="40" t="s">
        <v>92</v>
      </c>
      <c r="B82" s="431" t="s">
        <v>496</v>
      </c>
      <c r="C82" s="432"/>
      <c r="D82" s="427" t="s">
        <v>501</v>
      </c>
      <c r="E82" s="428"/>
      <c r="F82" s="481"/>
      <c r="G82" s="492"/>
      <c r="H82" s="378"/>
      <c r="I82" s="379"/>
    </row>
    <row r="83" spans="1:9" s="1" customFormat="1" ht="66" customHeight="1" x14ac:dyDescent="0.35">
      <c r="A83" s="40" t="s">
        <v>93</v>
      </c>
      <c r="B83" s="493" t="s">
        <v>281</v>
      </c>
      <c r="C83" s="487"/>
      <c r="D83" s="382" t="s">
        <v>282</v>
      </c>
      <c r="E83" s="383"/>
      <c r="F83" s="378"/>
      <c r="G83" s="379"/>
      <c r="H83" s="378"/>
      <c r="I83" s="379"/>
    </row>
    <row r="84" spans="1:9" s="1" customFormat="1" ht="16.5" x14ac:dyDescent="0.35">
      <c r="A84" s="475" t="s">
        <v>54</v>
      </c>
      <c r="B84" s="82" t="s">
        <v>25</v>
      </c>
      <c r="C84" s="82" t="s">
        <v>26</v>
      </c>
      <c r="D84" s="82" t="s">
        <v>25</v>
      </c>
      <c r="E84" s="82" t="s">
        <v>26</v>
      </c>
      <c r="F84" s="82" t="s">
        <v>25</v>
      </c>
      <c r="G84" s="82" t="s">
        <v>26</v>
      </c>
      <c r="H84" s="82" t="s">
        <v>25</v>
      </c>
      <c r="I84" s="82" t="s">
        <v>26</v>
      </c>
    </row>
    <row r="85" spans="1:9" s="1" customFormat="1" ht="16.5" x14ac:dyDescent="0.35">
      <c r="A85" s="476"/>
      <c r="B85" s="236">
        <v>8.3299999999999999E-2</v>
      </c>
      <c r="C85" s="42">
        <v>8.3299999999999999E-2</v>
      </c>
      <c r="D85" s="236">
        <v>0.1</v>
      </c>
      <c r="E85" s="42">
        <v>0.15</v>
      </c>
      <c r="F85" s="42"/>
      <c r="G85" s="43"/>
      <c r="H85" s="45"/>
      <c r="I85" s="43"/>
    </row>
    <row r="86" spans="1:9" s="1" customFormat="1" ht="224.25" customHeight="1" x14ac:dyDescent="0.35">
      <c r="A86" s="40" t="s">
        <v>92</v>
      </c>
      <c r="B86" s="404" t="s">
        <v>497</v>
      </c>
      <c r="C86" s="491"/>
      <c r="D86" s="404" t="s">
        <v>502</v>
      </c>
      <c r="E86" s="491"/>
      <c r="F86" s="373"/>
      <c r="G86" s="374"/>
      <c r="H86" s="488"/>
      <c r="I86" s="488"/>
    </row>
    <row r="87" spans="1:9" s="308" customFormat="1" ht="62.25" customHeight="1" x14ac:dyDescent="0.35">
      <c r="A87" s="40" t="s">
        <v>93</v>
      </c>
      <c r="B87" s="382" t="s">
        <v>405</v>
      </c>
      <c r="C87" s="383"/>
      <c r="D87" s="382" t="s">
        <v>406</v>
      </c>
      <c r="E87" s="383"/>
      <c r="F87" s="385"/>
      <c r="G87" s="383"/>
      <c r="H87" s="385"/>
      <c r="I87" s="383"/>
    </row>
    <row r="88" spans="1:9" s="1" customFormat="1" ht="16.5" x14ac:dyDescent="0.35">
      <c r="A88" s="475" t="s">
        <v>55</v>
      </c>
      <c r="B88" s="82" t="s">
        <v>25</v>
      </c>
      <c r="C88" s="82" t="s">
        <v>26</v>
      </c>
      <c r="D88" s="82" t="s">
        <v>25</v>
      </c>
      <c r="E88" s="82" t="s">
        <v>26</v>
      </c>
      <c r="F88" s="82" t="s">
        <v>25</v>
      </c>
      <c r="G88" s="82" t="s">
        <v>26</v>
      </c>
      <c r="H88" s="82" t="s">
        <v>25</v>
      </c>
      <c r="I88" s="82" t="s">
        <v>26</v>
      </c>
    </row>
    <row r="89" spans="1:9" s="1" customFormat="1" ht="16.5" x14ac:dyDescent="0.35">
      <c r="A89" s="476"/>
      <c r="B89" s="236">
        <v>8.3299999999999999E-2</v>
      </c>
      <c r="C89" s="236">
        <v>8.3299999999999999E-2</v>
      </c>
      <c r="D89" s="236">
        <v>0.1</v>
      </c>
      <c r="E89" s="42">
        <v>0.1</v>
      </c>
      <c r="F89" s="42"/>
      <c r="G89" s="43"/>
      <c r="H89" s="45"/>
      <c r="I89" s="43"/>
    </row>
    <row r="90" spans="1:9" s="1" customFormat="1" ht="199" customHeight="1" x14ac:dyDescent="0.35">
      <c r="A90" s="40" t="s">
        <v>92</v>
      </c>
      <c r="B90" s="376" t="s">
        <v>420</v>
      </c>
      <c r="C90" s="377"/>
      <c r="D90" s="376" t="s">
        <v>503</v>
      </c>
      <c r="E90" s="376"/>
      <c r="F90" s="489"/>
      <c r="G90" s="490"/>
      <c r="H90" s="372"/>
      <c r="I90" s="372"/>
    </row>
    <row r="91" spans="1:9" s="308" customFormat="1" ht="63" customHeight="1" x14ac:dyDescent="0.35">
      <c r="A91" s="40" t="s">
        <v>93</v>
      </c>
      <c r="B91" s="382" t="s">
        <v>421</v>
      </c>
      <c r="C91" s="383"/>
      <c r="D91" s="382" t="s">
        <v>422</v>
      </c>
      <c r="E91" s="383"/>
      <c r="F91" s="385"/>
      <c r="G91" s="383"/>
      <c r="H91" s="385"/>
      <c r="I91" s="383"/>
    </row>
    <row r="92" spans="1:9" s="1" customFormat="1" ht="16.5" x14ac:dyDescent="0.35">
      <c r="A92" s="475" t="s">
        <v>56</v>
      </c>
      <c r="B92" s="82" t="s">
        <v>25</v>
      </c>
      <c r="C92" s="82" t="s">
        <v>26</v>
      </c>
      <c r="D92" s="82" t="s">
        <v>25</v>
      </c>
      <c r="E92" s="82" t="s">
        <v>26</v>
      </c>
      <c r="F92" s="82" t="s">
        <v>25</v>
      </c>
      <c r="G92" s="82" t="s">
        <v>26</v>
      </c>
      <c r="H92" s="82" t="s">
        <v>25</v>
      </c>
      <c r="I92" s="82" t="s">
        <v>26</v>
      </c>
    </row>
    <row r="93" spans="1:9" s="1" customFormat="1" ht="16.5" x14ac:dyDescent="0.35">
      <c r="A93" s="476"/>
      <c r="B93" s="236">
        <v>8.3299999999999999E-2</v>
      </c>
      <c r="C93" s="236">
        <v>8.3299999999999999E-2</v>
      </c>
      <c r="D93" s="236">
        <v>0.1</v>
      </c>
      <c r="E93" s="42">
        <v>0.12</v>
      </c>
      <c r="F93" s="42"/>
      <c r="G93" s="43"/>
      <c r="H93" s="45"/>
      <c r="I93" s="43"/>
    </row>
    <row r="94" spans="1:9" s="1" customFormat="1" ht="234" customHeight="1" x14ac:dyDescent="0.35">
      <c r="A94" s="40" t="s">
        <v>92</v>
      </c>
      <c r="B94" s="376" t="s">
        <v>498</v>
      </c>
      <c r="C94" s="377"/>
      <c r="D94" s="376" t="s">
        <v>504</v>
      </c>
      <c r="E94" s="376"/>
      <c r="F94" s="489"/>
      <c r="G94" s="490"/>
      <c r="H94" s="372"/>
      <c r="I94" s="372"/>
    </row>
    <row r="95" spans="1:9" s="308" customFormat="1" ht="54" customHeight="1" x14ac:dyDescent="0.35">
      <c r="A95" s="40" t="s">
        <v>93</v>
      </c>
      <c r="B95" s="382" t="s">
        <v>445</v>
      </c>
      <c r="C95" s="383"/>
      <c r="D95" s="382" t="s">
        <v>446</v>
      </c>
      <c r="E95" s="383"/>
      <c r="F95" s="385"/>
      <c r="G95" s="383"/>
      <c r="H95" s="385"/>
      <c r="I95" s="383"/>
    </row>
    <row r="96" spans="1:9" s="1" customFormat="1" ht="16.5" x14ac:dyDescent="0.35">
      <c r="A96" s="475" t="s">
        <v>57</v>
      </c>
      <c r="B96" s="82" t="s">
        <v>25</v>
      </c>
      <c r="C96" s="82" t="s">
        <v>26</v>
      </c>
      <c r="D96" s="82" t="s">
        <v>25</v>
      </c>
      <c r="E96" s="82" t="s">
        <v>26</v>
      </c>
      <c r="F96" s="82" t="s">
        <v>25</v>
      </c>
      <c r="G96" s="82" t="s">
        <v>26</v>
      </c>
      <c r="H96" s="82" t="s">
        <v>25</v>
      </c>
      <c r="I96" s="82" t="s">
        <v>26</v>
      </c>
    </row>
    <row r="97" spans="1:9" s="1" customFormat="1" ht="16.5" x14ac:dyDescent="0.35">
      <c r="A97" s="476"/>
      <c r="B97" s="236">
        <v>8.3299999999999999E-2</v>
      </c>
      <c r="C97" s="236">
        <v>8.3299999999999999E-2</v>
      </c>
      <c r="D97" s="236">
        <v>0.1</v>
      </c>
      <c r="E97" s="42">
        <v>0.1</v>
      </c>
      <c r="F97" s="42"/>
      <c r="G97" s="43"/>
      <c r="H97" s="45"/>
      <c r="I97" s="43"/>
    </row>
    <row r="98" spans="1:9" s="1" customFormat="1" ht="231" customHeight="1" x14ac:dyDescent="0.35">
      <c r="A98" s="40" t="s">
        <v>92</v>
      </c>
      <c r="B98" s="376" t="s">
        <v>554</v>
      </c>
      <c r="C98" s="377"/>
      <c r="D98" s="376" t="s">
        <v>540</v>
      </c>
      <c r="E98" s="377"/>
      <c r="F98" s="372"/>
      <c r="G98" s="372"/>
      <c r="H98" s="372"/>
      <c r="I98" s="372"/>
    </row>
    <row r="99" spans="1:9" s="308" customFormat="1" ht="65.25" customHeight="1" x14ac:dyDescent="0.35">
      <c r="A99" s="40" t="s">
        <v>93</v>
      </c>
      <c r="B99" s="382" t="s">
        <v>545</v>
      </c>
      <c r="C99" s="383"/>
      <c r="D99" s="382" t="s">
        <v>544</v>
      </c>
      <c r="E99" s="383"/>
      <c r="F99" s="385"/>
      <c r="G99" s="383"/>
      <c r="H99" s="385"/>
      <c r="I99" s="383"/>
    </row>
    <row r="100" spans="1:9" s="1" customFormat="1" ht="16.5" x14ac:dyDescent="0.35">
      <c r="A100" s="475" t="s">
        <v>59</v>
      </c>
      <c r="B100" s="82" t="s">
        <v>25</v>
      </c>
      <c r="C100" s="82" t="s">
        <v>26</v>
      </c>
      <c r="D100" s="82" t="s">
        <v>25</v>
      </c>
      <c r="E100" s="82" t="s">
        <v>26</v>
      </c>
      <c r="F100" s="82" t="s">
        <v>25</v>
      </c>
      <c r="G100" s="82" t="s">
        <v>26</v>
      </c>
      <c r="H100" s="82" t="s">
        <v>25</v>
      </c>
      <c r="I100" s="82" t="s">
        <v>26</v>
      </c>
    </row>
    <row r="101" spans="1:9" s="1" customFormat="1" ht="16.5" x14ac:dyDescent="0.35">
      <c r="A101" s="476"/>
      <c r="B101" s="236">
        <v>8.3299999999999999E-2</v>
      </c>
      <c r="C101" s="42">
        <v>8.3299999999999999E-2</v>
      </c>
      <c r="D101" s="236">
        <v>0.15</v>
      </c>
      <c r="E101" s="42">
        <v>0.18</v>
      </c>
      <c r="F101" s="42"/>
      <c r="G101" s="43"/>
      <c r="H101" s="45"/>
      <c r="I101" s="43"/>
    </row>
    <row r="102" spans="1:9" s="1" customFormat="1" ht="207" customHeight="1" x14ac:dyDescent="0.35">
      <c r="A102" s="40" t="s">
        <v>92</v>
      </c>
      <c r="B102" s="376" t="s">
        <v>568</v>
      </c>
      <c r="C102" s="377"/>
      <c r="D102" s="376" t="s">
        <v>569</v>
      </c>
      <c r="E102" s="377"/>
      <c r="F102" s="372"/>
      <c r="G102" s="372"/>
      <c r="H102" s="372"/>
      <c r="I102" s="372"/>
    </row>
    <row r="103" spans="1:9" s="1" customFormat="1" ht="105" customHeight="1" x14ac:dyDescent="0.35">
      <c r="A103" s="40" t="s">
        <v>93</v>
      </c>
      <c r="B103" s="384" t="s">
        <v>572</v>
      </c>
      <c r="C103" s="374"/>
      <c r="D103" s="382" t="s">
        <v>573</v>
      </c>
      <c r="E103" s="383"/>
      <c r="F103" s="373"/>
      <c r="G103" s="374"/>
      <c r="H103" s="373"/>
      <c r="I103" s="374"/>
    </row>
    <row r="104" spans="1:9" s="1" customFormat="1" ht="16.5" x14ac:dyDescent="0.35">
      <c r="A104" s="475" t="s">
        <v>60</v>
      </c>
      <c r="B104" s="82" t="s">
        <v>25</v>
      </c>
      <c r="C104" s="82" t="s">
        <v>26</v>
      </c>
      <c r="D104" s="82" t="s">
        <v>25</v>
      </c>
      <c r="E104" s="82" t="s">
        <v>26</v>
      </c>
      <c r="F104" s="82" t="s">
        <v>25</v>
      </c>
      <c r="G104" s="82" t="s">
        <v>26</v>
      </c>
      <c r="H104" s="82" t="s">
        <v>25</v>
      </c>
      <c r="I104" s="82" t="s">
        <v>26</v>
      </c>
    </row>
    <row r="105" spans="1:9" s="1" customFormat="1" ht="16.5" x14ac:dyDescent="0.35">
      <c r="A105" s="476"/>
      <c r="B105" s="236">
        <v>8.3299999999999999E-2</v>
      </c>
      <c r="C105" s="42"/>
      <c r="D105" s="236">
        <v>0.15</v>
      </c>
      <c r="E105" s="42"/>
      <c r="F105" s="42"/>
      <c r="G105" s="43"/>
      <c r="H105" s="45"/>
      <c r="I105" s="43"/>
    </row>
    <row r="106" spans="1:9" s="1" customFormat="1" ht="49.5" x14ac:dyDescent="0.35">
      <c r="A106" s="40" t="s">
        <v>92</v>
      </c>
      <c r="B106" s="372"/>
      <c r="C106" s="372"/>
      <c r="D106" s="372"/>
      <c r="E106" s="372"/>
      <c r="F106" s="372"/>
      <c r="G106" s="372"/>
      <c r="H106" s="372"/>
      <c r="I106" s="372"/>
    </row>
    <row r="107" spans="1:9" s="1" customFormat="1" ht="16.5" x14ac:dyDescent="0.35">
      <c r="A107" s="40" t="s">
        <v>93</v>
      </c>
      <c r="B107" s="373"/>
      <c r="C107" s="374"/>
      <c r="D107" s="373"/>
      <c r="E107" s="374"/>
      <c r="F107" s="373"/>
      <c r="G107" s="374"/>
      <c r="H107" s="373"/>
      <c r="I107" s="374"/>
    </row>
    <row r="108" spans="1:9" s="1" customFormat="1" ht="16.5" x14ac:dyDescent="0.35">
      <c r="A108" s="475" t="s">
        <v>61</v>
      </c>
      <c r="B108" s="82" t="s">
        <v>25</v>
      </c>
      <c r="C108" s="82" t="s">
        <v>26</v>
      </c>
      <c r="D108" s="82" t="s">
        <v>25</v>
      </c>
      <c r="E108" s="82" t="s">
        <v>26</v>
      </c>
      <c r="F108" s="82" t="s">
        <v>25</v>
      </c>
      <c r="G108" s="82" t="s">
        <v>26</v>
      </c>
      <c r="H108" s="82" t="s">
        <v>25</v>
      </c>
      <c r="I108" s="82" t="s">
        <v>26</v>
      </c>
    </row>
    <row r="109" spans="1:9" s="1" customFormat="1" ht="16.5" x14ac:dyDescent="0.35">
      <c r="A109" s="476"/>
      <c r="B109" s="236">
        <v>8.3299999999999999E-2</v>
      </c>
      <c r="C109" s="42"/>
      <c r="D109" s="236">
        <v>0.15</v>
      </c>
      <c r="E109" s="42"/>
      <c r="F109" s="42"/>
      <c r="G109" s="43"/>
      <c r="H109" s="45"/>
      <c r="I109" s="43"/>
    </row>
    <row r="110" spans="1:9" s="1" customFormat="1" ht="49.5" x14ac:dyDescent="0.35">
      <c r="A110" s="40" t="s">
        <v>92</v>
      </c>
      <c r="B110" s="372"/>
      <c r="C110" s="372"/>
      <c r="D110" s="372"/>
      <c r="E110" s="372"/>
      <c r="F110" s="372"/>
      <c r="G110" s="372"/>
      <c r="H110" s="372"/>
      <c r="I110" s="372"/>
    </row>
    <row r="111" spans="1:9" s="1" customFormat="1" ht="16.5" x14ac:dyDescent="0.35">
      <c r="A111" s="40" t="s">
        <v>93</v>
      </c>
      <c r="B111" s="373"/>
      <c r="C111" s="374"/>
      <c r="D111" s="373"/>
      <c r="E111" s="374"/>
      <c r="F111" s="373"/>
      <c r="G111" s="374"/>
      <c r="H111" s="373"/>
      <c r="I111" s="374"/>
    </row>
    <row r="112" spans="1:9" s="1" customFormat="1" ht="16.5" x14ac:dyDescent="0.35">
      <c r="A112" s="475" t="s">
        <v>62</v>
      </c>
      <c r="B112" s="82" t="s">
        <v>25</v>
      </c>
      <c r="C112" s="82" t="s">
        <v>26</v>
      </c>
      <c r="D112" s="82" t="s">
        <v>25</v>
      </c>
      <c r="E112" s="82" t="s">
        <v>26</v>
      </c>
      <c r="F112" s="82" t="s">
        <v>25</v>
      </c>
      <c r="G112" s="82" t="s">
        <v>26</v>
      </c>
      <c r="H112" s="82" t="s">
        <v>25</v>
      </c>
      <c r="I112" s="82" t="s">
        <v>26</v>
      </c>
    </row>
    <row r="113" spans="1:9" s="1" customFormat="1" ht="16.5" x14ac:dyDescent="0.35">
      <c r="A113" s="476"/>
      <c r="B113" s="236">
        <v>8.3299999999999999E-2</v>
      </c>
      <c r="C113" s="42"/>
      <c r="D113" s="236">
        <v>0</v>
      </c>
      <c r="E113" s="42"/>
      <c r="F113" s="42"/>
      <c r="G113" s="160"/>
      <c r="H113" s="159"/>
      <c r="I113" s="160"/>
    </row>
    <row r="114" spans="1:9" s="1" customFormat="1" ht="49.5" x14ac:dyDescent="0.35">
      <c r="A114" s="40" t="s">
        <v>92</v>
      </c>
      <c r="B114" s="375"/>
      <c r="C114" s="375"/>
      <c r="D114" s="375"/>
      <c r="E114" s="375"/>
      <c r="F114" s="375"/>
      <c r="G114" s="375"/>
      <c r="H114" s="375"/>
      <c r="I114" s="375"/>
    </row>
    <row r="115" spans="1:9" s="1" customFormat="1" ht="16.5" x14ac:dyDescent="0.35">
      <c r="A115" s="40" t="s">
        <v>93</v>
      </c>
      <c r="B115" s="373"/>
      <c r="C115" s="374"/>
      <c r="D115" s="373"/>
      <c r="E115" s="374"/>
      <c r="F115" s="373"/>
      <c r="G115" s="374"/>
      <c r="H115" s="373"/>
      <c r="I115" s="374"/>
    </row>
    <row r="116" spans="1:9" s="1" customFormat="1" ht="16.5" x14ac:dyDescent="0.35">
      <c r="A116" s="41" t="s">
        <v>94</v>
      </c>
      <c r="B116" s="44">
        <f t="shared" ref="B116:I116" si="1">(B69+B73+B77+B81+B85+B89+B93+B97+B101+B105+B109+B113)</f>
        <v>0.99960000000000016</v>
      </c>
      <c r="C116" s="44">
        <f t="shared" si="1"/>
        <v>0.74970000000000003</v>
      </c>
      <c r="D116" s="44">
        <f t="shared" si="1"/>
        <v>1</v>
      </c>
      <c r="E116" s="44">
        <f t="shared" si="1"/>
        <v>0.84999999999999987</v>
      </c>
      <c r="F116" s="44">
        <f t="shared" si="1"/>
        <v>0</v>
      </c>
      <c r="G116" s="44">
        <f t="shared" si="1"/>
        <v>0</v>
      </c>
      <c r="H116" s="44">
        <f t="shared" si="1"/>
        <v>0</v>
      </c>
      <c r="I116" s="44">
        <f t="shared" si="1"/>
        <v>0</v>
      </c>
    </row>
    <row r="117" spans="1:9" s="1" customFormat="1" ht="14" x14ac:dyDescent="0.35"/>
    <row r="118" spans="1:9" s="1" customFormat="1" ht="14" x14ac:dyDescent="0.35"/>
    <row r="119" spans="1:9" s="1" customFormat="1" ht="14" x14ac:dyDescent="0.35"/>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dataValidations count="1">
    <dataValidation type="list" allowBlank="1" showInputMessage="1" showErrorMessage="1" sqref="H35:I36" xr:uid="{843BDED3-F837-A341-8D2D-6E7464E37DCE}">
      <formula1>#REF!</formula1>
    </dataValidation>
  </dataValidations>
  <hyperlinks>
    <hyperlink ref="B75" r:id="rId1" xr:uid="{637DD7B4-7E12-D94A-A71C-064F6F1A4756}"/>
    <hyperlink ref="D75" r:id="rId2" xr:uid="{51565BAC-2667-8D4A-99D7-249067BCD6A0}"/>
    <hyperlink ref="B71" r:id="rId3" xr:uid="{6DA9925B-82B1-BE46-B475-9A1B0FF0001C}"/>
    <hyperlink ref="B79" r:id="rId4" xr:uid="{2B5E4A28-019C-EE4E-A6A1-D77216AF9C61}"/>
    <hyperlink ref="D79" r:id="rId5" xr:uid="{C842CA54-F6E4-6847-8B5E-D1B9B29C894F}"/>
    <hyperlink ref="B83" r:id="rId6" xr:uid="{274146AC-8576-C34A-93F0-99CDE42E4A22}"/>
    <hyperlink ref="D83" r:id="rId7" xr:uid="{AB81DACF-5E3A-8444-9849-36038BAEB78D}"/>
    <hyperlink ref="B87" r:id="rId8" xr:uid="{CB854ADB-703C-5540-AE24-13F81FAAD68B}"/>
    <hyperlink ref="D87" r:id="rId9" xr:uid="{1B4E282B-A202-5747-AB75-90A6788587C3}"/>
    <hyperlink ref="B91" r:id="rId10" xr:uid="{763F387D-00AA-5F4C-9F3C-2267E1642FE8}"/>
    <hyperlink ref="D91" r:id="rId11" xr:uid="{2F096333-CCA2-8741-BC4B-3AC08A2D692F}"/>
    <hyperlink ref="B95" r:id="rId12" xr:uid="{8C845A30-CDC9-5C42-8E96-3A3BCDA2710E}"/>
    <hyperlink ref="D95" r:id="rId13" xr:uid="{61F9B4E3-2E70-AF4C-A6B6-73B059DC0E76}"/>
    <hyperlink ref="D99" r:id="rId14" xr:uid="{83355A19-3C54-744D-BD31-29AC4F3FABBB}"/>
    <hyperlink ref="B99" r:id="rId15" xr:uid="{781371DD-5628-7949-9A3D-BB88DBF21F18}"/>
    <hyperlink ref="B103" r:id="rId16" xr:uid="{EBEC6C08-E9B8-574F-AD79-CE0394AAF948}"/>
    <hyperlink ref="D103" r:id="rId17" xr:uid="{5E0C2EAC-A521-CF41-A06A-BE1BC96D9814}"/>
  </hyperlinks>
  <pageMargins left="0.7" right="0.7" top="0.75" bottom="0.75" header="0.3" footer="0.3"/>
  <drawing r:id="rId18"/>
  <legacyDrawing r:id="rId19"/>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63EB9-23B9-1946-A6B5-63F9707FC48E}">
  <sheetPr>
    <tabColor theme="5" tint="0.59999389629810485"/>
  </sheetPr>
  <dimension ref="A1:O119"/>
  <sheetViews>
    <sheetView topLeftCell="C100" zoomScale="55" zoomScaleNormal="55" workbookViewId="0">
      <selection activeCell="D103" sqref="D103:E103"/>
    </sheetView>
  </sheetViews>
  <sheetFormatPr baseColWidth="10" defaultRowHeight="14.5" x14ac:dyDescent="0.35"/>
  <cols>
    <col min="1" max="1" width="38" bestFit="1" customWidth="1"/>
    <col min="2" max="2" width="75.81640625" customWidth="1"/>
    <col min="3" max="3" width="109.1796875" customWidth="1"/>
    <col min="4" max="4" width="57.453125" customWidth="1"/>
    <col min="5" max="5" width="71.81640625" customWidth="1"/>
    <col min="6" max="6" width="55.81640625" customWidth="1"/>
    <col min="7" max="7" width="68.36328125" customWidth="1"/>
    <col min="8" max="8" width="76.453125" bestFit="1" customWidth="1"/>
    <col min="9" max="9" width="61.453125" customWidth="1"/>
    <col min="10" max="10" width="15.81640625" customWidth="1"/>
    <col min="11" max="11" width="14.453125" customWidth="1"/>
    <col min="12" max="12" width="17.453125" customWidth="1"/>
    <col min="13" max="13" width="10" bestFit="1" customWidth="1"/>
    <col min="14" max="14" width="18.81640625" customWidth="1"/>
    <col min="15" max="15" width="19" customWidth="1"/>
  </cols>
  <sheetData>
    <row r="1" spans="1:15" s="72" customFormat="1" ht="22.5" customHeight="1" thickBot="1" x14ac:dyDescent="0.4">
      <c r="A1" s="458"/>
      <c r="B1" s="436" t="s">
        <v>43</v>
      </c>
      <c r="C1" s="437"/>
      <c r="D1" s="437"/>
      <c r="E1" s="437"/>
      <c r="F1" s="437"/>
      <c r="G1" s="437"/>
      <c r="H1" s="437"/>
      <c r="I1" s="437"/>
      <c r="J1" s="437"/>
      <c r="K1" s="437"/>
      <c r="L1" s="438"/>
      <c r="M1" s="433" t="s">
        <v>161</v>
      </c>
      <c r="N1" s="434"/>
      <c r="O1" s="435"/>
    </row>
    <row r="2" spans="1:15" s="72" customFormat="1" ht="18" customHeight="1" thickBot="1" x14ac:dyDescent="0.4">
      <c r="A2" s="459"/>
      <c r="B2" s="439" t="s">
        <v>44</v>
      </c>
      <c r="C2" s="440"/>
      <c r="D2" s="440"/>
      <c r="E2" s="440"/>
      <c r="F2" s="440"/>
      <c r="G2" s="440"/>
      <c r="H2" s="440"/>
      <c r="I2" s="440"/>
      <c r="J2" s="440"/>
      <c r="K2" s="440"/>
      <c r="L2" s="441"/>
      <c r="M2" s="433" t="s">
        <v>162</v>
      </c>
      <c r="N2" s="434"/>
      <c r="O2" s="435"/>
    </row>
    <row r="3" spans="1:15" s="72" customFormat="1" ht="16" thickBot="1" x14ac:dyDescent="0.4">
      <c r="A3" s="459"/>
      <c r="B3" s="439" t="s">
        <v>0</v>
      </c>
      <c r="C3" s="440"/>
      <c r="D3" s="440"/>
      <c r="E3" s="440"/>
      <c r="F3" s="440"/>
      <c r="G3" s="440"/>
      <c r="H3" s="440"/>
      <c r="I3" s="440"/>
      <c r="J3" s="440"/>
      <c r="K3" s="440"/>
      <c r="L3" s="441"/>
      <c r="M3" s="433" t="s">
        <v>163</v>
      </c>
      <c r="N3" s="434"/>
      <c r="O3" s="435"/>
    </row>
    <row r="4" spans="1:15" s="72" customFormat="1" ht="21.75" customHeight="1" thickBot="1" x14ac:dyDescent="0.4">
      <c r="A4" s="460"/>
      <c r="B4" s="442" t="s">
        <v>45</v>
      </c>
      <c r="C4" s="443"/>
      <c r="D4" s="443"/>
      <c r="E4" s="443"/>
      <c r="F4" s="443"/>
      <c r="G4" s="443"/>
      <c r="H4" s="443"/>
      <c r="I4" s="443"/>
      <c r="J4" s="443"/>
      <c r="K4" s="443"/>
      <c r="L4" s="444"/>
      <c r="M4" s="433" t="s">
        <v>164</v>
      </c>
      <c r="N4" s="434"/>
      <c r="O4" s="435"/>
    </row>
    <row r="5" spans="1:15" s="72" customFormat="1" ht="16.5" customHeight="1" thickBot="1" x14ac:dyDescent="0.4">
      <c r="A5" s="73"/>
      <c r="B5" s="74"/>
      <c r="C5" s="74"/>
      <c r="D5" s="74"/>
      <c r="E5" s="74"/>
      <c r="F5" s="74"/>
      <c r="G5" s="74"/>
      <c r="H5" s="74"/>
      <c r="I5" s="74"/>
      <c r="J5" s="74"/>
      <c r="K5" s="74"/>
      <c r="L5" s="74"/>
      <c r="M5" s="75"/>
      <c r="N5" s="75"/>
      <c r="O5" s="75"/>
    </row>
    <row r="6" spans="1:15" s="1" customFormat="1" ht="40.5" customHeight="1" thickBot="1" x14ac:dyDescent="0.4">
      <c r="A6" s="47" t="s">
        <v>47</v>
      </c>
      <c r="B6" s="469" t="s">
        <v>171</v>
      </c>
      <c r="C6" s="470"/>
      <c r="D6" s="470"/>
      <c r="E6" s="470"/>
      <c r="F6" s="470"/>
      <c r="G6" s="470"/>
      <c r="H6" s="470"/>
      <c r="I6" s="470"/>
      <c r="J6" s="470"/>
      <c r="K6" s="471"/>
      <c r="L6" s="148" t="s">
        <v>48</v>
      </c>
      <c r="M6" s="472" t="s">
        <v>172</v>
      </c>
      <c r="N6" s="473"/>
      <c r="O6" s="474"/>
    </row>
    <row r="7" spans="1:15" s="72" customFormat="1" ht="18" customHeight="1" thickBot="1" x14ac:dyDescent="0.4">
      <c r="A7" s="73"/>
      <c r="B7" s="74"/>
      <c r="C7" s="74"/>
      <c r="D7" s="74"/>
      <c r="E7" s="74"/>
      <c r="F7" s="74"/>
      <c r="G7" s="74"/>
      <c r="H7" s="74"/>
      <c r="I7" s="74"/>
      <c r="J7" s="74"/>
      <c r="K7" s="74"/>
      <c r="L7" s="74"/>
      <c r="M7" s="75"/>
      <c r="N7" s="75"/>
      <c r="O7" s="75"/>
    </row>
    <row r="8" spans="1:15" s="72" customFormat="1" ht="21.75" customHeight="1" thickBot="1" x14ac:dyDescent="0.4">
      <c r="A8" s="462" t="s">
        <v>2</v>
      </c>
      <c r="B8" s="148" t="s">
        <v>49</v>
      </c>
      <c r="C8" s="298">
        <v>45688</v>
      </c>
      <c r="D8" s="148" t="s">
        <v>50</v>
      </c>
      <c r="E8" s="299">
        <v>45716</v>
      </c>
      <c r="F8" s="148" t="s">
        <v>51</v>
      </c>
      <c r="G8" s="298">
        <v>45747</v>
      </c>
      <c r="H8" s="148" t="s">
        <v>52</v>
      </c>
      <c r="I8" s="298">
        <v>45777</v>
      </c>
      <c r="J8" s="447" t="s">
        <v>3</v>
      </c>
      <c r="K8" s="461"/>
      <c r="L8" s="147" t="s">
        <v>53</v>
      </c>
      <c r="M8" s="477"/>
      <c r="N8" s="477"/>
      <c r="O8" s="477"/>
    </row>
    <row r="9" spans="1:15" s="72" customFormat="1" ht="21.75" customHeight="1" thickBot="1" x14ac:dyDescent="0.45">
      <c r="A9" s="462"/>
      <c r="B9" s="149" t="s">
        <v>54</v>
      </c>
      <c r="C9" s="299">
        <v>45808</v>
      </c>
      <c r="D9" s="148" t="s">
        <v>55</v>
      </c>
      <c r="E9" s="306">
        <v>45838</v>
      </c>
      <c r="F9" s="148" t="s">
        <v>56</v>
      </c>
      <c r="G9" s="315">
        <v>45869</v>
      </c>
      <c r="H9" s="148" t="s">
        <v>57</v>
      </c>
      <c r="I9" s="333">
        <v>45900</v>
      </c>
      <c r="J9" s="447"/>
      <c r="K9" s="461"/>
      <c r="L9" s="147" t="s">
        <v>58</v>
      </c>
      <c r="M9" s="477"/>
      <c r="N9" s="477"/>
      <c r="O9" s="477"/>
    </row>
    <row r="10" spans="1:15" s="72" customFormat="1" ht="21.75" customHeight="1" thickBot="1" x14ac:dyDescent="0.45">
      <c r="A10" s="462"/>
      <c r="B10" s="148" t="s">
        <v>59</v>
      </c>
      <c r="C10" s="337">
        <v>45930</v>
      </c>
      <c r="D10" s="148" t="s">
        <v>60</v>
      </c>
      <c r="E10" s="120"/>
      <c r="F10" s="148" t="s">
        <v>61</v>
      </c>
      <c r="G10" s="120"/>
      <c r="H10" s="148" t="s">
        <v>62</v>
      </c>
      <c r="I10" s="118"/>
      <c r="J10" s="447"/>
      <c r="K10" s="461"/>
      <c r="L10" s="147" t="s">
        <v>63</v>
      </c>
      <c r="M10" s="477" t="s">
        <v>173</v>
      </c>
      <c r="N10" s="477"/>
      <c r="O10" s="477"/>
    </row>
    <row r="11" spans="1:15" s="1" customFormat="1" ht="15" customHeight="1" thickBot="1" x14ac:dyDescent="0.4">
      <c r="A11" s="6"/>
      <c r="B11" s="7"/>
      <c r="C11" s="7"/>
      <c r="D11" s="9"/>
      <c r="E11" s="8"/>
      <c r="F11" s="8"/>
      <c r="G11" s="190"/>
      <c r="H11" s="190"/>
      <c r="I11" s="10"/>
      <c r="J11" s="10"/>
      <c r="K11" s="7"/>
      <c r="L11" s="7"/>
      <c r="M11" s="7"/>
      <c r="N11" s="7"/>
      <c r="O11" s="7"/>
    </row>
    <row r="12" spans="1:15" s="1" customFormat="1" ht="15" customHeight="1" x14ac:dyDescent="0.35">
      <c r="A12" s="466" t="s">
        <v>64</v>
      </c>
      <c r="B12" s="448" t="s">
        <v>213</v>
      </c>
      <c r="C12" s="449"/>
      <c r="D12" s="449"/>
      <c r="E12" s="449"/>
      <c r="F12" s="449"/>
      <c r="G12" s="449"/>
      <c r="H12" s="449"/>
      <c r="I12" s="449"/>
      <c r="J12" s="449"/>
      <c r="K12" s="449"/>
      <c r="L12" s="449"/>
      <c r="M12" s="449"/>
      <c r="N12" s="449"/>
      <c r="O12" s="450"/>
    </row>
    <row r="13" spans="1:15" s="1" customFormat="1" ht="15" customHeight="1" x14ac:dyDescent="0.35">
      <c r="A13" s="467"/>
      <c r="B13" s="451"/>
      <c r="C13" s="452"/>
      <c r="D13" s="452"/>
      <c r="E13" s="452"/>
      <c r="F13" s="452"/>
      <c r="G13" s="452"/>
      <c r="H13" s="452"/>
      <c r="I13" s="452"/>
      <c r="J13" s="452"/>
      <c r="K13" s="452"/>
      <c r="L13" s="452"/>
      <c r="M13" s="452"/>
      <c r="N13" s="452"/>
      <c r="O13" s="453"/>
    </row>
    <row r="14" spans="1:15" s="1" customFormat="1" ht="15" customHeight="1" thickBot="1" x14ac:dyDescent="0.4">
      <c r="A14" s="468"/>
      <c r="B14" s="454"/>
      <c r="C14" s="455"/>
      <c r="D14" s="455"/>
      <c r="E14" s="455"/>
      <c r="F14" s="455"/>
      <c r="G14" s="455"/>
      <c r="H14" s="455"/>
      <c r="I14" s="455"/>
      <c r="J14" s="455"/>
      <c r="K14" s="455"/>
      <c r="L14" s="455"/>
      <c r="M14" s="455"/>
      <c r="N14" s="455"/>
      <c r="O14" s="456"/>
    </row>
    <row r="15" spans="1:15" s="1" customFormat="1" ht="9" customHeight="1" thickBot="1" x14ac:dyDescent="0.4">
      <c r="A15" s="14"/>
      <c r="B15" s="71"/>
      <c r="C15" s="15"/>
      <c r="D15" s="15"/>
      <c r="E15" s="15"/>
      <c r="F15" s="15"/>
      <c r="G15" s="16"/>
      <c r="H15" s="16"/>
      <c r="I15" s="16"/>
      <c r="J15" s="16"/>
      <c r="K15" s="16"/>
      <c r="L15" s="17"/>
      <c r="M15" s="17"/>
      <c r="N15" s="17"/>
      <c r="O15" s="17"/>
    </row>
    <row r="16" spans="1:15" s="18" customFormat="1" ht="37.5" customHeight="1" thickBot="1" x14ac:dyDescent="0.4">
      <c r="A16" s="47" t="s">
        <v>4</v>
      </c>
      <c r="B16" s="511" t="s">
        <v>175</v>
      </c>
      <c r="C16" s="511"/>
      <c r="D16" s="511"/>
      <c r="E16" s="511"/>
      <c r="F16" s="511"/>
      <c r="G16" s="462" t="s">
        <v>5</v>
      </c>
      <c r="H16" s="462"/>
      <c r="I16" s="457" t="s">
        <v>214</v>
      </c>
      <c r="J16" s="457"/>
      <c r="K16" s="457"/>
      <c r="L16" s="457"/>
      <c r="M16" s="457"/>
      <c r="N16" s="457"/>
      <c r="O16" s="457"/>
    </row>
    <row r="17" spans="1:15" s="1" customFormat="1" ht="9" customHeight="1" thickBot="1" x14ac:dyDescent="0.4">
      <c r="A17" s="14"/>
      <c r="B17" s="16"/>
      <c r="C17" s="15"/>
      <c r="D17" s="15"/>
      <c r="E17" s="15"/>
      <c r="F17" s="15"/>
      <c r="G17" s="16"/>
      <c r="H17" s="16"/>
      <c r="I17" s="16"/>
      <c r="J17" s="16"/>
      <c r="K17" s="16"/>
      <c r="L17" s="17"/>
      <c r="M17" s="17"/>
      <c r="N17" s="17"/>
      <c r="O17" s="17"/>
    </row>
    <row r="18" spans="1:15" s="1" customFormat="1" ht="56.25" customHeight="1" thickBot="1" x14ac:dyDescent="0.4">
      <c r="A18" s="47" t="s">
        <v>6</v>
      </c>
      <c r="B18" s="512" t="s">
        <v>176</v>
      </c>
      <c r="C18" s="512"/>
      <c r="D18" s="512"/>
      <c r="E18" s="512"/>
      <c r="F18" s="47" t="s">
        <v>7</v>
      </c>
      <c r="G18" s="513" t="s">
        <v>178</v>
      </c>
      <c r="H18" s="513"/>
      <c r="I18" s="513"/>
      <c r="J18" s="47" t="s">
        <v>8</v>
      </c>
      <c r="K18" s="511" t="s">
        <v>591</v>
      </c>
      <c r="L18" s="511"/>
      <c r="M18" s="511"/>
      <c r="N18" s="511"/>
      <c r="O18" s="511"/>
    </row>
    <row r="19" spans="1:15" s="1" customFormat="1" ht="9" customHeight="1" x14ac:dyDescent="0.35">
      <c r="A19" s="5"/>
      <c r="B19" s="2"/>
      <c r="C19" s="465"/>
      <c r="D19" s="465"/>
      <c r="E19" s="465"/>
      <c r="F19" s="465"/>
      <c r="G19" s="465"/>
      <c r="H19" s="465"/>
      <c r="I19" s="465"/>
      <c r="J19" s="465"/>
      <c r="K19" s="465"/>
      <c r="L19" s="465"/>
      <c r="M19" s="465"/>
      <c r="N19" s="465"/>
      <c r="O19" s="465"/>
    </row>
    <row r="20" spans="1:15" s="1" customFormat="1" ht="16.5" customHeight="1" thickBot="1" x14ac:dyDescent="0.4">
      <c r="A20" s="69"/>
      <c r="B20" s="70"/>
      <c r="C20" s="70"/>
      <c r="D20" s="70"/>
      <c r="E20" s="70"/>
      <c r="F20" s="70"/>
      <c r="G20" s="70"/>
      <c r="H20" s="70"/>
      <c r="I20" s="70"/>
      <c r="J20" s="70"/>
      <c r="K20" s="70"/>
      <c r="L20" s="70"/>
      <c r="M20" s="70"/>
      <c r="N20" s="70"/>
      <c r="O20" s="70"/>
    </row>
    <row r="21" spans="1:15" s="1" customFormat="1" ht="32.25" customHeight="1" thickBot="1" x14ac:dyDescent="0.4">
      <c r="A21" s="445" t="s">
        <v>9</v>
      </c>
      <c r="B21" s="446"/>
      <c r="C21" s="446"/>
      <c r="D21" s="446"/>
      <c r="E21" s="446"/>
      <c r="F21" s="446"/>
      <c r="G21" s="446"/>
      <c r="H21" s="446"/>
      <c r="I21" s="446"/>
      <c r="J21" s="446"/>
      <c r="K21" s="446"/>
      <c r="L21" s="446"/>
      <c r="M21" s="446"/>
      <c r="N21" s="446"/>
      <c r="O21" s="447"/>
    </row>
    <row r="22" spans="1:15" s="1" customFormat="1" ht="32.25" customHeight="1" thickBot="1" x14ac:dyDescent="0.4">
      <c r="A22" s="445" t="s">
        <v>65</v>
      </c>
      <c r="B22" s="446"/>
      <c r="C22" s="446"/>
      <c r="D22" s="446"/>
      <c r="E22" s="446"/>
      <c r="F22" s="446"/>
      <c r="G22" s="446"/>
      <c r="H22" s="446"/>
      <c r="I22" s="446"/>
      <c r="J22" s="446"/>
      <c r="K22" s="446"/>
      <c r="L22" s="446"/>
      <c r="M22" s="446"/>
      <c r="N22" s="446"/>
      <c r="O22" s="447"/>
    </row>
    <row r="23" spans="1:15" s="1" customFormat="1" ht="32.25" customHeight="1" thickBot="1" x14ac:dyDescent="0.4">
      <c r="A23" s="24"/>
      <c r="B23" s="19" t="s">
        <v>49</v>
      </c>
      <c r="C23" s="19" t="s">
        <v>50</v>
      </c>
      <c r="D23" s="19" t="s">
        <v>51</v>
      </c>
      <c r="E23" s="19" t="s">
        <v>52</v>
      </c>
      <c r="F23" s="19" t="s">
        <v>54</v>
      </c>
      <c r="G23" s="19" t="s">
        <v>55</v>
      </c>
      <c r="H23" s="19" t="s">
        <v>56</v>
      </c>
      <c r="I23" s="19" t="s">
        <v>57</v>
      </c>
      <c r="J23" s="19" t="s">
        <v>59</v>
      </c>
      <c r="K23" s="19" t="s">
        <v>60</v>
      </c>
      <c r="L23" s="19" t="s">
        <v>61</v>
      </c>
      <c r="M23" s="19" t="s">
        <v>62</v>
      </c>
      <c r="N23" s="20" t="s">
        <v>66</v>
      </c>
      <c r="O23" s="20" t="s">
        <v>67</v>
      </c>
    </row>
    <row r="24" spans="1:15" s="1" customFormat="1" ht="32.25" customHeight="1" x14ac:dyDescent="0.35">
      <c r="A24" s="21" t="s">
        <v>10</v>
      </c>
      <c r="B24" s="210">
        <v>605746070</v>
      </c>
      <c r="C24" s="210">
        <v>1727000</v>
      </c>
      <c r="D24" s="210">
        <v>61371000</v>
      </c>
      <c r="E24" s="210">
        <v>134723625</v>
      </c>
      <c r="F24" s="210"/>
      <c r="G24" s="210">
        <v>1080000</v>
      </c>
      <c r="H24" s="210"/>
      <c r="I24" s="210"/>
      <c r="J24" s="210">
        <v>382000</v>
      </c>
      <c r="K24" s="210">
        <v>191200</v>
      </c>
      <c r="L24" s="210"/>
      <c r="M24" s="210"/>
      <c r="N24" s="343">
        <f>B24+C24+D24+E24+F24+G24+H24+I24+J24+K24+L24+M24</f>
        <v>805220895</v>
      </c>
      <c r="O24" s="238"/>
    </row>
    <row r="25" spans="1:15" s="1" customFormat="1" ht="32.25" customHeight="1" x14ac:dyDescent="0.35">
      <c r="A25" s="21" t="s">
        <v>11</v>
      </c>
      <c r="B25" s="210">
        <v>287192365</v>
      </c>
      <c r="C25" s="210">
        <f>556085211-B25</f>
        <v>268892846</v>
      </c>
      <c r="D25" s="210">
        <f>556757806-B25-C25</f>
        <v>672595</v>
      </c>
      <c r="E25" s="210">
        <f>545070425-B25-C25-D25</f>
        <v>-11687381</v>
      </c>
      <c r="F25" s="210">
        <f>584064272-B25-C25-D25-E25</f>
        <v>38993847</v>
      </c>
      <c r="G25" s="210">
        <f>584064272-B25-C25-D25-E25-F25</f>
        <v>0</v>
      </c>
      <c r="H25" s="210">
        <f>594420842-B25-C25-D25-E25-F25-G25</f>
        <v>10356570</v>
      </c>
      <c r="I25" s="210">
        <f>658558377-B25-C25-D25-E25-F25-G25-H25</f>
        <v>64137535</v>
      </c>
      <c r="J25" s="210">
        <f>672573380-B25-C25-D25-E25-F25-G25-H25-I25</f>
        <v>14015003</v>
      </c>
      <c r="K25" s="210"/>
      <c r="L25" s="210"/>
      <c r="M25" s="210"/>
      <c r="N25" s="343">
        <f t="shared" ref="N25:N29" si="0">B25+C25+D25+E25+F25+G25+H25+I25+J25+K25+L25+M25</f>
        <v>672573380</v>
      </c>
      <c r="O25" s="239">
        <f>N25/N24</f>
        <v>0.8352656819716533</v>
      </c>
    </row>
    <row r="26" spans="1:15" s="1" customFormat="1" ht="32.25" customHeight="1" x14ac:dyDescent="0.35">
      <c r="A26" s="21" t="s">
        <v>12</v>
      </c>
      <c r="B26" s="210"/>
      <c r="C26" s="210">
        <f>3555095</f>
        <v>3555095</v>
      </c>
      <c r="D26" s="210">
        <f>39502633-B26-C26</f>
        <v>35947538</v>
      </c>
      <c r="E26" s="210">
        <f>85180852-B26-C26-D26</f>
        <v>45678219</v>
      </c>
      <c r="F26" s="210">
        <f>129930347-B26-C26-D26-E26</f>
        <v>44749495</v>
      </c>
      <c r="G26" s="210">
        <f>181597294-B26-C26-D26-E26-F26</f>
        <v>51666947</v>
      </c>
      <c r="H26" s="210">
        <f>257771623-B26-C26-D26-E26-F26-G26</f>
        <v>76174329</v>
      </c>
      <c r="I26" s="210">
        <f>316159758-B26-C26-D26-E26-F26-G26-H26</f>
        <v>58388135</v>
      </c>
      <c r="J26" s="210">
        <f>373834069-B26-C26-D26-E26-F26-G26-H26-I26</f>
        <v>57674311</v>
      </c>
      <c r="K26" s="210"/>
      <c r="L26" s="210"/>
      <c r="M26" s="210"/>
      <c r="N26" s="343">
        <f t="shared" si="0"/>
        <v>373834069</v>
      </c>
      <c r="O26" s="240"/>
    </row>
    <row r="27" spans="1:15" s="1" customFormat="1" ht="32.25" customHeight="1" x14ac:dyDescent="0.35">
      <c r="A27" s="21" t="s">
        <v>68</v>
      </c>
      <c r="B27" s="210">
        <v>17126227</v>
      </c>
      <c r="C27" s="210">
        <v>40697664</v>
      </c>
      <c r="D27" s="210">
        <v>13901764</v>
      </c>
      <c r="E27" s="210"/>
      <c r="F27" s="210"/>
      <c r="G27" s="210">
        <v>0</v>
      </c>
      <c r="H27" s="210"/>
      <c r="I27" s="210"/>
      <c r="J27" s="210"/>
      <c r="K27" s="210"/>
      <c r="L27" s="210"/>
      <c r="M27" s="210"/>
      <c r="N27" s="343">
        <f t="shared" si="0"/>
        <v>71725655</v>
      </c>
      <c r="O27" s="240"/>
    </row>
    <row r="28" spans="1:15" s="1" customFormat="1" ht="32.25" customHeight="1" x14ac:dyDescent="0.35">
      <c r="A28" s="21" t="s">
        <v>69</v>
      </c>
      <c r="B28" s="210">
        <v>0</v>
      </c>
      <c r="C28" s="210"/>
      <c r="D28" s="210">
        <v>0</v>
      </c>
      <c r="E28" s="210">
        <v>0</v>
      </c>
      <c r="F28" s="210">
        <v>0</v>
      </c>
      <c r="G28" s="237">
        <v>58350</v>
      </c>
      <c r="H28" s="210">
        <v>176817</v>
      </c>
      <c r="I28" s="210">
        <v>172260</v>
      </c>
      <c r="J28" s="210">
        <v>0</v>
      </c>
      <c r="K28" s="210">
        <v>0</v>
      </c>
      <c r="L28" s="210">
        <v>0</v>
      </c>
      <c r="M28" s="210">
        <v>0</v>
      </c>
      <c r="N28" s="343">
        <f t="shared" si="0"/>
        <v>407427</v>
      </c>
      <c r="O28" s="240"/>
    </row>
    <row r="29" spans="1:15" s="1" customFormat="1" ht="32.25" customHeight="1" thickBot="1" x14ac:dyDescent="0.4">
      <c r="A29" s="22" t="s">
        <v>13</v>
      </c>
      <c r="B29" s="241">
        <v>18360525</v>
      </c>
      <c r="C29" s="241">
        <f>44174148-B29</f>
        <v>25813623</v>
      </c>
      <c r="D29" s="241">
        <v>124701</v>
      </c>
      <c r="E29" s="241">
        <f>69360788-B29-C29-D29</f>
        <v>25061939</v>
      </c>
      <c r="F29" s="241">
        <f>70070386-B29-C29-D29-E29</f>
        <v>709598</v>
      </c>
      <c r="G29" s="241">
        <v>0</v>
      </c>
      <c r="H29" s="241">
        <v>0</v>
      </c>
      <c r="I29" s="241">
        <v>90900</v>
      </c>
      <c r="J29" s="241">
        <v>0</v>
      </c>
      <c r="K29" s="241">
        <v>0</v>
      </c>
      <c r="L29" s="241">
        <v>0</v>
      </c>
      <c r="M29" s="241">
        <v>0</v>
      </c>
      <c r="N29" s="350">
        <f t="shared" si="0"/>
        <v>70161286</v>
      </c>
      <c r="O29" s="242">
        <f>N29/N27</f>
        <v>0.97818954738022257</v>
      </c>
    </row>
    <row r="30" spans="1:15" s="23" customFormat="1" ht="16.5" customHeight="1" x14ac:dyDescent="0.3"/>
    <row r="31" spans="1:15" s="23" customFormat="1" ht="17.25" customHeight="1" x14ac:dyDescent="0.3"/>
    <row r="32" spans="1:15" s="1" customFormat="1" ht="5.25" customHeight="1" thickBot="1" x14ac:dyDescent="0.4"/>
    <row r="33" spans="1:13" s="1" customFormat="1" ht="48" customHeight="1" thickBot="1" x14ac:dyDescent="0.4">
      <c r="A33" s="412" t="s">
        <v>70</v>
      </c>
      <c r="B33" s="413"/>
      <c r="C33" s="413"/>
      <c r="D33" s="413"/>
      <c r="E33" s="413"/>
      <c r="F33" s="413"/>
      <c r="G33" s="413"/>
      <c r="H33" s="413"/>
      <c r="I33" s="414"/>
      <c r="J33" s="27"/>
    </row>
    <row r="34" spans="1:13" s="1" customFormat="1" ht="50.25" customHeight="1" thickBot="1" x14ac:dyDescent="0.4">
      <c r="A34" s="35" t="s">
        <v>71</v>
      </c>
      <c r="B34" s="415" t="str">
        <f>+B12</f>
        <v>Realizar el 100% de atenciones en intervención de trabajo social a mujeres que realizan actividades sexuales pagadas.</v>
      </c>
      <c r="C34" s="416"/>
      <c r="D34" s="416"/>
      <c r="E34" s="416"/>
      <c r="F34" s="416"/>
      <c r="G34" s="416"/>
      <c r="H34" s="416"/>
      <c r="I34" s="417"/>
      <c r="J34" s="25"/>
      <c r="M34" s="179"/>
    </row>
    <row r="35" spans="1:13" s="1" customFormat="1" ht="18.75" customHeight="1" thickBot="1" x14ac:dyDescent="0.4">
      <c r="A35" s="407" t="s">
        <v>14</v>
      </c>
      <c r="B35" s="78">
        <v>2024</v>
      </c>
      <c r="C35" s="78">
        <v>2025</v>
      </c>
      <c r="D35" s="78">
        <v>2026</v>
      </c>
      <c r="E35" s="78">
        <v>2027</v>
      </c>
      <c r="F35" s="78" t="s">
        <v>72</v>
      </c>
      <c r="G35" s="426" t="s">
        <v>15</v>
      </c>
      <c r="H35" s="426" t="s">
        <v>188</v>
      </c>
      <c r="I35" s="426"/>
      <c r="J35" s="25"/>
      <c r="M35" s="179"/>
    </row>
    <row r="36" spans="1:13" s="1" customFormat="1" ht="50.25" customHeight="1" thickBot="1" x14ac:dyDescent="0.4">
      <c r="A36" s="408"/>
      <c r="B36" s="230">
        <v>1</v>
      </c>
      <c r="C36" s="230">
        <v>1</v>
      </c>
      <c r="D36" s="230">
        <v>1</v>
      </c>
      <c r="E36" s="230">
        <v>1</v>
      </c>
      <c r="F36" s="231">
        <v>1</v>
      </c>
      <c r="G36" s="426"/>
      <c r="H36" s="426"/>
      <c r="I36" s="426"/>
      <c r="J36" s="25"/>
      <c r="M36" s="180"/>
    </row>
    <row r="37" spans="1:13" s="1" customFormat="1" ht="52.5" customHeight="1" thickBot="1" x14ac:dyDescent="0.4">
      <c r="A37" s="36" t="s">
        <v>16</v>
      </c>
      <c r="B37" s="418">
        <v>0.4</v>
      </c>
      <c r="C37" s="419"/>
      <c r="D37" s="422" t="s">
        <v>73</v>
      </c>
      <c r="E37" s="423"/>
      <c r="F37" s="423"/>
      <c r="G37" s="423"/>
      <c r="H37" s="423"/>
      <c r="I37" s="424"/>
    </row>
    <row r="38" spans="1:13" s="26" customFormat="1" ht="48" customHeight="1" thickBot="1" x14ac:dyDescent="0.4">
      <c r="A38" s="407" t="s">
        <v>74</v>
      </c>
      <c r="B38" s="36" t="s">
        <v>75</v>
      </c>
      <c r="C38" s="35" t="s">
        <v>26</v>
      </c>
      <c r="D38" s="388" t="s">
        <v>27</v>
      </c>
      <c r="E38" s="389"/>
      <c r="F38" s="388" t="s">
        <v>28</v>
      </c>
      <c r="G38" s="389"/>
      <c r="H38" s="37" t="s">
        <v>29</v>
      </c>
      <c r="I38" s="39" t="s">
        <v>30</v>
      </c>
      <c r="M38" s="181"/>
    </row>
    <row r="39" spans="1:13" s="324" customFormat="1" ht="97" customHeight="1" thickBot="1" x14ac:dyDescent="0.4">
      <c r="A39" s="408"/>
      <c r="B39" s="216">
        <v>1</v>
      </c>
      <c r="C39" s="221">
        <v>1</v>
      </c>
      <c r="D39" s="390" t="s">
        <v>461</v>
      </c>
      <c r="E39" s="409"/>
      <c r="F39" s="390" t="s">
        <v>524</v>
      </c>
      <c r="G39" s="409"/>
      <c r="H39" s="322" t="s">
        <v>181</v>
      </c>
      <c r="I39" s="323" t="s">
        <v>215</v>
      </c>
      <c r="M39" s="325"/>
    </row>
    <row r="40" spans="1:13" s="26" customFormat="1" ht="54" customHeight="1" thickBot="1" x14ac:dyDescent="0.4">
      <c r="A40" s="407" t="s">
        <v>76</v>
      </c>
      <c r="B40" s="38" t="s">
        <v>75</v>
      </c>
      <c r="C40" s="37" t="s">
        <v>26</v>
      </c>
      <c r="D40" s="388" t="s">
        <v>27</v>
      </c>
      <c r="E40" s="389"/>
      <c r="F40" s="388" t="s">
        <v>28</v>
      </c>
      <c r="G40" s="389"/>
      <c r="H40" s="37" t="s">
        <v>29</v>
      </c>
      <c r="I40" s="39" t="s">
        <v>30</v>
      </c>
    </row>
    <row r="41" spans="1:13" s="324" customFormat="1" ht="176.25" customHeight="1" thickBot="1" x14ac:dyDescent="0.4">
      <c r="A41" s="408"/>
      <c r="B41" s="216">
        <v>1</v>
      </c>
      <c r="C41" s="221">
        <v>1</v>
      </c>
      <c r="D41" s="390" t="s">
        <v>462</v>
      </c>
      <c r="E41" s="409"/>
      <c r="F41" s="390" t="s">
        <v>529</v>
      </c>
      <c r="G41" s="409"/>
      <c r="H41" s="322" t="s">
        <v>181</v>
      </c>
      <c r="I41" s="323" t="s">
        <v>215</v>
      </c>
    </row>
    <row r="42" spans="1:13" s="26" customFormat="1" ht="45" customHeight="1" thickBot="1" x14ac:dyDescent="0.4">
      <c r="A42" s="407" t="s">
        <v>77</v>
      </c>
      <c r="B42" s="38" t="s">
        <v>75</v>
      </c>
      <c r="C42" s="37" t="s">
        <v>26</v>
      </c>
      <c r="D42" s="388" t="s">
        <v>27</v>
      </c>
      <c r="E42" s="389"/>
      <c r="F42" s="388" t="s">
        <v>28</v>
      </c>
      <c r="G42" s="389"/>
      <c r="H42" s="37" t="s">
        <v>29</v>
      </c>
      <c r="I42" s="39" t="s">
        <v>30</v>
      </c>
    </row>
    <row r="43" spans="1:13" s="324" customFormat="1" ht="191.25" customHeight="1" thickBot="1" x14ac:dyDescent="0.4">
      <c r="A43" s="408"/>
      <c r="B43" s="216">
        <v>1</v>
      </c>
      <c r="C43" s="221">
        <v>1</v>
      </c>
      <c r="D43" s="390" t="s">
        <v>463</v>
      </c>
      <c r="E43" s="409"/>
      <c r="F43" s="390" t="s">
        <v>528</v>
      </c>
      <c r="G43" s="409"/>
      <c r="H43" s="322" t="s">
        <v>181</v>
      </c>
      <c r="I43" s="323" t="s">
        <v>215</v>
      </c>
    </row>
    <row r="44" spans="1:13" s="26" customFormat="1" ht="44.25" customHeight="1" thickBot="1" x14ac:dyDescent="0.4">
      <c r="A44" s="407" t="s">
        <v>78</v>
      </c>
      <c r="B44" s="38" t="s">
        <v>75</v>
      </c>
      <c r="C44" s="38" t="s">
        <v>26</v>
      </c>
      <c r="D44" s="388" t="s">
        <v>27</v>
      </c>
      <c r="E44" s="389"/>
      <c r="F44" s="388" t="s">
        <v>28</v>
      </c>
      <c r="G44" s="389"/>
      <c r="H44" s="37" t="s">
        <v>29</v>
      </c>
      <c r="I44" s="37" t="s">
        <v>30</v>
      </c>
    </row>
    <row r="45" spans="1:13" s="324" customFormat="1" ht="409.5" customHeight="1" thickBot="1" x14ac:dyDescent="0.4">
      <c r="A45" s="408"/>
      <c r="B45" s="216">
        <v>1</v>
      </c>
      <c r="C45" s="221">
        <v>1</v>
      </c>
      <c r="D45" s="410" t="s">
        <v>464</v>
      </c>
      <c r="E45" s="411"/>
      <c r="F45" s="410" t="s">
        <v>527</v>
      </c>
      <c r="G45" s="529"/>
      <c r="H45" s="329" t="s">
        <v>181</v>
      </c>
      <c r="I45" s="323" t="s">
        <v>215</v>
      </c>
    </row>
    <row r="46" spans="1:13" s="26" customFormat="1" ht="47.25" customHeight="1" thickBot="1" x14ac:dyDescent="0.4">
      <c r="A46" s="407" t="s">
        <v>79</v>
      </c>
      <c r="B46" s="38" t="s">
        <v>75</v>
      </c>
      <c r="C46" s="37" t="s">
        <v>26</v>
      </c>
      <c r="D46" s="388" t="s">
        <v>27</v>
      </c>
      <c r="E46" s="389"/>
      <c r="F46" s="388" t="s">
        <v>28</v>
      </c>
      <c r="G46" s="389"/>
      <c r="H46" s="37" t="s">
        <v>29</v>
      </c>
      <c r="I46" s="39" t="s">
        <v>30</v>
      </c>
    </row>
    <row r="47" spans="1:13" s="324" customFormat="1" ht="253" customHeight="1" thickBot="1" x14ac:dyDescent="0.4">
      <c r="A47" s="408"/>
      <c r="B47" s="216">
        <v>1</v>
      </c>
      <c r="C47" s="221">
        <v>1</v>
      </c>
      <c r="D47" s="390" t="s">
        <v>465</v>
      </c>
      <c r="E47" s="392"/>
      <c r="F47" s="390" t="s">
        <v>526</v>
      </c>
      <c r="G47" s="392"/>
      <c r="H47" s="329" t="s">
        <v>181</v>
      </c>
      <c r="I47" s="323" t="s">
        <v>215</v>
      </c>
    </row>
    <row r="48" spans="1:13" s="26" customFormat="1" ht="52.5" customHeight="1" thickBot="1" x14ac:dyDescent="0.4">
      <c r="A48" s="407" t="s">
        <v>80</v>
      </c>
      <c r="B48" s="38" t="s">
        <v>75</v>
      </c>
      <c r="C48" s="37" t="s">
        <v>26</v>
      </c>
      <c r="D48" s="388" t="s">
        <v>27</v>
      </c>
      <c r="E48" s="389"/>
      <c r="F48" s="388" t="s">
        <v>28</v>
      </c>
      <c r="G48" s="389"/>
      <c r="H48" s="37" t="s">
        <v>29</v>
      </c>
      <c r="I48" s="39" t="s">
        <v>30</v>
      </c>
    </row>
    <row r="49" spans="1:9" s="324" customFormat="1" ht="249" customHeight="1" thickBot="1" x14ac:dyDescent="0.4">
      <c r="A49" s="408"/>
      <c r="B49" s="235">
        <v>1</v>
      </c>
      <c r="C49" s="309">
        <v>1</v>
      </c>
      <c r="D49" s="390" t="s">
        <v>466</v>
      </c>
      <c r="E49" s="392"/>
      <c r="F49" s="390" t="s">
        <v>525</v>
      </c>
      <c r="G49" s="409"/>
      <c r="H49" s="329" t="s">
        <v>181</v>
      </c>
      <c r="I49" s="323" t="s">
        <v>215</v>
      </c>
    </row>
    <row r="50" spans="1:9" s="1" customFormat="1" ht="35.25" customHeight="1" thickBot="1" x14ac:dyDescent="0.4">
      <c r="A50" s="407" t="s">
        <v>81</v>
      </c>
      <c r="B50" s="36" t="s">
        <v>75</v>
      </c>
      <c r="C50" s="35" t="s">
        <v>26</v>
      </c>
      <c r="D50" s="388" t="s">
        <v>27</v>
      </c>
      <c r="E50" s="389"/>
      <c r="F50" s="388" t="s">
        <v>28</v>
      </c>
      <c r="G50" s="389"/>
      <c r="H50" s="37" t="s">
        <v>29</v>
      </c>
      <c r="I50" s="39" t="s">
        <v>30</v>
      </c>
    </row>
    <row r="51" spans="1:9" s="1" customFormat="1" ht="309" customHeight="1" thickBot="1" x14ac:dyDescent="0.4">
      <c r="A51" s="408"/>
      <c r="B51" s="235">
        <v>1</v>
      </c>
      <c r="C51" s="309">
        <v>1</v>
      </c>
      <c r="D51" s="390" t="s">
        <v>451</v>
      </c>
      <c r="E51" s="391"/>
      <c r="F51" s="390" t="s">
        <v>535</v>
      </c>
      <c r="G51" s="392"/>
      <c r="H51" s="28" t="s">
        <v>181</v>
      </c>
      <c r="I51" s="29" t="s">
        <v>215</v>
      </c>
    </row>
    <row r="52" spans="1:9" s="1" customFormat="1" ht="35.25" customHeight="1" thickBot="1" x14ac:dyDescent="0.4">
      <c r="A52" s="407" t="s">
        <v>82</v>
      </c>
      <c r="B52" s="36" t="s">
        <v>75</v>
      </c>
      <c r="C52" s="35" t="s">
        <v>26</v>
      </c>
      <c r="D52" s="388" t="s">
        <v>27</v>
      </c>
      <c r="E52" s="389"/>
      <c r="F52" s="388" t="s">
        <v>28</v>
      </c>
      <c r="G52" s="389"/>
      <c r="H52" s="37" t="s">
        <v>29</v>
      </c>
      <c r="I52" s="39" t="s">
        <v>30</v>
      </c>
    </row>
    <row r="53" spans="1:9" s="1" customFormat="1" ht="251.25" customHeight="1" thickBot="1" x14ac:dyDescent="0.4">
      <c r="A53" s="408"/>
      <c r="B53" s="235">
        <v>1</v>
      </c>
      <c r="C53" s="309">
        <v>1</v>
      </c>
      <c r="D53" s="390" t="s">
        <v>583</v>
      </c>
      <c r="E53" s="391"/>
      <c r="F53" s="390" t="s">
        <v>555</v>
      </c>
      <c r="G53" s="392"/>
      <c r="H53" s="28" t="s">
        <v>181</v>
      </c>
      <c r="I53" s="29" t="s">
        <v>215</v>
      </c>
    </row>
    <row r="54" spans="1:9" s="1" customFormat="1" ht="35.25" customHeight="1" thickBot="1" x14ac:dyDescent="0.4">
      <c r="A54" s="407" t="s">
        <v>83</v>
      </c>
      <c r="B54" s="36" t="s">
        <v>75</v>
      </c>
      <c r="C54" s="35" t="s">
        <v>26</v>
      </c>
      <c r="D54" s="388" t="s">
        <v>27</v>
      </c>
      <c r="E54" s="389"/>
      <c r="F54" s="388" t="s">
        <v>28</v>
      </c>
      <c r="G54" s="389"/>
      <c r="H54" s="37" t="s">
        <v>29</v>
      </c>
      <c r="I54" s="39" t="s">
        <v>30</v>
      </c>
    </row>
    <row r="55" spans="1:9" s="1" customFormat="1" ht="258" customHeight="1" thickBot="1" x14ac:dyDescent="0.4">
      <c r="A55" s="408"/>
      <c r="B55" s="235">
        <v>1</v>
      </c>
      <c r="C55" s="309">
        <v>1</v>
      </c>
      <c r="D55" s="390" t="s">
        <v>582</v>
      </c>
      <c r="E55" s="392"/>
      <c r="F55" s="390" t="s">
        <v>595</v>
      </c>
      <c r="G55" s="392"/>
      <c r="H55" s="28" t="s">
        <v>181</v>
      </c>
      <c r="I55" s="29" t="s">
        <v>215</v>
      </c>
    </row>
    <row r="56" spans="1:9" s="1" customFormat="1" ht="35.25" customHeight="1" thickBot="1" x14ac:dyDescent="0.4">
      <c r="A56" s="407" t="s">
        <v>84</v>
      </c>
      <c r="B56" s="36" t="s">
        <v>75</v>
      </c>
      <c r="C56" s="35" t="s">
        <v>26</v>
      </c>
      <c r="D56" s="388" t="s">
        <v>27</v>
      </c>
      <c r="E56" s="389"/>
      <c r="F56" s="388" t="s">
        <v>28</v>
      </c>
      <c r="G56" s="389"/>
      <c r="H56" s="37" t="s">
        <v>29</v>
      </c>
      <c r="I56" s="39" t="s">
        <v>30</v>
      </c>
    </row>
    <row r="57" spans="1:9" s="1" customFormat="1" ht="120.75" customHeight="1" thickBot="1" x14ac:dyDescent="0.4">
      <c r="A57" s="408"/>
      <c r="B57" s="235">
        <v>1</v>
      </c>
      <c r="C57" s="31"/>
      <c r="D57" s="393"/>
      <c r="E57" s="394"/>
      <c r="F57" s="393"/>
      <c r="G57" s="394"/>
      <c r="H57" s="28"/>
      <c r="I57" s="30"/>
    </row>
    <row r="58" spans="1:9" s="1" customFormat="1" ht="35.25" customHeight="1" thickBot="1" x14ac:dyDescent="0.4">
      <c r="A58" s="407" t="s">
        <v>85</v>
      </c>
      <c r="B58" s="36" t="s">
        <v>75</v>
      </c>
      <c r="C58" s="35" t="s">
        <v>26</v>
      </c>
      <c r="D58" s="388" t="s">
        <v>27</v>
      </c>
      <c r="E58" s="389"/>
      <c r="F58" s="388" t="s">
        <v>28</v>
      </c>
      <c r="G58" s="389"/>
      <c r="H58" s="37" t="s">
        <v>29</v>
      </c>
      <c r="I58" s="39" t="s">
        <v>30</v>
      </c>
    </row>
    <row r="59" spans="1:9" s="1" customFormat="1" ht="120.75" customHeight="1" thickBot="1" x14ac:dyDescent="0.4">
      <c r="A59" s="408"/>
      <c r="B59" s="235">
        <v>1</v>
      </c>
      <c r="C59" s="31"/>
      <c r="D59" s="393"/>
      <c r="E59" s="394"/>
      <c r="F59" s="395"/>
      <c r="G59" s="395"/>
      <c r="H59" s="28"/>
      <c r="I59" s="28"/>
    </row>
    <row r="60" spans="1:9" s="1" customFormat="1" ht="35.25" customHeight="1" thickBot="1" x14ac:dyDescent="0.4">
      <c r="A60" s="407" t="s">
        <v>86</v>
      </c>
      <c r="B60" s="36" t="s">
        <v>75</v>
      </c>
      <c r="C60" s="35" t="s">
        <v>26</v>
      </c>
      <c r="D60" s="388" t="s">
        <v>27</v>
      </c>
      <c r="E60" s="389"/>
      <c r="F60" s="388" t="s">
        <v>28</v>
      </c>
      <c r="G60" s="389"/>
      <c r="H60" s="37" t="s">
        <v>29</v>
      </c>
      <c r="I60" s="39" t="s">
        <v>30</v>
      </c>
    </row>
    <row r="61" spans="1:9" s="1" customFormat="1" ht="120.75" customHeight="1" thickBot="1" x14ac:dyDescent="0.4">
      <c r="A61" s="408"/>
      <c r="B61" s="274">
        <v>1</v>
      </c>
      <c r="C61" s="31"/>
      <c r="D61" s="393"/>
      <c r="E61" s="394"/>
      <c r="F61" s="393"/>
      <c r="G61" s="394"/>
      <c r="H61" s="28"/>
      <c r="I61" s="28"/>
    </row>
    <row r="62" spans="1:9" s="1" customFormat="1" ht="14" x14ac:dyDescent="0.35">
      <c r="B62" s="170"/>
    </row>
    <row r="63" spans="1:9" s="1" customFormat="1" ht="14" x14ac:dyDescent="0.35"/>
    <row r="64" spans="1:9" s="25" customFormat="1" ht="30" customHeight="1" x14ac:dyDescent="0.35">
      <c r="A64" s="1"/>
      <c r="B64" s="1"/>
      <c r="C64" s="1"/>
      <c r="D64" s="1"/>
      <c r="E64" s="1"/>
      <c r="F64" s="1"/>
      <c r="G64" s="1"/>
      <c r="H64" s="1"/>
      <c r="I64" s="1"/>
    </row>
    <row r="65" spans="1:9" s="1" customFormat="1" ht="34.5" customHeight="1" x14ac:dyDescent="0.35">
      <c r="A65" s="478" t="s">
        <v>17</v>
      </c>
      <c r="B65" s="478"/>
      <c r="C65" s="478"/>
      <c r="D65" s="478"/>
      <c r="E65" s="478"/>
      <c r="F65" s="478"/>
      <c r="G65" s="478"/>
      <c r="H65" s="478"/>
      <c r="I65" s="478"/>
    </row>
    <row r="66" spans="1:9" s="1" customFormat="1" ht="103" customHeight="1" x14ac:dyDescent="0.35">
      <c r="A66" s="40" t="s">
        <v>18</v>
      </c>
      <c r="B66" s="396" t="s">
        <v>216</v>
      </c>
      <c r="C66" s="397"/>
      <c r="D66" s="396" t="s">
        <v>217</v>
      </c>
      <c r="E66" s="397"/>
      <c r="F66" s="396" t="s">
        <v>218</v>
      </c>
      <c r="G66" s="397"/>
      <c r="H66" s="396"/>
      <c r="I66" s="397"/>
    </row>
    <row r="67" spans="1:9" s="1" customFormat="1" ht="45.75" customHeight="1" x14ac:dyDescent="0.35">
      <c r="A67" s="40" t="s">
        <v>91</v>
      </c>
      <c r="B67" s="483">
        <v>0.2</v>
      </c>
      <c r="C67" s="484"/>
      <c r="D67" s="483">
        <v>0.1</v>
      </c>
      <c r="E67" s="484"/>
      <c r="F67" s="483">
        <v>0.1</v>
      </c>
      <c r="G67" s="484"/>
      <c r="H67" s="527"/>
      <c r="I67" s="528"/>
    </row>
    <row r="68" spans="1:9" s="1" customFormat="1" ht="30" customHeight="1" x14ac:dyDescent="0.35">
      <c r="A68" s="475" t="s">
        <v>49</v>
      </c>
      <c r="B68" s="82" t="s">
        <v>25</v>
      </c>
      <c r="C68" s="82" t="s">
        <v>26</v>
      </c>
      <c r="D68" s="82" t="s">
        <v>25</v>
      </c>
      <c r="E68" s="82" t="s">
        <v>26</v>
      </c>
      <c r="F68" s="82" t="s">
        <v>25</v>
      </c>
      <c r="G68" s="82" t="s">
        <v>26</v>
      </c>
      <c r="H68" s="82" t="s">
        <v>25</v>
      </c>
      <c r="I68" s="82" t="s">
        <v>26</v>
      </c>
    </row>
    <row r="69" spans="1:9" s="1" customFormat="1" ht="30" customHeight="1" x14ac:dyDescent="0.35">
      <c r="A69" s="476"/>
      <c r="B69" s="236">
        <v>8.3299999999999999E-2</v>
      </c>
      <c r="C69" s="236">
        <v>8.3299999999999999E-2</v>
      </c>
      <c r="D69" s="236">
        <v>0</v>
      </c>
      <c r="E69" s="42">
        <v>0</v>
      </c>
      <c r="F69" s="45">
        <v>0.02</v>
      </c>
      <c r="G69" s="42">
        <v>0.02</v>
      </c>
      <c r="H69" s="45"/>
      <c r="I69" s="42"/>
    </row>
    <row r="70" spans="1:9" s="324" customFormat="1" ht="337" customHeight="1" x14ac:dyDescent="0.35">
      <c r="A70" s="40" t="s">
        <v>92</v>
      </c>
      <c r="B70" s="431" t="s">
        <v>512</v>
      </c>
      <c r="C70" s="432"/>
      <c r="D70" s="427" t="s">
        <v>219</v>
      </c>
      <c r="E70" s="428"/>
      <c r="F70" s="427" t="s">
        <v>220</v>
      </c>
      <c r="G70" s="521"/>
      <c r="H70" s="522"/>
      <c r="I70" s="523"/>
    </row>
    <row r="71" spans="1:9" s="1" customFormat="1" ht="79" customHeight="1" x14ac:dyDescent="0.35">
      <c r="A71" s="40" t="s">
        <v>93</v>
      </c>
      <c r="B71" s="382" t="s">
        <v>221</v>
      </c>
      <c r="C71" s="383"/>
      <c r="D71" s="398"/>
      <c r="E71" s="502"/>
      <c r="F71" s="382" t="s">
        <v>222</v>
      </c>
      <c r="G71" s="379"/>
      <c r="H71" s="378"/>
      <c r="I71" s="379"/>
    </row>
    <row r="72" spans="1:9" s="1" customFormat="1" ht="30.75" customHeight="1" x14ac:dyDescent="0.35">
      <c r="A72" s="475" t="s">
        <v>50</v>
      </c>
      <c r="B72" s="82" t="s">
        <v>25</v>
      </c>
      <c r="C72" s="82" t="s">
        <v>26</v>
      </c>
      <c r="D72" s="82" t="s">
        <v>25</v>
      </c>
      <c r="E72" s="82" t="s">
        <v>26</v>
      </c>
      <c r="F72" s="82" t="s">
        <v>25</v>
      </c>
      <c r="G72" s="82" t="s">
        <v>26</v>
      </c>
      <c r="H72" s="82" t="s">
        <v>25</v>
      </c>
      <c r="I72" s="82" t="s">
        <v>26</v>
      </c>
    </row>
    <row r="73" spans="1:9" s="1" customFormat="1" ht="30.75" customHeight="1" x14ac:dyDescent="0.35">
      <c r="A73" s="476"/>
      <c r="B73" s="236">
        <v>8.3299999999999999E-2</v>
      </c>
      <c r="C73" s="236">
        <v>8.3299999999999999E-2</v>
      </c>
      <c r="D73" s="236">
        <v>0</v>
      </c>
      <c r="E73" s="42">
        <v>0.05</v>
      </c>
      <c r="F73" s="45">
        <v>0.03</v>
      </c>
      <c r="G73" s="42">
        <v>0.03</v>
      </c>
      <c r="H73" s="45"/>
      <c r="I73" s="43"/>
    </row>
    <row r="74" spans="1:9" s="324" customFormat="1" ht="297" customHeight="1" x14ac:dyDescent="0.35">
      <c r="A74" s="40" t="s">
        <v>92</v>
      </c>
      <c r="B74" s="431" t="s">
        <v>513</v>
      </c>
      <c r="C74" s="432"/>
      <c r="D74" s="524" t="s">
        <v>519</v>
      </c>
      <c r="E74" s="525"/>
      <c r="F74" s="427" t="s">
        <v>223</v>
      </c>
      <c r="G74" s="428"/>
      <c r="H74" s="526"/>
      <c r="I74" s="525"/>
    </row>
    <row r="75" spans="1:9" s="1" customFormat="1" ht="70" customHeight="1" x14ac:dyDescent="0.35">
      <c r="A75" s="40" t="s">
        <v>93</v>
      </c>
      <c r="B75" s="382" t="s">
        <v>224</v>
      </c>
      <c r="C75" s="383"/>
      <c r="D75" s="398" t="s">
        <v>225</v>
      </c>
      <c r="E75" s="502"/>
      <c r="F75" s="382" t="s">
        <v>226</v>
      </c>
      <c r="G75" s="379"/>
      <c r="H75" s="378"/>
      <c r="I75" s="379"/>
    </row>
    <row r="76" spans="1:9" s="1" customFormat="1" ht="30.75" customHeight="1" x14ac:dyDescent="0.35">
      <c r="A76" s="475" t="s">
        <v>51</v>
      </c>
      <c r="B76" s="82" t="s">
        <v>25</v>
      </c>
      <c r="C76" s="82" t="s">
        <v>26</v>
      </c>
      <c r="D76" s="82" t="s">
        <v>25</v>
      </c>
      <c r="E76" s="82" t="s">
        <v>26</v>
      </c>
      <c r="F76" s="82" t="s">
        <v>25</v>
      </c>
      <c r="G76" s="82" t="s">
        <v>26</v>
      </c>
      <c r="H76" s="82" t="s">
        <v>25</v>
      </c>
      <c r="I76" s="82" t="s">
        <v>26</v>
      </c>
    </row>
    <row r="77" spans="1:9" s="1" customFormat="1" ht="30.75" customHeight="1" x14ac:dyDescent="0.35">
      <c r="A77" s="476"/>
      <c r="B77" s="236">
        <v>8.3299999999999999E-2</v>
      </c>
      <c r="C77" s="236">
        <v>8.3299999999999999E-2</v>
      </c>
      <c r="D77" s="236">
        <v>0.05</v>
      </c>
      <c r="E77" s="42">
        <v>0.05</v>
      </c>
      <c r="F77" s="45">
        <v>0.05</v>
      </c>
      <c r="G77" s="42">
        <v>0.05</v>
      </c>
      <c r="H77" s="45"/>
      <c r="I77" s="43"/>
    </row>
    <row r="78" spans="1:9" s="324" customFormat="1" ht="367" customHeight="1" x14ac:dyDescent="0.35">
      <c r="A78" s="40" t="s">
        <v>92</v>
      </c>
      <c r="B78" s="431" t="s">
        <v>514</v>
      </c>
      <c r="C78" s="432"/>
      <c r="D78" s="431" t="s">
        <v>520</v>
      </c>
      <c r="E78" s="432"/>
      <c r="F78" s="431" t="s">
        <v>227</v>
      </c>
      <c r="G78" s="521"/>
      <c r="H78" s="522"/>
      <c r="I78" s="523"/>
    </row>
    <row r="79" spans="1:9" s="1" customFormat="1" ht="89.25" customHeight="1" x14ac:dyDescent="0.35">
      <c r="A79" s="40" t="s">
        <v>93</v>
      </c>
      <c r="B79" s="382" t="s">
        <v>228</v>
      </c>
      <c r="C79" s="383"/>
      <c r="D79" s="382" t="s">
        <v>229</v>
      </c>
      <c r="E79" s="383"/>
      <c r="F79" s="382" t="s">
        <v>230</v>
      </c>
      <c r="G79" s="379"/>
      <c r="H79" s="378"/>
      <c r="I79" s="379"/>
    </row>
    <row r="80" spans="1:9" s="1" customFormat="1" ht="30.75" customHeight="1" x14ac:dyDescent="0.35">
      <c r="A80" s="475" t="s">
        <v>52</v>
      </c>
      <c r="B80" s="82" t="s">
        <v>25</v>
      </c>
      <c r="C80" s="82" t="s">
        <v>26</v>
      </c>
      <c r="D80" s="82" t="s">
        <v>25</v>
      </c>
      <c r="E80" s="82" t="s">
        <v>26</v>
      </c>
      <c r="F80" s="82" t="s">
        <v>25</v>
      </c>
      <c r="G80" s="82" t="s">
        <v>26</v>
      </c>
      <c r="H80" s="82" t="s">
        <v>25</v>
      </c>
      <c r="I80" s="82" t="s">
        <v>26</v>
      </c>
    </row>
    <row r="81" spans="1:9" s="1" customFormat="1" ht="30.75" customHeight="1" x14ac:dyDescent="0.35">
      <c r="A81" s="476"/>
      <c r="B81" s="236">
        <v>8.3299999999999999E-2</v>
      </c>
      <c r="C81" s="236">
        <v>8.3299999999999999E-2</v>
      </c>
      <c r="D81" s="236">
        <v>0.1</v>
      </c>
      <c r="E81" s="236">
        <v>0.1</v>
      </c>
      <c r="F81" s="45">
        <v>0.1</v>
      </c>
      <c r="G81" s="236">
        <v>0.1</v>
      </c>
      <c r="H81" s="45"/>
      <c r="I81" s="43"/>
    </row>
    <row r="82" spans="1:9" s="327" customFormat="1" ht="296.25" customHeight="1" x14ac:dyDescent="0.35">
      <c r="A82" s="40" t="s">
        <v>92</v>
      </c>
      <c r="B82" s="431" t="s">
        <v>518</v>
      </c>
      <c r="C82" s="432"/>
      <c r="D82" s="517" t="s">
        <v>285</v>
      </c>
      <c r="E82" s="518"/>
      <c r="F82" s="427" t="s">
        <v>231</v>
      </c>
      <c r="G82" s="428"/>
      <c r="H82" s="519"/>
      <c r="I82" s="520"/>
    </row>
    <row r="83" spans="1:9" s="1" customFormat="1" ht="81" customHeight="1" x14ac:dyDescent="0.35">
      <c r="A83" s="40" t="s">
        <v>93</v>
      </c>
      <c r="B83" s="382" t="s">
        <v>283</v>
      </c>
      <c r="C83" s="487"/>
      <c r="D83" s="493" t="s">
        <v>286</v>
      </c>
      <c r="E83" s="383"/>
      <c r="F83" s="382" t="s">
        <v>284</v>
      </c>
      <c r="G83" s="379"/>
      <c r="H83" s="378"/>
      <c r="I83" s="379"/>
    </row>
    <row r="84" spans="1:9" s="1" customFormat="1" ht="30" customHeight="1" x14ac:dyDescent="0.35">
      <c r="A84" s="475" t="s">
        <v>54</v>
      </c>
      <c r="B84" s="82" t="s">
        <v>25</v>
      </c>
      <c r="C84" s="82" t="s">
        <v>26</v>
      </c>
      <c r="D84" s="82" t="s">
        <v>25</v>
      </c>
      <c r="E84" s="82" t="s">
        <v>26</v>
      </c>
      <c r="F84" s="82" t="s">
        <v>25</v>
      </c>
      <c r="G84" s="82" t="s">
        <v>26</v>
      </c>
      <c r="H84" s="82" t="s">
        <v>25</v>
      </c>
      <c r="I84" s="82" t="s">
        <v>26</v>
      </c>
    </row>
    <row r="85" spans="1:9" s="1" customFormat="1" ht="30" customHeight="1" x14ac:dyDescent="0.35">
      <c r="A85" s="476"/>
      <c r="B85" s="236">
        <v>8.3299999999999999E-2</v>
      </c>
      <c r="C85" s="236">
        <v>8.3299999999999999E-2</v>
      </c>
      <c r="D85" s="236">
        <v>0.1</v>
      </c>
      <c r="E85" s="42">
        <v>0.12</v>
      </c>
      <c r="F85" s="45">
        <v>0.1</v>
      </c>
      <c r="G85" s="42">
        <v>0.12</v>
      </c>
      <c r="H85" s="45"/>
      <c r="I85" s="43"/>
    </row>
    <row r="86" spans="1:9" s="327" customFormat="1" ht="359.25" customHeight="1" x14ac:dyDescent="0.35">
      <c r="A86" s="40" t="s">
        <v>92</v>
      </c>
      <c r="B86" s="404" t="s">
        <v>515</v>
      </c>
      <c r="C86" s="491"/>
      <c r="D86" s="515" t="s">
        <v>521</v>
      </c>
      <c r="E86" s="515"/>
      <c r="F86" s="515" t="s">
        <v>407</v>
      </c>
      <c r="G86" s="515"/>
      <c r="H86" s="516"/>
      <c r="I86" s="516"/>
    </row>
    <row r="87" spans="1:9" s="1" customFormat="1" ht="80.25" customHeight="1" x14ac:dyDescent="0.35">
      <c r="A87" s="40" t="s">
        <v>93</v>
      </c>
      <c r="B87" s="384" t="s">
        <v>408</v>
      </c>
      <c r="C87" s="374"/>
      <c r="D87" s="384" t="s">
        <v>409</v>
      </c>
      <c r="E87" s="374"/>
      <c r="F87" s="382" t="s">
        <v>410</v>
      </c>
      <c r="G87" s="383"/>
      <c r="H87" s="373"/>
      <c r="I87" s="374"/>
    </row>
    <row r="88" spans="1:9" s="1" customFormat="1" ht="29.25" customHeight="1" x14ac:dyDescent="0.35">
      <c r="A88" s="475" t="s">
        <v>55</v>
      </c>
      <c r="B88" s="82" t="s">
        <v>25</v>
      </c>
      <c r="C88" s="82" t="s">
        <v>26</v>
      </c>
      <c r="D88" s="82" t="s">
        <v>25</v>
      </c>
      <c r="E88" s="82" t="s">
        <v>26</v>
      </c>
      <c r="F88" s="82" t="s">
        <v>25</v>
      </c>
      <c r="G88" s="82" t="s">
        <v>26</v>
      </c>
      <c r="H88" s="82" t="s">
        <v>25</v>
      </c>
      <c r="I88" s="82" t="s">
        <v>26</v>
      </c>
    </row>
    <row r="89" spans="1:9" s="1" customFormat="1" ht="29.25" customHeight="1" x14ac:dyDescent="0.35">
      <c r="A89" s="476"/>
      <c r="B89" s="236">
        <v>8.3299999999999999E-2</v>
      </c>
      <c r="C89" s="236">
        <v>8.3299999999999999E-2</v>
      </c>
      <c r="D89" s="236">
        <v>0.1</v>
      </c>
      <c r="E89" s="42">
        <v>0.1</v>
      </c>
      <c r="F89" s="45">
        <v>0.1</v>
      </c>
      <c r="G89" s="42">
        <v>0.1</v>
      </c>
      <c r="H89" s="45"/>
      <c r="I89" s="43"/>
    </row>
    <row r="90" spans="1:9" s="324" customFormat="1" ht="409.5" customHeight="1" x14ac:dyDescent="0.35">
      <c r="A90" s="40" t="s">
        <v>92</v>
      </c>
      <c r="B90" s="376" t="s">
        <v>516</v>
      </c>
      <c r="C90" s="377"/>
      <c r="D90" s="376" t="s">
        <v>522</v>
      </c>
      <c r="E90" s="376"/>
      <c r="F90" s="376" t="s">
        <v>424</v>
      </c>
      <c r="G90" s="376"/>
      <c r="H90" s="377"/>
      <c r="I90" s="377"/>
    </row>
    <row r="91" spans="1:9" s="308" customFormat="1" ht="80.25" customHeight="1" x14ac:dyDescent="0.35">
      <c r="A91" s="40" t="s">
        <v>93</v>
      </c>
      <c r="B91" s="382" t="s">
        <v>425</v>
      </c>
      <c r="C91" s="383"/>
      <c r="D91" s="382" t="s">
        <v>426</v>
      </c>
      <c r="E91" s="383"/>
      <c r="F91" s="382" t="s">
        <v>427</v>
      </c>
      <c r="G91" s="383"/>
      <c r="H91" s="385"/>
      <c r="I91" s="383"/>
    </row>
    <row r="92" spans="1:9" s="1" customFormat="1" ht="25" customHeight="1" x14ac:dyDescent="0.35">
      <c r="A92" s="475" t="s">
        <v>56</v>
      </c>
      <c r="B92" s="82" t="s">
        <v>25</v>
      </c>
      <c r="C92" s="82" t="s">
        <v>26</v>
      </c>
      <c r="D92" s="82" t="s">
        <v>25</v>
      </c>
      <c r="E92" s="82" t="s">
        <v>26</v>
      </c>
      <c r="F92" s="82" t="s">
        <v>25</v>
      </c>
      <c r="G92" s="82" t="s">
        <v>26</v>
      </c>
      <c r="H92" s="82" t="s">
        <v>25</v>
      </c>
      <c r="I92" s="82" t="s">
        <v>26</v>
      </c>
    </row>
    <row r="93" spans="1:9" s="1" customFormat="1" ht="25" customHeight="1" x14ac:dyDescent="0.35">
      <c r="A93" s="476"/>
      <c r="B93" s="236">
        <v>8.3299999999999999E-2</v>
      </c>
      <c r="C93" s="236">
        <v>8.3299999999999999E-2</v>
      </c>
      <c r="D93" s="236">
        <v>0.1</v>
      </c>
      <c r="E93" s="42">
        <v>0.16</v>
      </c>
      <c r="F93" s="45">
        <v>0.1</v>
      </c>
      <c r="G93" s="42">
        <v>0.12</v>
      </c>
      <c r="H93" s="45"/>
      <c r="I93" s="43"/>
    </row>
    <row r="94" spans="1:9" s="324" customFormat="1" ht="409.5" customHeight="1" x14ac:dyDescent="0.35">
      <c r="A94" s="40" t="s">
        <v>92</v>
      </c>
      <c r="B94" s="376" t="s">
        <v>517</v>
      </c>
      <c r="C94" s="377"/>
      <c r="D94" s="376" t="s">
        <v>523</v>
      </c>
      <c r="E94" s="376"/>
      <c r="F94" s="376" t="s">
        <v>447</v>
      </c>
      <c r="G94" s="376"/>
      <c r="H94" s="377"/>
      <c r="I94" s="377"/>
    </row>
    <row r="95" spans="1:9" s="308" customFormat="1" ht="80.25" customHeight="1" x14ac:dyDescent="0.35">
      <c r="A95" s="40" t="s">
        <v>93</v>
      </c>
      <c r="B95" s="382" t="s">
        <v>448</v>
      </c>
      <c r="C95" s="383"/>
      <c r="D95" s="382" t="s">
        <v>449</v>
      </c>
      <c r="E95" s="383"/>
      <c r="F95" s="382" t="s">
        <v>450</v>
      </c>
      <c r="G95" s="383"/>
      <c r="H95" s="385"/>
      <c r="I95" s="383"/>
    </row>
    <row r="96" spans="1:9" s="1" customFormat="1" ht="25" customHeight="1" x14ac:dyDescent="0.35">
      <c r="A96" s="475" t="s">
        <v>57</v>
      </c>
      <c r="B96" s="82" t="s">
        <v>25</v>
      </c>
      <c r="C96" s="82" t="s">
        <v>26</v>
      </c>
      <c r="D96" s="82" t="s">
        <v>25</v>
      </c>
      <c r="E96" s="82" t="s">
        <v>26</v>
      </c>
      <c r="F96" s="82" t="s">
        <v>25</v>
      </c>
      <c r="G96" s="82" t="s">
        <v>26</v>
      </c>
      <c r="H96" s="82" t="s">
        <v>25</v>
      </c>
      <c r="I96" s="82" t="s">
        <v>26</v>
      </c>
    </row>
    <row r="97" spans="1:9" s="1" customFormat="1" ht="25" customHeight="1" x14ac:dyDescent="0.35">
      <c r="A97" s="476"/>
      <c r="B97" s="236">
        <v>8.3299999999999999E-2</v>
      </c>
      <c r="C97" s="236">
        <v>8.3299999999999999E-2</v>
      </c>
      <c r="D97" s="236">
        <v>0.1</v>
      </c>
      <c r="E97" s="42">
        <v>0.1</v>
      </c>
      <c r="F97" s="45">
        <v>0.1</v>
      </c>
      <c r="G97" s="42">
        <v>0.1</v>
      </c>
      <c r="H97" s="45"/>
      <c r="I97" s="43"/>
    </row>
    <row r="98" spans="1:9" s="1" customFormat="1" ht="409.5" customHeight="1" x14ac:dyDescent="0.35">
      <c r="A98" s="40" t="s">
        <v>92</v>
      </c>
      <c r="B98" s="376" t="s">
        <v>556</v>
      </c>
      <c r="C98" s="377"/>
      <c r="D98" s="376" t="s">
        <v>558</v>
      </c>
      <c r="E98" s="376"/>
      <c r="F98" s="376" t="s">
        <v>577</v>
      </c>
      <c r="G98" s="376"/>
      <c r="H98" s="372"/>
      <c r="I98" s="372"/>
    </row>
    <row r="99" spans="1:9" s="1" customFormat="1" ht="80.25" customHeight="1" x14ac:dyDescent="0.35">
      <c r="A99" s="40" t="s">
        <v>93</v>
      </c>
      <c r="B99" s="514" t="s">
        <v>557</v>
      </c>
      <c r="C99" s="374"/>
      <c r="D99" s="493" t="s">
        <v>559</v>
      </c>
      <c r="E99" s="383"/>
      <c r="F99" s="382" t="s">
        <v>579</v>
      </c>
      <c r="G99" s="383"/>
      <c r="H99" s="373"/>
      <c r="I99" s="374"/>
    </row>
    <row r="100" spans="1:9" s="1" customFormat="1" ht="25" customHeight="1" x14ac:dyDescent="0.35">
      <c r="A100" s="475" t="s">
        <v>59</v>
      </c>
      <c r="B100" s="82" t="s">
        <v>25</v>
      </c>
      <c r="C100" s="82" t="s">
        <v>26</v>
      </c>
      <c r="D100" s="82"/>
      <c r="E100" s="82" t="s">
        <v>26</v>
      </c>
      <c r="F100" s="82" t="s">
        <v>25</v>
      </c>
      <c r="G100" s="82" t="s">
        <v>26</v>
      </c>
      <c r="H100" s="82" t="s">
        <v>25</v>
      </c>
      <c r="I100" s="82" t="s">
        <v>26</v>
      </c>
    </row>
    <row r="101" spans="1:9" s="1" customFormat="1" ht="25" customHeight="1" x14ac:dyDescent="0.35">
      <c r="A101" s="476"/>
      <c r="B101" s="236">
        <v>8.3299999999999999E-2</v>
      </c>
      <c r="C101" s="236">
        <v>8.3299999999999999E-2</v>
      </c>
      <c r="D101" s="236">
        <v>0.15</v>
      </c>
      <c r="E101" s="42">
        <v>0.17</v>
      </c>
      <c r="F101" s="45">
        <v>0.1</v>
      </c>
      <c r="G101" s="42">
        <v>0.1</v>
      </c>
      <c r="H101" s="45"/>
      <c r="I101" s="43"/>
    </row>
    <row r="102" spans="1:9" s="1" customFormat="1" ht="409" customHeight="1" x14ac:dyDescent="0.35">
      <c r="A102" s="40" t="s">
        <v>92</v>
      </c>
      <c r="B102" s="376" t="s">
        <v>574</v>
      </c>
      <c r="C102" s="377"/>
      <c r="D102" s="376" t="s">
        <v>576</v>
      </c>
      <c r="E102" s="376"/>
      <c r="F102" s="376" t="s">
        <v>581</v>
      </c>
      <c r="G102" s="376"/>
      <c r="H102" s="372"/>
      <c r="I102" s="372"/>
    </row>
    <row r="103" spans="1:9" s="1" customFormat="1" ht="80.25" customHeight="1" x14ac:dyDescent="0.35">
      <c r="A103" s="40" t="s">
        <v>93</v>
      </c>
      <c r="B103" s="384" t="s">
        <v>580</v>
      </c>
      <c r="C103" s="374"/>
      <c r="D103" s="514" t="s">
        <v>596</v>
      </c>
      <c r="E103" s="374"/>
      <c r="F103" s="386" t="s">
        <v>578</v>
      </c>
      <c r="G103" s="387"/>
      <c r="H103" s="373"/>
      <c r="I103" s="374"/>
    </row>
    <row r="104" spans="1:9" s="1" customFormat="1" ht="25" customHeight="1" x14ac:dyDescent="0.35">
      <c r="A104" s="475" t="s">
        <v>60</v>
      </c>
      <c r="B104" s="82" t="s">
        <v>25</v>
      </c>
      <c r="C104" s="82" t="s">
        <v>26</v>
      </c>
      <c r="D104" s="82" t="s">
        <v>25</v>
      </c>
      <c r="E104" s="82" t="s">
        <v>26</v>
      </c>
      <c r="F104" s="82" t="s">
        <v>25</v>
      </c>
      <c r="G104" s="82" t="s">
        <v>26</v>
      </c>
      <c r="H104" s="82" t="s">
        <v>25</v>
      </c>
      <c r="I104" s="82" t="s">
        <v>26</v>
      </c>
    </row>
    <row r="105" spans="1:9" s="1" customFormat="1" ht="25" customHeight="1" x14ac:dyDescent="0.35">
      <c r="A105" s="476"/>
      <c r="B105" s="236">
        <v>8.3299999999999999E-2</v>
      </c>
      <c r="C105" s="42"/>
      <c r="D105" s="236">
        <v>0.15</v>
      </c>
      <c r="E105" s="42"/>
      <c r="F105" s="45">
        <v>0.1</v>
      </c>
      <c r="G105" s="42"/>
      <c r="H105" s="45"/>
      <c r="I105" s="43"/>
    </row>
    <row r="106" spans="1:9" s="1" customFormat="1" ht="80.25" customHeight="1" x14ac:dyDescent="0.35">
      <c r="A106" s="40" t="s">
        <v>92</v>
      </c>
      <c r="B106" s="372"/>
      <c r="C106" s="372"/>
      <c r="D106" s="372"/>
      <c r="E106" s="372"/>
      <c r="H106" s="372"/>
      <c r="I106" s="372"/>
    </row>
    <row r="107" spans="1:9" s="1" customFormat="1" ht="80.25" customHeight="1" x14ac:dyDescent="0.35">
      <c r="A107" s="40" t="s">
        <v>93</v>
      </c>
      <c r="B107" s="373"/>
      <c r="C107" s="374"/>
      <c r="D107" s="373"/>
      <c r="E107" s="374"/>
      <c r="F107" s="373"/>
      <c r="G107" s="374"/>
      <c r="H107" s="373"/>
      <c r="I107" s="374"/>
    </row>
    <row r="108" spans="1:9" s="1" customFormat="1" ht="25" customHeight="1" x14ac:dyDescent="0.35">
      <c r="A108" s="475" t="s">
        <v>61</v>
      </c>
      <c r="B108" s="82" t="s">
        <v>25</v>
      </c>
      <c r="C108" s="82" t="s">
        <v>26</v>
      </c>
      <c r="D108" s="82" t="s">
        <v>25</v>
      </c>
      <c r="E108" s="82" t="s">
        <v>26</v>
      </c>
      <c r="F108" s="82" t="s">
        <v>25</v>
      </c>
      <c r="G108" s="82" t="s">
        <v>26</v>
      </c>
      <c r="H108" s="82" t="s">
        <v>25</v>
      </c>
      <c r="I108" s="82" t="s">
        <v>26</v>
      </c>
    </row>
    <row r="109" spans="1:9" s="1" customFormat="1" ht="25" customHeight="1" x14ac:dyDescent="0.35">
      <c r="A109" s="476"/>
      <c r="B109" s="236">
        <v>8.3299999999999999E-2</v>
      </c>
      <c r="C109" s="42"/>
      <c r="D109" s="236">
        <v>0.15</v>
      </c>
      <c r="E109" s="42"/>
      <c r="F109" s="45">
        <v>0.1</v>
      </c>
      <c r="G109" s="42"/>
      <c r="H109" s="45"/>
      <c r="I109" s="43"/>
    </row>
    <row r="110" spans="1:9" s="1" customFormat="1" ht="80.25" customHeight="1" x14ac:dyDescent="0.35">
      <c r="A110" s="40" t="s">
        <v>92</v>
      </c>
      <c r="B110" s="372"/>
      <c r="C110" s="372"/>
      <c r="D110" s="372"/>
      <c r="E110" s="372"/>
      <c r="F110" s="372"/>
      <c r="G110" s="372"/>
      <c r="H110" s="372"/>
      <c r="I110" s="372"/>
    </row>
    <row r="111" spans="1:9" s="1" customFormat="1" ht="80.25" customHeight="1" x14ac:dyDescent="0.35">
      <c r="A111" s="40" t="s">
        <v>93</v>
      </c>
      <c r="B111" s="373"/>
      <c r="C111" s="374"/>
      <c r="D111" s="373"/>
      <c r="E111" s="374"/>
      <c r="F111" s="373"/>
      <c r="G111" s="374"/>
      <c r="H111" s="373"/>
      <c r="I111" s="374"/>
    </row>
    <row r="112" spans="1:9" s="1" customFormat="1" ht="25" customHeight="1" x14ac:dyDescent="0.35">
      <c r="A112" s="475" t="s">
        <v>62</v>
      </c>
      <c r="B112" s="82" t="s">
        <v>25</v>
      </c>
      <c r="C112" s="82" t="s">
        <v>26</v>
      </c>
      <c r="D112" s="82" t="s">
        <v>25</v>
      </c>
      <c r="E112" s="82" t="s">
        <v>26</v>
      </c>
      <c r="F112" s="82" t="s">
        <v>25</v>
      </c>
      <c r="G112" s="82" t="s">
        <v>26</v>
      </c>
      <c r="H112" s="82" t="s">
        <v>25</v>
      </c>
      <c r="I112" s="82" t="s">
        <v>26</v>
      </c>
    </row>
    <row r="113" spans="1:9" s="1" customFormat="1" ht="25" customHeight="1" x14ac:dyDescent="0.35">
      <c r="A113" s="476"/>
      <c r="B113" s="236">
        <v>8.3299999999999999E-2</v>
      </c>
      <c r="C113" s="42"/>
      <c r="D113" s="236">
        <v>0</v>
      </c>
      <c r="E113" s="42"/>
      <c r="F113" s="45">
        <v>0.1</v>
      </c>
      <c r="G113" s="42"/>
      <c r="H113" s="159"/>
      <c r="I113" s="160"/>
    </row>
    <row r="114" spans="1:9" s="1" customFormat="1" ht="80.25" customHeight="1" x14ac:dyDescent="0.35">
      <c r="A114" s="40" t="s">
        <v>92</v>
      </c>
      <c r="B114" s="375"/>
      <c r="C114" s="375"/>
      <c r="D114" s="375"/>
      <c r="E114" s="375"/>
      <c r="F114" s="375"/>
      <c r="G114" s="375"/>
      <c r="H114" s="375"/>
      <c r="I114" s="375"/>
    </row>
    <row r="115" spans="1:9" s="1" customFormat="1" ht="80.25" customHeight="1" x14ac:dyDescent="0.35">
      <c r="A115" s="40" t="s">
        <v>93</v>
      </c>
      <c r="B115" s="373"/>
      <c r="C115" s="374"/>
      <c r="D115" s="373"/>
      <c r="E115" s="374"/>
      <c r="F115" s="373"/>
      <c r="G115" s="374"/>
      <c r="H115" s="373"/>
      <c r="I115" s="374"/>
    </row>
    <row r="116" spans="1:9" s="1" customFormat="1" ht="16.5" x14ac:dyDescent="0.35">
      <c r="A116" s="41" t="s">
        <v>94</v>
      </c>
      <c r="B116" s="44">
        <f t="shared" ref="B116:I116" si="1">(B69+B73+B77+B81+B85+B89+B93+B97+B101+B105+B109+B113)</f>
        <v>0.99960000000000016</v>
      </c>
      <c r="C116" s="44">
        <f t="shared" si="1"/>
        <v>0.74970000000000003</v>
      </c>
      <c r="D116" s="44">
        <f t="shared" si="1"/>
        <v>1</v>
      </c>
      <c r="E116" s="44">
        <f t="shared" si="1"/>
        <v>0.85000000000000009</v>
      </c>
      <c r="F116" s="44">
        <f t="shared" si="1"/>
        <v>0.99999999999999989</v>
      </c>
      <c r="G116" s="44">
        <f t="shared" si="1"/>
        <v>0.74</v>
      </c>
      <c r="H116" s="44">
        <f t="shared" si="1"/>
        <v>0</v>
      </c>
      <c r="I116" s="44">
        <f t="shared" si="1"/>
        <v>0</v>
      </c>
    </row>
    <row r="117" spans="1:9" s="1" customFormat="1" ht="14" x14ac:dyDescent="0.35"/>
    <row r="118" spans="1:9" s="1" customFormat="1" ht="14" x14ac:dyDescent="0.35"/>
    <row r="119" spans="1:9" s="1" customFormat="1" ht="14" x14ac:dyDescent="0.35"/>
  </sheetData>
  <mergeCells count="210">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H103:I103"/>
    <mergeCell ref="A104:A105"/>
    <mergeCell ref="A112:A113"/>
    <mergeCell ref="B106:C106"/>
    <mergeCell ref="D106:E106"/>
    <mergeCell ref="F103:G103"/>
    <mergeCell ref="H106:I106"/>
    <mergeCell ref="B107:C107"/>
    <mergeCell ref="D107:E107"/>
    <mergeCell ref="F107:G107"/>
    <mergeCell ref="H107:I107"/>
    <mergeCell ref="A108:A109"/>
    <mergeCell ref="B114:C114"/>
    <mergeCell ref="D114:E114"/>
    <mergeCell ref="F114:G114"/>
    <mergeCell ref="H114:I114"/>
    <mergeCell ref="B115:C115"/>
    <mergeCell ref="D115:E115"/>
    <mergeCell ref="F115:G115"/>
    <mergeCell ref="H115:I115"/>
    <mergeCell ref="B110:C110"/>
    <mergeCell ref="D110:E110"/>
    <mergeCell ref="F110:G110"/>
    <mergeCell ref="H110:I110"/>
    <mergeCell ref="B111:C111"/>
    <mergeCell ref="D111:E111"/>
    <mergeCell ref="F111:G111"/>
    <mergeCell ref="H111:I111"/>
  </mergeCells>
  <hyperlinks>
    <hyperlink ref="B75" r:id="rId1" xr:uid="{0F028E6A-29F4-CD48-ABB3-7810D6B7E8DE}"/>
    <hyperlink ref="D75" r:id="rId2" xr:uid="{C3D70007-E772-9943-B766-DC82CB9A30BA}"/>
    <hyperlink ref="F75" r:id="rId3" xr:uid="{463F1669-66FA-E849-89F8-0BBA6E2370B5}"/>
    <hyperlink ref="F71" r:id="rId4" xr:uid="{4E0FC979-9E3F-1045-8B6D-D90F91EDA904}"/>
    <hyperlink ref="B71" r:id="rId5" xr:uid="{52171376-E335-AB4A-B4D8-07837DB43F06}"/>
    <hyperlink ref="B79" r:id="rId6" xr:uid="{A7812374-C33C-C641-8280-3BFB1F3D9160}"/>
    <hyperlink ref="D79" r:id="rId7" xr:uid="{E6AAA6AD-92FB-B84A-95E9-604D6A6A2D59}"/>
    <hyperlink ref="F79" r:id="rId8" xr:uid="{603B5C7B-7A7F-B14A-92AB-768C591300D1}"/>
    <hyperlink ref="B83" r:id="rId9" xr:uid="{4B50ABCE-9357-6D46-B4FC-EE2A66FB1583}"/>
    <hyperlink ref="F83" r:id="rId10" xr:uid="{EF35EF81-4E2A-5C4E-A9D6-E369700FFFFE}"/>
    <hyperlink ref="D83" r:id="rId11" xr:uid="{2C5A88FD-BEC5-E64B-9F1D-8DC3F2105A12}"/>
    <hyperlink ref="B87" r:id="rId12" xr:uid="{AD65DF58-D039-D140-909D-2192CE8CF694}"/>
    <hyperlink ref="D87" r:id="rId13" xr:uid="{C79C7AAD-9297-3747-9812-825427B651F5}"/>
    <hyperlink ref="F87" r:id="rId14" xr:uid="{5F683EFD-A1A0-A64A-B972-612651C6F629}"/>
    <hyperlink ref="B91" r:id="rId15" xr:uid="{E7ED3EC6-935E-CB41-912C-1561BB12CD8F}"/>
    <hyperlink ref="D91" r:id="rId16" xr:uid="{033B581E-9282-034B-8BB5-9EADD1E4EF0F}"/>
    <hyperlink ref="F91" r:id="rId17" xr:uid="{752F50BA-34CD-6B40-B1EA-22E56A5F7BC6}"/>
    <hyperlink ref="B95" r:id="rId18" xr:uid="{4B9B5FA5-18F5-DB4A-87C2-5D4D4B6A94BD}"/>
    <hyperlink ref="D95" r:id="rId19" xr:uid="{56F7AFA3-2EA9-EF4F-8820-7C5A6E2FE8FB}"/>
    <hyperlink ref="F95" r:id="rId20" xr:uid="{6AD6FA22-C6B7-DB4F-8F95-6147C89A14CB}"/>
    <hyperlink ref="B99" r:id="rId21" xr:uid="{5C744523-9F48-104C-9CC5-A0C3731C1133}"/>
    <hyperlink ref="D99" r:id="rId22" xr:uid="{FF2FDACF-2C64-504A-B2B3-CD574AEB73C6}"/>
    <hyperlink ref="F103" r:id="rId23" xr:uid="{2E00E6AC-EA98-F64B-942C-F11873484FD0}"/>
    <hyperlink ref="F99" r:id="rId24" xr:uid="{F853777C-EAFF-1041-8486-FBDC37FE3A30}"/>
    <hyperlink ref="B103" r:id="rId25" xr:uid="{9DDB1546-E830-4E4F-8BFF-9BFBE3D4A13F}"/>
    <hyperlink ref="D103" r:id="rId26" xr:uid="{26018E90-5A6D-E84C-A75C-934F18AD3E36}"/>
  </hyperlinks>
  <pageMargins left="0.7" right="0.7" top="0.75" bottom="0.75" header="0.3" footer="0.3"/>
  <drawing r:id="rId27"/>
  <legacyDrawing r:id="rId28"/>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1"/>
  <sheetViews>
    <sheetView showGridLines="0" topLeftCell="E28" zoomScale="70" zoomScaleNormal="70" workbookViewId="0">
      <selection activeCell="J31" sqref="J31:K33"/>
    </sheetView>
  </sheetViews>
  <sheetFormatPr baseColWidth="10" defaultColWidth="10.81640625" defaultRowHeight="14" x14ac:dyDescent="0.35"/>
  <cols>
    <col min="1" max="1" width="49.453125" style="1" customWidth="1"/>
    <col min="2" max="2" width="53.453125" style="1" customWidth="1"/>
    <col min="3" max="13" width="35.453125" style="1" customWidth="1"/>
    <col min="14" max="15" width="18.1796875" style="1" customWidth="1"/>
    <col min="16" max="16" width="8.453125" style="1" customWidth="1"/>
    <col min="17" max="17" width="18.453125" style="1" bestFit="1" customWidth="1"/>
    <col min="18" max="18" width="5.453125" style="1" customWidth="1"/>
    <col min="19" max="19" width="18.453125" style="1" bestFit="1" customWidth="1"/>
    <col min="20" max="20" width="4.453125" style="1" customWidth="1"/>
    <col min="21" max="21" width="23" style="1" bestFit="1" customWidth="1"/>
    <col min="22" max="22" width="10.81640625" style="1"/>
    <col min="23" max="23" width="18.453125" style="1" bestFit="1" customWidth="1"/>
    <col min="24" max="24" width="16.1796875" style="1" customWidth="1"/>
    <col min="25" max="16384" width="10.81640625" style="1"/>
  </cols>
  <sheetData>
    <row r="1" spans="1:15" s="72" customFormat="1" ht="32.25" customHeight="1" thickBot="1" x14ac:dyDescent="0.4">
      <c r="A1" s="458"/>
      <c r="B1" s="436" t="s">
        <v>43</v>
      </c>
      <c r="C1" s="437"/>
      <c r="D1" s="437"/>
      <c r="E1" s="437"/>
      <c r="F1" s="437"/>
      <c r="G1" s="437"/>
      <c r="H1" s="437"/>
      <c r="I1" s="438"/>
      <c r="J1" s="433" t="s">
        <v>161</v>
      </c>
      <c r="K1" s="434"/>
      <c r="L1" s="435"/>
    </row>
    <row r="2" spans="1:15" s="72" customFormat="1" ht="30.75" customHeight="1" thickBot="1" x14ac:dyDescent="0.4">
      <c r="A2" s="459"/>
      <c r="B2" s="439" t="s">
        <v>44</v>
      </c>
      <c r="C2" s="440"/>
      <c r="D2" s="440"/>
      <c r="E2" s="440"/>
      <c r="F2" s="440"/>
      <c r="G2" s="440"/>
      <c r="H2" s="440"/>
      <c r="I2" s="441"/>
      <c r="J2" s="433" t="s">
        <v>162</v>
      </c>
      <c r="K2" s="434"/>
      <c r="L2" s="435"/>
    </row>
    <row r="3" spans="1:15" s="72" customFormat="1" ht="24" customHeight="1" thickBot="1" x14ac:dyDescent="0.4">
      <c r="A3" s="459"/>
      <c r="B3" s="439" t="s">
        <v>0</v>
      </c>
      <c r="C3" s="440"/>
      <c r="D3" s="440"/>
      <c r="E3" s="440"/>
      <c r="F3" s="440"/>
      <c r="G3" s="440"/>
      <c r="H3" s="440"/>
      <c r="I3" s="441"/>
      <c r="J3" s="433" t="s">
        <v>163</v>
      </c>
      <c r="K3" s="434"/>
      <c r="L3" s="435"/>
    </row>
    <row r="4" spans="1:15" s="72" customFormat="1" ht="21.75" customHeight="1" thickBot="1" x14ac:dyDescent="0.4">
      <c r="A4" s="460"/>
      <c r="B4" s="442" t="s">
        <v>112</v>
      </c>
      <c r="C4" s="443"/>
      <c r="D4" s="443"/>
      <c r="E4" s="443"/>
      <c r="F4" s="443"/>
      <c r="G4" s="443"/>
      <c r="H4" s="443"/>
      <c r="I4" s="444"/>
      <c r="J4" s="433" t="s">
        <v>166</v>
      </c>
      <c r="K4" s="434"/>
      <c r="L4" s="435"/>
    </row>
    <row r="5" spans="1:15" s="72" customFormat="1" ht="21.75" customHeight="1" thickBot="1" x14ac:dyDescent="0.4">
      <c r="A5" s="73"/>
      <c r="B5" s="74"/>
      <c r="C5" s="74"/>
      <c r="D5" s="74"/>
      <c r="E5" s="74"/>
      <c r="F5" s="74"/>
      <c r="G5" s="74"/>
      <c r="H5" s="74"/>
      <c r="I5" s="74"/>
      <c r="J5" s="75"/>
      <c r="K5" s="75"/>
      <c r="L5" s="75"/>
    </row>
    <row r="6" spans="1:15" ht="40.5" customHeight="1" thickBot="1" x14ac:dyDescent="0.4">
      <c r="A6" s="47" t="s">
        <v>47</v>
      </c>
      <c r="B6" s="556"/>
      <c r="C6" s="557"/>
      <c r="D6" s="557"/>
      <c r="E6" s="557"/>
      <c r="F6" s="557"/>
      <c r="G6" s="557"/>
      <c r="H6" s="557"/>
      <c r="I6" s="558"/>
      <c r="J6" s="182" t="s">
        <v>48</v>
      </c>
      <c r="K6" s="559">
        <v>2024110010308</v>
      </c>
      <c r="L6" s="560"/>
      <c r="M6" s="561"/>
      <c r="N6" s="561"/>
      <c r="O6" s="561"/>
    </row>
    <row r="7" spans="1:15" s="72" customFormat="1" ht="21.75" customHeight="1" thickBot="1" x14ac:dyDescent="0.4">
      <c r="A7" s="73"/>
      <c r="B7" s="74"/>
      <c r="C7" s="74"/>
      <c r="D7" s="74"/>
      <c r="E7" s="74"/>
      <c r="F7" s="74"/>
      <c r="G7" s="74"/>
      <c r="H7" s="74"/>
      <c r="I7" s="74"/>
      <c r="J7" s="74"/>
      <c r="K7" s="74"/>
      <c r="L7" s="74"/>
      <c r="M7" s="75"/>
      <c r="N7" s="75"/>
      <c r="O7" s="75"/>
    </row>
    <row r="8" spans="1:15" s="72" customFormat="1" ht="21.75" customHeight="1" thickBot="1" x14ac:dyDescent="0.4">
      <c r="A8" s="551" t="s">
        <v>2</v>
      </c>
      <c r="B8" s="148" t="s">
        <v>49</v>
      </c>
      <c r="C8" s="298">
        <v>45688</v>
      </c>
      <c r="D8" s="148" t="s">
        <v>50</v>
      </c>
      <c r="E8" s="299">
        <v>45716</v>
      </c>
      <c r="F8" s="148" t="s">
        <v>51</v>
      </c>
      <c r="G8" s="298">
        <v>45747</v>
      </c>
      <c r="H8" s="148" t="s">
        <v>52</v>
      </c>
      <c r="I8" s="302">
        <v>45777</v>
      </c>
      <c r="J8" s="555" t="s">
        <v>3</v>
      </c>
      <c r="K8" s="147" t="s">
        <v>53</v>
      </c>
      <c r="L8" s="76"/>
      <c r="M8" s="561"/>
      <c r="N8" s="561"/>
      <c r="O8" s="561"/>
    </row>
    <row r="9" spans="1:15" s="72" customFormat="1" ht="21.75" customHeight="1" thickBot="1" x14ac:dyDescent="0.45">
      <c r="A9" s="551"/>
      <c r="B9" s="149" t="s">
        <v>54</v>
      </c>
      <c r="C9" s="299">
        <v>45808</v>
      </c>
      <c r="D9" s="148" t="s">
        <v>55</v>
      </c>
      <c r="E9" s="306">
        <v>45838</v>
      </c>
      <c r="F9" s="148" t="s">
        <v>56</v>
      </c>
      <c r="G9" s="306">
        <v>45869</v>
      </c>
      <c r="H9" s="148" t="s">
        <v>57</v>
      </c>
      <c r="I9" s="333">
        <v>45900</v>
      </c>
      <c r="J9" s="555"/>
      <c r="K9" s="147" t="s">
        <v>58</v>
      </c>
      <c r="L9" s="76"/>
      <c r="M9" s="561"/>
      <c r="N9" s="561"/>
      <c r="O9" s="561"/>
    </row>
    <row r="10" spans="1:15" s="72" customFormat="1" ht="21.75" customHeight="1" thickBot="1" x14ac:dyDescent="0.45">
      <c r="A10" s="551"/>
      <c r="B10" s="148" t="s">
        <v>59</v>
      </c>
      <c r="C10" s="338">
        <v>45930</v>
      </c>
      <c r="D10" s="148" t="s">
        <v>60</v>
      </c>
      <c r="E10" s="120"/>
      <c r="F10" s="148" t="s">
        <v>61</v>
      </c>
      <c r="G10" s="120"/>
      <c r="H10" s="148" t="s">
        <v>62</v>
      </c>
      <c r="I10" s="118"/>
      <c r="J10" s="555"/>
      <c r="K10" s="147" t="s">
        <v>63</v>
      </c>
      <c r="L10" s="76" t="s">
        <v>173</v>
      </c>
      <c r="M10" s="561"/>
      <c r="N10" s="561"/>
      <c r="O10" s="561"/>
    </row>
    <row r="11" spans="1:15" ht="14.5" thickBot="1" x14ac:dyDescent="0.4"/>
    <row r="12" spans="1:15" ht="32.25" customHeight="1" thickBot="1" x14ac:dyDescent="0.4">
      <c r="A12" s="552" t="s">
        <v>113</v>
      </c>
      <c r="B12" s="553"/>
      <c r="C12" s="553"/>
      <c r="D12" s="553"/>
      <c r="E12" s="553"/>
      <c r="F12" s="553"/>
      <c r="G12" s="553"/>
      <c r="H12" s="553"/>
      <c r="I12" s="553"/>
      <c r="J12" s="553"/>
      <c r="K12" s="553"/>
      <c r="L12" s="554"/>
    </row>
    <row r="13" spans="1:15" ht="32.25" customHeight="1" thickBot="1" x14ac:dyDescent="0.4">
      <c r="A13" s="542" t="s">
        <v>114</v>
      </c>
      <c r="B13" s="544" t="s">
        <v>32</v>
      </c>
      <c r="C13" s="546" t="s">
        <v>4</v>
      </c>
      <c r="D13" s="548" t="s">
        <v>74</v>
      </c>
      <c r="E13" s="549"/>
      <c r="F13" s="550"/>
      <c r="G13" s="548" t="s">
        <v>76</v>
      </c>
      <c r="H13" s="549"/>
      <c r="I13" s="550"/>
      <c r="J13" s="445" t="s">
        <v>77</v>
      </c>
      <c r="K13" s="446"/>
      <c r="L13" s="447"/>
    </row>
    <row r="14" spans="1:15" ht="32.25" customHeight="1" thickBot="1" x14ac:dyDescent="0.4">
      <c r="A14" s="543"/>
      <c r="B14" s="545"/>
      <c r="C14" s="547"/>
      <c r="D14" s="252" t="s">
        <v>11</v>
      </c>
      <c r="E14" s="253" t="s">
        <v>12</v>
      </c>
      <c r="F14" s="103" t="s">
        <v>33</v>
      </c>
      <c r="G14" s="104" t="s">
        <v>11</v>
      </c>
      <c r="H14" s="102" t="s">
        <v>12</v>
      </c>
      <c r="I14" s="103" t="s">
        <v>33</v>
      </c>
      <c r="J14" s="104" t="s">
        <v>11</v>
      </c>
      <c r="K14" s="102" t="s">
        <v>12</v>
      </c>
      <c r="L14" s="103" t="s">
        <v>33</v>
      </c>
    </row>
    <row r="15" spans="1:15" ht="91.5" customHeight="1" x14ac:dyDescent="0.3">
      <c r="A15" s="530" t="s">
        <v>244</v>
      </c>
      <c r="B15" s="254" t="s">
        <v>245</v>
      </c>
      <c r="C15" s="533" t="s">
        <v>246</v>
      </c>
      <c r="D15" s="255">
        <v>428846683</v>
      </c>
      <c r="E15" s="209">
        <v>462190</v>
      </c>
      <c r="F15" s="536">
        <v>1</v>
      </c>
      <c r="G15" s="105">
        <v>190184616</v>
      </c>
      <c r="H15" s="101">
        <v>5502976</v>
      </c>
      <c r="I15" s="536">
        <v>1</v>
      </c>
      <c r="J15" s="105">
        <v>620167426</v>
      </c>
      <c r="K15" s="101">
        <v>44932730</v>
      </c>
      <c r="L15" s="536">
        <v>1</v>
      </c>
    </row>
    <row r="16" spans="1:15" ht="53.25" customHeight="1" x14ac:dyDescent="0.3">
      <c r="A16" s="531"/>
      <c r="B16" s="254" t="s">
        <v>247</v>
      </c>
      <c r="C16" s="534"/>
      <c r="D16" s="255">
        <v>425058834</v>
      </c>
      <c r="E16" s="209"/>
      <c r="F16" s="537"/>
      <c r="G16" s="105">
        <v>93713221</v>
      </c>
      <c r="H16" s="101">
        <v>3702706</v>
      </c>
      <c r="I16" s="537"/>
      <c r="J16" s="105">
        <v>519536101</v>
      </c>
      <c r="K16" s="101">
        <v>37590285</v>
      </c>
      <c r="L16" s="537"/>
    </row>
    <row r="17" spans="1:13" s="23" customFormat="1" ht="60.75" customHeight="1" thickBot="1" x14ac:dyDescent="0.35">
      <c r="A17" s="532"/>
      <c r="B17" s="256" t="s">
        <v>248</v>
      </c>
      <c r="C17" s="535"/>
      <c r="D17" s="257">
        <v>287192365</v>
      </c>
      <c r="E17" s="258"/>
      <c r="F17" s="538"/>
      <c r="G17" s="259">
        <v>268892846</v>
      </c>
      <c r="H17" s="260">
        <v>3555095</v>
      </c>
      <c r="I17" s="538"/>
      <c r="J17" s="259">
        <v>556757806</v>
      </c>
      <c r="K17" s="260">
        <v>39502633</v>
      </c>
      <c r="L17" s="538"/>
      <c r="M17" s="1"/>
    </row>
    <row r="18" spans="1:13" ht="15" customHeight="1" x14ac:dyDescent="0.3">
      <c r="A18" s="23"/>
      <c r="B18" s="23"/>
      <c r="C18" s="23"/>
      <c r="D18" s="23"/>
      <c r="E18" s="23"/>
      <c r="F18" s="261"/>
      <c r="G18" s="23"/>
      <c r="H18" s="23"/>
      <c r="I18" s="23"/>
      <c r="J18" s="23"/>
      <c r="K18" s="23"/>
      <c r="L18" s="23"/>
    </row>
    <row r="19" spans="1:13" ht="35.25" customHeight="1" thickBot="1" x14ac:dyDescent="0.4"/>
    <row r="20" spans="1:13" ht="35.25" customHeight="1" thickBot="1" x14ac:dyDescent="0.4">
      <c r="A20" s="552" t="s">
        <v>115</v>
      </c>
      <c r="B20" s="553"/>
      <c r="C20" s="553"/>
      <c r="D20" s="553"/>
      <c r="E20" s="553"/>
      <c r="F20" s="553"/>
      <c r="G20" s="553"/>
      <c r="H20" s="553"/>
      <c r="I20" s="553"/>
      <c r="J20" s="553"/>
      <c r="K20" s="553"/>
      <c r="L20" s="554"/>
    </row>
    <row r="21" spans="1:13" ht="35.25" customHeight="1" x14ac:dyDescent="0.35">
      <c r="A21" s="542" t="s">
        <v>114</v>
      </c>
      <c r="B21" s="544" t="s">
        <v>32</v>
      </c>
      <c r="C21" s="546" t="s">
        <v>4</v>
      </c>
      <c r="D21" s="548" t="s">
        <v>78</v>
      </c>
      <c r="E21" s="549"/>
      <c r="F21" s="550"/>
      <c r="G21" s="548" t="s">
        <v>79</v>
      </c>
      <c r="H21" s="549"/>
      <c r="I21" s="550"/>
      <c r="J21" s="548" t="s">
        <v>80</v>
      </c>
      <c r="K21" s="549"/>
      <c r="L21" s="550"/>
    </row>
    <row r="22" spans="1:13" ht="90" customHeight="1" thickBot="1" x14ac:dyDescent="0.4">
      <c r="A22" s="543"/>
      <c r="B22" s="545"/>
      <c r="C22" s="547"/>
      <c r="D22" s="104" t="s">
        <v>11</v>
      </c>
      <c r="E22" s="102" t="s">
        <v>12</v>
      </c>
      <c r="F22" s="103" t="s">
        <v>33</v>
      </c>
      <c r="G22" s="104" t="s">
        <v>11</v>
      </c>
      <c r="H22" s="102" t="s">
        <v>12</v>
      </c>
      <c r="I22" s="103" t="s">
        <v>33</v>
      </c>
      <c r="J22" s="104" t="s">
        <v>11</v>
      </c>
      <c r="K22" s="102" t="s">
        <v>12</v>
      </c>
      <c r="L22" s="103" t="s">
        <v>33</v>
      </c>
    </row>
    <row r="23" spans="1:13" ht="90" customHeight="1" x14ac:dyDescent="0.3">
      <c r="A23" s="530" t="s">
        <v>244</v>
      </c>
      <c r="B23" s="254" t="s">
        <v>245</v>
      </c>
      <c r="C23" s="533" t="s">
        <v>246</v>
      </c>
      <c r="D23" s="255">
        <v>-13920659</v>
      </c>
      <c r="E23" s="209">
        <v>56122895</v>
      </c>
      <c r="F23" s="536">
        <v>1</v>
      </c>
      <c r="G23" s="317">
        <f>100506206</f>
        <v>100506206</v>
      </c>
      <c r="H23" s="318">
        <v>60907112</v>
      </c>
      <c r="I23" s="536">
        <v>1</v>
      </c>
      <c r="J23" s="105">
        <v>622540</v>
      </c>
      <c r="K23" s="101">
        <v>66892438</v>
      </c>
      <c r="L23" s="536">
        <v>1</v>
      </c>
    </row>
    <row r="24" spans="1:13" ht="42" x14ac:dyDescent="0.3">
      <c r="A24" s="531"/>
      <c r="B24" s="254" t="s">
        <v>247</v>
      </c>
      <c r="C24" s="534"/>
      <c r="D24" s="255">
        <v>-8123660</v>
      </c>
      <c r="E24" s="209">
        <v>56905769</v>
      </c>
      <c r="F24" s="537"/>
      <c r="G24" s="317">
        <f>43844723</f>
        <v>43844723</v>
      </c>
      <c r="H24" s="318">
        <v>46556690</v>
      </c>
      <c r="I24" s="537"/>
      <c r="J24" s="105">
        <v>0</v>
      </c>
      <c r="K24" s="101">
        <v>47684620</v>
      </c>
      <c r="L24" s="537"/>
    </row>
    <row r="25" spans="1:13" ht="42.5" thickBot="1" x14ac:dyDescent="0.35">
      <c r="A25" s="532"/>
      <c r="B25" s="256" t="s">
        <v>248</v>
      </c>
      <c r="C25" s="535"/>
      <c r="D25" s="257">
        <v>-11687381</v>
      </c>
      <c r="E25" s="258">
        <v>45678219</v>
      </c>
      <c r="F25" s="538"/>
      <c r="G25" s="319">
        <f>38993847</f>
        <v>38993847</v>
      </c>
      <c r="H25" s="320">
        <v>44749495</v>
      </c>
      <c r="I25" s="538"/>
      <c r="J25" s="259">
        <v>0</v>
      </c>
      <c r="K25" s="260">
        <v>51666947</v>
      </c>
      <c r="L25" s="538"/>
    </row>
    <row r="26" spans="1:13" ht="35.25" customHeight="1" x14ac:dyDescent="0.35"/>
    <row r="27" spans="1:13" ht="35.25" customHeight="1" thickBot="1" x14ac:dyDescent="0.4"/>
    <row r="28" spans="1:13" ht="35.25" customHeight="1" thickBot="1" x14ac:dyDescent="0.4">
      <c r="A28" s="539" t="s">
        <v>116</v>
      </c>
      <c r="B28" s="540"/>
      <c r="C28" s="540"/>
      <c r="D28" s="540"/>
      <c r="E28" s="540"/>
      <c r="F28" s="540"/>
      <c r="G28" s="540"/>
      <c r="H28" s="540"/>
      <c r="I28" s="540"/>
      <c r="J28" s="540"/>
      <c r="K28" s="540"/>
      <c r="L28" s="541"/>
    </row>
    <row r="29" spans="1:13" ht="81" customHeight="1" x14ac:dyDescent="0.35">
      <c r="A29" s="542" t="s">
        <v>114</v>
      </c>
      <c r="B29" s="544" t="s">
        <v>32</v>
      </c>
      <c r="C29" s="546" t="s">
        <v>4</v>
      </c>
      <c r="D29" s="548" t="s">
        <v>81</v>
      </c>
      <c r="E29" s="549"/>
      <c r="F29" s="550"/>
      <c r="G29" s="548" t="s">
        <v>82</v>
      </c>
      <c r="H29" s="549"/>
      <c r="I29" s="550"/>
      <c r="J29" s="548" t="s">
        <v>83</v>
      </c>
      <c r="K29" s="549"/>
      <c r="L29" s="550"/>
    </row>
    <row r="30" spans="1:13" ht="94.5" customHeight="1" thickBot="1" x14ac:dyDescent="0.4">
      <c r="A30" s="543"/>
      <c r="B30" s="545"/>
      <c r="C30" s="547"/>
      <c r="D30" s="104" t="s">
        <v>11</v>
      </c>
      <c r="E30" s="102" t="s">
        <v>12</v>
      </c>
      <c r="F30" s="103" t="s">
        <v>33</v>
      </c>
      <c r="G30" s="104" t="s">
        <v>11</v>
      </c>
      <c r="H30" s="102" t="s">
        <v>12</v>
      </c>
      <c r="I30" s="103" t="s">
        <v>33</v>
      </c>
      <c r="J30" s="104" t="s">
        <v>11</v>
      </c>
      <c r="K30" s="102" t="s">
        <v>12</v>
      </c>
      <c r="L30" s="103" t="s">
        <v>33</v>
      </c>
    </row>
    <row r="31" spans="1:13" ht="42" x14ac:dyDescent="0.3">
      <c r="A31" s="530" t="s">
        <v>244</v>
      </c>
      <c r="B31" s="254" t="s">
        <v>245</v>
      </c>
      <c r="C31" s="533" t="s">
        <v>246</v>
      </c>
      <c r="D31" s="255">
        <v>11162719</v>
      </c>
      <c r="E31" s="209">
        <v>87564569</v>
      </c>
      <c r="F31" s="536">
        <v>1</v>
      </c>
      <c r="G31" s="105">
        <v>64782856</v>
      </c>
      <c r="H31" s="101">
        <v>63212033</v>
      </c>
      <c r="I31" s="536">
        <v>1</v>
      </c>
      <c r="J31" s="346">
        <v>12655583</v>
      </c>
      <c r="K31" s="347">
        <v>67209278</v>
      </c>
      <c r="L31" s="536">
        <v>1</v>
      </c>
    </row>
    <row r="32" spans="1:13" ht="42" x14ac:dyDescent="0.3">
      <c r="A32" s="531"/>
      <c r="B32" s="254" t="s">
        <v>247</v>
      </c>
      <c r="C32" s="534"/>
      <c r="D32" s="255">
        <v>10674397</v>
      </c>
      <c r="E32" s="209">
        <v>68971757</v>
      </c>
      <c r="F32" s="537"/>
      <c r="G32" s="105">
        <v>67027560</v>
      </c>
      <c r="H32" s="101">
        <v>50473999</v>
      </c>
      <c r="I32" s="537"/>
      <c r="J32" s="346">
        <v>11414132</v>
      </c>
      <c r="K32" s="347">
        <v>50587950</v>
      </c>
      <c r="L32" s="537"/>
    </row>
    <row r="33" spans="1:12" ht="64" customHeight="1" thickBot="1" x14ac:dyDescent="0.35">
      <c r="A33" s="532"/>
      <c r="B33" s="256" t="s">
        <v>248</v>
      </c>
      <c r="C33" s="535"/>
      <c r="D33" s="257">
        <v>10356570</v>
      </c>
      <c r="E33" s="258">
        <v>76174329</v>
      </c>
      <c r="F33" s="538"/>
      <c r="G33" s="259">
        <v>64137535</v>
      </c>
      <c r="H33" s="260">
        <v>58388135</v>
      </c>
      <c r="I33" s="538"/>
      <c r="J33" s="348">
        <v>14015003</v>
      </c>
      <c r="K33" s="349">
        <v>57674311</v>
      </c>
      <c r="L33" s="538"/>
    </row>
    <row r="34" spans="1:12" ht="35.25" customHeight="1" x14ac:dyDescent="0.35"/>
    <row r="35" spans="1:12" ht="35.25" customHeight="1" thickBot="1" x14ac:dyDescent="0.4"/>
    <row r="36" spans="1:12" ht="99" customHeight="1" thickBot="1" x14ac:dyDescent="0.4">
      <c r="A36" s="539" t="s">
        <v>117</v>
      </c>
      <c r="B36" s="540"/>
      <c r="C36" s="540"/>
      <c r="D36" s="540"/>
      <c r="E36" s="540"/>
      <c r="F36" s="540"/>
      <c r="G36" s="540"/>
      <c r="H36" s="540"/>
      <c r="I36" s="540"/>
      <c r="J36" s="540"/>
      <c r="K36" s="540"/>
      <c r="L36" s="541"/>
    </row>
    <row r="37" spans="1:12" ht="93.75" customHeight="1" x14ac:dyDescent="0.35">
      <c r="A37" s="542" t="s">
        <v>114</v>
      </c>
      <c r="B37" s="544" t="s">
        <v>32</v>
      </c>
      <c r="C37" s="546" t="s">
        <v>4</v>
      </c>
      <c r="D37" s="548" t="s">
        <v>84</v>
      </c>
      <c r="E37" s="549"/>
      <c r="F37" s="550"/>
      <c r="G37" s="548" t="s">
        <v>118</v>
      </c>
      <c r="H37" s="549"/>
      <c r="I37" s="550"/>
      <c r="J37" s="548" t="s">
        <v>86</v>
      </c>
      <c r="K37" s="549"/>
      <c r="L37" s="550"/>
    </row>
    <row r="38" spans="1:12" ht="16" thickBot="1" x14ac:dyDescent="0.4">
      <c r="A38" s="543"/>
      <c r="B38" s="545"/>
      <c r="C38" s="547"/>
      <c r="D38" s="104" t="s">
        <v>11</v>
      </c>
      <c r="E38" s="102" t="s">
        <v>12</v>
      </c>
      <c r="F38" s="103" t="s">
        <v>33</v>
      </c>
      <c r="G38" s="104" t="s">
        <v>11</v>
      </c>
      <c r="H38" s="102" t="s">
        <v>12</v>
      </c>
      <c r="I38" s="103" t="s">
        <v>33</v>
      </c>
      <c r="J38" s="104" t="s">
        <v>11</v>
      </c>
      <c r="K38" s="102" t="s">
        <v>12</v>
      </c>
      <c r="L38" s="103" t="s">
        <v>33</v>
      </c>
    </row>
    <row r="39" spans="1:12" ht="42" x14ac:dyDescent="0.3">
      <c r="A39" s="530" t="s">
        <v>244</v>
      </c>
      <c r="B39" s="254" t="s">
        <v>245</v>
      </c>
      <c r="C39" s="533" t="s">
        <v>246</v>
      </c>
      <c r="D39" s="255"/>
      <c r="E39" s="209"/>
      <c r="F39" s="536"/>
      <c r="G39" s="105"/>
      <c r="H39" s="101"/>
      <c r="I39" s="536"/>
      <c r="J39" s="105"/>
      <c r="K39" s="101"/>
      <c r="L39" s="536"/>
    </row>
    <row r="40" spans="1:12" ht="42" x14ac:dyDescent="0.3">
      <c r="A40" s="531"/>
      <c r="B40" s="254" t="s">
        <v>247</v>
      </c>
      <c r="C40" s="534"/>
      <c r="D40" s="255"/>
      <c r="E40" s="209"/>
      <c r="F40" s="537"/>
      <c r="G40" s="105"/>
      <c r="H40" s="101"/>
      <c r="I40" s="537"/>
      <c r="J40" s="105"/>
      <c r="K40" s="101"/>
      <c r="L40" s="537"/>
    </row>
    <row r="41" spans="1:12" ht="42.5" thickBot="1" x14ac:dyDescent="0.35">
      <c r="A41" s="532"/>
      <c r="B41" s="256" t="s">
        <v>248</v>
      </c>
      <c r="C41" s="535"/>
      <c r="D41" s="257"/>
      <c r="E41" s="258"/>
      <c r="F41" s="538"/>
      <c r="G41" s="259"/>
      <c r="H41" s="260"/>
      <c r="I41" s="538"/>
      <c r="J41" s="259"/>
      <c r="K41" s="260"/>
      <c r="L41" s="538"/>
    </row>
  </sheetData>
  <mergeCells count="65">
    <mergeCell ref="A20:L20"/>
    <mergeCell ref="A21:A22"/>
    <mergeCell ref="B21:B22"/>
    <mergeCell ref="C21:C22"/>
    <mergeCell ref="D21:F21"/>
    <mergeCell ref="G21:I21"/>
    <mergeCell ref="J21:L21"/>
    <mergeCell ref="M8:O8"/>
    <mergeCell ref="M9:O9"/>
    <mergeCell ref="M10:O10"/>
    <mergeCell ref="D13:F13"/>
    <mergeCell ref="G13:I13"/>
    <mergeCell ref="J13:L13"/>
    <mergeCell ref="B6:I6"/>
    <mergeCell ref="K6:L6"/>
    <mergeCell ref="M6:O6"/>
    <mergeCell ref="A1:A4"/>
    <mergeCell ref="J1:L1"/>
    <mergeCell ref="J2:L2"/>
    <mergeCell ref="J3:L3"/>
    <mergeCell ref="J4:L4"/>
    <mergeCell ref="B1:I1"/>
    <mergeCell ref="B2:I2"/>
    <mergeCell ref="B3:I3"/>
    <mergeCell ref="B4:I4"/>
    <mergeCell ref="A8:A10"/>
    <mergeCell ref="A12:L12"/>
    <mergeCell ref="J8:J10"/>
    <mergeCell ref="A13:A14"/>
    <mergeCell ref="B13:B14"/>
    <mergeCell ref="C13:C14"/>
    <mergeCell ref="A15:A17"/>
    <mergeCell ref="C15:C17"/>
    <mergeCell ref="F15:F17"/>
    <mergeCell ref="I15:I17"/>
    <mergeCell ref="L15:L17"/>
    <mergeCell ref="A23:A25"/>
    <mergeCell ref="C23:C25"/>
    <mergeCell ref="F23:F25"/>
    <mergeCell ref="I23:I25"/>
    <mergeCell ref="L23:L25"/>
    <mergeCell ref="A28:L28"/>
    <mergeCell ref="A29:A30"/>
    <mergeCell ref="B29:B30"/>
    <mergeCell ref="C29:C30"/>
    <mergeCell ref="D29:F29"/>
    <mergeCell ref="G29:I29"/>
    <mergeCell ref="J29:L29"/>
    <mergeCell ref="A31:A33"/>
    <mergeCell ref="C31:C33"/>
    <mergeCell ref="F31:F33"/>
    <mergeCell ref="I31:I33"/>
    <mergeCell ref="L31:L33"/>
    <mergeCell ref="A36:L36"/>
    <mergeCell ref="A37:A38"/>
    <mergeCell ref="B37:B38"/>
    <mergeCell ref="C37:C38"/>
    <mergeCell ref="D37:F37"/>
    <mergeCell ref="G37:I37"/>
    <mergeCell ref="J37:L37"/>
    <mergeCell ref="A39:A41"/>
    <mergeCell ref="C39:C41"/>
    <mergeCell ref="F39:F41"/>
    <mergeCell ref="I39:I41"/>
    <mergeCell ref="L39:L41"/>
  </mergeCells>
  <pageMargins left="0.25" right="0.25" top="0.75" bottom="0.75" header="0.3" footer="0.3"/>
  <pageSetup scale="21"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4"/>
  <sheetViews>
    <sheetView showGridLines="0" topLeftCell="A24" zoomScale="55" zoomScaleNormal="55" workbookViewId="0">
      <selection activeCell="F45" sqref="F45:G45"/>
    </sheetView>
  </sheetViews>
  <sheetFormatPr baseColWidth="10" defaultColWidth="10.81640625" defaultRowHeight="14" x14ac:dyDescent="0.35"/>
  <cols>
    <col min="1" max="1" width="42.453125" style="1" customWidth="1"/>
    <col min="2" max="3" width="35.453125" style="1" customWidth="1"/>
    <col min="4" max="4" width="120.81640625" style="1" customWidth="1"/>
    <col min="5" max="5" width="121.453125" style="1" customWidth="1"/>
    <col min="6" max="6" width="121" style="1" customWidth="1"/>
    <col min="7" max="7" width="121.1796875" style="1" customWidth="1"/>
    <col min="8" max="8" width="35.453125" style="1" customWidth="1"/>
    <col min="9" max="9" width="84" style="1" customWidth="1"/>
    <col min="10" max="13" width="35.453125" style="1" customWidth="1"/>
    <col min="14" max="21" width="18.1796875" style="1" customWidth="1"/>
    <col min="22" max="22" width="22.453125" style="1" customWidth="1"/>
    <col min="23" max="23" width="19" style="1" customWidth="1"/>
    <col min="24" max="24" width="19.453125" style="1" customWidth="1"/>
    <col min="25" max="25" width="20.453125" style="1" customWidth="1"/>
    <col min="26" max="26" width="22.81640625" style="1" customWidth="1"/>
    <col min="27" max="27" width="18.453125" style="1" bestFit="1" customWidth="1"/>
    <col min="28" max="28" width="8.453125" style="1" customWidth="1"/>
    <col min="29" max="29" width="18.453125" style="1" bestFit="1" customWidth="1"/>
    <col min="30" max="30" width="5.453125" style="1" customWidth="1"/>
    <col min="31" max="31" width="18.453125" style="1" bestFit="1" customWidth="1"/>
    <col min="32" max="32" width="4.453125" style="1" customWidth="1"/>
    <col min="33" max="33" width="23" style="1" bestFit="1" customWidth="1"/>
    <col min="34" max="34" width="10.81640625" style="1"/>
    <col min="35" max="35" width="18.453125" style="1" bestFit="1" customWidth="1"/>
    <col min="36" max="36" width="16.1796875" style="1" customWidth="1"/>
    <col min="37" max="16384" width="10.81640625" style="1"/>
  </cols>
  <sheetData>
    <row r="1" spans="1:25" ht="24" customHeight="1" thickBot="1" x14ac:dyDescent="0.4">
      <c r="A1" s="573"/>
      <c r="B1" s="436" t="s">
        <v>43</v>
      </c>
      <c r="C1" s="437"/>
      <c r="D1" s="437"/>
      <c r="E1" s="437"/>
      <c r="F1" s="437"/>
      <c r="G1" s="437"/>
      <c r="H1" s="438"/>
      <c r="I1" s="47" t="s">
        <v>95</v>
      </c>
      <c r="J1" s="433" t="s">
        <v>161</v>
      </c>
      <c r="K1" s="434"/>
      <c r="L1" s="435"/>
      <c r="M1" s="77"/>
    </row>
    <row r="2" spans="1:25" ht="24" customHeight="1" thickBot="1" x14ac:dyDescent="0.4">
      <c r="A2" s="574"/>
      <c r="B2" s="439" t="s">
        <v>44</v>
      </c>
      <c r="C2" s="440"/>
      <c r="D2" s="440"/>
      <c r="E2" s="440"/>
      <c r="F2" s="440"/>
      <c r="G2" s="440"/>
      <c r="H2" s="441"/>
      <c r="I2" s="47" t="s">
        <v>96</v>
      </c>
      <c r="J2" s="433" t="s">
        <v>162</v>
      </c>
      <c r="K2" s="434"/>
      <c r="L2" s="435"/>
      <c r="M2" s="77"/>
    </row>
    <row r="3" spans="1:25" ht="24" customHeight="1" thickBot="1" x14ac:dyDescent="0.4">
      <c r="A3" s="574"/>
      <c r="B3" s="439" t="s">
        <v>0</v>
      </c>
      <c r="C3" s="440"/>
      <c r="D3" s="440"/>
      <c r="E3" s="440"/>
      <c r="F3" s="440"/>
      <c r="G3" s="440"/>
      <c r="H3" s="441"/>
      <c r="I3" s="47" t="s">
        <v>97</v>
      </c>
      <c r="J3" s="433" t="s">
        <v>163</v>
      </c>
      <c r="K3" s="434"/>
      <c r="L3" s="435"/>
      <c r="M3" s="77"/>
    </row>
    <row r="4" spans="1:25" ht="24" customHeight="1" thickBot="1" x14ac:dyDescent="0.4">
      <c r="A4" s="575"/>
      <c r="B4" s="442" t="s">
        <v>98</v>
      </c>
      <c r="C4" s="443"/>
      <c r="D4" s="443"/>
      <c r="E4" s="443"/>
      <c r="F4" s="443"/>
      <c r="G4" s="443"/>
      <c r="H4" s="444"/>
      <c r="I4" s="47" t="s">
        <v>46</v>
      </c>
      <c r="J4" s="433" t="s">
        <v>165</v>
      </c>
      <c r="K4" s="434"/>
      <c r="L4" s="435"/>
      <c r="M4" s="77"/>
    </row>
    <row r="6" spans="1:25" ht="15" customHeight="1" thickBot="1" x14ac:dyDescent="0.4">
      <c r="A6" s="6"/>
      <c r="B6" s="7"/>
      <c r="C6" s="7"/>
      <c r="D6" s="9"/>
      <c r="E6" s="8"/>
      <c r="F6" s="8"/>
      <c r="G6" s="190"/>
      <c r="H6" s="190"/>
      <c r="I6" s="10"/>
      <c r="J6" s="10"/>
      <c r="K6" s="7"/>
      <c r="L6" s="7"/>
      <c r="M6" s="7"/>
      <c r="N6" s="7"/>
      <c r="O6" s="7"/>
      <c r="P6" s="7"/>
      <c r="Q6" s="7"/>
      <c r="R6" s="7"/>
      <c r="S6" s="7"/>
      <c r="T6" s="11"/>
      <c r="U6" s="7"/>
      <c r="V6" s="7"/>
      <c r="X6" s="12"/>
      <c r="Y6" s="13"/>
    </row>
    <row r="7" spans="1:25" ht="15" customHeight="1" x14ac:dyDescent="0.35">
      <c r="A7" s="582" t="s">
        <v>1</v>
      </c>
      <c r="B7" s="592" t="s">
        <v>171</v>
      </c>
      <c r="C7" s="592"/>
      <c r="D7" s="592"/>
      <c r="E7" s="592"/>
      <c r="F7" s="592"/>
      <c r="G7" s="592"/>
      <c r="H7" s="592"/>
      <c r="I7" s="589" t="s">
        <v>48</v>
      </c>
      <c r="J7" s="590">
        <v>2024110010308</v>
      </c>
      <c r="K7" s="7"/>
      <c r="L7" s="7"/>
      <c r="M7" s="7"/>
      <c r="N7" s="7"/>
      <c r="O7" s="7"/>
      <c r="P7" s="7"/>
      <c r="Q7" s="7"/>
      <c r="R7" s="7"/>
      <c r="S7" s="7"/>
      <c r="T7" s="7"/>
      <c r="U7" s="7"/>
      <c r="V7" s="7"/>
      <c r="W7" s="7"/>
      <c r="X7" s="7"/>
      <c r="Y7" s="7"/>
    </row>
    <row r="8" spans="1:25" ht="15" customHeight="1" x14ac:dyDescent="0.35">
      <c r="A8" s="583"/>
      <c r="B8" s="592"/>
      <c r="C8" s="592"/>
      <c r="D8" s="592"/>
      <c r="E8" s="592"/>
      <c r="F8" s="592"/>
      <c r="G8" s="592"/>
      <c r="H8" s="592"/>
      <c r="I8" s="589"/>
      <c r="J8" s="590"/>
      <c r="K8" s="7"/>
      <c r="L8" s="7"/>
      <c r="M8" s="7"/>
      <c r="N8" s="7"/>
      <c r="O8" s="7"/>
      <c r="P8" s="7"/>
      <c r="Q8" s="7"/>
      <c r="R8" s="7"/>
      <c r="S8" s="7"/>
      <c r="T8" s="7"/>
      <c r="U8" s="7"/>
      <c r="V8" s="7"/>
      <c r="W8" s="7"/>
      <c r="X8" s="7"/>
      <c r="Y8" s="7"/>
    </row>
    <row r="9" spans="1:25" ht="15" customHeight="1" x14ac:dyDescent="0.35">
      <c r="A9" s="583"/>
      <c r="B9" s="592"/>
      <c r="C9" s="592"/>
      <c r="D9" s="592"/>
      <c r="E9" s="592"/>
      <c r="F9" s="592"/>
      <c r="G9" s="592"/>
      <c r="H9" s="592"/>
      <c r="I9" s="589"/>
      <c r="J9" s="590"/>
      <c r="K9" s="7"/>
      <c r="L9" s="7"/>
      <c r="M9" s="7"/>
      <c r="N9" s="7"/>
      <c r="O9" s="7"/>
      <c r="P9" s="7"/>
      <c r="Q9" s="7"/>
      <c r="R9" s="7"/>
      <c r="S9" s="7"/>
      <c r="T9" s="7"/>
      <c r="U9" s="7"/>
      <c r="V9" s="7"/>
      <c r="W9" s="7"/>
      <c r="X9" s="7"/>
      <c r="Y9" s="7"/>
    </row>
    <row r="10" spans="1:25" ht="15" customHeight="1" thickBot="1" x14ac:dyDescent="0.4">
      <c r="A10" s="584"/>
      <c r="B10" s="592"/>
      <c r="C10" s="592"/>
      <c r="D10" s="592"/>
      <c r="E10" s="592"/>
      <c r="F10" s="592"/>
      <c r="G10" s="592"/>
      <c r="H10" s="592"/>
      <c r="I10" s="589"/>
      <c r="J10" s="590"/>
      <c r="K10" s="7"/>
      <c r="L10" s="7"/>
      <c r="M10" s="7"/>
      <c r="N10" s="7"/>
      <c r="O10" s="7"/>
      <c r="P10" s="7"/>
      <c r="Q10" s="7"/>
      <c r="R10" s="7"/>
      <c r="S10" s="7"/>
      <c r="T10" s="7"/>
      <c r="U10" s="7"/>
      <c r="V10" s="7"/>
      <c r="W10" s="7"/>
      <c r="X10" s="7"/>
      <c r="Y10" s="7"/>
    </row>
    <row r="11" spans="1:25" ht="9" customHeight="1" thickBot="1" x14ac:dyDescent="0.4">
      <c r="A11" s="14"/>
      <c r="B11" s="71"/>
      <c r="C11" s="7"/>
      <c r="D11" s="7"/>
      <c r="E11" s="7"/>
      <c r="F11" s="7"/>
      <c r="G11" s="7"/>
      <c r="H11" s="7"/>
      <c r="I11" s="7"/>
      <c r="J11" s="7"/>
      <c r="K11" s="7"/>
      <c r="L11" s="7"/>
      <c r="M11" s="7"/>
      <c r="N11" s="7"/>
      <c r="O11" s="7"/>
      <c r="P11" s="7"/>
      <c r="Q11" s="7"/>
      <c r="R11" s="7"/>
      <c r="S11" s="7"/>
      <c r="T11" s="7"/>
      <c r="U11" s="7"/>
      <c r="V11" s="7"/>
      <c r="W11" s="7"/>
      <c r="X11" s="7"/>
      <c r="Y11" s="7"/>
    </row>
    <row r="12" spans="1:25" s="72" customFormat="1" ht="21.75" customHeight="1" thickBot="1" x14ac:dyDescent="0.4">
      <c r="A12" s="462" t="s">
        <v>2</v>
      </c>
      <c r="B12" s="135" t="s">
        <v>49</v>
      </c>
      <c r="C12" s="300">
        <v>45688</v>
      </c>
      <c r="D12" s="133" t="s">
        <v>50</v>
      </c>
      <c r="E12" s="301">
        <v>45716</v>
      </c>
      <c r="F12" s="133" t="s">
        <v>51</v>
      </c>
      <c r="G12" s="300">
        <v>45747</v>
      </c>
      <c r="H12" s="133" t="s">
        <v>52</v>
      </c>
      <c r="I12" s="300">
        <v>45777</v>
      </c>
    </row>
    <row r="13" spans="1:25" s="72" customFormat="1" ht="21.75" customHeight="1" thickBot="1" x14ac:dyDescent="0.35">
      <c r="A13" s="462"/>
      <c r="B13" s="135" t="s">
        <v>54</v>
      </c>
      <c r="C13" s="301">
        <v>45808</v>
      </c>
      <c r="D13" s="133" t="s">
        <v>55</v>
      </c>
      <c r="E13" s="305">
        <v>45838</v>
      </c>
      <c r="F13" s="133" t="s">
        <v>56</v>
      </c>
      <c r="G13" s="315">
        <v>45869</v>
      </c>
      <c r="H13" s="133" t="s">
        <v>57</v>
      </c>
      <c r="I13" s="334">
        <v>45900</v>
      </c>
    </row>
    <row r="14" spans="1:25" s="72" customFormat="1" ht="21.75" customHeight="1" thickBot="1" x14ac:dyDescent="0.35">
      <c r="A14" s="462"/>
      <c r="B14" s="133" t="s">
        <v>59</v>
      </c>
      <c r="C14" s="339">
        <v>45930</v>
      </c>
      <c r="D14" s="133" t="s">
        <v>60</v>
      </c>
      <c r="E14" s="48"/>
      <c r="F14" s="133" t="s">
        <v>61</v>
      </c>
      <c r="G14" s="48"/>
      <c r="H14" s="133" t="s">
        <v>62</v>
      </c>
      <c r="I14" s="150"/>
    </row>
    <row r="15" spans="1:25" s="72" customFormat="1" ht="21.75" customHeight="1" thickBot="1" x14ac:dyDescent="0.4">
      <c r="A15" s="1"/>
      <c r="B15" s="1"/>
      <c r="C15" s="1"/>
      <c r="D15" s="1"/>
      <c r="E15" s="1"/>
      <c r="F15" s="1"/>
      <c r="G15" s="1"/>
      <c r="H15" s="1"/>
      <c r="I15" s="1"/>
      <c r="J15" s="1"/>
      <c r="K15" s="1"/>
      <c r="L15" s="83"/>
      <c r="M15" s="84"/>
      <c r="N15" s="84"/>
      <c r="O15" s="84"/>
    </row>
    <row r="16" spans="1:25" s="72" customFormat="1" ht="21.75" customHeight="1" thickBot="1" x14ac:dyDescent="0.4">
      <c r="A16" s="461" t="s">
        <v>3</v>
      </c>
      <c r="B16" s="461"/>
      <c r="C16" s="147" t="s">
        <v>53</v>
      </c>
      <c r="D16" s="588"/>
      <c r="E16" s="588"/>
      <c r="F16" s="588"/>
      <c r="G16" s="1"/>
      <c r="H16" s="1"/>
      <c r="I16" s="1"/>
      <c r="J16" s="1"/>
      <c r="K16" s="1"/>
      <c r="L16" s="83"/>
      <c r="M16" s="84"/>
      <c r="N16" s="84"/>
      <c r="O16" s="84"/>
    </row>
    <row r="17" spans="1:15" s="72" customFormat="1" ht="21.75" customHeight="1" thickBot="1" x14ac:dyDescent="0.4">
      <c r="A17" s="461"/>
      <c r="B17" s="461"/>
      <c r="C17" s="147" t="s">
        <v>58</v>
      </c>
      <c r="D17" s="477"/>
      <c r="E17" s="477"/>
      <c r="F17" s="477"/>
      <c r="G17" s="1"/>
      <c r="H17" s="1"/>
      <c r="I17" s="1"/>
      <c r="J17" s="1"/>
      <c r="K17" s="1"/>
      <c r="L17" s="83"/>
      <c r="M17" s="84"/>
      <c r="N17" s="84"/>
      <c r="O17" s="84"/>
    </row>
    <row r="18" spans="1:15" s="72" customFormat="1" ht="21.75" customHeight="1" thickBot="1" x14ac:dyDescent="0.4">
      <c r="A18" s="461"/>
      <c r="B18" s="461"/>
      <c r="C18" s="147" t="s">
        <v>63</v>
      </c>
      <c r="D18" s="477" t="s">
        <v>173</v>
      </c>
      <c r="E18" s="477"/>
      <c r="F18" s="477"/>
      <c r="G18" s="1"/>
      <c r="H18" s="1"/>
      <c r="I18" s="1"/>
      <c r="J18" s="1"/>
      <c r="K18" s="1"/>
      <c r="L18" s="83"/>
      <c r="M18" s="84"/>
      <c r="N18" s="84"/>
      <c r="O18" s="84"/>
    </row>
    <row r="19" spans="1:15" s="72" customFormat="1" ht="21.75" customHeight="1" x14ac:dyDescent="0.35">
      <c r="A19" s="1"/>
      <c r="B19" s="1"/>
      <c r="C19" s="1"/>
      <c r="D19" s="1"/>
      <c r="E19" s="1"/>
      <c r="F19" s="1"/>
      <c r="G19" s="1"/>
      <c r="H19" s="1"/>
      <c r="I19" s="1"/>
      <c r="J19" s="1"/>
      <c r="K19" s="1"/>
      <c r="L19" s="83"/>
      <c r="M19" s="84"/>
      <c r="N19" s="84"/>
      <c r="O19" s="84"/>
    </row>
    <row r="20" spans="1:15" s="23" customFormat="1" ht="16.5" customHeight="1" x14ac:dyDescent="0.3"/>
    <row r="21" spans="1:15" ht="5.25" customHeight="1" thickBot="1" x14ac:dyDescent="0.4"/>
    <row r="22" spans="1:15" ht="48" customHeight="1" thickBot="1" x14ac:dyDescent="0.4">
      <c r="A22" s="591" t="s">
        <v>99</v>
      </c>
      <c r="B22" s="591"/>
      <c r="C22" s="591"/>
      <c r="D22" s="591"/>
      <c r="E22" s="591"/>
      <c r="F22" s="591"/>
      <c r="G22" s="591"/>
      <c r="H22" s="591"/>
      <c r="I22" s="591"/>
      <c r="J22" s="591"/>
    </row>
    <row r="23" spans="1:15" ht="70" customHeight="1" thickBot="1" x14ac:dyDescent="0.4">
      <c r="A23" s="139" t="s">
        <v>8</v>
      </c>
      <c r="B23" s="585" t="s">
        <v>591</v>
      </c>
      <c r="C23" s="586"/>
      <c r="D23" s="587"/>
      <c r="E23" s="140" t="s">
        <v>19</v>
      </c>
      <c r="F23" s="243" t="s">
        <v>232</v>
      </c>
      <c r="G23" s="140" t="s">
        <v>20</v>
      </c>
      <c r="H23" s="585" t="s">
        <v>233</v>
      </c>
      <c r="I23" s="586"/>
      <c r="J23" s="587"/>
    </row>
    <row r="24" spans="1:15" ht="50.25" customHeight="1" thickBot="1" x14ac:dyDescent="0.4">
      <c r="A24" s="111" t="s">
        <v>21</v>
      </c>
      <c r="B24" s="576" t="s">
        <v>234</v>
      </c>
      <c r="C24" s="577"/>
      <c r="D24" s="577"/>
      <c r="E24" s="577"/>
      <c r="F24" s="577"/>
      <c r="G24" s="577"/>
      <c r="H24" s="577"/>
      <c r="I24" s="577"/>
      <c r="J24" s="578"/>
    </row>
    <row r="25" spans="1:15" ht="50.25" customHeight="1" thickBot="1" x14ac:dyDescent="0.4">
      <c r="A25" s="563" t="s">
        <v>22</v>
      </c>
      <c r="B25" s="141">
        <v>2024</v>
      </c>
      <c r="C25" s="142">
        <v>2025</v>
      </c>
      <c r="D25" s="142">
        <v>2026</v>
      </c>
      <c r="E25" s="142">
        <v>2027</v>
      </c>
      <c r="F25" s="143" t="s">
        <v>100</v>
      </c>
      <c r="G25" s="144" t="s">
        <v>23</v>
      </c>
      <c r="H25" s="593" t="s">
        <v>24</v>
      </c>
      <c r="I25" s="594"/>
      <c r="J25" s="595"/>
    </row>
    <row r="26" spans="1:15" ht="50.25" customHeight="1" thickBot="1" x14ac:dyDescent="0.4">
      <c r="A26" s="564"/>
      <c r="B26" s="244">
        <v>1</v>
      </c>
      <c r="C26" s="245">
        <v>2</v>
      </c>
      <c r="D26" s="245">
        <v>2</v>
      </c>
      <c r="E26" s="245">
        <v>2</v>
      </c>
      <c r="F26" s="246">
        <v>2</v>
      </c>
      <c r="G26" s="247">
        <v>1</v>
      </c>
      <c r="H26" s="585" t="s">
        <v>235</v>
      </c>
      <c r="I26" s="586"/>
      <c r="J26" s="587"/>
    </row>
    <row r="27" spans="1:15" ht="52.5" customHeight="1" thickBot="1" x14ac:dyDescent="0.4">
      <c r="A27" s="111"/>
      <c r="B27" s="596" t="s">
        <v>236</v>
      </c>
      <c r="C27" s="597"/>
      <c r="D27" s="597"/>
      <c r="E27" s="597"/>
      <c r="F27" s="597"/>
      <c r="G27" s="597"/>
      <c r="H27" s="597"/>
      <c r="I27" s="597"/>
      <c r="J27" s="598"/>
    </row>
    <row r="28" spans="1:15" s="26" customFormat="1" ht="56.25" customHeight="1" thickBot="1" x14ac:dyDescent="0.4">
      <c r="A28" s="563" t="s">
        <v>74</v>
      </c>
      <c r="B28" s="111" t="s">
        <v>75</v>
      </c>
      <c r="C28" s="139" t="s">
        <v>26</v>
      </c>
      <c r="D28" s="565" t="s">
        <v>27</v>
      </c>
      <c r="E28" s="566"/>
      <c r="F28" s="565" t="s">
        <v>28</v>
      </c>
      <c r="G28" s="566"/>
      <c r="H28" s="112" t="s">
        <v>29</v>
      </c>
      <c r="I28" s="110" t="s">
        <v>30</v>
      </c>
      <c r="J28" s="110" t="s">
        <v>31</v>
      </c>
    </row>
    <row r="29" spans="1:15" ht="189" customHeight="1" thickBot="1" x14ac:dyDescent="0.4">
      <c r="A29" s="564"/>
      <c r="B29" s="248">
        <v>1</v>
      </c>
      <c r="C29" s="80">
        <v>1</v>
      </c>
      <c r="D29" s="570" t="s">
        <v>469</v>
      </c>
      <c r="E29" s="581"/>
      <c r="F29" s="570" t="s">
        <v>237</v>
      </c>
      <c r="G29" s="581"/>
      <c r="H29" s="79" t="s">
        <v>181</v>
      </c>
      <c r="I29" s="145" t="s">
        <v>182</v>
      </c>
      <c r="J29" s="249" t="s">
        <v>238</v>
      </c>
    </row>
    <row r="30" spans="1:15" s="26" customFormat="1" ht="45" customHeight="1" thickBot="1" x14ac:dyDescent="0.4">
      <c r="A30" s="563" t="s">
        <v>76</v>
      </c>
      <c r="B30" s="109" t="s">
        <v>75</v>
      </c>
      <c r="C30" s="112" t="s">
        <v>26</v>
      </c>
      <c r="D30" s="565" t="s">
        <v>27</v>
      </c>
      <c r="E30" s="566"/>
      <c r="F30" s="565" t="s">
        <v>28</v>
      </c>
      <c r="G30" s="566"/>
      <c r="H30" s="112" t="s">
        <v>29</v>
      </c>
      <c r="I30" s="110" t="s">
        <v>30</v>
      </c>
      <c r="J30" s="110" t="s">
        <v>31</v>
      </c>
    </row>
    <row r="31" spans="1:15" ht="186" customHeight="1" thickBot="1" x14ac:dyDescent="0.4">
      <c r="A31" s="564"/>
      <c r="B31" s="248">
        <v>1.0900000000000001</v>
      </c>
      <c r="C31" s="80">
        <v>1.0900000000000001</v>
      </c>
      <c r="D31" s="570" t="s">
        <v>470</v>
      </c>
      <c r="E31" s="581"/>
      <c r="F31" s="570" t="s">
        <v>239</v>
      </c>
      <c r="G31" s="581"/>
      <c r="H31" s="79" t="s">
        <v>181</v>
      </c>
      <c r="I31" s="145" t="s">
        <v>182</v>
      </c>
      <c r="J31" s="249" t="s">
        <v>238</v>
      </c>
    </row>
    <row r="32" spans="1:15" s="26" customFormat="1" ht="54" customHeight="1" thickBot="1" x14ac:dyDescent="0.4">
      <c r="A32" s="563" t="s">
        <v>77</v>
      </c>
      <c r="B32" s="109" t="s">
        <v>75</v>
      </c>
      <c r="C32" s="112" t="s">
        <v>26</v>
      </c>
      <c r="D32" s="565" t="s">
        <v>27</v>
      </c>
      <c r="E32" s="566"/>
      <c r="F32" s="565" t="s">
        <v>28</v>
      </c>
      <c r="G32" s="566"/>
      <c r="H32" s="112" t="s">
        <v>29</v>
      </c>
      <c r="I32" s="110" t="s">
        <v>30</v>
      </c>
      <c r="J32" s="110" t="s">
        <v>31</v>
      </c>
    </row>
    <row r="33" spans="1:10" ht="210" customHeight="1" thickBot="1" x14ac:dyDescent="0.4">
      <c r="A33" s="564"/>
      <c r="B33" s="248">
        <v>1.18</v>
      </c>
      <c r="C33" s="80">
        <v>1.18</v>
      </c>
      <c r="D33" s="570" t="s">
        <v>471</v>
      </c>
      <c r="E33" s="581"/>
      <c r="F33" s="570" t="s">
        <v>530</v>
      </c>
      <c r="G33" s="581"/>
      <c r="H33" s="79" t="s">
        <v>181</v>
      </c>
      <c r="I33" s="145" t="s">
        <v>240</v>
      </c>
      <c r="J33" s="249" t="s">
        <v>241</v>
      </c>
    </row>
    <row r="34" spans="1:10" s="26" customFormat="1" ht="47.25" customHeight="1" thickBot="1" x14ac:dyDescent="0.4">
      <c r="A34" s="563" t="s">
        <v>78</v>
      </c>
      <c r="B34" s="109" t="s">
        <v>75</v>
      </c>
      <c r="C34" s="109" t="s">
        <v>26</v>
      </c>
      <c r="D34" s="565" t="s">
        <v>27</v>
      </c>
      <c r="E34" s="566"/>
      <c r="F34" s="565" t="s">
        <v>28</v>
      </c>
      <c r="G34" s="566"/>
      <c r="H34" s="112" t="s">
        <v>29</v>
      </c>
      <c r="I34" s="112" t="s">
        <v>30</v>
      </c>
      <c r="J34" s="110" t="s">
        <v>31</v>
      </c>
    </row>
    <row r="35" spans="1:10" ht="207" customHeight="1" thickBot="1" x14ac:dyDescent="0.4">
      <c r="A35" s="564"/>
      <c r="B35" s="248">
        <v>1.27</v>
      </c>
      <c r="C35" s="80">
        <v>1.27</v>
      </c>
      <c r="D35" s="579" t="s">
        <v>472</v>
      </c>
      <c r="E35" s="580"/>
      <c r="F35" s="579" t="s">
        <v>531</v>
      </c>
      <c r="G35" s="580"/>
      <c r="H35" s="250" t="s">
        <v>181</v>
      </c>
      <c r="I35" s="145" t="s">
        <v>240</v>
      </c>
      <c r="J35" s="249" t="s">
        <v>242</v>
      </c>
    </row>
    <row r="36" spans="1:10" s="26" customFormat="1" ht="47.25" customHeight="1" thickBot="1" x14ac:dyDescent="0.4">
      <c r="A36" s="563" t="s">
        <v>79</v>
      </c>
      <c r="B36" s="109" t="s">
        <v>75</v>
      </c>
      <c r="C36" s="112" t="s">
        <v>26</v>
      </c>
      <c r="D36" s="565" t="s">
        <v>27</v>
      </c>
      <c r="E36" s="566"/>
      <c r="F36" s="565" t="s">
        <v>28</v>
      </c>
      <c r="G36" s="566"/>
      <c r="H36" s="112" t="s">
        <v>29</v>
      </c>
      <c r="I36" s="110" t="s">
        <v>30</v>
      </c>
      <c r="J36" s="110" t="s">
        <v>31</v>
      </c>
    </row>
    <row r="37" spans="1:10" ht="221.25" customHeight="1" thickBot="1" x14ac:dyDescent="0.4">
      <c r="A37" s="564"/>
      <c r="B37" s="248">
        <v>1.36</v>
      </c>
      <c r="C37" s="248">
        <v>1.36</v>
      </c>
      <c r="D37" s="570" t="s">
        <v>473</v>
      </c>
      <c r="E37" s="572"/>
      <c r="F37" s="570" t="s">
        <v>532</v>
      </c>
      <c r="G37" s="572"/>
      <c r="H37" s="250" t="s">
        <v>181</v>
      </c>
      <c r="I37" s="145" t="s">
        <v>240</v>
      </c>
      <c r="J37" s="296" t="s">
        <v>411</v>
      </c>
    </row>
    <row r="38" spans="1:10" s="26" customFormat="1" ht="48.75" customHeight="1" thickBot="1" x14ac:dyDescent="0.4">
      <c r="A38" s="563" t="s">
        <v>80</v>
      </c>
      <c r="B38" s="109" t="s">
        <v>75</v>
      </c>
      <c r="C38" s="112" t="s">
        <v>26</v>
      </c>
      <c r="D38" s="565" t="s">
        <v>27</v>
      </c>
      <c r="E38" s="566"/>
      <c r="F38" s="565" t="s">
        <v>28</v>
      </c>
      <c r="G38" s="566"/>
      <c r="H38" s="112" t="s">
        <v>29</v>
      </c>
      <c r="I38" s="110" t="s">
        <v>30</v>
      </c>
      <c r="J38" s="110" t="s">
        <v>31</v>
      </c>
    </row>
    <row r="39" spans="1:10" ht="409.5" customHeight="1" thickBot="1" x14ac:dyDescent="0.4">
      <c r="A39" s="564"/>
      <c r="B39" s="248">
        <v>1.45</v>
      </c>
      <c r="C39" s="81">
        <v>1.45</v>
      </c>
      <c r="D39" s="570" t="s">
        <v>474</v>
      </c>
      <c r="E39" s="572"/>
      <c r="F39" s="570" t="s">
        <v>533</v>
      </c>
      <c r="G39" s="572"/>
      <c r="H39" s="250" t="s">
        <v>181</v>
      </c>
      <c r="I39" s="145" t="s">
        <v>240</v>
      </c>
      <c r="J39" s="296" t="s">
        <v>428</v>
      </c>
    </row>
    <row r="40" spans="1:10" ht="46.5" customHeight="1" thickBot="1" x14ac:dyDescent="0.4">
      <c r="A40" s="563" t="s">
        <v>81</v>
      </c>
      <c r="B40" s="111" t="s">
        <v>75</v>
      </c>
      <c r="C40" s="139" t="s">
        <v>26</v>
      </c>
      <c r="D40" s="565" t="s">
        <v>27</v>
      </c>
      <c r="E40" s="566"/>
      <c r="F40" s="565" t="s">
        <v>28</v>
      </c>
      <c r="G40" s="566"/>
      <c r="H40" s="112" t="s">
        <v>29</v>
      </c>
      <c r="I40" s="110" t="s">
        <v>30</v>
      </c>
      <c r="J40" s="110" t="s">
        <v>31</v>
      </c>
    </row>
    <row r="41" spans="1:10" ht="387" customHeight="1" thickBot="1" x14ac:dyDescent="0.4">
      <c r="A41" s="564"/>
      <c r="B41" s="251">
        <v>1.54</v>
      </c>
      <c r="C41" s="81">
        <v>1.54</v>
      </c>
      <c r="D41" s="570" t="s">
        <v>468</v>
      </c>
      <c r="E41" s="571"/>
      <c r="F41" s="570" t="s">
        <v>534</v>
      </c>
      <c r="G41" s="572"/>
      <c r="H41" s="250" t="s">
        <v>181</v>
      </c>
      <c r="I41" s="145" t="s">
        <v>240</v>
      </c>
      <c r="J41" s="296" t="s">
        <v>452</v>
      </c>
    </row>
    <row r="42" spans="1:10" ht="48.75" customHeight="1" thickBot="1" x14ac:dyDescent="0.4">
      <c r="A42" s="563" t="s">
        <v>82</v>
      </c>
      <c r="B42" s="112" t="s">
        <v>75</v>
      </c>
      <c r="C42" s="139" t="s">
        <v>26</v>
      </c>
      <c r="D42" s="565" t="s">
        <v>27</v>
      </c>
      <c r="E42" s="566"/>
      <c r="F42" s="565" t="s">
        <v>28</v>
      </c>
      <c r="G42" s="566"/>
      <c r="H42" s="112" t="s">
        <v>29</v>
      </c>
      <c r="I42" s="110" t="s">
        <v>30</v>
      </c>
      <c r="J42" s="110" t="s">
        <v>31</v>
      </c>
    </row>
    <row r="43" spans="1:10" ht="399" customHeight="1" thickBot="1" x14ac:dyDescent="0.4">
      <c r="A43" s="564"/>
      <c r="B43" s="251">
        <v>1.63</v>
      </c>
      <c r="C43" s="81">
        <v>1.63</v>
      </c>
      <c r="D43" s="570" t="s">
        <v>547</v>
      </c>
      <c r="E43" s="571"/>
      <c r="F43" s="570" t="s">
        <v>585</v>
      </c>
      <c r="G43" s="572"/>
      <c r="H43" s="250" t="s">
        <v>181</v>
      </c>
      <c r="I43" s="145" t="s">
        <v>240</v>
      </c>
      <c r="J43" s="353" t="s">
        <v>546</v>
      </c>
    </row>
    <row r="44" spans="1:10" ht="42.75" customHeight="1" thickBot="1" x14ac:dyDescent="0.4">
      <c r="A44" s="563" t="s">
        <v>83</v>
      </c>
      <c r="B44" s="112" t="s">
        <v>75</v>
      </c>
      <c r="C44" s="139" t="s">
        <v>26</v>
      </c>
      <c r="D44" s="565" t="s">
        <v>27</v>
      </c>
      <c r="E44" s="566"/>
      <c r="F44" s="565" t="s">
        <v>28</v>
      </c>
      <c r="G44" s="566"/>
      <c r="H44" s="112" t="s">
        <v>29</v>
      </c>
      <c r="I44" s="110" t="s">
        <v>30</v>
      </c>
      <c r="J44" s="110" t="s">
        <v>31</v>
      </c>
    </row>
    <row r="45" spans="1:10" ht="409" customHeight="1" thickBot="1" x14ac:dyDescent="0.4">
      <c r="A45" s="564"/>
      <c r="B45" s="251">
        <v>1.72</v>
      </c>
      <c r="C45" s="81">
        <v>1.72</v>
      </c>
      <c r="D45" s="570" t="s">
        <v>586</v>
      </c>
      <c r="E45" s="572"/>
      <c r="F45" s="570" t="s">
        <v>597</v>
      </c>
      <c r="G45" s="572"/>
      <c r="H45" s="250" t="s">
        <v>181</v>
      </c>
      <c r="I45" s="145" t="s">
        <v>240</v>
      </c>
      <c r="J45" s="340" t="s">
        <v>587</v>
      </c>
    </row>
    <row r="46" spans="1:10" ht="45" customHeight="1" thickBot="1" x14ac:dyDescent="0.4">
      <c r="A46" s="563" t="s">
        <v>84</v>
      </c>
      <c r="B46" s="112" t="s">
        <v>75</v>
      </c>
      <c r="C46" s="139" t="s">
        <v>26</v>
      </c>
      <c r="D46" s="565" t="s">
        <v>27</v>
      </c>
      <c r="E46" s="566"/>
      <c r="F46" s="565" t="s">
        <v>28</v>
      </c>
      <c r="G46" s="566"/>
      <c r="H46" s="112" t="s">
        <v>29</v>
      </c>
      <c r="I46" s="110" t="s">
        <v>30</v>
      </c>
      <c r="J46" s="110" t="s">
        <v>31</v>
      </c>
    </row>
    <row r="47" spans="1:10" ht="75.75" customHeight="1" thickBot="1" x14ac:dyDescent="0.4">
      <c r="A47" s="564"/>
      <c r="B47" s="251">
        <v>1.81</v>
      </c>
      <c r="C47" s="81">
        <v>0</v>
      </c>
      <c r="D47" s="567"/>
      <c r="E47" s="568"/>
      <c r="F47" s="567"/>
      <c r="G47" s="568"/>
      <c r="H47" s="79"/>
      <c r="I47" s="146"/>
      <c r="J47" s="146"/>
    </row>
    <row r="48" spans="1:10" ht="46.5" customHeight="1" thickBot="1" x14ac:dyDescent="0.4">
      <c r="A48" s="563" t="s">
        <v>85</v>
      </c>
      <c r="B48" s="112" t="s">
        <v>75</v>
      </c>
      <c r="C48" s="139" t="s">
        <v>26</v>
      </c>
      <c r="D48" s="565" t="s">
        <v>27</v>
      </c>
      <c r="E48" s="566"/>
      <c r="F48" s="565" t="s">
        <v>28</v>
      </c>
      <c r="G48" s="566"/>
      <c r="H48" s="112" t="s">
        <v>29</v>
      </c>
      <c r="I48" s="110" t="s">
        <v>30</v>
      </c>
      <c r="J48" s="110" t="s">
        <v>31</v>
      </c>
    </row>
    <row r="49" spans="1:13" ht="72" customHeight="1" thickBot="1" x14ac:dyDescent="0.4">
      <c r="A49" s="564"/>
      <c r="B49" s="251">
        <v>1.9</v>
      </c>
      <c r="C49" s="81">
        <f>+L59</f>
        <v>0</v>
      </c>
      <c r="D49" s="567"/>
      <c r="E49" s="568"/>
      <c r="F49" s="569"/>
      <c r="G49" s="569"/>
      <c r="H49" s="79"/>
      <c r="I49" s="79"/>
      <c r="J49" s="79"/>
    </row>
    <row r="50" spans="1:13" ht="48.75" customHeight="1" thickBot="1" x14ac:dyDescent="0.4">
      <c r="A50" s="563" t="s">
        <v>86</v>
      </c>
      <c r="B50" s="112" t="s">
        <v>75</v>
      </c>
      <c r="C50" s="139" t="s">
        <v>26</v>
      </c>
      <c r="D50" s="565" t="s">
        <v>27</v>
      </c>
      <c r="E50" s="566"/>
      <c r="F50" s="565" t="s">
        <v>28</v>
      </c>
      <c r="G50" s="566"/>
      <c r="H50" s="112" t="s">
        <v>29</v>
      </c>
      <c r="I50" s="110" t="s">
        <v>30</v>
      </c>
      <c r="J50" s="110" t="s">
        <v>31</v>
      </c>
    </row>
    <row r="51" spans="1:13" ht="72.75" customHeight="1" thickBot="1" x14ac:dyDescent="0.4">
      <c r="A51" s="564"/>
      <c r="B51" s="251" t="s">
        <v>243</v>
      </c>
      <c r="C51" s="81">
        <f>+M59</f>
        <v>0</v>
      </c>
      <c r="D51" s="567"/>
      <c r="E51" s="568"/>
      <c r="F51" s="567"/>
      <c r="G51" s="568"/>
      <c r="H51" s="79"/>
      <c r="I51" s="79"/>
      <c r="J51" s="79"/>
    </row>
    <row r="53" spans="1:13" ht="17.5" x14ac:dyDescent="0.35">
      <c r="A53" s="46" t="s">
        <v>101</v>
      </c>
    </row>
    <row r="54" spans="1:13" ht="18" customHeight="1" x14ac:dyDescent="0.35">
      <c r="A54" s="32"/>
    </row>
    <row r="55" spans="1:13" ht="23" x14ac:dyDescent="0.35">
      <c r="A55" s="562" t="s">
        <v>102</v>
      </c>
      <c r="B55" s="33" t="s">
        <v>49</v>
      </c>
      <c r="C55" s="33" t="s">
        <v>50</v>
      </c>
      <c r="D55" s="33" t="s">
        <v>51</v>
      </c>
      <c r="E55" s="33" t="s">
        <v>52</v>
      </c>
      <c r="F55" s="33" t="s">
        <v>54</v>
      </c>
      <c r="G55" s="33" t="s">
        <v>55</v>
      </c>
      <c r="H55" s="33" t="s">
        <v>56</v>
      </c>
      <c r="I55" s="33" t="s">
        <v>57</v>
      </c>
      <c r="J55" s="33" t="s">
        <v>59</v>
      </c>
      <c r="K55" s="33" t="s">
        <v>60</v>
      </c>
      <c r="L55" s="33" t="s">
        <v>61</v>
      </c>
      <c r="M55" s="33" t="s">
        <v>62</v>
      </c>
    </row>
    <row r="56" spans="1:13" ht="24.75" customHeight="1" x14ac:dyDescent="0.35">
      <c r="A56" s="562"/>
      <c r="B56" s="34">
        <v>1</v>
      </c>
      <c r="C56" s="34">
        <v>1.0900000000000001</v>
      </c>
      <c r="D56" s="34">
        <v>1.18</v>
      </c>
      <c r="E56" s="34">
        <v>1.27</v>
      </c>
      <c r="F56" s="34">
        <v>1.36</v>
      </c>
      <c r="G56" s="34">
        <v>1.36</v>
      </c>
      <c r="H56" s="34">
        <v>1.54</v>
      </c>
      <c r="I56" s="34">
        <v>1.63</v>
      </c>
      <c r="J56" s="34">
        <v>1.72</v>
      </c>
      <c r="K56" s="34"/>
      <c r="L56" s="34"/>
      <c r="M56" s="34"/>
    </row>
    <row r="57" spans="1:13" s="25" customFormat="1" ht="13.5" customHeight="1" x14ac:dyDescent="0.35">
      <c r="A57" s="1"/>
      <c r="B57" s="1"/>
      <c r="C57" s="1"/>
      <c r="D57" s="1"/>
      <c r="E57" s="1"/>
      <c r="F57" s="1"/>
      <c r="G57" s="1"/>
      <c r="H57" s="1"/>
      <c r="I57" s="1"/>
    </row>
    <row r="58" spans="1:13" ht="14.5" thickBot="1" x14ac:dyDescent="0.4"/>
    <row r="59" spans="1:13" ht="44.25" customHeight="1" thickBot="1" x14ac:dyDescent="0.4">
      <c r="A59" s="184" t="s">
        <v>103</v>
      </c>
      <c r="B59" s="171" t="s">
        <v>104</v>
      </c>
      <c r="C59" s="151"/>
      <c r="D59" s="185" t="s">
        <v>105</v>
      </c>
      <c r="E59" s="171" t="s">
        <v>104</v>
      </c>
      <c r="F59" s="151"/>
      <c r="G59" s="185" t="s">
        <v>106</v>
      </c>
      <c r="H59" s="171" t="s">
        <v>107</v>
      </c>
      <c r="I59" s="183"/>
      <c r="J59" s="146"/>
    </row>
    <row r="60" spans="1:13" ht="26.25" customHeight="1" thickBot="1" x14ac:dyDescent="0.4">
      <c r="A60" s="186"/>
      <c r="B60" s="171" t="s">
        <v>108</v>
      </c>
      <c r="C60" s="311" t="s">
        <v>429</v>
      </c>
      <c r="D60" s="187"/>
      <c r="E60" s="171" t="s">
        <v>108</v>
      </c>
      <c r="F60" s="311" t="s">
        <v>431</v>
      </c>
      <c r="G60" s="187"/>
      <c r="H60" s="171" t="s">
        <v>109</v>
      </c>
      <c r="I60" s="313" t="s">
        <v>584</v>
      </c>
      <c r="J60" s="146"/>
    </row>
    <row r="61" spans="1:13" ht="34" customHeight="1" thickBot="1" x14ac:dyDescent="0.4">
      <c r="A61" s="186"/>
      <c r="B61" s="171" t="s">
        <v>110</v>
      </c>
      <c r="C61" s="311" t="s">
        <v>430</v>
      </c>
      <c r="D61" s="187"/>
      <c r="E61" s="171" t="s">
        <v>110</v>
      </c>
      <c r="F61" s="311" t="s">
        <v>432</v>
      </c>
      <c r="G61" s="187"/>
      <c r="H61" s="171" t="s">
        <v>111</v>
      </c>
      <c r="I61" s="313" t="s">
        <v>435</v>
      </c>
      <c r="J61" s="146"/>
    </row>
    <row r="62" spans="1:13" ht="39.75" customHeight="1" thickBot="1" x14ac:dyDescent="0.4">
      <c r="A62" s="186"/>
      <c r="B62" s="171" t="s">
        <v>104</v>
      </c>
      <c r="C62" s="151"/>
      <c r="D62" s="187"/>
      <c r="E62" s="171" t="s">
        <v>104</v>
      </c>
      <c r="F62" s="311"/>
      <c r="G62" s="187"/>
      <c r="H62" s="171" t="s">
        <v>107</v>
      </c>
      <c r="I62" s="183"/>
      <c r="J62" s="146"/>
    </row>
    <row r="63" spans="1:13" ht="43" customHeight="1" thickBot="1" x14ac:dyDescent="0.4">
      <c r="A63" s="186"/>
      <c r="B63" s="171" t="s">
        <v>108</v>
      </c>
      <c r="C63" s="151"/>
      <c r="D63" s="187"/>
      <c r="E63" s="171" t="s">
        <v>108</v>
      </c>
      <c r="F63" s="311" t="s">
        <v>433</v>
      </c>
      <c r="G63" s="187"/>
      <c r="H63" s="171" t="s">
        <v>109</v>
      </c>
      <c r="I63" s="183"/>
      <c r="J63" s="146"/>
    </row>
    <row r="64" spans="1:13" ht="34.5" customHeight="1" thickBot="1" x14ac:dyDescent="0.4">
      <c r="A64" s="188"/>
      <c r="B64" s="171" t="s">
        <v>110</v>
      </c>
      <c r="C64" s="151"/>
      <c r="D64" s="189"/>
      <c r="E64" s="171" t="s">
        <v>110</v>
      </c>
      <c r="F64" s="312" t="s">
        <v>434</v>
      </c>
      <c r="G64" s="189"/>
      <c r="H64" s="171" t="s">
        <v>111</v>
      </c>
      <c r="I64" s="183"/>
      <c r="J64" s="146"/>
    </row>
  </sheetData>
  <mergeCells count="87">
    <mergeCell ref="J1:L1"/>
    <mergeCell ref="J2:L2"/>
    <mergeCell ref="J3:L3"/>
    <mergeCell ref="J4:L4"/>
    <mergeCell ref="D29:E29"/>
    <mergeCell ref="F29:G29"/>
    <mergeCell ref="A25:A26"/>
    <mergeCell ref="H25:J25"/>
    <mergeCell ref="H26:J26"/>
    <mergeCell ref="D28:E28"/>
    <mergeCell ref="F28:G28"/>
    <mergeCell ref="B27:J27"/>
    <mergeCell ref="A28:A29"/>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F31:G31"/>
    <mergeCell ref="A32:A33"/>
    <mergeCell ref="D32:E32"/>
    <mergeCell ref="F32:G32"/>
    <mergeCell ref="D33:E33"/>
    <mergeCell ref="F33:G33"/>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hyperlinks>
    <hyperlink ref="J29" r:id="rId1" xr:uid="{F8FC0B20-767B-6F4C-9AE9-75FBCFF1DD5F}"/>
    <hyperlink ref="J31" r:id="rId2" xr:uid="{BCAC8858-E617-9D47-A8CF-12AC7416741F}"/>
    <hyperlink ref="J33" r:id="rId3" xr:uid="{A8CED021-8B89-1B47-9ED4-8CED94588365}"/>
    <hyperlink ref="J35" r:id="rId4" xr:uid="{8251A395-EA70-BC4E-AA85-11A8AAD494DC}"/>
    <hyperlink ref="J37" r:id="rId5" xr:uid="{1639014F-0B4A-ED49-81B7-1EEA1240E382}"/>
    <hyperlink ref="J39" r:id="rId6" xr:uid="{C49E0470-7BF0-1848-98F9-5F65189AA481}"/>
    <hyperlink ref="J41" r:id="rId7" xr:uid="{23B6A72E-A453-AB43-9675-8F2026BFC1C5}"/>
    <hyperlink ref="J43" r:id="rId8" xr:uid="{6359F5C8-6CAD-7547-AD8E-F1764EB636E6}"/>
    <hyperlink ref="J45" r:id="rId9" xr:uid="{68B46678-23FB-CB41-BBAF-FB84C6CDFB4C}"/>
  </hyperlinks>
  <pageMargins left="0.25" right="0.25" top="0.75" bottom="0.75" header="0.3" footer="0.3"/>
  <pageSetup scale="21" orientation="landscape" r:id="rId10"/>
  <drawing r:id="rId11"/>
  <legacyDrawing r:id="rId1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sheetPr>
  <dimension ref="A1:BJ68"/>
  <sheetViews>
    <sheetView topLeftCell="A32" zoomScale="55" zoomScaleNormal="55" workbookViewId="0">
      <selection activeCell="I15" sqref="I15"/>
    </sheetView>
  </sheetViews>
  <sheetFormatPr baseColWidth="10" defaultColWidth="10.81640625" defaultRowHeight="14" x14ac:dyDescent="0.35"/>
  <cols>
    <col min="1" max="1" width="25.453125" style="70" customWidth="1"/>
    <col min="2" max="2" width="29.81640625" style="70" customWidth="1"/>
    <col min="3" max="4" width="21.453125" style="70" customWidth="1"/>
    <col min="5" max="5" width="20.453125" style="70" bestFit="1" customWidth="1"/>
    <col min="6" max="6" width="21.81640625" style="70" customWidth="1"/>
    <col min="7" max="7" width="20.453125" style="70" bestFit="1" customWidth="1"/>
    <col min="8" max="8" width="21.453125" style="70" customWidth="1"/>
    <col min="9" max="9" width="20.453125" style="70" bestFit="1" customWidth="1"/>
    <col min="10" max="10" width="22.453125" style="70" customWidth="1"/>
    <col min="11" max="11" width="20.453125" style="70" bestFit="1" customWidth="1"/>
    <col min="12" max="12" width="23" style="70" customWidth="1"/>
    <col min="13" max="13" width="20.453125" style="70" bestFit="1" customWidth="1"/>
    <col min="14" max="14" width="22.453125" style="70" customWidth="1"/>
    <col min="15" max="15" width="20.453125" style="70" bestFit="1" customWidth="1"/>
    <col min="16" max="17" width="20.453125" style="70" customWidth="1"/>
    <col min="18" max="18" width="17.453125" style="70" bestFit="1" customWidth="1"/>
    <col min="19" max="19" width="20.453125" style="70" bestFit="1" customWidth="1"/>
    <col min="20" max="20" width="21.1796875" style="70" customWidth="1"/>
    <col min="21" max="21" width="20.453125" style="70" bestFit="1" customWidth="1"/>
    <col min="22" max="22" width="19.81640625" style="70" bestFit="1" customWidth="1"/>
    <col min="23" max="23" width="21.81640625" style="70" customWidth="1"/>
    <col min="24" max="24" width="17.453125" style="70" bestFit="1" customWidth="1"/>
    <col min="25" max="25" width="20.453125" style="70" bestFit="1" customWidth="1"/>
    <col min="26" max="26" width="20.453125" style="70" customWidth="1"/>
    <col min="27" max="27" width="17.453125" style="70" customWidth="1"/>
    <col min="28" max="28" width="29.453125" style="70" bestFit="1" customWidth="1"/>
    <col min="29" max="29" width="22.81640625" style="70" customWidth="1"/>
    <col min="30" max="30" width="17" style="70" customWidth="1"/>
    <col min="31" max="31" width="19.81640625" style="70" bestFit="1" customWidth="1"/>
    <col min="32" max="32" width="22" style="70" customWidth="1"/>
    <col min="33" max="36" width="20.453125" style="70" bestFit="1" customWidth="1"/>
    <col min="37" max="16384" width="10.81640625" style="70"/>
  </cols>
  <sheetData>
    <row r="1" spans="1:62" s="1" customFormat="1" ht="20.25" customHeight="1" x14ac:dyDescent="0.35">
      <c r="A1" s="573"/>
      <c r="B1" s="609" t="s">
        <v>170</v>
      </c>
      <c r="C1" s="610"/>
      <c r="D1" s="610"/>
      <c r="E1" s="610"/>
      <c r="F1" s="610"/>
      <c r="G1" s="610"/>
      <c r="H1" s="610"/>
      <c r="I1" s="610"/>
      <c r="J1" s="610"/>
      <c r="K1" s="610"/>
      <c r="L1" s="610"/>
      <c r="M1" s="610"/>
      <c r="N1" s="610"/>
      <c r="O1" s="610"/>
      <c r="P1" s="610"/>
      <c r="Q1" s="610"/>
      <c r="R1" s="610"/>
      <c r="S1" s="610"/>
      <c r="T1" s="610"/>
      <c r="U1" s="610"/>
      <c r="V1" s="610"/>
      <c r="W1" s="610"/>
      <c r="X1" s="610"/>
      <c r="Y1" s="610"/>
      <c r="Z1" s="610"/>
      <c r="AA1" s="610"/>
      <c r="AB1" s="610"/>
      <c r="AC1" s="610"/>
      <c r="AD1" s="610"/>
      <c r="AE1" s="610"/>
      <c r="AF1" s="611"/>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row>
    <row r="2" spans="1:62" s="1" customFormat="1" ht="18.75" customHeight="1" x14ac:dyDescent="0.35">
      <c r="A2" s="574"/>
      <c r="B2" s="612"/>
      <c r="C2" s="613"/>
      <c r="D2" s="613"/>
      <c r="E2" s="613"/>
      <c r="F2" s="613"/>
      <c r="G2" s="613"/>
      <c r="H2" s="613"/>
      <c r="I2" s="613"/>
      <c r="J2" s="613"/>
      <c r="K2" s="613"/>
      <c r="L2" s="613"/>
      <c r="M2" s="613"/>
      <c r="N2" s="613"/>
      <c r="O2" s="613"/>
      <c r="P2" s="613"/>
      <c r="Q2" s="613"/>
      <c r="R2" s="613"/>
      <c r="S2" s="613"/>
      <c r="T2" s="613"/>
      <c r="U2" s="613"/>
      <c r="V2" s="613"/>
      <c r="W2" s="613"/>
      <c r="X2" s="613"/>
      <c r="Y2" s="613"/>
      <c r="Z2" s="613"/>
      <c r="AA2" s="613"/>
      <c r="AB2" s="613"/>
      <c r="AC2" s="613"/>
      <c r="AD2" s="613"/>
      <c r="AE2" s="613"/>
      <c r="AF2" s="614"/>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row>
    <row r="3" spans="1:62" s="1" customFormat="1" ht="14.25" customHeight="1" x14ac:dyDescent="0.35">
      <c r="A3" s="574"/>
      <c r="B3" s="612"/>
      <c r="C3" s="613"/>
      <c r="D3" s="613"/>
      <c r="E3" s="613"/>
      <c r="F3" s="613"/>
      <c r="G3" s="613"/>
      <c r="H3" s="613"/>
      <c r="I3" s="613"/>
      <c r="J3" s="613"/>
      <c r="K3" s="613"/>
      <c r="L3" s="613"/>
      <c r="M3" s="613"/>
      <c r="N3" s="613"/>
      <c r="O3" s="613"/>
      <c r="P3" s="613"/>
      <c r="Q3" s="613"/>
      <c r="R3" s="613"/>
      <c r="S3" s="613"/>
      <c r="T3" s="613"/>
      <c r="U3" s="613"/>
      <c r="V3" s="613"/>
      <c r="W3" s="613"/>
      <c r="X3" s="613"/>
      <c r="Y3" s="613"/>
      <c r="Z3" s="613"/>
      <c r="AA3" s="613"/>
      <c r="AB3" s="613"/>
      <c r="AC3" s="613"/>
      <c r="AD3" s="613"/>
      <c r="AE3" s="613"/>
      <c r="AF3" s="614"/>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row>
    <row r="4" spans="1:62" s="1" customFormat="1" ht="33" customHeight="1" thickBot="1" x14ac:dyDescent="0.4">
      <c r="A4" s="575"/>
      <c r="B4" s="615"/>
      <c r="C4" s="616"/>
      <c r="D4" s="616"/>
      <c r="E4" s="616"/>
      <c r="F4" s="616"/>
      <c r="G4" s="616"/>
      <c r="H4" s="616"/>
      <c r="I4" s="616"/>
      <c r="J4" s="616"/>
      <c r="K4" s="616"/>
      <c r="L4" s="616"/>
      <c r="M4" s="616"/>
      <c r="N4" s="616"/>
      <c r="O4" s="616"/>
      <c r="P4" s="616"/>
      <c r="Q4" s="616"/>
      <c r="R4" s="616"/>
      <c r="S4" s="616"/>
      <c r="T4" s="616"/>
      <c r="U4" s="616"/>
      <c r="V4" s="616"/>
      <c r="W4" s="616"/>
      <c r="X4" s="616"/>
      <c r="Y4" s="616"/>
      <c r="Z4" s="616"/>
      <c r="AA4" s="616"/>
      <c r="AB4" s="616"/>
      <c r="AC4" s="616"/>
      <c r="AD4" s="616"/>
      <c r="AE4" s="616"/>
      <c r="AF4" s="617"/>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row>
    <row r="5" spans="1:62" s="1" customFormat="1" x14ac:dyDescent="0.35">
      <c r="B5" s="86"/>
      <c r="C5" s="86"/>
      <c r="D5" s="86"/>
      <c r="E5" s="86"/>
      <c r="F5" s="86"/>
      <c r="G5" s="86"/>
      <c r="H5" s="86"/>
      <c r="I5" s="86"/>
      <c r="J5" s="86"/>
      <c r="K5" s="85"/>
      <c r="L5" s="85"/>
      <c r="M5" s="85"/>
      <c r="N5" s="85"/>
      <c r="O5" s="85"/>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row>
    <row r="6" spans="1:62" s="1" customFormat="1" ht="9" customHeight="1" x14ac:dyDescent="0.35">
      <c r="A6" s="5"/>
      <c r="B6" s="86"/>
      <c r="C6" s="86"/>
      <c r="D6" s="86"/>
      <c r="E6" s="86"/>
      <c r="F6" s="86"/>
      <c r="G6" s="86"/>
      <c r="H6" s="86"/>
      <c r="I6" s="86"/>
      <c r="J6" s="86"/>
      <c r="K6" s="86"/>
      <c r="L6" s="86"/>
      <c r="M6" s="86"/>
      <c r="N6" s="86"/>
      <c r="O6" s="86"/>
      <c r="P6" s="2"/>
      <c r="Q6" s="2"/>
      <c r="R6" s="3"/>
      <c r="S6" s="3"/>
      <c r="T6" s="2"/>
      <c r="U6" s="2"/>
      <c r="V6" s="2"/>
      <c r="W6" s="70"/>
      <c r="X6" s="4"/>
      <c r="Y6" s="4"/>
      <c r="Z6" s="4"/>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row>
    <row r="7" spans="1:62" s="1" customFormat="1" ht="15" customHeight="1" thickBot="1" x14ac:dyDescent="0.4">
      <c r="A7" s="6"/>
      <c r="B7" s="86"/>
      <c r="C7" s="86"/>
      <c r="D7" s="86"/>
      <c r="E7" s="86"/>
      <c r="F7" s="86"/>
      <c r="G7" s="86"/>
      <c r="H7" s="86"/>
      <c r="I7" s="86"/>
      <c r="J7" s="86"/>
      <c r="K7" s="86"/>
      <c r="L7" s="86"/>
      <c r="M7" s="86"/>
      <c r="N7" s="86"/>
      <c r="O7" s="86"/>
      <c r="P7" s="2"/>
      <c r="Q7" s="2"/>
      <c r="R7" s="3"/>
      <c r="S7" s="3"/>
      <c r="T7" s="2"/>
      <c r="U7" s="2"/>
      <c r="V7" s="2"/>
      <c r="W7" s="70"/>
      <c r="X7" s="4"/>
      <c r="Y7" s="4"/>
      <c r="Z7" s="114"/>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row>
    <row r="8" spans="1:62" s="1" customFormat="1" ht="15" customHeight="1" thickBot="1" x14ac:dyDescent="0.4">
      <c r="A8" s="582" t="s">
        <v>1</v>
      </c>
      <c r="B8" s="630" t="s">
        <v>171</v>
      </c>
      <c r="C8" s="631"/>
      <c r="D8" s="631"/>
      <c r="E8" s="631"/>
      <c r="F8" s="631"/>
      <c r="G8" s="631"/>
      <c r="H8" s="631"/>
      <c r="I8" s="631"/>
      <c r="J8" s="631"/>
      <c r="K8" s="631"/>
      <c r="L8" s="631"/>
      <c r="M8" s="631"/>
      <c r="N8" s="631"/>
      <c r="O8" s="631"/>
      <c r="P8" s="631"/>
      <c r="Q8" s="631"/>
      <c r="R8" s="631"/>
      <c r="S8" s="631"/>
      <c r="T8" s="631"/>
      <c r="U8" s="631"/>
      <c r="V8" s="631"/>
      <c r="W8" s="631"/>
      <c r="X8" s="631"/>
      <c r="Y8" s="631"/>
      <c r="Z8" s="631"/>
      <c r="AA8" s="636" t="s">
        <v>48</v>
      </c>
      <c r="AB8" s="623">
        <v>2024110010308</v>
      </c>
      <c r="AC8" s="618" t="s">
        <v>95</v>
      </c>
      <c r="AD8" s="619"/>
      <c r="AE8" s="433" t="s">
        <v>161</v>
      </c>
      <c r="AF8" s="435"/>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c r="BG8" s="70"/>
      <c r="BH8" s="70"/>
      <c r="BI8" s="70"/>
      <c r="BJ8" s="70"/>
    </row>
    <row r="9" spans="1:62" s="1" customFormat="1" ht="15" customHeight="1" thickBot="1" x14ac:dyDescent="0.4">
      <c r="A9" s="583"/>
      <c r="B9" s="632"/>
      <c r="C9" s="633"/>
      <c r="D9" s="633"/>
      <c r="E9" s="633"/>
      <c r="F9" s="633"/>
      <c r="G9" s="633"/>
      <c r="H9" s="633"/>
      <c r="I9" s="633"/>
      <c r="J9" s="633"/>
      <c r="K9" s="633"/>
      <c r="L9" s="633"/>
      <c r="M9" s="633"/>
      <c r="N9" s="633"/>
      <c r="O9" s="633"/>
      <c r="P9" s="633"/>
      <c r="Q9" s="633"/>
      <c r="R9" s="633"/>
      <c r="S9" s="633"/>
      <c r="T9" s="633"/>
      <c r="U9" s="633"/>
      <c r="V9" s="633"/>
      <c r="W9" s="633"/>
      <c r="X9" s="633"/>
      <c r="Y9" s="633"/>
      <c r="Z9" s="633"/>
      <c r="AA9" s="637"/>
      <c r="AB9" s="624"/>
      <c r="AC9" s="618" t="s">
        <v>96</v>
      </c>
      <c r="AD9" s="619"/>
      <c r="AE9" s="433" t="s">
        <v>162</v>
      </c>
      <c r="AF9" s="435"/>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row>
    <row r="10" spans="1:62" s="1" customFormat="1" ht="15" customHeight="1" thickBot="1" x14ac:dyDescent="0.4">
      <c r="A10" s="583"/>
      <c r="B10" s="632"/>
      <c r="C10" s="633"/>
      <c r="D10" s="633"/>
      <c r="E10" s="633"/>
      <c r="F10" s="633"/>
      <c r="G10" s="633"/>
      <c r="H10" s="633"/>
      <c r="I10" s="633"/>
      <c r="J10" s="633"/>
      <c r="K10" s="633"/>
      <c r="L10" s="633"/>
      <c r="M10" s="633"/>
      <c r="N10" s="633"/>
      <c r="O10" s="633"/>
      <c r="P10" s="633"/>
      <c r="Q10" s="633"/>
      <c r="R10" s="633"/>
      <c r="S10" s="633"/>
      <c r="T10" s="633"/>
      <c r="U10" s="633"/>
      <c r="V10" s="633"/>
      <c r="W10" s="633"/>
      <c r="X10" s="633"/>
      <c r="Y10" s="633"/>
      <c r="Z10" s="633"/>
      <c r="AA10" s="637"/>
      <c r="AB10" s="624"/>
      <c r="AC10" s="618" t="s">
        <v>97</v>
      </c>
      <c r="AD10" s="619"/>
      <c r="AE10" s="639" t="s">
        <v>163</v>
      </c>
      <c r="AF10" s="64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row>
    <row r="11" spans="1:62" s="1" customFormat="1" ht="15" customHeight="1" thickBot="1" x14ac:dyDescent="0.4">
      <c r="A11" s="584"/>
      <c r="B11" s="634"/>
      <c r="C11" s="635"/>
      <c r="D11" s="635"/>
      <c r="E11" s="635"/>
      <c r="F11" s="635"/>
      <c r="G11" s="635"/>
      <c r="H11" s="635"/>
      <c r="I11" s="635"/>
      <c r="J11" s="635"/>
      <c r="K11" s="635"/>
      <c r="L11" s="635"/>
      <c r="M11" s="635"/>
      <c r="N11" s="635"/>
      <c r="O11" s="635"/>
      <c r="P11" s="635"/>
      <c r="Q11" s="635"/>
      <c r="R11" s="635"/>
      <c r="S11" s="635"/>
      <c r="T11" s="635"/>
      <c r="U11" s="635"/>
      <c r="V11" s="635"/>
      <c r="W11" s="635"/>
      <c r="X11" s="635"/>
      <c r="Y11" s="635"/>
      <c r="Z11" s="635"/>
      <c r="AA11" s="638"/>
      <c r="AB11" s="625"/>
      <c r="AC11" s="618" t="s">
        <v>46</v>
      </c>
      <c r="AD11" s="619"/>
      <c r="AE11" s="433" t="s">
        <v>167</v>
      </c>
      <c r="AF11" s="435"/>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row>
    <row r="12" spans="1:62" s="1" customFormat="1" ht="9" customHeight="1" x14ac:dyDescent="0.35">
      <c r="A12" s="14"/>
      <c r="B12" s="115"/>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row>
    <row r="13" spans="1:62" s="23" customFormat="1" ht="16.5" customHeight="1" thickBot="1" x14ac:dyDescent="0.35">
      <c r="C13" s="88"/>
      <c r="D13" s="88"/>
      <c r="E13" s="88"/>
      <c r="F13" s="88"/>
      <c r="G13" s="88"/>
      <c r="H13" s="88"/>
      <c r="I13" s="88"/>
      <c r="J13" s="88"/>
      <c r="K13" s="87"/>
      <c r="L13" s="87"/>
      <c r="M13" s="87"/>
      <c r="N13" s="87"/>
      <c r="O13" s="87"/>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6"/>
      <c r="AO13" s="106"/>
      <c r="AP13" s="106"/>
      <c r="AQ13" s="106"/>
      <c r="AR13" s="106"/>
      <c r="AS13" s="106"/>
      <c r="AT13" s="106"/>
      <c r="AU13" s="106"/>
      <c r="AV13" s="106"/>
      <c r="AW13" s="106"/>
      <c r="AX13" s="106"/>
      <c r="AY13" s="106"/>
      <c r="AZ13" s="106"/>
      <c r="BA13" s="106"/>
      <c r="BB13" s="106"/>
      <c r="BC13" s="106"/>
      <c r="BD13" s="106"/>
      <c r="BE13" s="106"/>
      <c r="BF13" s="106"/>
      <c r="BG13" s="106"/>
      <c r="BH13" s="106"/>
      <c r="BI13" s="106"/>
      <c r="BJ13" s="106"/>
    </row>
    <row r="14" spans="1:62" s="72" customFormat="1" ht="21.75" customHeight="1" thickBot="1" x14ac:dyDescent="0.45">
      <c r="A14" s="462" t="s">
        <v>2</v>
      </c>
      <c r="B14" s="148" t="s">
        <v>49</v>
      </c>
      <c r="C14" s="116"/>
      <c r="D14" s="148" t="s">
        <v>50</v>
      </c>
      <c r="E14" s="117"/>
      <c r="F14" s="148" t="s">
        <v>51</v>
      </c>
      <c r="G14" s="117"/>
      <c r="H14" s="148" t="s">
        <v>52</v>
      </c>
      <c r="I14" s="118"/>
      <c r="J14" s="89"/>
      <c r="K14" s="461" t="s">
        <v>3</v>
      </c>
      <c r="L14" s="461"/>
      <c r="M14" s="620" t="s">
        <v>53</v>
      </c>
      <c r="N14" s="620"/>
      <c r="O14" s="620"/>
      <c r="P14" s="121"/>
      <c r="Q14" s="156"/>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c r="AZ14" s="107"/>
      <c r="BA14" s="107"/>
      <c r="BB14" s="107"/>
      <c r="BC14" s="107"/>
      <c r="BD14" s="107"/>
      <c r="BE14" s="107"/>
      <c r="BF14" s="107"/>
      <c r="BG14" s="107"/>
      <c r="BH14" s="107"/>
      <c r="BI14" s="107"/>
      <c r="BJ14" s="107"/>
    </row>
    <row r="15" spans="1:62" s="72" customFormat="1" ht="21.75" customHeight="1" thickBot="1" x14ac:dyDescent="0.45">
      <c r="A15" s="462"/>
      <c r="B15" s="149" t="s">
        <v>54</v>
      </c>
      <c r="C15" s="119"/>
      <c r="D15" s="148" t="s">
        <v>55</v>
      </c>
      <c r="E15" s="306">
        <v>45838</v>
      </c>
      <c r="F15" s="148" t="s">
        <v>56</v>
      </c>
      <c r="G15" s="315">
        <v>45869</v>
      </c>
      <c r="H15" s="148" t="s">
        <v>57</v>
      </c>
      <c r="I15" s="118"/>
      <c r="J15" s="89"/>
      <c r="K15" s="461"/>
      <c r="L15" s="461"/>
      <c r="M15" s="620" t="s">
        <v>58</v>
      </c>
      <c r="N15" s="620"/>
      <c r="O15" s="620"/>
      <c r="P15" s="121"/>
      <c r="Q15" s="156"/>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row>
    <row r="16" spans="1:62" s="72" customFormat="1" ht="21.75" customHeight="1" thickBot="1" x14ac:dyDescent="0.45">
      <c r="A16" s="462"/>
      <c r="B16" s="148" t="s">
        <v>59</v>
      </c>
      <c r="C16" s="116"/>
      <c r="D16" s="148" t="s">
        <v>60</v>
      </c>
      <c r="E16" s="120"/>
      <c r="F16" s="148" t="s">
        <v>61</v>
      </c>
      <c r="G16" s="120"/>
      <c r="H16" s="148" t="s">
        <v>62</v>
      </c>
      <c r="I16" s="118"/>
      <c r="K16" s="461"/>
      <c r="L16" s="461"/>
      <c r="M16" s="620" t="s">
        <v>63</v>
      </c>
      <c r="N16" s="620"/>
      <c r="O16" s="620"/>
      <c r="P16" s="121"/>
      <c r="Q16" s="156"/>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c r="AR16" s="107"/>
      <c r="AS16" s="107"/>
      <c r="AT16" s="107"/>
      <c r="AU16" s="107"/>
      <c r="AV16" s="107"/>
      <c r="AW16" s="107"/>
      <c r="AX16" s="107"/>
      <c r="AY16" s="107"/>
      <c r="AZ16" s="107"/>
      <c r="BA16" s="107"/>
      <c r="BB16" s="107"/>
      <c r="BC16" s="107"/>
      <c r="BD16" s="107"/>
      <c r="BE16" s="107"/>
      <c r="BF16" s="107"/>
      <c r="BG16" s="107"/>
      <c r="BH16" s="107"/>
      <c r="BI16" s="107"/>
      <c r="BJ16" s="107"/>
    </row>
    <row r="17" spans="1:62" s="72" customFormat="1" ht="21.75" customHeight="1" thickBot="1" x14ac:dyDescent="0.4">
      <c r="A17" s="1"/>
      <c r="B17" s="1"/>
      <c r="C17" s="1"/>
      <c r="D17" s="1"/>
      <c r="E17" s="1"/>
      <c r="F17" s="1"/>
      <c r="G17" s="89"/>
      <c r="H17" s="89"/>
      <c r="I17" s="89"/>
      <c r="J17" s="89"/>
      <c r="K17" s="90"/>
      <c r="L17" s="90"/>
      <c r="M17" s="88"/>
      <c r="N17" s="88"/>
      <c r="O17" s="88"/>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row>
    <row r="18" spans="1:62" s="1" customFormat="1" ht="48" customHeight="1" thickBot="1" x14ac:dyDescent="0.4">
      <c r="A18" s="412" t="s">
        <v>119</v>
      </c>
      <c r="B18" s="413"/>
      <c r="C18" s="413"/>
      <c r="D18" s="413"/>
      <c r="E18" s="413"/>
      <c r="F18" s="413"/>
      <c r="G18" s="413"/>
      <c r="H18" s="413"/>
      <c r="I18" s="413"/>
      <c r="J18" s="413"/>
      <c r="K18" s="413"/>
      <c r="L18" s="413"/>
      <c r="M18" s="413"/>
      <c r="N18" s="413"/>
      <c r="O18" s="413"/>
      <c r="P18" s="413"/>
      <c r="Q18" s="413"/>
      <c r="R18" s="413"/>
      <c r="S18" s="413"/>
      <c r="T18" s="413"/>
      <c r="U18" s="413"/>
      <c r="V18" s="413"/>
      <c r="W18" s="413"/>
      <c r="X18" s="413"/>
      <c r="Y18" s="413"/>
      <c r="Z18" s="413"/>
      <c r="AA18" s="413"/>
      <c r="AB18" s="413"/>
      <c r="AC18" s="413"/>
      <c r="AD18" s="413"/>
      <c r="AE18" s="413"/>
      <c r="AF18" s="414"/>
      <c r="AG18" s="107"/>
      <c r="AH18" s="107"/>
      <c r="AI18" s="107"/>
      <c r="AJ18" s="107"/>
      <c r="AK18" s="107"/>
      <c r="AL18" s="107"/>
      <c r="AM18" s="107"/>
      <c r="AN18" s="70"/>
      <c r="AO18" s="70"/>
      <c r="AP18" s="70"/>
      <c r="AQ18" s="70"/>
      <c r="AR18" s="70"/>
      <c r="AS18" s="70"/>
      <c r="AT18" s="70"/>
      <c r="AU18" s="70"/>
      <c r="AV18" s="70"/>
      <c r="AW18" s="70"/>
      <c r="AX18" s="70"/>
      <c r="AY18" s="70"/>
      <c r="AZ18" s="70"/>
      <c r="BA18" s="70"/>
      <c r="BB18" s="70"/>
      <c r="BC18" s="70"/>
      <c r="BD18" s="70"/>
      <c r="BE18" s="70"/>
      <c r="BF18" s="70"/>
      <c r="BG18" s="70"/>
      <c r="BH18" s="70"/>
      <c r="BI18" s="70"/>
      <c r="BJ18" s="70"/>
    </row>
    <row r="19" spans="1:62" s="1" customFormat="1" ht="50.25" customHeight="1" thickBot="1" x14ac:dyDescent="0.4">
      <c r="A19" s="388" t="s">
        <v>120</v>
      </c>
      <c r="B19" s="389"/>
      <c r="C19" s="627"/>
      <c r="D19" s="627"/>
      <c r="E19" s="627"/>
      <c r="F19" s="627"/>
      <c r="G19" s="627"/>
      <c r="H19" s="627"/>
      <c r="I19" s="627"/>
      <c r="J19" s="627"/>
      <c r="K19" s="627"/>
      <c r="L19" s="627"/>
      <c r="M19" s="627"/>
      <c r="N19" s="627"/>
      <c r="O19" s="627"/>
      <c r="P19" s="627"/>
      <c r="Q19" s="627"/>
      <c r="R19" s="627"/>
      <c r="S19" s="627"/>
      <c r="T19" s="627"/>
      <c r="U19" s="627"/>
      <c r="V19" s="627"/>
      <c r="W19" s="627"/>
      <c r="X19" s="627"/>
      <c r="Y19" s="627"/>
      <c r="Z19" s="627"/>
      <c r="AA19" s="627"/>
      <c r="AB19" s="627"/>
      <c r="AC19" s="627"/>
      <c r="AD19" s="627"/>
      <c r="AE19" s="627"/>
      <c r="AF19" s="628"/>
      <c r="AG19" s="107"/>
      <c r="AH19" s="107"/>
      <c r="AI19" s="107"/>
      <c r="AJ19" s="107"/>
      <c r="AK19" s="107"/>
      <c r="AL19" s="107"/>
      <c r="AM19" s="107"/>
      <c r="AN19" s="70"/>
      <c r="AO19" s="70"/>
      <c r="AP19" s="70"/>
      <c r="AQ19" s="70"/>
      <c r="AR19" s="70"/>
      <c r="AS19" s="70"/>
      <c r="AT19" s="70"/>
      <c r="AU19" s="70"/>
      <c r="AV19" s="70"/>
      <c r="AW19" s="70"/>
      <c r="AX19" s="70"/>
      <c r="AY19" s="70"/>
      <c r="AZ19" s="70"/>
      <c r="BA19" s="70"/>
      <c r="BB19" s="70"/>
      <c r="BC19" s="70"/>
      <c r="BD19" s="70"/>
      <c r="BE19" s="70"/>
      <c r="BF19" s="70"/>
      <c r="BG19" s="70"/>
      <c r="BH19" s="70"/>
      <c r="BI19" s="70"/>
      <c r="BJ19" s="70"/>
    </row>
    <row r="20" spans="1:62" s="26" customFormat="1" ht="21.75" customHeight="1" thickBot="1" x14ac:dyDescent="0.4">
      <c r="A20" s="407" t="s">
        <v>121</v>
      </c>
      <c r="B20" s="629" t="s">
        <v>122</v>
      </c>
      <c r="C20" s="565" t="s">
        <v>25</v>
      </c>
      <c r="D20" s="626"/>
      <c r="E20" s="626"/>
      <c r="F20" s="626"/>
      <c r="G20" s="626"/>
      <c r="H20" s="626"/>
      <c r="I20" s="626"/>
      <c r="J20" s="626"/>
      <c r="K20" s="626"/>
      <c r="L20" s="626"/>
      <c r="M20" s="626"/>
      <c r="N20" s="566"/>
      <c r="O20" s="602" t="s">
        <v>26</v>
      </c>
      <c r="P20" s="603"/>
      <c r="Q20" s="603"/>
      <c r="R20" s="603"/>
      <c r="S20" s="603"/>
      <c r="T20" s="603"/>
      <c r="U20" s="603"/>
      <c r="V20" s="603"/>
      <c r="W20" s="603"/>
      <c r="X20" s="603"/>
      <c r="Y20" s="603"/>
      <c r="Z20" s="603"/>
      <c r="AA20" s="603"/>
      <c r="AB20" s="603"/>
      <c r="AC20" s="603"/>
      <c r="AD20" s="603"/>
      <c r="AE20" s="603"/>
      <c r="AF20" s="604"/>
      <c r="AG20" s="107"/>
      <c r="AH20" s="107"/>
      <c r="AI20" s="107"/>
      <c r="AJ20" s="107"/>
      <c r="AK20" s="107"/>
      <c r="AL20" s="107"/>
      <c r="AM20" s="107"/>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row>
    <row r="21" spans="1:62" s="26" customFormat="1" ht="21.75" customHeight="1" thickBot="1" x14ac:dyDescent="0.4">
      <c r="A21" s="605"/>
      <c r="B21" s="629"/>
      <c r="C21" s="621" t="s">
        <v>74</v>
      </c>
      <c r="D21" s="622"/>
      <c r="E21" s="621" t="s">
        <v>76</v>
      </c>
      <c r="F21" s="622"/>
      <c r="G21" s="621" t="s">
        <v>77</v>
      </c>
      <c r="H21" s="622"/>
      <c r="I21" s="621" t="s">
        <v>78</v>
      </c>
      <c r="J21" s="622"/>
      <c r="K21" s="621" t="s">
        <v>79</v>
      </c>
      <c r="L21" s="622"/>
      <c r="M21" s="621" t="s">
        <v>80</v>
      </c>
      <c r="N21" s="622"/>
      <c r="O21" s="602" t="s">
        <v>74</v>
      </c>
      <c r="P21" s="603"/>
      <c r="Q21" s="604"/>
      <c r="R21" s="599" t="s">
        <v>76</v>
      </c>
      <c r="S21" s="600"/>
      <c r="T21" s="601"/>
      <c r="U21" s="599" t="s">
        <v>77</v>
      </c>
      <c r="V21" s="600"/>
      <c r="W21" s="601"/>
      <c r="X21" s="599" t="s">
        <v>78</v>
      </c>
      <c r="Y21" s="600"/>
      <c r="Z21" s="601"/>
      <c r="AA21" s="599" t="s">
        <v>79</v>
      </c>
      <c r="AB21" s="600"/>
      <c r="AC21" s="601"/>
      <c r="AD21" s="599" t="s">
        <v>80</v>
      </c>
      <c r="AE21" s="600"/>
      <c r="AF21" s="601"/>
      <c r="AG21" s="107"/>
      <c r="AH21" s="107"/>
      <c r="AI21" s="107"/>
      <c r="AJ21" s="107"/>
      <c r="AK21" s="107"/>
      <c r="AL21" s="107"/>
      <c r="AM21" s="107"/>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row>
    <row r="22" spans="1:62" s="26" customFormat="1" ht="28.5" customHeight="1" thickBot="1" x14ac:dyDescent="0.4">
      <c r="A22" s="605"/>
      <c r="B22" s="629"/>
      <c r="C22" s="112" t="s">
        <v>123</v>
      </c>
      <c r="D22" s="112" t="s">
        <v>124</v>
      </c>
      <c r="E22" s="112" t="s">
        <v>123</v>
      </c>
      <c r="F22" s="112" t="s">
        <v>124</v>
      </c>
      <c r="G22" s="112" t="s">
        <v>123</v>
      </c>
      <c r="H22" s="112" t="s">
        <v>124</v>
      </c>
      <c r="I22" s="112" t="s">
        <v>123</v>
      </c>
      <c r="J22" s="112" t="s">
        <v>124</v>
      </c>
      <c r="K22" s="112" t="s">
        <v>123</v>
      </c>
      <c r="L22" s="112" t="s">
        <v>124</v>
      </c>
      <c r="M22" s="112" t="s">
        <v>123</v>
      </c>
      <c r="N22" s="112" t="s">
        <v>124</v>
      </c>
      <c r="O22" s="113" t="s">
        <v>123</v>
      </c>
      <c r="P22" s="113" t="s">
        <v>125</v>
      </c>
      <c r="Q22" s="113" t="s">
        <v>12</v>
      </c>
      <c r="R22" s="113" t="s">
        <v>123</v>
      </c>
      <c r="S22" s="113" t="s">
        <v>125</v>
      </c>
      <c r="T22" s="113" t="s">
        <v>12</v>
      </c>
      <c r="U22" s="113" t="s">
        <v>123</v>
      </c>
      <c r="V22" s="113" t="s">
        <v>125</v>
      </c>
      <c r="W22" s="113" t="s">
        <v>12</v>
      </c>
      <c r="X22" s="113" t="s">
        <v>123</v>
      </c>
      <c r="Y22" s="113" t="s">
        <v>125</v>
      </c>
      <c r="Z22" s="113" t="s">
        <v>12</v>
      </c>
      <c r="AA22" s="113" t="s">
        <v>123</v>
      </c>
      <c r="AB22" s="113" t="s">
        <v>125</v>
      </c>
      <c r="AC22" s="113" t="s">
        <v>12</v>
      </c>
      <c r="AD22" s="113" t="s">
        <v>123</v>
      </c>
      <c r="AE22" s="113" t="s">
        <v>125</v>
      </c>
      <c r="AF22" s="113" t="s">
        <v>12</v>
      </c>
      <c r="AG22" s="107"/>
      <c r="AH22" s="107"/>
      <c r="AI22" s="107"/>
      <c r="AJ22" s="107"/>
      <c r="AK22" s="107"/>
      <c r="AL22" s="107"/>
      <c r="AM22" s="107"/>
      <c r="AN22" s="108"/>
      <c r="AO22" s="108"/>
      <c r="AP22" s="108"/>
      <c r="AQ22" s="108"/>
      <c r="AR22" s="108"/>
      <c r="AS22" s="108"/>
      <c r="AT22" s="108"/>
      <c r="AU22" s="108"/>
      <c r="AV22" s="108"/>
      <c r="AW22" s="108"/>
      <c r="AX22" s="108"/>
      <c r="AY22" s="108"/>
      <c r="AZ22" s="108"/>
      <c r="BA22" s="108"/>
      <c r="BB22" s="108"/>
      <c r="BC22" s="108"/>
      <c r="BD22" s="108"/>
      <c r="BE22" s="108"/>
      <c r="BF22" s="108"/>
      <c r="BG22" s="108"/>
      <c r="BH22" s="108"/>
      <c r="BI22" s="108"/>
      <c r="BJ22" s="108"/>
    </row>
    <row r="23" spans="1:62" s="26" customFormat="1" ht="15.75" customHeight="1" x14ac:dyDescent="0.35">
      <c r="A23" s="605"/>
      <c r="B23" s="67" t="s">
        <v>126</v>
      </c>
      <c r="C23" s="125"/>
      <c r="D23" s="123"/>
      <c r="E23" s="125"/>
      <c r="F23" s="123"/>
      <c r="G23" s="125"/>
      <c r="H23" s="123"/>
      <c r="I23" s="125"/>
      <c r="J23" s="123"/>
      <c r="K23" s="125"/>
      <c r="L23" s="123"/>
      <c r="M23" s="125"/>
      <c r="N23" s="123"/>
      <c r="O23" s="65"/>
      <c r="P23" s="123"/>
      <c r="Q23" s="123"/>
      <c r="R23" s="65"/>
      <c r="S23" s="123"/>
      <c r="T23" s="123"/>
      <c r="U23" s="65"/>
      <c r="V23" s="123"/>
      <c r="W23" s="123"/>
      <c r="X23" s="65"/>
      <c r="Y23" s="123"/>
      <c r="Z23" s="123"/>
      <c r="AA23" s="65"/>
      <c r="AB23" s="123"/>
      <c r="AC23" s="123"/>
      <c r="AD23" s="65"/>
      <c r="AE23" s="157"/>
      <c r="AF23" s="126"/>
      <c r="AG23" s="107"/>
      <c r="AH23" s="107"/>
      <c r="AI23" s="107"/>
      <c r="AJ23" s="107"/>
      <c r="AK23" s="107"/>
      <c r="AL23" s="107"/>
      <c r="AM23" s="107"/>
      <c r="AN23" s="108"/>
      <c r="AO23" s="108"/>
      <c r="AP23" s="108"/>
      <c r="AQ23" s="108"/>
      <c r="AR23" s="108"/>
      <c r="AS23" s="108"/>
      <c r="AT23" s="108"/>
      <c r="AU23" s="108"/>
      <c r="AV23" s="108"/>
      <c r="AW23" s="108"/>
      <c r="AX23" s="108"/>
      <c r="AY23" s="108"/>
      <c r="AZ23" s="108"/>
      <c r="BA23" s="108"/>
      <c r="BB23" s="108"/>
      <c r="BC23" s="108"/>
      <c r="BD23" s="108"/>
      <c r="BE23" s="108"/>
      <c r="BF23" s="108"/>
      <c r="BG23" s="108"/>
      <c r="BH23" s="108"/>
      <c r="BI23" s="108"/>
      <c r="BJ23" s="108"/>
    </row>
    <row r="24" spans="1:62" s="26" customFormat="1" ht="15.75" customHeight="1" x14ac:dyDescent="0.35">
      <c r="A24" s="605"/>
      <c r="B24" s="68" t="s">
        <v>127</v>
      </c>
      <c r="C24" s="65"/>
      <c r="D24" s="123"/>
      <c r="E24" s="65"/>
      <c r="F24" s="123"/>
      <c r="G24" s="65"/>
      <c r="H24" s="123"/>
      <c r="I24" s="65"/>
      <c r="J24" s="123"/>
      <c r="K24" s="65"/>
      <c r="L24" s="123"/>
      <c r="M24" s="65"/>
      <c r="N24" s="123"/>
      <c r="O24" s="65"/>
      <c r="P24" s="123"/>
      <c r="Q24" s="123"/>
      <c r="R24" s="65"/>
      <c r="S24" s="123"/>
      <c r="T24" s="123"/>
      <c r="U24" s="65"/>
      <c r="V24" s="123"/>
      <c r="W24" s="123"/>
      <c r="X24" s="65"/>
      <c r="Y24" s="123"/>
      <c r="Z24" s="123"/>
      <c r="AA24" s="65"/>
      <c r="AB24" s="123"/>
      <c r="AC24" s="123"/>
      <c r="AD24" s="65"/>
      <c r="AE24" s="157"/>
      <c r="AF24" s="126"/>
      <c r="AG24" s="107"/>
      <c r="AH24" s="107"/>
      <c r="AI24" s="107"/>
      <c r="AJ24" s="107"/>
      <c r="AK24" s="107"/>
      <c r="AL24" s="107"/>
      <c r="AM24" s="107"/>
      <c r="AN24" s="108"/>
      <c r="AO24" s="108"/>
      <c r="AP24" s="108"/>
      <c r="AQ24" s="108"/>
      <c r="AR24" s="108"/>
      <c r="AS24" s="108"/>
      <c r="AT24" s="108"/>
      <c r="AU24" s="108"/>
      <c r="AV24" s="108"/>
      <c r="AW24" s="108"/>
      <c r="AX24" s="108"/>
      <c r="AY24" s="108"/>
      <c r="AZ24" s="108"/>
      <c r="BA24" s="108"/>
      <c r="BB24" s="108"/>
      <c r="BC24" s="108"/>
      <c r="BD24" s="108"/>
      <c r="BE24" s="108"/>
      <c r="BF24" s="108"/>
      <c r="BG24" s="108"/>
      <c r="BH24" s="108"/>
      <c r="BI24" s="108"/>
      <c r="BJ24" s="108"/>
    </row>
    <row r="25" spans="1:62" s="26" customFormat="1" ht="15.75" customHeight="1" x14ac:dyDescent="0.35">
      <c r="A25" s="605"/>
      <c r="B25" s="68" t="s">
        <v>128</v>
      </c>
      <c r="C25" s="65"/>
      <c r="D25" s="123"/>
      <c r="E25" s="65"/>
      <c r="F25" s="123"/>
      <c r="G25" s="65"/>
      <c r="H25" s="123"/>
      <c r="I25" s="65"/>
      <c r="J25" s="123"/>
      <c r="K25" s="65"/>
      <c r="L25" s="123"/>
      <c r="M25" s="65"/>
      <c r="N25" s="123"/>
      <c r="O25" s="65"/>
      <c r="P25" s="123"/>
      <c r="Q25" s="123"/>
      <c r="R25" s="65"/>
      <c r="S25" s="123"/>
      <c r="T25" s="123"/>
      <c r="U25" s="65"/>
      <c r="V25" s="123"/>
      <c r="W25" s="123"/>
      <c r="X25" s="65"/>
      <c r="Y25" s="123"/>
      <c r="Z25" s="123"/>
      <c r="AA25" s="65"/>
      <c r="AB25" s="123"/>
      <c r="AC25" s="123"/>
      <c r="AD25" s="65"/>
      <c r="AE25" s="157"/>
      <c r="AF25" s="126"/>
      <c r="AG25" s="107"/>
      <c r="AH25" s="107"/>
      <c r="AI25" s="107"/>
      <c r="AJ25" s="107"/>
      <c r="AK25" s="107"/>
      <c r="AL25" s="107"/>
      <c r="AM25" s="107"/>
      <c r="AN25" s="108"/>
      <c r="AO25" s="108"/>
      <c r="AP25" s="108"/>
      <c r="AQ25" s="108"/>
      <c r="AR25" s="108"/>
      <c r="AS25" s="108"/>
      <c r="AT25" s="108"/>
      <c r="AU25" s="108"/>
      <c r="AV25" s="108"/>
      <c r="AW25" s="108"/>
      <c r="AX25" s="108"/>
      <c r="AY25" s="108"/>
      <c r="AZ25" s="108"/>
      <c r="BA25" s="108"/>
      <c r="BB25" s="108"/>
      <c r="BC25" s="108"/>
      <c r="BD25" s="108"/>
      <c r="BE25" s="108"/>
      <c r="BF25" s="108"/>
      <c r="BG25" s="108"/>
      <c r="BH25" s="108"/>
      <c r="BI25" s="108"/>
      <c r="BJ25" s="108"/>
    </row>
    <row r="26" spans="1:62" s="26" customFormat="1" ht="15.75" customHeight="1" x14ac:dyDescent="0.35">
      <c r="A26" s="605"/>
      <c r="B26" s="68" t="s">
        <v>129</v>
      </c>
      <c r="C26" s="65"/>
      <c r="D26" s="123"/>
      <c r="E26" s="65"/>
      <c r="F26" s="123"/>
      <c r="G26" s="65"/>
      <c r="H26" s="123"/>
      <c r="I26" s="65"/>
      <c r="J26" s="123"/>
      <c r="K26" s="65"/>
      <c r="L26" s="123"/>
      <c r="M26" s="65"/>
      <c r="N26" s="123"/>
      <c r="O26" s="65"/>
      <c r="P26" s="123"/>
      <c r="Q26" s="123"/>
      <c r="R26" s="65"/>
      <c r="S26" s="123"/>
      <c r="T26" s="123"/>
      <c r="U26" s="65"/>
      <c r="V26" s="123"/>
      <c r="W26" s="123"/>
      <c r="X26" s="65"/>
      <c r="Y26" s="123"/>
      <c r="Z26" s="123"/>
      <c r="AA26" s="65"/>
      <c r="AB26" s="123"/>
      <c r="AC26" s="123"/>
      <c r="AD26" s="65"/>
      <c r="AE26" s="157"/>
      <c r="AF26" s="126"/>
      <c r="AG26" s="107"/>
      <c r="AH26" s="107"/>
      <c r="AI26" s="107"/>
      <c r="AJ26" s="107"/>
      <c r="AK26" s="107"/>
      <c r="AL26" s="107"/>
      <c r="AM26" s="107"/>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row>
    <row r="27" spans="1:62" s="26" customFormat="1" ht="15.75" customHeight="1" x14ac:dyDescent="0.35">
      <c r="A27" s="605"/>
      <c r="B27" s="68" t="s">
        <v>130</v>
      </c>
      <c r="C27" s="65"/>
      <c r="D27" s="123"/>
      <c r="E27" s="65"/>
      <c r="F27" s="123"/>
      <c r="G27" s="65"/>
      <c r="H27" s="123"/>
      <c r="I27" s="65"/>
      <c r="J27" s="123"/>
      <c r="K27" s="65"/>
      <c r="L27" s="123"/>
      <c r="M27" s="65"/>
      <c r="N27" s="123"/>
      <c r="O27" s="65"/>
      <c r="P27" s="123"/>
      <c r="Q27" s="123"/>
      <c r="R27" s="65"/>
      <c r="S27" s="123"/>
      <c r="T27" s="123"/>
      <c r="U27" s="65"/>
      <c r="V27" s="123"/>
      <c r="W27" s="123"/>
      <c r="X27" s="65"/>
      <c r="Y27" s="123"/>
      <c r="Z27" s="123"/>
      <c r="AA27" s="65"/>
      <c r="AB27" s="123"/>
      <c r="AC27" s="123"/>
      <c r="AD27" s="65"/>
      <c r="AE27" s="157"/>
      <c r="AF27" s="126"/>
      <c r="AG27" s="107"/>
      <c r="AH27" s="107"/>
      <c r="AI27" s="107"/>
      <c r="AJ27" s="107"/>
      <c r="AK27" s="107"/>
      <c r="AL27" s="107"/>
      <c r="AM27" s="107"/>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row>
    <row r="28" spans="1:62" s="26" customFormat="1" ht="15.75" customHeight="1" x14ac:dyDescent="0.35">
      <c r="A28" s="605"/>
      <c r="B28" s="68" t="s">
        <v>131</v>
      </c>
      <c r="C28" s="65"/>
      <c r="D28" s="123"/>
      <c r="E28" s="65"/>
      <c r="F28" s="123"/>
      <c r="G28" s="65"/>
      <c r="H28" s="123"/>
      <c r="I28" s="65"/>
      <c r="J28" s="123"/>
      <c r="K28" s="65"/>
      <c r="L28" s="123"/>
      <c r="M28" s="65"/>
      <c r="N28" s="123"/>
      <c r="O28" s="65"/>
      <c r="P28" s="123"/>
      <c r="Q28" s="123"/>
      <c r="R28" s="65"/>
      <c r="S28" s="123"/>
      <c r="T28" s="123"/>
      <c r="U28" s="65"/>
      <c r="V28" s="123"/>
      <c r="W28" s="123"/>
      <c r="X28" s="65"/>
      <c r="Y28" s="123"/>
      <c r="Z28" s="123"/>
      <c r="AA28" s="65"/>
      <c r="AB28" s="123"/>
      <c r="AC28" s="123"/>
      <c r="AD28" s="65"/>
      <c r="AE28" s="157"/>
      <c r="AF28" s="126"/>
      <c r="AG28" s="107"/>
      <c r="AH28" s="107"/>
      <c r="AI28" s="107"/>
      <c r="AJ28" s="107"/>
      <c r="AK28" s="107"/>
      <c r="AL28" s="107"/>
      <c r="AM28" s="107"/>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row>
    <row r="29" spans="1:62" s="26" customFormat="1" ht="15.75" customHeight="1" x14ac:dyDescent="0.35">
      <c r="A29" s="605"/>
      <c r="B29" s="68" t="s">
        <v>132</v>
      </c>
      <c r="C29" s="65"/>
      <c r="D29" s="123"/>
      <c r="E29" s="65"/>
      <c r="F29" s="123"/>
      <c r="G29" s="65"/>
      <c r="H29" s="123"/>
      <c r="I29" s="65"/>
      <c r="J29" s="123"/>
      <c r="K29" s="65"/>
      <c r="L29" s="123"/>
      <c r="M29" s="65"/>
      <c r="N29" s="123"/>
      <c r="O29" s="65"/>
      <c r="P29" s="123"/>
      <c r="Q29" s="123"/>
      <c r="R29" s="65"/>
      <c r="S29" s="123"/>
      <c r="T29" s="123"/>
      <c r="U29" s="65"/>
      <c r="V29" s="123"/>
      <c r="W29" s="123"/>
      <c r="X29" s="65"/>
      <c r="Y29" s="123"/>
      <c r="Z29" s="123"/>
      <c r="AA29" s="65"/>
      <c r="AB29" s="123"/>
      <c r="AC29" s="123"/>
      <c r="AD29" s="65"/>
      <c r="AE29" s="157"/>
      <c r="AF29" s="126"/>
      <c r="AG29" s="107"/>
      <c r="AH29" s="107"/>
      <c r="AI29" s="107"/>
      <c r="AJ29" s="107"/>
      <c r="AK29" s="107"/>
      <c r="AL29" s="107"/>
      <c r="AM29" s="107"/>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row>
    <row r="30" spans="1:62" s="26" customFormat="1" ht="15.75" customHeight="1" x14ac:dyDescent="0.35">
      <c r="A30" s="605"/>
      <c r="B30" s="68" t="s">
        <v>133</v>
      </c>
      <c r="C30" s="65"/>
      <c r="D30" s="123"/>
      <c r="E30" s="65"/>
      <c r="F30" s="123"/>
      <c r="G30" s="65"/>
      <c r="H30" s="123"/>
      <c r="I30" s="65"/>
      <c r="J30" s="123"/>
      <c r="K30" s="65"/>
      <c r="L30" s="123"/>
      <c r="M30" s="65"/>
      <c r="N30" s="123"/>
      <c r="O30" s="65"/>
      <c r="P30" s="123"/>
      <c r="Q30" s="123"/>
      <c r="R30" s="65"/>
      <c r="S30" s="123"/>
      <c r="T30" s="123"/>
      <c r="U30" s="65"/>
      <c r="V30" s="123"/>
      <c r="W30" s="123"/>
      <c r="X30" s="65"/>
      <c r="Y30" s="123"/>
      <c r="Z30" s="123"/>
      <c r="AA30" s="65"/>
      <c r="AB30" s="123"/>
      <c r="AC30" s="123"/>
      <c r="AD30" s="65"/>
      <c r="AE30" s="157"/>
      <c r="AF30" s="126"/>
      <c r="AG30" s="107"/>
      <c r="AH30" s="107"/>
      <c r="AI30" s="107"/>
      <c r="AJ30" s="107"/>
      <c r="AK30" s="107"/>
      <c r="AL30" s="107"/>
      <c r="AM30" s="107"/>
      <c r="AN30" s="108"/>
      <c r="AO30" s="108"/>
      <c r="AP30" s="108"/>
      <c r="AQ30" s="108"/>
      <c r="AR30" s="108"/>
      <c r="AS30" s="108"/>
      <c r="AT30" s="108"/>
      <c r="AU30" s="108"/>
      <c r="AV30" s="108"/>
      <c r="AW30" s="108"/>
      <c r="AX30" s="108"/>
      <c r="AY30" s="108"/>
      <c r="AZ30" s="108"/>
      <c r="BA30" s="108"/>
      <c r="BB30" s="108"/>
      <c r="BC30" s="108"/>
      <c r="BD30" s="108"/>
      <c r="BE30" s="108"/>
      <c r="BF30" s="108"/>
      <c r="BG30" s="108"/>
      <c r="BH30" s="108"/>
      <c r="BI30" s="108"/>
      <c r="BJ30" s="108"/>
    </row>
    <row r="31" spans="1:62" s="26" customFormat="1" ht="15.75" customHeight="1" x14ac:dyDescent="0.35">
      <c r="A31" s="605"/>
      <c r="B31" s="68" t="s">
        <v>134</v>
      </c>
      <c r="C31" s="65"/>
      <c r="D31" s="123"/>
      <c r="E31" s="65"/>
      <c r="F31" s="123"/>
      <c r="G31" s="65"/>
      <c r="H31" s="123"/>
      <c r="I31" s="65"/>
      <c r="J31" s="123"/>
      <c r="K31" s="65"/>
      <c r="L31" s="123"/>
      <c r="M31" s="65"/>
      <c r="N31" s="123"/>
      <c r="O31" s="65"/>
      <c r="P31" s="123"/>
      <c r="Q31" s="123"/>
      <c r="R31" s="65"/>
      <c r="S31" s="123"/>
      <c r="T31" s="123"/>
      <c r="U31" s="65"/>
      <c r="V31" s="123"/>
      <c r="W31" s="123"/>
      <c r="X31" s="65"/>
      <c r="Y31" s="123"/>
      <c r="Z31" s="123"/>
      <c r="AA31" s="65"/>
      <c r="AB31" s="123"/>
      <c r="AC31" s="123"/>
      <c r="AD31" s="65"/>
      <c r="AE31" s="157"/>
      <c r="AF31" s="126"/>
      <c r="AG31" s="107"/>
      <c r="AH31" s="107"/>
      <c r="AI31" s="107"/>
      <c r="AJ31" s="107"/>
      <c r="AK31" s="107"/>
      <c r="AL31" s="107"/>
      <c r="AM31" s="107"/>
      <c r="AN31" s="108"/>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row>
    <row r="32" spans="1:62" s="26" customFormat="1" ht="15.75" customHeight="1" x14ac:dyDescent="0.35">
      <c r="A32" s="605"/>
      <c r="B32" s="68" t="s">
        <v>135</v>
      </c>
      <c r="C32" s="65"/>
      <c r="D32" s="123"/>
      <c r="E32" s="65"/>
      <c r="F32" s="123"/>
      <c r="G32" s="65"/>
      <c r="H32" s="123"/>
      <c r="I32" s="65"/>
      <c r="J32" s="123"/>
      <c r="K32" s="65"/>
      <c r="L32" s="123"/>
      <c r="M32" s="65"/>
      <c r="N32" s="123"/>
      <c r="O32" s="65"/>
      <c r="P32" s="123"/>
      <c r="Q32" s="123"/>
      <c r="R32" s="65"/>
      <c r="S32" s="123"/>
      <c r="T32" s="123"/>
      <c r="U32" s="65"/>
      <c r="V32" s="123"/>
      <c r="W32" s="123"/>
      <c r="X32" s="65"/>
      <c r="Y32" s="123"/>
      <c r="Z32" s="123"/>
      <c r="AA32" s="65"/>
      <c r="AB32" s="123"/>
      <c r="AC32" s="123"/>
      <c r="AD32" s="65"/>
      <c r="AE32" s="157"/>
      <c r="AF32" s="126"/>
      <c r="AG32" s="107"/>
      <c r="AH32" s="107"/>
      <c r="AI32" s="107"/>
      <c r="AJ32" s="107"/>
      <c r="AK32" s="107"/>
      <c r="AL32" s="107"/>
      <c r="AM32" s="107"/>
      <c r="AN32" s="108"/>
      <c r="AO32" s="108"/>
      <c r="AP32" s="108"/>
      <c r="AQ32" s="108"/>
      <c r="AR32" s="108"/>
      <c r="AS32" s="108"/>
      <c r="AT32" s="108"/>
      <c r="AU32" s="108"/>
      <c r="AV32" s="108"/>
      <c r="AW32" s="108"/>
      <c r="AX32" s="108"/>
      <c r="AY32" s="108"/>
      <c r="AZ32" s="108"/>
      <c r="BA32" s="108"/>
      <c r="BB32" s="108"/>
      <c r="BC32" s="108"/>
      <c r="BD32" s="108"/>
      <c r="BE32" s="108"/>
      <c r="BF32" s="108"/>
      <c r="BG32" s="108"/>
      <c r="BH32" s="108"/>
      <c r="BI32" s="108"/>
      <c r="BJ32" s="108"/>
    </row>
    <row r="33" spans="1:62" s="26" customFormat="1" ht="15.75" customHeight="1" x14ac:dyDescent="0.35">
      <c r="A33" s="605"/>
      <c r="B33" s="68" t="s">
        <v>136</v>
      </c>
      <c r="C33" s="65"/>
      <c r="D33" s="123"/>
      <c r="E33" s="65"/>
      <c r="F33" s="123"/>
      <c r="G33" s="65"/>
      <c r="H33" s="123"/>
      <c r="I33" s="65"/>
      <c r="J33" s="123"/>
      <c r="K33" s="65"/>
      <c r="L33" s="123"/>
      <c r="M33" s="65"/>
      <c r="N33" s="123"/>
      <c r="O33" s="65"/>
      <c r="P33" s="123"/>
      <c r="Q33" s="123"/>
      <c r="R33" s="65"/>
      <c r="S33" s="123"/>
      <c r="T33" s="123"/>
      <c r="U33" s="65"/>
      <c r="V33" s="123"/>
      <c r="W33" s="123"/>
      <c r="X33" s="65"/>
      <c r="Y33" s="123"/>
      <c r="Z33" s="123"/>
      <c r="AA33" s="65"/>
      <c r="AB33" s="123"/>
      <c r="AC33" s="123"/>
      <c r="AD33" s="65"/>
      <c r="AE33" s="157"/>
      <c r="AF33" s="126"/>
      <c r="AG33" s="107"/>
      <c r="AH33" s="107"/>
      <c r="AI33" s="107"/>
      <c r="AJ33" s="107"/>
      <c r="AK33" s="107"/>
      <c r="AL33" s="107"/>
      <c r="AM33" s="107"/>
      <c r="AN33" s="108"/>
      <c r="AO33" s="108"/>
      <c r="AP33" s="108"/>
      <c r="AQ33" s="108"/>
      <c r="AR33" s="108"/>
      <c r="AS33" s="108"/>
      <c r="AT33" s="108"/>
      <c r="AU33" s="108"/>
      <c r="AV33" s="108"/>
      <c r="AW33" s="108"/>
      <c r="AX33" s="108"/>
      <c r="AY33" s="108"/>
      <c r="AZ33" s="108"/>
      <c r="BA33" s="108"/>
      <c r="BB33" s="108"/>
      <c r="BC33" s="108"/>
      <c r="BD33" s="108"/>
      <c r="BE33" s="108"/>
      <c r="BF33" s="108"/>
      <c r="BG33" s="108"/>
      <c r="BH33" s="108"/>
      <c r="BI33" s="108"/>
      <c r="BJ33" s="108"/>
    </row>
    <row r="34" spans="1:62" s="26" customFormat="1" ht="15.75" customHeight="1" x14ac:dyDescent="0.35">
      <c r="A34" s="605"/>
      <c r="B34" s="68" t="s">
        <v>137</v>
      </c>
      <c r="C34" s="65"/>
      <c r="D34" s="123"/>
      <c r="E34" s="65"/>
      <c r="F34" s="123"/>
      <c r="G34" s="65"/>
      <c r="H34" s="123"/>
      <c r="I34" s="65"/>
      <c r="J34" s="123"/>
      <c r="K34" s="65"/>
      <c r="L34" s="123"/>
      <c r="M34" s="65"/>
      <c r="N34" s="123"/>
      <c r="O34" s="65"/>
      <c r="P34" s="123"/>
      <c r="Q34" s="123"/>
      <c r="R34" s="65"/>
      <c r="S34" s="123"/>
      <c r="T34" s="123"/>
      <c r="U34" s="65"/>
      <c r="V34" s="123"/>
      <c r="W34" s="123"/>
      <c r="X34" s="65"/>
      <c r="Y34" s="123"/>
      <c r="Z34" s="123"/>
      <c r="AA34" s="65"/>
      <c r="AB34" s="123"/>
      <c r="AC34" s="123"/>
      <c r="AD34" s="65"/>
      <c r="AE34" s="157"/>
      <c r="AF34" s="126"/>
      <c r="AG34" s="107"/>
      <c r="AH34" s="107"/>
      <c r="AI34" s="107"/>
      <c r="AJ34" s="107"/>
      <c r="AK34" s="107"/>
      <c r="AL34" s="107"/>
      <c r="AM34" s="107"/>
      <c r="AN34" s="108"/>
      <c r="AO34" s="108"/>
      <c r="AP34" s="108"/>
      <c r="AQ34" s="108"/>
      <c r="AR34" s="108"/>
      <c r="AS34" s="108"/>
      <c r="AT34" s="108"/>
      <c r="AU34" s="108"/>
      <c r="AV34" s="108"/>
      <c r="AW34" s="108"/>
      <c r="AX34" s="108"/>
      <c r="AY34" s="108"/>
      <c r="AZ34" s="108"/>
      <c r="BA34" s="108"/>
      <c r="BB34" s="108"/>
      <c r="BC34" s="108"/>
      <c r="BD34" s="108"/>
      <c r="BE34" s="108"/>
      <c r="BF34" s="108"/>
      <c r="BG34" s="108"/>
      <c r="BH34" s="108"/>
      <c r="BI34" s="108"/>
      <c r="BJ34" s="108"/>
    </row>
    <row r="35" spans="1:62" s="26" customFormat="1" ht="15.75" customHeight="1" x14ac:dyDescent="0.35">
      <c r="A35" s="605"/>
      <c r="B35" s="68" t="s">
        <v>138</v>
      </c>
      <c r="C35" s="65"/>
      <c r="D35" s="123"/>
      <c r="E35" s="65"/>
      <c r="F35" s="123"/>
      <c r="G35" s="65"/>
      <c r="H35" s="123"/>
      <c r="I35" s="65"/>
      <c r="J35" s="123"/>
      <c r="K35" s="65"/>
      <c r="L35" s="123"/>
      <c r="M35" s="65"/>
      <c r="N35" s="123"/>
      <c r="O35" s="65"/>
      <c r="P35" s="123"/>
      <c r="Q35" s="123"/>
      <c r="R35" s="65"/>
      <c r="S35" s="123"/>
      <c r="T35" s="123"/>
      <c r="U35" s="65"/>
      <c r="V35" s="123"/>
      <c r="W35" s="123"/>
      <c r="X35" s="65"/>
      <c r="Y35" s="123"/>
      <c r="Z35" s="123"/>
      <c r="AA35" s="65"/>
      <c r="AB35" s="123"/>
      <c r="AC35" s="123"/>
      <c r="AD35" s="65"/>
      <c r="AE35" s="157"/>
      <c r="AF35" s="126"/>
      <c r="AG35" s="107"/>
      <c r="AH35" s="107"/>
      <c r="AI35" s="107"/>
      <c r="AJ35" s="107"/>
      <c r="AK35" s="107"/>
      <c r="AL35" s="107"/>
      <c r="AM35" s="107"/>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row>
    <row r="36" spans="1:62" s="26" customFormat="1" ht="15.75" customHeight="1" x14ac:dyDescent="0.35">
      <c r="A36" s="605"/>
      <c r="B36" s="68" t="s">
        <v>139</v>
      </c>
      <c r="C36" s="65"/>
      <c r="D36" s="123"/>
      <c r="E36" s="65"/>
      <c r="F36" s="123"/>
      <c r="G36" s="65"/>
      <c r="H36" s="123"/>
      <c r="I36" s="65"/>
      <c r="J36" s="123"/>
      <c r="K36" s="65"/>
      <c r="L36" s="123"/>
      <c r="M36" s="65"/>
      <c r="N36" s="123"/>
      <c r="O36" s="65"/>
      <c r="P36" s="123"/>
      <c r="Q36" s="123"/>
      <c r="R36" s="65"/>
      <c r="S36" s="123"/>
      <c r="T36" s="123"/>
      <c r="U36" s="65"/>
      <c r="V36" s="123"/>
      <c r="W36" s="123"/>
      <c r="X36" s="65"/>
      <c r="Y36" s="123"/>
      <c r="Z36" s="123"/>
      <c r="AA36" s="65"/>
      <c r="AB36" s="123"/>
      <c r="AC36" s="123"/>
      <c r="AD36" s="65"/>
      <c r="AE36" s="157"/>
      <c r="AF36" s="126"/>
      <c r="AG36" s="107"/>
      <c r="AH36" s="107"/>
      <c r="AI36" s="107"/>
      <c r="AJ36" s="107"/>
      <c r="AK36" s="107"/>
      <c r="AL36" s="107"/>
      <c r="AM36" s="107"/>
      <c r="AN36" s="108"/>
      <c r="AO36" s="108"/>
      <c r="AP36" s="108"/>
      <c r="AQ36" s="108"/>
      <c r="AR36" s="108"/>
      <c r="AS36" s="108"/>
      <c r="AT36" s="108"/>
      <c r="AU36" s="108"/>
      <c r="AV36" s="108"/>
      <c r="AW36" s="108"/>
      <c r="AX36" s="108"/>
      <c r="AY36" s="108"/>
      <c r="AZ36" s="108"/>
      <c r="BA36" s="108"/>
      <c r="BB36" s="108"/>
      <c r="BC36" s="108"/>
      <c r="BD36" s="108"/>
      <c r="BE36" s="108"/>
      <c r="BF36" s="108"/>
      <c r="BG36" s="108"/>
      <c r="BH36" s="108"/>
      <c r="BI36" s="108"/>
      <c r="BJ36" s="108"/>
    </row>
    <row r="37" spans="1:62" s="26" customFormat="1" ht="15.75" customHeight="1" x14ac:dyDescent="0.35">
      <c r="A37" s="605"/>
      <c r="B37" s="68" t="s">
        <v>140</v>
      </c>
      <c r="C37" s="65"/>
      <c r="D37" s="123"/>
      <c r="E37" s="65"/>
      <c r="F37" s="123"/>
      <c r="G37" s="65"/>
      <c r="H37" s="123"/>
      <c r="I37" s="65"/>
      <c r="J37" s="123"/>
      <c r="K37" s="65"/>
      <c r="L37" s="123"/>
      <c r="M37" s="65"/>
      <c r="N37" s="123"/>
      <c r="O37" s="65"/>
      <c r="P37" s="123"/>
      <c r="Q37" s="123"/>
      <c r="R37" s="65"/>
      <c r="S37" s="123"/>
      <c r="T37" s="123"/>
      <c r="U37" s="65"/>
      <c r="V37" s="123"/>
      <c r="W37" s="123"/>
      <c r="X37" s="65"/>
      <c r="Y37" s="123"/>
      <c r="Z37" s="123"/>
      <c r="AA37" s="65"/>
      <c r="AB37" s="123"/>
      <c r="AC37" s="123"/>
      <c r="AD37" s="65"/>
      <c r="AE37" s="157"/>
      <c r="AF37" s="126"/>
      <c r="AG37" s="107"/>
      <c r="AH37" s="107"/>
      <c r="AI37" s="107"/>
      <c r="AJ37" s="107"/>
      <c r="AK37" s="107"/>
      <c r="AL37" s="107"/>
      <c r="AM37" s="107"/>
      <c r="AN37" s="108"/>
      <c r="AO37" s="108"/>
      <c r="AP37" s="108"/>
      <c r="AQ37" s="108"/>
      <c r="AR37" s="108"/>
      <c r="AS37" s="108"/>
      <c r="AT37" s="108"/>
      <c r="AU37" s="108"/>
      <c r="AV37" s="108"/>
      <c r="AW37" s="108"/>
      <c r="AX37" s="108"/>
      <c r="AY37" s="108"/>
      <c r="AZ37" s="108"/>
      <c r="BA37" s="108"/>
      <c r="BB37" s="108"/>
      <c r="BC37" s="108"/>
      <c r="BD37" s="108"/>
      <c r="BE37" s="108"/>
      <c r="BF37" s="108"/>
      <c r="BG37" s="108"/>
      <c r="BH37" s="108"/>
      <c r="BI37" s="108"/>
      <c r="BJ37" s="108"/>
    </row>
    <row r="38" spans="1:62" s="26" customFormat="1" ht="15.75" customHeight="1" x14ac:dyDescent="0.35">
      <c r="A38" s="605"/>
      <c r="B38" s="68" t="s">
        <v>141</v>
      </c>
      <c r="C38" s="65"/>
      <c r="D38" s="123"/>
      <c r="E38" s="65"/>
      <c r="F38" s="123"/>
      <c r="G38" s="65"/>
      <c r="H38" s="123"/>
      <c r="I38" s="65"/>
      <c r="J38" s="123"/>
      <c r="K38" s="65"/>
      <c r="L38" s="123"/>
      <c r="M38" s="65"/>
      <c r="N38" s="123"/>
      <c r="O38" s="65"/>
      <c r="P38" s="123"/>
      <c r="Q38" s="123"/>
      <c r="R38" s="65"/>
      <c r="S38" s="123"/>
      <c r="T38" s="123"/>
      <c r="U38" s="65"/>
      <c r="V38" s="123"/>
      <c r="W38" s="123"/>
      <c r="X38" s="65"/>
      <c r="Y38" s="123"/>
      <c r="Z38" s="123"/>
      <c r="AA38" s="65"/>
      <c r="AB38" s="123"/>
      <c r="AC38" s="123"/>
      <c r="AD38" s="65"/>
      <c r="AE38" s="157"/>
      <c r="AF38" s="126"/>
      <c r="AG38" s="107"/>
      <c r="AH38" s="107"/>
      <c r="AI38" s="107"/>
      <c r="AJ38" s="107"/>
      <c r="AK38" s="107"/>
      <c r="AL38" s="107"/>
      <c r="AM38" s="107"/>
      <c r="AN38" s="108"/>
      <c r="AO38" s="108"/>
      <c r="AP38" s="108"/>
      <c r="AQ38" s="108"/>
      <c r="AR38" s="108"/>
      <c r="AS38" s="108"/>
      <c r="AT38" s="108"/>
      <c r="AU38" s="108"/>
      <c r="AV38" s="108"/>
      <c r="AW38" s="108"/>
      <c r="AX38" s="108"/>
      <c r="AY38" s="108"/>
      <c r="AZ38" s="108"/>
      <c r="BA38" s="108"/>
      <c r="BB38" s="108"/>
      <c r="BC38" s="108"/>
      <c r="BD38" s="108"/>
      <c r="BE38" s="108"/>
      <c r="BF38" s="108"/>
      <c r="BG38" s="108"/>
      <c r="BH38" s="108"/>
      <c r="BI38" s="108"/>
      <c r="BJ38" s="108"/>
    </row>
    <row r="39" spans="1:62" s="26" customFormat="1" ht="15.75" customHeight="1" x14ac:dyDescent="0.35">
      <c r="A39" s="605"/>
      <c r="B39" s="68" t="s">
        <v>142</v>
      </c>
      <c r="C39" s="65"/>
      <c r="D39" s="123"/>
      <c r="E39" s="65"/>
      <c r="F39" s="123"/>
      <c r="G39" s="65"/>
      <c r="H39" s="123"/>
      <c r="I39" s="65"/>
      <c r="J39" s="123"/>
      <c r="K39" s="65"/>
      <c r="L39" s="123"/>
      <c r="M39" s="65"/>
      <c r="N39" s="123"/>
      <c r="O39" s="65"/>
      <c r="P39" s="123"/>
      <c r="Q39" s="123"/>
      <c r="R39" s="65"/>
      <c r="S39" s="123"/>
      <c r="T39" s="123"/>
      <c r="U39" s="65"/>
      <c r="V39" s="123"/>
      <c r="W39" s="123"/>
      <c r="X39" s="65"/>
      <c r="Y39" s="123"/>
      <c r="Z39" s="123"/>
      <c r="AA39" s="65"/>
      <c r="AB39" s="123"/>
      <c r="AC39" s="123"/>
      <c r="AD39" s="65"/>
      <c r="AE39" s="157"/>
      <c r="AF39" s="126"/>
      <c r="AG39" s="107"/>
      <c r="AH39" s="107"/>
      <c r="AI39" s="107"/>
      <c r="AJ39" s="107"/>
      <c r="AK39" s="107"/>
      <c r="AL39" s="107"/>
      <c r="AM39" s="107"/>
      <c r="AN39" s="108"/>
      <c r="AO39" s="108"/>
      <c r="AP39" s="108"/>
      <c r="AQ39" s="108"/>
      <c r="AR39" s="108"/>
      <c r="AS39" s="108"/>
      <c r="AT39" s="108"/>
      <c r="AU39" s="108"/>
      <c r="AV39" s="108"/>
      <c r="AW39" s="108"/>
      <c r="AX39" s="108"/>
      <c r="AY39" s="108"/>
      <c r="AZ39" s="108"/>
      <c r="BA39" s="108"/>
      <c r="BB39" s="108"/>
      <c r="BC39" s="108"/>
      <c r="BD39" s="108"/>
      <c r="BE39" s="108"/>
      <c r="BF39" s="108"/>
      <c r="BG39" s="108"/>
      <c r="BH39" s="108"/>
      <c r="BI39" s="108"/>
      <c r="BJ39" s="108"/>
    </row>
    <row r="40" spans="1:62" s="26" customFormat="1" ht="15.75" customHeight="1" x14ac:dyDescent="0.35">
      <c r="A40" s="605"/>
      <c r="B40" s="68" t="s">
        <v>143</v>
      </c>
      <c r="C40" s="65"/>
      <c r="D40" s="123"/>
      <c r="E40" s="65"/>
      <c r="F40" s="123"/>
      <c r="G40" s="65"/>
      <c r="H40" s="123"/>
      <c r="I40" s="65"/>
      <c r="J40" s="123"/>
      <c r="K40" s="65"/>
      <c r="L40" s="123"/>
      <c r="M40" s="65"/>
      <c r="N40" s="123"/>
      <c r="O40" s="65"/>
      <c r="P40" s="123"/>
      <c r="Q40" s="123"/>
      <c r="R40" s="65"/>
      <c r="S40" s="123"/>
      <c r="T40" s="123"/>
      <c r="U40" s="65"/>
      <c r="V40" s="123"/>
      <c r="W40" s="123"/>
      <c r="X40" s="65"/>
      <c r="Y40" s="123"/>
      <c r="Z40" s="123"/>
      <c r="AA40" s="65"/>
      <c r="AB40" s="123"/>
      <c r="AC40" s="123"/>
      <c r="AD40" s="65"/>
      <c r="AE40" s="157"/>
      <c r="AF40" s="126"/>
      <c r="AG40" s="107"/>
      <c r="AH40" s="107"/>
      <c r="AI40" s="107"/>
      <c r="AJ40" s="107"/>
      <c r="AK40" s="107"/>
      <c r="AL40" s="107"/>
      <c r="AM40" s="107"/>
      <c r="AN40" s="108"/>
      <c r="AO40" s="108"/>
      <c r="AP40" s="108"/>
      <c r="AQ40" s="108"/>
      <c r="AR40" s="108"/>
      <c r="AS40" s="108"/>
      <c r="AT40" s="108"/>
      <c r="AU40" s="108"/>
      <c r="AV40" s="108"/>
      <c r="AW40" s="108"/>
      <c r="AX40" s="108"/>
      <c r="AY40" s="108"/>
      <c r="AZ40" s="108"/>
      <c r="BA40" s="108"/>
      <c r="BB40" s="108"/>
      <c r="BC40" s="108"/>
      <c r="BD40" s="108"/>
      <c r="BE40" s="108"/>
      <c r="BF40" s="108"/>
      <c r="BG40" s="108"/>
      <c r="BH40" s="108"/>
      <c r="BI40" s="108"/>
      <c r="BJ40" s="108"/>
    </row>
    <row r="41" spans="1:62" s="26" customFormat="1" ht="15.75" customHeight="1" x14ac:dyDescent="0.35">
      <c r="A41" s="605"/>
      <c r="B41" s="68" t="s">
        <v>144</v>
      </c>
      <c r="C41" s="65"/>
      <c r="D41" s="123"/>
      <c r="E41" s="65"/>
      <c r="F41" s="123"/>
      <c r="G41" s="65"/>
      <c r="H41" s="123"/>
      <c r="I41" s="65"/>
      <c r="J41" s="123"/>
      <c r="K41" s="65"/>
      <c r="L41" s="123"/>
      <c r="M41" s="65"/>
      <c r="N41" s="123"/>
      <c r="O41" s="65"/>
      <c r="P41" s="123"/>
      <c r="Q41" s="123"/>
      <c r="R41" s="65"/>
      <c r="S41" s="123"/>
      <c r="T41" s="123"/>
      <c r="U41" s="65"/>
      <c r="V41" s="123"/>
      <c r="W41" s="123"/>
      <c r="X41" s="65"/>
      <c r="Y41" s="123"/>
      <c r="Z41" s="123"/>
      <c r="AA41" s="65"/>
      <c r="AB41" s="123"/>
      <c r="AC41" s="123"/>
      <c r="AD41" s="65"/>
      <c r="AE41" s="157"/>
      <c r="AF41" s="126"/>
      <c r="AG41" s="107"/>
      <c r="AH41" s="107"/>
      <c r="AI41" s="107"/>
      <c r="AJ41" s="107"/>
      <c r="AK41" s="107"/>
      <c r="AL41" s="107"/>
      <c r="AM41" s="107"/>
      <c r="AN41" s="108"/>
      <c r="AO41" s="108"/>
      <c r="AP41" s="108"/>
      <c r="AQ41" s="108"/>
      <c r="AR41" s="108"/>
      <c r="AS41" s="108"/>
      <c r="AT41" s="108"/>
      <c r="AU41" s="108"/>
      <c r="AV41" s="108"/>
      <c r="AW41" s="108"/>
      <c r="AX41" s="108"/>
      <c r="AY41" s="108"/>
      <c r="AZ41" s="108"/>
      <c r="BA41" s="108"/>
      <c r="BB41" s="108"/>
      <c r="BC41" s="108"/>
      <c r="BD41" s="108"/>
      <c r="BE41" s="108"/>
      <c r="BF41" s="108"/>
      <c r="BG41" s="108"/>
      <c r="BH41" s="108"/>
      <c r="BI41" s="108"/>
      <c r="BJ41" s="108"/>
    </row>
    <row r="42" spans="1:62" s="26" customFormat="1" ht="15.75" customHeight="1" x14ac:dyDescent="0.35">
      <c r="A42" s="605"/>
      <c r="B42" s="68" t="s">
        <v>145</v>
      </c>
      <c r="C42" s="65"/>
      <c r="D42" s="123"/>
      <c r="E42" s="65"/>
      <c r="F42" s="123"/>
      <c r="G42" s="65"/>
      <c r="H42" s="123"/>
      <c r="I42" s="65"/>
      <c r="J42" s="123"/>
      <c r="K42" s="65"/>
      <c r="L42" s="123"/>
      <c r="M42" s="65"/>
      <c r="N42" s="123"/>
      <c r="O42" s="65"/>
      <c r="P42" s="123"/>
      <c r="Q42" s="123"/>
      <c r="R42" s="65"/>
      <c r="S42" s="123"/>
      <c r="T42" s="123"/>
      <c r="U42" s="65"/>
      <c r="V42" s="123"/>
      <c r="W42" s="123"/>
      <c r="X42" s="65"/>
      <c r="Y42" s="123"/>
      <c r="Z42" s="123"/>
      <c r="AA42" s="65"/>
      <c r="AB42" s="123"/>
      <c r="AC42" s="123"/>
      <c r="AD42" s="65"/>
      <c r="AE42" s="157"/>
      <c r="AF42" s="126"/>
      <c r="AG42" s="107"/>
      <c r="AH42" s="107"/>
      <c r="AI42" s="107"/>
      <c r="AJ42" s="107"/>
      <c r="AK42" s="107"/>
      <c r="AL42" s="107"/>
      <c r="AM42" s="107"/>
      <c r="AN42" s="108"/>
      <c r="AO42" s="108"/>
      <c r="AP42" s="108"/>
      <c r="AQ42" s="108"/>
      <c r="AR42" s="108"/>
      <c r="AS42" s="108"/>
      <c r="AT42" s="108"/>
      <c r="AU42" s="108"/>
      <c r="AV42" s="108"/>
      <c r="AW42" s="108"/>
      <c r="AX42" s="108"/>
      <c r="AY42" s="108"/>
      <c r="AZ42" s="108"/>
      <c r="BA42" s="108"/>
      <c r="BB42" s="108"/>
      <c r="BC42" s="108"/>
      <c r="BD42" s="108"/>
      <c r="BE42" s="108"/>
      <c r="BF42" s="108"/>
      <c r="BG42" s="108"/>
      <c r="BH42" s="108"/>
      <c r="BI42" s="108"/>
      <c r="BJ42" s="108"/>
    </row>
    <row r="43" spans="1:62" s="26" customFormat="1" ht="29.25" customHeight="1" thickBot="1" x14ac:dyDescent="0.4">
      <c r="A43" s="408"/>
      <c r="B43" s="66" t="s">
        <v>100</v>
      </c>
      <c r="C43" s="122"/>
      <c r="D43" s="124"/>
      <c r="E43" s="122"/>
      <c r="F43" s="124"/>
      <c r="G43" s="122"/>
      <c r="H43" s="124"/>
      <c r="I43" s="122"/>
      <c r="J43" s="124"/>
      <c r="K43" s="122"/>
      <c r="L43" s="124"/>
      <c r="M43" s="122"/>
      <c r="N43" s="124"/>
      <c r="O43" s="122"/>
      <c r="P43" s="124"/>
      <c r="Q43" s="124"/>
      <c r="R43" s="122"/>
      <c r="S43" s="124"/>
      <c r="T43" s="124"/>
      <c r="U43" s="122"/>
      <c r="V43" s="124"/>
      <c r="W43" s="124"/>
      <c r="X43" s="122"/>
      <c r="Y43" s="124"/>
      <c r="Z43" s="124"/>
      <c r="AA43" s="122"/>
      <c r="AB43" s="124"/>
      <c r="AC43" s="124"/>
      <c r="AD43" s="122"/>
      <c r="AE43" s="158"/>
      <c r="AF43" s="127"/>
      <c r="AG43" s="107"/>
      <c r="AH43" s="107"/>
      <c r="AI43" s="107"/>
      <c r="AJ43" s="107"/>
      <c r="AK43" s="107"/>
      <c r="AL43" s="107"/>
      <c r="AM43" s="107"/>
      <c r="AN43" s="108"/>
      <c r="AO43" s="108"/>
      <c r="AP43" s="108"/>
      <c r="AQ43" s="108"/>
      <c r="AR43" s="108"/>
      <c r="AS43" s="108"/>
      <c r="AT43" s="108"/>
      <c r="AU43" s="108"/>
      <c r="AV43" s="108"/>
      <c r="AW43" s="108"/>
      <c r="AX43" s="108"/>
      <c r="AY43" s="108"/>
      <c r="AZ43" s="108"/>
      <c r="BA43" s="108"/>
      <c r="BB43" s="108"/>
      <c r="BC43" s="108"/>
      <c r="BD43" s="108"/>
      <c r="BE43" s="108"/>
      <c r="BF43" s="108"/>
      <c r="BG43" s="108"/>
      <c r="BH43" s="108"/>
      <c r="BI43" s="108"/>
      <c r="BJ43" s="108"/>
    </row>
    <row r="44" spans="1:62" s="1" customFormat="1" ht="24" customHeight="1" thickBot="1" x14ac:dyDescent="0.4">
      <c r="K44" s="85"/>
      <c r="L44" s="85"/>
      <c r="M44" s="85"/>
      <c r="N44" s="85"/>
      <c r="O44" s="85"/>
      <c r="AG44" s="107"/>
      <c r="AH44" s="107"/>
      <c r="AI44" s="107"/>
      <c r="AJ44" s="107"/>
      <c r="AK44" s="107"/>
      <c r="AL44" s="107"/>
      <c r="AM44" s="107"/>
      <c r="AN44" s="70"/>
      <c r="AO44" s="70"/>
      <c r="AP44" s="70"/>
      <c r="AQ44" s="70"/>
      <c r="AR44" s="70"/>
      <c r="AS44" s="70"/>
      <c r="AT44" s="70"/>
      <c r="AU44" s="70"/>
      <c r="AV44" s="70"/>
      <c r="AW44" s="70"/>
      <c r="AX44" s="70"/>
      <c r="AY44" s="70"/>
      <c r="AZ44" s="70"/>
      <c r="BA44" s="70"/>
      <c r="BB44" s="70"/>
      <c r="BC44" s="70"/>
      <c r="BD44" s="70"/>
      <c r="BE44" s="70"/>
      <c r="BF44" s="70"/>
      <c r="BG44" s="70"/>
      <c r="BH44" s="70"/>
      <c r="BI44" s="70"/>
      <c r="BJ44" s="70"/>
    </row>
    <row r="45" spans="1:62" s="1" customFormat="1" ht="24" customHeight="1" thickBot="1" x14ac:dyDescent="0.4">
      <c r="A45" s="407" t="s">
        <v>146</v>
      </c>
      <c r="B45" s="606" t="s">
        <v>122</v>
      </c>
      <c r="C45" s="565" t="s">
        <v>25</v>
      </c>
      <c r="D45" s="626"/>
      <c r="E45" s="626"/>
      <c r="F45" s="626"/>
      <c r="G45" s="626"/>
      <c r="H45" s="626"/>
      <c r="I45" s="626"/>
      <c r="J45" s="626"/>
      <c r="K45" s="626"/>
      <c r="L45" s="626"/>
      <c r="M45" s="626"/>
      <c r="N45" s="566"/>
      <c r="O45" s="602" t="s">
        <v>26</v>
      </c>
      <c r="P45" s="603"/>
      <c r="Q45" s="603"/>
      <c r="R45" s="603"/>
      <c r="S45" s="603"/>
      <c r="T45" s="603"/>
      <c r="U45" s="603"/>
      <c r="V45" s="603"/>
      <c r="W45" s="603"/>
      <c r="X45" s="603"/>
      <c r="Y45" s="603"/>
      <c r="Z45" s="603"/>
      <c r="AA45" s="603"/>
      <c r="AB45" s="603"/>
      <c r="AC45" s="603"/>
      <c r="AD45" s="603"/>
      <c r="AE45" s="603"/>
      <c r="AF45" s="604"/>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row>
    <row r="46" spans="1:62" s="1" customFormat="1" ht="24" customHeight="1" thickBot="1" x14ac:dyDescent="0.4">
      <c r="A46" s="605"/>
      <c r="B46" s="607"/>
      <c r="C46" s="565" t="s">
        <v>81</v>
      </c>
      <c r="D46" s="566"/>
      <c r="E46" s="565" t="s">
        <v>82</v>
      </c>
      <c r="F46" s="566"/>
      <c r="G46" s="565" t="s">
        <v>83</v>
      </c>
      <c r="H46" s="566"/>
      <c r="I46" s="565" t="s">
        <v>84</v>
      </c>
      <c r="J46" s="566"/>
      <c r="K46" s="565" t="s">
        <v>118</v>
      </c>
      <c r="L46" s="566"/>
      <c r="M46" s="565" t="s">
        <v>86</v>
      </c>
      <c r="N46" s="566"/>
      <c r="O46" s="602" t="s">
        <v>81</v>
      </c>
      <c r="P46" s="603"/>
      <c r="Q46" s="604"/>
      <c r="R46" s="602" t="s">
        <v>82</v>
      </c>
      <c r="S46" s="603"/>
      <c r="T46" s="604"/>
      <c r="U46" s="602" t="s">
        <v>83</v>
      </c>
      <c r="V46" s="603"/>
      <c r="W46" s="604"/>
      <c r="X46" s="602" t="s">
        <v>84</v>
      </c>
      <c r="Y46" s="603"/>
      <c r="Z46" s="604"/>
      <c r="AA46" s="602" t="s">
        <v>118</v>
      </c>
      <c r="AB46" s="603"/>
      <c r="AC46" s="604"/>
      <c r="AD46" s="602" t="s">
        <v>86</v>
      </c>
      <c r="AE46" s="603"/>
      <c r="AF46" s="604"/>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row>
    <row r="47" spans="1:62" s="1" customFormat="1" ht="29.25" customHeight="1" thickBot="1" x14ac:dyDescent="0.4">
      <c r="A47" s="605"/>
      <c r="B47" s="608"/>
      <c r="C47" s="128" t="s">
        <v>123</v>
      </c>
      <c r="D47" s="110" t="s">
        <v>124</v>
      </c>
      <c r="E47" s="128" t="s">
        <v>123</v>
      </c>
      <c r="F47" s="110" t="s">
        <v>124</v>
      </c>
      <c r="G47" s="128" t="s">
        <v>123</v>
      </c>
      <c r="H47" s="110" t="s">
        <v>124</v>
      </c>
      <c r="I47" s="128" t="s">
        <v>123</v>
      </c>
      <c r="J47" s="110" t="s">
        <v>124</v>
      </c>
      <c r="K47" s="128" t="s">
        <v>123</v>
      </c>
      <c r="L47" s="110" t="s">
        <v>124</v>
      </c>
      <c r="M47" s="128" t="s">
        <v>123</v>
      </c>
      <c r="N47" s="110" t="s">
        <v>124</v>
      </c>
      <c r="O47" s="113" t="s">
        <v>123</v>
      </c>
      <c r="P47" s="113" t="s">
        <v>125</v>
      </c>
      <c r="Q47" s="113" t="s">
        <v>12</v>
      </c>
      <c r="R47" s="113" t="s">
        <v>123</v>
      </c>
      <c r="S47" s="113" t="s">
        <v>125</v>
      </c>
      <c r="T47" s="113" t="s">
        <v>12</v>
      </c>
      <c r="U47" s="113" t="s">
        <v>123</v>
      </c>
      <c r="V47" s="113" t="s">
        <v>125</v>
      </c>
      <c r="W47" s="113" t="s">
        <v>12</v>
      </c>
      <c r="X47" s="113" t="s">
        <v>123</v>
      </c>
      <c r="Y47" s="113" t="s">
        <v>125</v>
      </c>
      <c r="Z47" s="113" t="s">
        <v>12</v>
      </c>
      <c r="AA47" s="113" t="s">
        <v>123</v>
      </c>
      <c r="AB47" s="113" t="s">
        <v>125</v>
      </c>
      <c r="AC47" s="113" t="s">
        <v>12</v>
      </c>
      <c r="AD47" s="113" t="s">
        <v>123</v>
      </c>
      <c r="AE47" s="113" t="s">
        <v>125</v>
      </c>
      <c r="AF47" s="113" t="s">
        <v>12</v>
      </c>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row>
    <row r="48" spans="1:62" s="1" customFormat="1" ht="16.5" x14ac:dyDescent="0.35">
      <c r="A48" s="605"/>
      <c r="B48" s="167" t="s">
        <v>126</v>
      </c>
      <c r="C48" s="65"/>
      <c r="D48" s="126"/>
      <c r="E48" s="65"/>
      <c r="F48" s="126"/>
      <c r="G48" s="65"/>
      <c r="H48" s="126"/>
      <c r="I48" s="65"/>
      <c r="J48" s="126"/>
      <c r="K48" s="65"/>
      <c r="L48" s="126"/>
      <c r="M48" s="65"/>
      <c r="N48" s="126"/>
      <c r="O48" s="65"/>
      <c r="P48" s="123"/>
      <c r="Q48" s="126"/>
      <c r="R48" s="65"/>
      <c r="S48" s="123"/>
      <c r="T48" s="126"/>
      <c r="U48" s="65"/>
      <c r="V48" s="123"/>
      <c r="W48" s="126"/>
      <c r="X48" s="65"/>
      <c r="Y48" s="123"/>
      <c r="Z48" s="126"/>
      <c r="AA48" s="65"/>
      <c r="AB48" s="123"/>
      <c r="AC48" s="126"/>
      <c r="AD48" s="65"/>
      <c r="AE48" s="157"/>
      <c r="AF48" s="126"/>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row>
    <row r="49" spans="1:62" s="1" customFormat="1" ht="16.5" x14ac:dyDescent="0.35">
      <c r="A49" s="605"/>
      <c r="B49" s="168" t="s">
        <v>127</v>
      </c>
      <c r="C49" s="65"/>
      <c r="D49" s="126"/>
      <c r="E49" s="65"/>
      <c r="F49" s="126"/>
      <c r="G49" s="65"/>
      <c r="H49" s="126"/>
      <c r="I49" s="65"/>
      <c r="J49" s="126"/>
      <c r="K49" s="65"/>
      <c r="L49" s="126"/>
      <c r="M49" s="65"/>
      <c r="N49" s="126"/>
      <c r="O49" s="65"/>
      <c r="P49" s="123"/>
      <c r="Q49" s="126"/>
      <c r="R49" s="65"/>
      <c r="S49" s="123"/>
      <c r="T49" s="126"/>
      <c r="U49" s="65"/>
      <c r="V49" s="123"/>
      <c r="W49" s="126"/>
      <c r="X49" s="65"/>
      <c r="Y49" s="123"/>
      <c r="Z49" s="126"/>
      <c r="AA49" s="65"/>
      <c r="AB49" s="123"/>
      <c r="AC49" s="126"/>
      <c r="AD49" s="65"/>
      <c r="AE49" s="157"/>
      <c r="AF49" s="126"/>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row>
    <row r="50" spans="1:62" s="1" customFormat="1" ht="16.5" x14ac:dyDescent="0.35">
      <c r="A50" s="605"/>
      <c r="B50" s="168" t="s">
        <v>128</v>
      </c>
      <c r="C50" s="65"/>
      <c r="D50" s="126"/>
      <c r="E50" s="65"/>
      <c r="F50" s="126"/>
      <c r="G50" s="65"/>
      <c r="H50" s="126"/>
      <c r="I50" s="65"/>
      <c r="J50" s="126"/>
      <c r="K50" s="65"/>
      <c r="L50" s="126"/>
      <c r="M50" s="65"/>
      <c r="N50" s="126"/>
      <c r="O50" s="65"/>
      <c r="P50" s="123"/>
      <c r="Q50" s="126"/>
      <c r="R50" s="65"/>
      <c r="S50" s="123"/>
      <c r="T50" s="126"/>
      <c r="U50" s="65"/>
      <c r="V50" s="123"/>
      <c r="W50" s="126"/>
      <c r="X50" s="65"/>
      <c r="Y50" s="123"/>
      <c r="Z50" s="126"/>
      <c r="AA50" s="65"/>
      <c r="AB50" s="123"/>
      <c r="AC50" s="126"/>
      <c r="AD50" s="65"/>
      <c r="AE50" s="157"/>
      <c r="AF50" s="126"/>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row>
    <row r="51" spans="1:62" s="1" customFormat="1" ht="16.5" x14ac:dyDescent="0.35">
      <c r="A51" s="605"/>
      <c r="B51" s="168" t="s">
        <v>129</v>
      </c>
      <c r="C51" s="65"/>
      <c r="D51" s="126"/>
      <c r="E51" s="65"/>
      <c r="F51" s="126"/>
      <c r="G51" s="65"/>
      <c r="H51" s="126"/>
      <c r="I51" s="65"/>
      <c r="J51" s="126"/>
      <c r="K51" s="65"/>
      <c r="L51" s="126"/>
      <c r="M51" s="65"/>
      <c r="N51" s="126"/>
      <c r="O51" s="65"/>
      <c r="P51" s="123"/>
      <c r="Q51" s="126"/>
      <c r="R51" s="65"/>
      <c r="S51" s="123"/>
      <c r="T51" s="126"/>
      <c r="U51" s="65"/>
      <c r="V51" s="123"/>
      <c r="W51" s="126"/>
      <c r="X51" s="65"/>
      <c r="Y51" s="123"/>
      <c r="Z51" s="126"/>
      <c r="AA51" s="65"/>
      <c r="AB51" s="123"/>
      <c r="AC51" s="126"/>
      <c r="AD51" s="65"/>
      <c r="AE51" s="157"/>
      <c r="AF51" s="126"/>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row>
    <row r="52" spans="1:62" s="1" customFormat="1" ht="16.5" x14ac:dyDescent="0.35">
      <c r="A52" s="605"/>
      <c r="B52" s="168" t="s">
        <v>130</v>
      </c>
      <c r="C52" s="65"/>
      <c r="D52" s="126"/>
      <c r="E52" s="65"/>
      <c r="F52" s="126"/>
      <c r="G52" s="65"/>
      <c r="H52" s="126"/>
      <c r="I52" s="65"/>
      <c r="J52" s="126"/>
      <c r="K52" s="65"/>
      <c r="L52" s="126"/>
      <c r="M52" s="65"/>
      <c r="N52" s="126"/>
      <c r="O52" s="65"/>
      <c r="P52" s="123"/>
      <c r="Q52" s="126"/>
      <c r="R52" s="65"/>
      <c r="S52" s="123"/>
      <c r="T52" s="126"/>
      <c r="U52" s="65"/>
      <c r="V52" s="123"/>
      <c r="W52" s="126"/>
      <c r="X52" s="65"/>
      <c r="Y52" s="123"/>
      <c r="Z52" s="126"/>
      <c r="AA52" s="65"/>
      <c r="AB52" s="123"/>
      <c r="AC52" s="126"/>
      <c r="AD52" s="65"/>
      <c r="AE52" s="157"/>
      <c r="AF52" s="126"/>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row>
    <row r="53" spans="1:62" s="1" customFormat="1" ht="16.5" x14ac:dyDescent="0.35">
      <c r="A53" s="605"/>
      <c r="B53" s="168" t="s">
        <v>131</v>
      </c>
      <c r="C53" s="65"/>
      <c r="D53" s="126"/>
      <c r="E53" s="65"/>
      <c r="F53" s="126"/>
      <c r="G53" s="65"/>
      <c r="H53" s="126"/>
      <c r="I53" s="65"/>
      <c r="J53" s="126"/>
      <c r="K53" s="65"/>
      <c r="L53" s="126"/>
      <c r="M53" s="65"/>
      <c r="N53" s="126"/>
      <c r="O53" s="65"/>
      <c r="P53" s="123"/>
      <c r="Q53" s="126"/>
      <c r="R53" s="65"/>
      <c r="S53" s="123"/>
      <c r="T53" s="126"/>
      <c r="U53" s="65"/>
      <c r="V53" s="123"/>
      <c r="W53" s="126"/>
      <c r="X53" s="65"/>
      <c r="Y53" s="123"/>
      <c r="Z53" s="126"/>
      <c r="AA53" s="65"/>
      <c r="AB53" s="123"/>
      <c r="AC53" s="126"/>
      <c r="AD53" s="65"/>
      <c r="AE53" s="157"/>
      <c r="AF53" s="126"/>
      <c r="AG53" s="70"/>
      <c r="AH53" s="70"/>
      <c r="AI53" s="70"/>
      <c r="AJ53" s="70"/>
      <c r="AK53" s="70"/>
      <c r="AL53" s="70"/>
      <c r="AM53" s="70"/>
      <c r="AN53" s="70"/>
      <c r="AO53" s="70"/>
      <c r="AP53" s="70"/>
      <c r="AQ53" s="70"/>
      <c r="AR53" s="70"/>
      <c r="AS53" s="70"/>
      <c r="AT53" s="70"/>
      <c r="AU53" s="70"/>
      <c r="AV53" s="70"/>
      <c r="AW53" s="70"/>
      <c r="AX53" s="70"/>
      <c r="AY53" s="70"/>
      <c r="AZ53" s="70"/>
      <c r="BA53" s="70"/>
      <c r="BB53" s="70"/>
      <c r="BC53" s="70"/>
      <c r="BD53" s="70"/>
      <c r="BE53" s="70"/>
      <c r="BF53" s="70"/>
      <c r="BG53" s="70"/>
      <c r="BH53" s="70"/>
      <c r="BI53" s="70"/>
      <c r="BJ53" s="70"/>
    </row>
    <row r="54" spans="1:62" s="1" customFormat="1" ht="16.5" x14ac:dyDescent="0.35">
      <c r="A54" s="605"/>
      <c r="B54" s="168" t="s">
        <v>132</v>
      </c>
      <c r="C54" s="65"/>
      <c r="D54" s="126"/>
      <c r="E54" s="65"/>
      <c r="F54" s="126"/>
      <c r="G54" s="65"/>
      <c r="H54" s="126"/>
      <c r="I54" s="65"/>
      <c r="J54" s="126"/>
      <c r="K54" s="65"/>
      <c r="L54" s="126"/>
      <c r="M54" s="65"/>
      <c r="N54" s="126"/>
      <c r="O54" s="65"/>
      <c r="P54" s="123"/>
      <c r="Q54" s="126"/>
      <c r="R54" s="65"/>
      <c r="S54" s="123"/>
      <c r="T54" s="126"/>
      <c r="U54" s="65"/>
      <c r="V54" s="123"/>
      <c r="W54" s="126"/>
      <c r="X54" s="65"/>
      <c r="Y54" s="123"/>
      <c r="Z54" s="126"/>
      <c r="AA54" s="65"/>
      <c r="AB54" s="123"/>
      <c r="AC54" s="126"/>
      <c r="AD54" s="65"/>
      <c r="AE54" s="157"/>
      <c r="AF54" s="126"/>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row>
    <row r="55" spans="1:62" s="1" customFormat="1" ht="16.5" x14ac:dyDescent="0.35">
      <c r="A55" s="605"/>
      <c r="B55" s="168" t="s">
        <v>133</v>
      </c>
      <c r="C55" s="65"/>
      <c r="D55" s="126"/>
      <c r="E55" s="65"/>
      <c r="F55" s="126"/>
      <c r="G55" s="65"/>
      <c r="H55" s="126"/>
      <c r="I55" s="65"/>
      <c r="J55" s="126"/>
      <c r="K55" s="65"/>
      <c r="L55" s="126"/>
      <c r="M55" s="65"/>
      <c r="N55" s="126"/>
      <c r="O55" s="65"/>
      <c r="P55" s="123"/>
      <c r="Q55" s="126"/>
      <c r="R55" s="65"/>
      <c r="S55" s="123"/>
      <c r="T55" s="126"/>
      <c r="U55" s="65"/>
      <c r="V55" s="123"/>
      <c r="W55" s="126"/>
      <c r="X55" s="65"/>
      <c r="Y55" s="123"/>
      <c r="Z55" s="126"/>
      <c r="AA55" s="65"/>
      <c r="AB55" s="123"/>
      <c r="AC55" s="126"/>
      <c r="AD55" s="65"/>
      <c r="AE55" s="157"/>
      <c r="AF55" s="126"/>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70"/>
      <c r="BI55" s="70"/>
      <c r="BJ55" s="70"/>
    </row>
    <row r="56" spans="1:62" s="1" customFormat="1" ht="16.5" x14ac:dyDescent="0.35">
      <c r="A56" s="605"/>
      <c r="B56" s="168" t="s">
        <v>134</v>
      </c>
      <c r="C56" s="65"/>
      <c r="D56" s="126"/>
      <c r="E56" s="65"/>
      <c r="F56" s="126"/>
      <c r="G56" s="65"/>
      <c r="H56" s="126"/>
      <c r="I56" s="65"/>
      <c r="J56" s="126"/>
      <c r="K56" s="65"/>
      <c r="L56" s="126"/>
      <c r="M56" s="65"/>
      <c r="N56" s="126"/>
      <c r="O56" s="65"/>
      <c r="P56" s="123"/>
      <c r="Q56" s="126"/>
      <c r="R56" s="65"/>
      <c r="S56" s="123"/>
      <c r="T56" s="126"/>
      <c r="U56" s="65"/>
      <c r="V56" s="123"/>
      <c r="W56" s="126"/>
      <c r="X56" s="65"/>
      <c r="Y56" s="123"/>
      <c r="Z56" s="126"/>
      <c r="AA56" s="65"/>
      <c r="AB56" s="123"/>
      <c r="AC56" s="126"/>
      <c r="AD56" s="65"/>
      <c r="AE56" s="157"/>
      <c r="AF56" s="126"/>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row>
    <row r="57" spans="1:62" s="1" customFormat="1" ht="16.5" x14ac:dyDescent="0.35">
      <c r="A57" s="605"/>
      <c r="B57" s="168" t="s">
        <v>135</v>
      </c>
      <c r="C57" s="65"/>
      <c r="D57" s="126"/>
      <c r="E57" s="65"/>
      <c r="F57" s="126"/>
      <c r="G57" s="65"/>
      <c r="H57" s="126"/>
      <c r="I57" s="65"/>
      <c r="J57" s="126"/>
      <c r="K57" s="65"/>
      <c r="L57" s="126"/>
      <c r="M57" s="65"/>
      <c r="N57" s="126"/>
      <c r="O57" s="65"/>
      <c r="P57" s="123"/>
      <c r="Q57" s="126"/>
      <c r="R57" s="65"/>
      <c r="S57" s="123"/>
      <c r="T57" s="126"/>
      <c r="U57" s="65"/>
      <c r="V57" s="123"/>
      <c r="W57" s="126"/>
      <c r="X57" s="65"/>
      <c r="Y57" s="123"/>
      <c r="Z57" s="126"/>
      <c r="AA57" s="65"/>
      <c r="AB57" s="123"/>
      <c r="AC57" s="126"/>
      <c r="AD57" s="65"/>
      <c r="AE57" s="157"/>
      <c r="AF57" s="126"/>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row>
    <row r="58" spans="1:62" s="1" customFormat="1" ht="16.5" x14ac:dyDescent="0.35">
      <c r="A58" s="605"/>
      <c r="B58" s="168" t="s">
        <v>136</v>
      </c>
      <c r="C58" s="65"/>
      <c r="D58" s="126"/>
      <c r="E58" s="65"/>
      <c r="F58" s="126"/>
      <c r="G58" s="65"/>
      <c r="H58" s="126"/>
      <c r="I58" s="65"/>
      <c r="J58" s="126"/>
      <c r="K58" s="65"/>
      <c r="L58" s="126"/>
      <c r="M58" s="65"/>
      <c r="N58" s="126"/>
      <c r="O58" s="65"/>
      <c r="P58" s="123"/>
      <c r="Q58" s="126"/>
      <c r="R58" s="65"/>
      <c r="S58" s="123"/>
      <c r="T58" s="126"/>
      <c r="U58" s="65"/>
      <c r="V58" s="123"/>
      <c r="W58" s="126"/>
      <c r="X58" s="65"/>
      <c r="Y58" s="123"/>
      <c r="Z58" s="126"/>
      <c r="AA58" s="65"/>
      <c r="AB58" s="123"/>
      <c r="AC58" s="126"/>
      <c r="AD58" s="65"/>
      <c r="AE58" s="157"/>
      <c r="AF58" s="126"/>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row>
    <row r="59" spans="1:62" s="1" customFormat="1" ht="16.5" x14ac:dyDescent="0.35">
      <c r="A59" s="605"/>
      <c r="B59" s="168" t="s">
        <v>137</v>
      </c>
      <c r="C59" s="65"/>
      <c r="D59" s="126"/>
      <c r="E59" s="65"/>
      <c r="F59" s="126"/>
      <c r="G59" s="65"/>
      <c r="H59" s="126"/>
      <c r="I59" s="65"/>
      <c r="J59" s="126"/>
      <c r="K59" s="65"/>
      <c r="L59" s="126"/>
      <c r="M59" s="65"/>
      <c r="N59" s="126"/>
      <c r="O59" s="65"/>
      <c r="P59" s="123"/>
      <c r="Q59" s="126"/>
      <c r="R59" s="65"/>
      <c r="S59" s="123"/>
      <c r="T59" s="126"/>
      <c r="U59" s="65"/>
      <c r="V59" s="123"/>
      <c r="W59" s="126"/>
      <c r="X59" s="65"/>
      <c r="Y59" s="123"/>
      <c r="Z59" s="126"/>
      <c r="AA59" s="65"/>
      <c r="AB59" s="123"/>
      <c r="AC59" s="126"/>
      <c r="AD59" s="65"/>
      <c r="AE59" s="157"/>
      <c r="AF59" s="126"/>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row>
    <row r="60" spans="1:62" s="1" customFormat="1" ht="16.5" x14ac:dyDescent="0.35">
      <c r="A60" s="605"/>
      <c r="B60" s="168" t="s">
        <v>138</v>
      </c>
      <c r="C60" s="65"/>
      <c r="D60" s="126"/>
      <c r="E60" s="65"/>
      <c r="F60" s="126"/>
      <c r="G60" s="65"/>
      <c r="H60" s="126"/>
      <c r="I60" s="65"/>
      <c r="J60" s="126"/>
      <c r="K60" s="65"/>
      <c r="L60" s="126"/>
      <c r="M60" s="65"/>
      <c r="N60" s="126"/>
      <c r="O60" s="65"/>
      <c r="P60" s="123"/>
      <c r="Q60" s="126"/>
      <c r="R60" s="65"/>
      <c r="S60" s="123"/>
      <c r="T60" s="126"/>
      <c r="U60" s="65"/>
      <c r="V60" s="123"/>
      <c r="W60" s="126"/>
      <c r="X60" s="65"/>
      <c r="Y60" s="123"/>
      <c r="Z60" s="126"/>
      <c r="AA60" s="65"/>
      <c r="AB60" s="123"/>
      <c r="AC60" s="126"/>
      <c r="AD60" s="65"/>
      <c r="AE60" s="157"/>
      <c r="AF60" s="126"/>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row>
    <row r="61" spans="1:62" s="1" customFormat="1" ht="16.5" x14ac:dyDescent="0.35">
      <c r="A61" s="605"/>
      <c r="B61" s="168" t="s">
        <v>139</v>
      </c>
      <c r="C61" s="65"/>
      <c r="D61" s="126"/>
      <c r="E61" s="65"/>
      <c r="F61" s="126"/>
      <c r="G61" s="65"/>
      <c r="H61" s="126"/>
      <c r="I61" s="65"/>
      <c r="J61" s="126"/>
      <c r="K61" s="65"/>
      <c r="L61" s="126"/>
      <c r="M61" s="65"/>
      <c r="N61" s="126"/>
      <c r="O61" s="65"/>
      <c r="P61" s="123"/>
      <c r="Q61" s="126"/>
      <c r="R61" s="65"/>
      <c r="S61" s="123"/>
      <c r="T61" s="126"/>
      <c r="U61" s="65"/>
      <c r="V61" s="123"/>
      <c r="W61" s="126"/>
      <c r="X61" s="65"/>
      <c r="Y61" s="123"/>
      <c r="Z61" s="126"/>
      <c r="AA61" s="65"/>
      <c r="AB61" s="123"/>
      <c r="AC61" s="126"/>
      <c r="AD61" s="65"/>
      <c r="AE61" s="157"/>
      <c r="AF61" s="126"/>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row>
    <row r="62" spans="1:62" s="1" customFormat="1" ht="16.5" x14ac:dyDescent="0.35">
      <c r="A62" s="605"/>
      <c r="B62" s="168" t="s">
        <v>140</v>
      </c>
      <c r="C62" s="65"/>
      <c r="D62" s="126"/>
      <c r="E62" s="65"/>
      <c r="F62" s="126"/>
      <c r="G62" s="65"/>
      <c r="H62" s="126"/>
      <c r="I62" s="65"/>
      <c r="J62" s="126"/>
      <c r="K62" s="65"/>
      <c r="L62" s="126"/>
      <c r="M62" s="65"/>
      <c r="N62" s="126"/>
      <c r="O62" s="65"/>
      <c r="P62" s="123"/>
      <c r="Q62" s="126"/>
      <c r="R62" s="65"/>
      <c r="S62" s="123"/>
      <c r="T62" s="126"/>
      <c r="U62" s="65"/>
      <c r="V62" s="123"/>
      <c r="W62" s="126"/>
      <c r="X62" s="65"/>
      <c r="Y62" s="123"/>
      <c r="Z62" s="126"/>
      <c r="AA62" s="65"/>
      <c r="AB62" s="123"/>
      <c r="AC62" s="126"/>
      <c r="AD62" s="65"/>
      <c r="AE62" s="157"/>
      <c r="AF62" s="126"/>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row>
    <row r="63" spans="1:62" s="1" customFormat="1" ht="16.5" x14ac:dyDescent="0.35">
      <c r="A63" s="605"/>
      <c r="B63" s="168" t="s">
        <v>141</v>
      </c>
      <c r="C63" s="65"/>
      <c r="D63" s="126"/>
      <c r="E63" s="65"/>
      <c r="F63" s="126"/>
      <c r="G63" s="65"/>
      <c r="H63" s="126"/>
      <c r="I63" s="65"/>
      <c r="J63" s="126"/>
      <c r="K63" s="65"/>
      <c r="L63" s="126"/>
      <c r="M63" s="65"/>
      <c r="N63" s="126"/>
      <c r="O63" s="65"/>
      <c r="P63" s="123"/>
      <c r="Q63" s="126"/>
      <c r="R63" s="65"/>
      <c r="S63" s="123"/>
      <c r="T63" s="126"/>
      <c r="U63" s="65"/>
      <c r="V63" s="123"/>
      <c r="W63" s="126"/>
      <c r="X63" s="65"/>
      <c r="Y63" s="123"/>
      <c r="Z63" s="126"/>
      <c r="AA63" s="65"/>
      <c r="AB63" s="123"/>
      <c r="AC63" s="126"/>
      <c r="AD63" s="65"/>
      <c r="AE63" s="157"/>
      <c r="AF63" s="126"/>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row>
    <row r="64" spans="1:62" s="1" customFormat="1" ht="16.5" x14ac:dyDescent="0.35">
      <c r="A64" s="605"/>
      <c r="B64" s="168" t="s">
        <v>142</v>
      </c>
      <c r="C64" s="65"/>
      <c r="D64" s="126"/>
      <c r="E64" s="65"/>
      <c r="F64" s="126"/>
      <c r="G64" s="65"/>
      <c r="H64" s="126"/>
      <c r="I64" s="65"/>
      <c r="J64" s="126"/>
      <c r="K64" s="65"/>
      <c r="L64" s="126"/>
      <c r="M64" s="65"/>
      <c r="N64" s="126"/>
      <c r="O64" s="65"/>
      <c r="P64" s="123"/>
      <c r="Q64" s="126"/>
      <c r="R64" s="65"/>
      <c r="S64" s="123"/>
      <c r="T64" s="126"/>
      <c r="U64" s="65"/>
      <c r="V64" s="123"/>
      <c r="W64" s="126"/>
      <c r="X64" s="65"/>
      <c r="Y64" s="123"/>
      <c r="Z64" s="126"/>
      <c r="AA64" s="65"/>
      <c r="AB64" s="123"/>
      <c r="AC64" s="126"/>
      <c r="AD64" s="65"/>
      <c r="AE64" s="157"/>
      <c r="AF64" s="126"/>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row>
    <row r="65" spans="1:62" s="1" customFormat="1" ht="16.5" x14ac:dyDescent="0.35">
      <c r="A65" s="605"/>
      <c r="B65" s="168" t="s">
        <v>143</v>
      </c>
      <c r="C65" s="65"/>
      <c r="D65" s="126"/>
      <c r="E65" s="65"/>
      <c r="F65" s="126"/>
      <c r="G65" s="65"/>
      <c r="H65" s="126"/>
      <c r="I65" s="65"/>
      <c r="J65" s="126"/>
      <c r="K65" s="65"/>
      <c r="L65" s="126"/>
      <c r="M65" s="65"/>
      <c r="N65" s="126"/>
      <c r="O65" s="65"/>
      <c r="P65" s="123"/>
      <c r="Q65" s="126"/>
      <c r="R65" s="65"/>
      <c r="S65" s="123"/>
      <c r="T65" s="126"/>
      <c r="U65" s="65"/>
      <c r="V65" s="123"/>
      <c r="W65" s="126"/>
      <c r="X65" s="65"/>
      <c r="Y65" s="123"/>
      <c r="Z65" s="126"/>
      <c r="AA65" s="65"/>
      <c r="AB65" s="123"/>
      <c r="AC65" s="126"/>
      <c r="AD65" s="65"/>
      <c r="AE65" s="157"/>
      <c r="AF65" s="126"/>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row>
    <row r="66" spans="1:62" s="1" customFormat="1" ht="16.5" x14ac:dyDescent="0.35">
      <c r="A66" s="605"/>
      <c r="B66" s="168" t="s">
        <v>144</v>
      </c>
      <c r="C66" s="65"/>
      <c r="D66" s="126"/>
      <c r="E66" s="65"/>
      <c r="F66" s="126"/>
      <c r="G66" s="65"/>
      <c r="H66" s="126"/>
      <c r="I66" s="65"/>
      <c r="J66" s="126"/>
      <c r="K66" s="65"/>
      <c r="L66" s="126"/>
      <c r="M66" s="65"/>
      <c r="N66" s="126"/>
      <c r="O66" s="65"/>
      <c r="P66" s="123"/>
      <c r="Q66" s="126"/>
      <c r="R66" s="65"/>
      <c r="S66" s="123"/>
      <c r="T66" s="126"/>
      <c r="U66" s="65"/>
      <c r="V66" s="123"/>
      <c r="W66" s="126"/>
      <c r="X66" s="65"/>
      <c r="Y66" s="123"/>
      <c r="Z66" s="126"/>
      <c r="AA66" s="65"/>
      <c r="AB66" s="123"/>
      <c r="AC66" s="126"/>
      <c r="AD66" s="65"/>
      <c r="AE66" s="157"/>
      <c r="AF66" s="126"/>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row>
    <row r="67" spans="1:62" s="1" customFormat="1" ht="16.5" x14ac:dyDescent="0.35">
      <c r="A67" s="605"/>
      <c r="B67" s="169" t="s">
        <v>145</v>
      </c>
      <c r="C67" s="161"/>
      <c r="D67" s="163"/>
      <c r="E67" s="161"/>
      <c r="F67" s="163"/>
      <c r="G67" s="161"/>
      <c r="H67" s="163"/>
      <c r="I67" s="161"/>
      <c r="J67" s="163"/>
      <c r="K67" s="161"/>
      <c r="L67" s="163"/>
      <c r="M67" s="161"/>
      <c r="N67" s="163"/>
      <c r="O67" s="161"/>
      <c r="P67" s="162"/>
      <c r="Q67" s="163"/>
      <c r="R67" s="161"/>
      <c r="S67" s="162"/>
      <c r="T67" s="163"/>
      <c r="U67" s="161"/>
      <c r="V67" s="162"/>
      <c r="W67" s="163"/>
      <c r="X67" s="161"/>
      <c r="Y67" s="162"/>
      <c r="Z67" s="163"/>
      <c r="AA67" s="161"/>
      <c r="AB67" s="162"/>
      <c r="AC67" s="163"/>
      <c r="AD67" s="161"/>
      <c r="AE67" s="162"/>
      <c r="AF67" s="163"/>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row>
    <row r="68" spans="1:62" s="1" customFormat="1" ht="17" thickBot="1" x14ac:dyDescent="0.4">
      <c r="A68" s="408"/>
      <c r="B68" s="158" t="s">
        <v>100</v>
      </c>
      <c r="C68" s="99"/>
      <c r="D68" s="164"/>
      <c r="E68" s="99"/>
      <c r="F68" s="164"/>
      <c r="G68" s="99"/>
      <c r="H68" s="164"/>
      <c r="I68" s="99"/>
      <c r="J68" s="164"/>
      <c r="K68" s="165"/>
      <c r="L68" s="166"/>
      <c r="M68" s="165"/>
      <c r="N68" s="166"/>
      <c r="O68" s="165"/>
      <c r="P68" s="100"/>
      <c r="Q68" s="164"/>
      <c r="R68" s="99"/>
      <c r="S68" s="100"/>
      <c r="T68" s="164"/>
      <c r="U68" s="99"/>
      <c r="V68" s="100"/>
      <c r="W68" s="164"/>
      <c r="X68" s="99"/>
      <c r="Y68" s="100"/>
      <c r="Z68" s="164"/>
      <c r="AA68" s="99"/>
      <c r="AB68" s="100"/>
      <c r="AC68" s="164"/>
      <c r="AD68" s="99"/>
      <c r="AE68" s="100"/>
      <c r="AF68" s="164"/>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row>
  </sheetData>
  <mergeCells count="54">
    <mergeCell ref="B8:Z11"/>
    <mergeCell ref="AA8:AA11"/>
    <mergeCell ref="AE8:AF8"/>
    <mergeCell ref="AE9:AF9"/>
    <mergeCell ref="AE10:AF10"/>
    <mergeCell ref="AE11:AF11"/>
    <mergeCell ref="O46:Q46"/>
    <mergeCell ref="C45:N45"/>
    <mergeCell ref="K14:L16"/>
    <mergeCell ref="C20:N20"/>
    <mergeCell ref="O20:AF20"/>
    <mergeCell ref="A18:AF18"/>
    <mergeCell ref="A19:B19"/>
    <mergeCell ref="C19:AF19"/>
    <mergeCell ref="I21:J21"/>
    <mergeCell ref="A20:A43"/>
    <mergeCell ref="B20:B22"/>
    <mergeCell ref="E21:F21"/>
    <mergeCell ref="C21:D21"/>
    <mergeCell ref="G21:H21"/>
    <mergeCell ref="X21:Z21"/>
    <mergeCell ref="AA21:AC21"/>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R21:T21"/>
    <mergeCell ref="A14:A16"/>
    <mergeCell ref="O45:AF45"/>
    <mergeCell ref="X46:Z46"/>
    <mergeCell ref="AA46:AC46"/>
    <mergeCell ref="AD46:AF46"/>
    <mergeCell ref="M46:N46"/>
    <mergeCell ref="K46:L46"/>
    <mergeCell ref="A45:A68"/>
    <mergeCell ref="B45:B47"/>
    <mergeCell ref="I46:J46"/>
    <mergeCell ref="G46:H46"/>
    <mergeCell ref="E46:F46"/>
    <mergeCell ref="C46:D46"/>
    <mergeCell ref="R46:T46"/>
    <mergeCell ref="U46:W46"/>
  </mergeCells>
  <phoneticPr fontId="34" type="noConversion"/>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sheetPr>
  <dimension ref="A1:CM16"/>
  <sheetViews>
    <sheetView tabSelected="1" topLeftCell="AI14" zoomScale="87" zoomScaleNormal="80" workbookViewId="0">
      <selection activeCell="D11" sqref="D11"/>
    </sheetView>
  </sheetViews>
  <sheetFormatPr baseColWidth="10" defaultColWidth="11.453125" defaultRowHeight="14.5" x14ac:dyDescent="0.35"/>
  <cols>
    <col min="1" max="1" width="15.453125" style="92" customWidth="1"/>
    <col min="2" max="2" width="35.453125" style="92" customWidth="1"/>
    <col min="3" max="3" width="27.81640625" style="92" customWidth="1"/>
    <col min="4" max="4" width="13.453125" style="92" customWidth="1"/>
    <col min="5" max="5" width="35" style="92" customWidth="1"/>
    <col min="6" max="6" width="22.1796875" style="92" customWidth="1"/>
    <col min="7" max="8" width="13.453125" style="92" customWidth="1"/>
    <col min="9" max="9" width="13.453125" style="93" customWidth="1"/>
    <col min="10" max="10" width="13.1796875" style="93" customWidth="1"/>
    <col min="11" max="11" width="11.453125" style="93" customWidth="1"/>
    <col min="12" max="12" width="10.1796875" style="93" customWidth="1"/>
    <col min="13" max="13" width="10.1796875" style="92" customWidth="1"/>
    <col min="14" max="14" width="55.1796875" style="92" customWidth="1"/>
    <col min="15" max="16" width="10.1796875" style="92" customWidth="1"/>
    <col min="17" max="17" width="57.453125" style="92" customWidth="1"/>
    <col min="18" max="19" width="10.1796875" style="92" customWidth="1"/>
    <col min="20" max="20" width="58.453125" style="92" customWidth="1"/>
    <col min="21" max="22" width="10.1796875" style="92" customWidth="1"/>
    <col min="23" max="23" width="47.453125" style="92" customWidth="1"/>
    <col min="24" max="25" width="10.453125" style="92" customWidth="1"/>
    <col min="26" max="26" width="46.81640625" style="92" customWidth="1"/>
    <col min="27" max="28" width="10.453125" style="92" customWidth="1"/>
    <col min="29" max="29" width="51.453125" style="92" customWidth="1"/>
    <col min="30" max="31" width="10.453125" style="92" customWidth="1"/>
    <col min="32" max="32" width="58.453125" style="92" customWidth="1"/>
    <col min="33" max="34" width="10.453125" style="92" customWidth="1"/>
    <col min="35" max="35" width="58.453125" style="92" customWidth="1"/>
    <col min="36" max="37" width="10.453125" style="92" customWidth="1"/>
    <col min="38" max="38" width="60.6328125" style="92" customWidth="1"/>
    <col min="39" max="40" width="10.453125" style="92" customWidth="1"/>
    <col min="41" max="41" width="13.453125" style="92" customWidth="1"/>
    <col min="42" max="43" width="10.453125" style="92" customWidth="1"/>
    <col min="44" max="44" width="12" style="92" customWidth="1"/>
    <col min="45" max="46" width="10.453125" style="92" customWidth="1"/>
    <col min="47" max="47" width="12.453125" style="92" customWidth="1"/>
    <col min="48" max="48" width="14" style="92" customWidth="1"/>
    <col min="49" max="50" width="12" style="92" customWidth="1"/>
    <col min="51" max="91" width="11.453125" style="96"/>
    <col min="92" max="16384" width="11.453125" style="92"/>
  </cols>
  <sheetData>
    <row r="1" spans="1:91" s="72" customFormat="1" ht="25.5" customHeight="1" thickBot="1" x14ac:dyDescent="0.4">
      <c r="A1" s="459"/>
      <c r="B1" s="641"/>
      <c r="C1" s="646" t="s">
        <v>43</v>
      </c>
      <c r="D1" s="646"/>
      <c r="E1" s="646"/>
      <c r="F1" s="646"/>
      <c r="G1" s="646"/>
      <c r="H1" s="646"/>
      <c r="I1" s="646"/>
      <c r="J1" s="646"/>
      <c r="K1" s="646"/>
      <c r="L1" s="646"/>
      <c r="M1" s="646"/>
      <c r="N1" s="646"/>
      <c r="O1" s="646"/>
      <c r="P1" s="646"/>
      <c r="Q1" s="646"/>
      <c r="R1" s="646"/>
      <c r="S1" s="646"/>
      <c r="T1" s="646"/>
      <c r="U1" s="646"/>
      <c r="V1" s="646"/>
      <c r="W1" s="646"/>
      <c r="X1" s="646"/>
      <c r="Y1" s="646"/>
      <c r="Z1" s="646"/>
      <c r="AA1" s="646"/>
      <c r="AB1" s="646"/>
      <c r="AC1" s="646"/>
      <c r="AD1" s="646"/>
      <c r="AE1" s="646"/>
      <c r="AF1" s="646"/>
      <c r="AG1" s="646"/>
      <c r="AH1" s="646"/>
      <c r="AI1" s="646"/>
      <c r="AJ1" s="646"/>
      <c r="AK1" s="646"/>
      <c r="AL1" s="646"/>
      <c r="AM1" s="646"/>
      <c r="AN1" s="646"/>
      <c r="AO1" s="646"/>
      <c r="AP1" s="646"/>
      <c r="AQ1" s="646"/>
      <c r="AR1" s="646"/>
      <c r="AS1" s="646"/>
      <c r="AT1" s="646"/>
      <c r="AU1" s="646"/>
      <c r="AV1" s="433" t="s">
        <v>161</v>
      </c>
      <c r="AW1" s="434"/>
      <c r="AX1" s="435"/>
      <c r="AY1" s="129"/>
      <c r="AZ1" s="129"/>
      <c r="BA1" s="129"/>
      <c r="BB1" s="129"/>
      <c r="BC1" s="129"/>
      <c r="BD1" s="129"/>
      <c r="BE1" s="129"/>
      <c r="BF1" s="129"/>
      <c r="BG1" s="129"/>
      <c r="BH1" s="129"/>
      <c r="BI1" s="129"/>
      <c r="BJ1" s="129"/>
      <c r="BK1" s="129"/>
      <c r="BL1" s="129"/>
      <c r="BM1" s="129"/>
      <c r="BN1" s="129"/>
      <c r="BO1" s="129"/>
      <c r="BP1" s="129"/>
      <c r="BQ1" s="129"/>
      <c r="BR1" s="129"/>
      <c r="BS1" s="129"/>
      <c r="BT1" s="129"/>
      <c r="BU1" s="129"/>
      <c r="BV1" s="129"/>
      <c r="BW1" s="129"/>
      <c r="BX1" s="129"/>
      <c r="BY1" s="129"/>
      <c r="BZ1" s="129"/>
      <c r="CA1" s="88"/>
      <c r="CB1" s="88"/>
      <c r="CC1" s="88"/>
      <c r="CD1" s="88"/>
      <c r="CE1" s="88"/>
      <c r="CF1" s="88"/>
      <c r="CG1" s="88"/>
      <c r="CH1" s="88"/>
      <c r="CI1" s="88"/>
      <c r="CJ1" s="88"/>
      <c r="CK1" s="88"/>
      <c r="CL1" s="88"/>
      <c r="CM1" s="88"/>
    </row>
    <row r="2" spans="1:91" s="72" customFormat="1" ht="25.5" customHeight="1" thickBot="1" x14ac:dyDescent="0.4">
      <c r="A2" s="459"/>
      <c r="B2" s="641"/>
      <c r="C2" s="647" t="s">
        <v>44</v>
      </c>
      <c r="D2" s="647"/>
      <c r="E2" s="647"/>
      <c r="F2" s="647"/>
      <c r="G2" s="647"/>
      <c r="H2" s="647"/>
      <c r="I2" s="647"/>
      <c r="J2" s="647"/>
      <c r="K2" s="647"/>
      <c r="L2" s="647"/>
      <c r="M2" s="647"/>
      <c r="N2" s="647"/>
      <c r="O2" s="647"/>
      <c r="P2" s="647"/>
      <c r="Q2" s="647"/>
      <c r="R2" s="647"/>
      <c r="S2" s="647"/>
      <c r="T2" s="647"/>
      <c r="U2" s="647"/>
      <c r="V2" s="647"/>
      <c r="W2" s="647"/>
      <c r="X2" s="647"/>
      <c r="Y2" s="647"/>
      <c r="Z2" s="647"/>
      <c r="AA2" s="647"/>
      <c r="AB2" s="647"/>
      <c r="AC2" s="647"/>
      <c r="AD2" s="647"/>
      <c r="AE2" s="647"/>
      <c r="AF2" s="647"/>
      <c r="AG2" s="647"/>
      <c r="AH2" s="647"/>
      <c r="AI2" s="647"/>
      <c r="AJ2" s="647"/>
      <c r="AK2" s="647"/>
      <c r="AL2" s="647"/>
      <c r="AM2" s="647"/>
      <c r="AN2" s="647"/>
      <c r="AO2" s="647"/>
      <c r="AP2" s="647"/>
      <c r="AQ2" s="647"/>
      <c r="AR2" s="647"/>
      <c r="AS2" s="647"/>
      <c r="AT2" s="647"/>
      <c r="AU2" s="647"/>
      <c r="AV2" s="433" t="s">
        <v>162</v>
      </c>
      <c r="AW2" s="434"/>
      <c r="AX2" s="435"/>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88"/>
      <c r="CB2" s="88"/>
      <c r="CC2" s="88"/>
      <c r="CD2" s="88"/>
      <c r="CE2" s="88"/>
      <c r="CF2" s="88"/>
      <c r="CG2" s="88"/>
      <c r="CH2" s="88"/>
      <c r="CI2" s="88"/>
      <c r="CJ2" s="88"/>
      <c r="CK2" s="88"/>
      <c r="CL2" s="88"/>
      <c r="CM2" s="88"/>
    </row>
    <row r="3" spans="1:91" s="72" customFormat="1" ht="25.5" customHeight="1" thickBot="1" x14ac:dyDescent="0.4">
      <c r="A3" s="459"/>
      <c r="B3" s="641"/>
      <c r="C3" s="647" t="s">
        <v>0</v>
      </c>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7"/>
      <c r="AQ3" s="647"/>
      <c r="AR3" s="647"/>
      <c r="AS3" s="647"/>
      <c r="AT3" s="647"/>
      <c r="AU3" s="647"/>
      <c r="AV3" s="433" t="s">
        <v>163</v>
      </c>
      <c r="AW3" s="434"/>
      <c r="AX3" s="435"/>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88"/>
      <c r="CB3" s="88"/>
      <c r="CC3" s="88"/>
      <c r="CD3" s="88"/>
      <c r="CE3" s="88"/>
      <c r="CF3" s="88"/>
      <c r="CG3" s="88"/>
      <c r="CH3" s="88"/>
      <c r="CI3" s="88"/>
      <c r="CJ3" s="88"/>
      <c r="CK3" s="88"/>
      <c r="CL3" s="88"/>
      <c r="CM3" s="88"/>
    </row>
    <row r="4" spans="1:91" s="72" customFormat="1" ht="25.5" customHeight="1" thickBot="1" x14ac:dyDescent="0.4">
      <c r="A4" s="460"/>
      <c r="B4" s="642"/>
      <c r="C4" s="643" t="s">
        <v>147</v>
      </c>
      <c r="D4" s="644"/>
      <c r="E4" s="644"/>
      <c r="F4" s="644"/>
      <c r="G4" s="644"/>
      <c r="H4" s="644"/>
      <c r="I4" s="644"/>
      <c r="J4" s="644"/>
      <c r="K4" s="644"/>
      <c r="L4" s="644"/>
      <c r="M4" s="644"/>
      <c r="N4" s="644"/>
      <c r="O4" s="644"/>
      <c r="P4" s="644"/>
      <c r="Q4" s="644"/>
      <c r="R4" s="644"/>
      <c r="S4" s="644"/>
      <c r="T4" s="644"/>
      <c r="U4" s="644"/>
      <c r="V4" s="644"/>
      <c r="W4" s="644"/>
      <c r="X4" s="644"/>
      <c r="Y4" s="644"/>
      <c r="Z4" s="644"/>
      <c r="AA4" s="644"/>
      <c r="AB4" s="644"/>
      <c r="AC4" s="644"/>
      <c r="AD4" s="644"/>
      <c r="AE4" s="644"/>
      <c r="AF4" s="644"/>
      <c r="AG4" s="644"/>
      <c r="AH4" s="644"/>
      <c r="AI4" s="644"/>
      <c r="AJ4" s="644"/>
      <c r="AK4" s="644"/>
      <c r="AL4" s="644"/>
      <c r="AM4" s="644"/>
      <c r="AN4" s="644"/>
      <c r="AO4" s="644"/>
      <c r="AP4" s="644"/>
      <c r="AQ4" s="644"/>
      <c r="AR4" s="644"/>
      <c r="AS4" s="644"/>
      <c r="AT4" s="644"/>
      <c r="AU4" s="645"/>
      <c r="AV4" s="433" t="s">
        <v>168</v>
      </c>
      <c r="AW4" s="434"/>
      <c r="AX4" s="435"/>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88"/>
      <c r="CB4" s="88"/>
      <c r="CC4" s="88"/>
      <c r="CD4" s="88"/>
      <c r="CE4" s="88"/>
      <c r="CF4" s="88"/>
      <c r="CG4" s="88"/>
      <c r="CH4" s="88"/>
      <c r="CI4" s="88"/>
      <c r="CJ4" s="88"/>
      <c r="CK4" s="88"/>
      <c r="CL4" s="88"/>
      <c r="CM4" s="88"/>
    </row>
    <row r="5" spans="1:91" s="72" customFormat="1" ht="11.5" customHeight="1" thickBot="1" x14ac:dyDescent="0.4">
      <c r="A5" s="73"/>
      <c r="B5" s="1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1"/>
      <c r="AO5" s="91"/>
      <c r="AP5" s="91"/>
      <c r="AQ5" s="91"/>
      <c r="AR5" s="91"/>
      <c r="AS5" s="91"/>
      <c r="AT5" s="91"/>
      <c r="AU5" s="91"/>
      <c r="AV5" s="75"/>
      <c r="AW5" s="75"/>
      <c r="AX5" s="75"/>
      <c r="AY5" s="129"/>
      <c r="AZ5" s="129"/>
      <c r="BA5" s="129"/>
      <c r="BB5" s="129"/>
      <c r="BC5" s="129"/>
      <c r="BD5" s="129"/>
      <c r="BE5" s="129"/>
      <c r="BF5" s="129"/>
      <c r="BG5" s="129"/>
      <c r="BH5" s="129"/>
      <c r="BI5" s="129"/>
      <c r="BJ5" s="129"/>
      <c r="BK5" s="129"/>
      <c r="BL5" s="129"/>
      <c r="BM5" s="129"/>
      <c r="BN5" s="129"/>
      <c r="BO5" s="129"/>
      <c r="BP5" s="129"/>
      <c r="BQ5" s="129"/>
      <c r="BR5" s="129"/>
      <c r="BS5" s="129"/>
      <c r="BT5" s="129"/>
      <c r="BU5" s="129"/>
      <c r="BV5" s="129"/>
      <c r="BW5" s="129"/>
      <c r="BX5" s="129"/>
      <c r="BY5" s="129"/>
      <c r="BZ5" s="129"/>
      <c r="CA5" s="88"/>
      <c r="CB5" s="88"/>
      <c r="CC5" s="88"/>
      <c r="CD5" s="88"/>
      <c r="CE5" s="88"/>
      <c r="CF5" s="88"/>
      <c r="CG5" s="88"/>
      <c r="CH5" s="88"/>
      <c r="CI5" s="88"/>
      <c r="CJ5" s="88"/>
      <c r="CK5" s="88"/>
      <c r="CL5" s="88"/>
      <c r="CM5" s="88"/>
    </row>
    <row r="6" spans="1:91" s="1" customFormat="1" ht="40.5" customHeight="1" thickBot="1" x14ac:dyDescent="0.4">
      <c r="A6" s="445" t="s">
        <v>47</v>
      </c>
      <c r="B6" s="447"/>
      <c r="C6" s="556" t="s">
        <v>171</v>
      </c>
      <c r="D6" s="557"/>
      <c r="E6" s="557"/>
      <c r="F6" s="557"/>
      <c r="G6" s="557"/>
      <c r="H6" s="557"/>
      <c r="I6" s="557"/>
      <c r="J6" s="557"/>
      <c r="K6" s="558"/>
      <c r="M6" s="156"/>
      <c r="N6" s="182" t="s">
        <v>48</v>
      </c>
      <c r="O6" s="559">
        <v>2024110010308</v>
      </c>
      <c r="P6" s="671"/>
      <c r="Q6" s="560"/>
    </row>
    <row r="7" spans="1:91" s="88" customFormat="1" ht="10.5" customHeight="1" thickBot="1" x14ac:dyDescent="0.4">
      <c r="A7" s="97"/>
      <c r="B7" s="91"/>
      <c r="C7" s="91"/>
      <c r="D7" s="91"/>
      <c r="E7" s="91"/>
      <c r="F7" s="91"/>
      <c r="G7" s="91"/>
      <c r="H7" s="91"/>
      <c r="I7" s="91"/>
      <c r="J7" s="91"/>
      <c r="K7" s="91"/>
      <c r="L7" s="91"/>
      <c r="M7" s="98"/>
      <c r="N7" s="98"/>
      <c r="O7" s="98"/>
      <c r="AY7" s="129"/>
      <c r="AZ7" s="129"/>
      <c r="BA7" s="129"/>
      <c r="BB7" s="129"/>
      <c r="BC7" s="129"/>
      <c r="BD7" s="129"/>
      <c r="BE7" s="129"/>
      <c r="BF7" s="129"/>
      <c r="BG7" s="129"/>
      <c r="BH7" s="129"/>
      <c r="BI7" s="129"/>
      <c r="BJ7" s="129"/>
      <c r="BK7" s="129"/>
      <c r="BL7" s="129"/>
      <c r="BM7" s="129"/>
      <c r="BN7" s="129"/>
      <c r="BO7" s="129"/>
      <c r="BP7" s="129"/>
      <c r="BQ7" s="129"/>
      <c r="BR7" s="129"/>
      <c r="BS7" s="129"/>
      <c r="BT7" s="129"/>
      <c r="BU7" s="129"/>
      <c r="BV7" s="129"/>
      <c r="BW7" s="129"/>
      <c r="BX7" s="129"/>
      <c r="BY7" s="129"/>
      <c r="BZ7" s="129"/>
    </row>
    <row r="8" spans="1:91" s="72" customFormat="1" ht="21.75" customHeight="1" thickBot="1" x14ac:dyDescent="0.4">
      <c r="A8" s="551" t="s">
        <v>2</v>
      </c>
      <c r="B8" s="551"/>
      <c r="C8" s="135" t="s">
        <v>49</v>
      </c>
      <c r="D8" s="303">
        <v>45688</v>
      </c>
      <c r="E8" s="133" t="s">
        <v>50</v>
      </c>
      <c r="F8" s="304">
        <v>45716</v>
      </c>
      <c r="G8" s="133" t="s">
        <v>51</v>
      </c>
      <c r="H8" s="303">
        <v>45747</v>
      </c>
      <c r="I8" s="152" t="s">
        <v>52</v>
      </c>
      <c r="J8" s="303">
        <v>45777</v>
      </c>
      <c r="K8" s="153"/>
      <c r="L8" s="154"/>
      <c r="M8" s="137"/>
      <c r="N8" s="652" t="s">
        <v>3</v>
      </c>
      <c r="O8" s="653"/>
      <c r="P8" s="654"/>
      <c r="Q8" s="620" t="s">
        <v>53</v>
      </c>
      <c r="R8" s="620"/>
      <c r="S8" s="620"/>
      <c r="T8" s="648"/>
      <c r="U8" s="649"/>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8"/>
      <c r="AY8" s="129"/>
      <c r="AZ8" s="129"/>
      <c r="BA8" s="129"/>
      <c r="BB8" s="129"/>
      <c r="BC8" s="129"/>
      <c r="BD8" s="129"/>
      <c r="BE8" s="129"/>
      <c r="BF8" s="129"/>
      <c r="BG8" s="129"/>
      <c r="BH8" s="129"/>
      <c r="BI8" s="129"/>
      <c r="BJ8" s="129"/>
      <c r="BK8" s="129"/>
      <c r="BL8" s="129"/>
      <c r="BM8" s="129"/>
      <c r="BN8" s="129"/>
      <c r="BO8" s="129"/>
      <c r="BP8" s="129"/>
      <c r="BQ8" s="129"/>
      <c r="BR8" s="129"/>
      <c r="BS8" s="129"/>
      <c r="BT8" s="129"/>
      <c r="BU8" s="129"/>
      <c r="BV8" s="129"/>
      <c r="BW8" s="129"/>
      <c r="BX8" s="129"/>
      <c r="BY8" s="129"/>
      <c r="BZ8" s="129"/>
      <c r="CA8" s="88"/>
      <c r="CB8" s="88"/>
      <c r="CC8" s="88"/>
      <c r="CD8" s="88"/>
      <c r="CE8" s="88"/>
      <c r="CF8" s="88"/>
      <c r="CG8" s="88"/>
      <c r="CH8" s="88"/>
      <c r="CI8" s="88"/>
      <c r="CJ8" s="88"/>
      <c r="CK8" s="88"/>
      <c r="CL8" s="88"/>
      <c r="CM8" s="88"/>
    </row>
    <row r="9" spans="1:91" s="72" customFormat="1" ht="21.75" customHeight="1" thickBot="1" x14ac:dyDescent="0.35">
      <c r="A9" s="551"/>
      <c r="B9" s="551"/>
      <c r="C9" s="135" t="s">
        <v>54</v>
      </c>
      <c r="D9" s="301">
        <v>45808</v>
      </c>
      <c r="E9" s="133" t="s">
        <v>55</v>
      </c>
      <c r="F9" s="335">
        <v>45838</v>
      </c>
      <c r="G9" s="133" t="s">
        <v>56</v>
      </c>
      <c r="H9" s="305">
        <v>45869</v>
      </c>
      <c r="I9" s="152" t="s">
        <v>57</v>
      </c>
      <c r="J9" s="334">
        <v>45900</v>
      </c>
      <c r="K9" s="153"/>
      <c r="L9" s="154"/>
      <c r="M9" s="137"/>
      <c r="N9" s="655"/>
      <c r="O9" s="656"/>
      <c r="P9" s="657"/>
      <c r="Q9" s="620" t="s">
        <v>58</v>
      </c>
      <c r="R9" s="620"/>
      <c r="S9" s="620"/>
      <c r="T9" s="648"/>
      <c r="U9" s="649"/>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c r="AX9" s="88"/>
      <c r="AY9" s="129"/>
      <c r="AZ9" s="129"/>
      <c r="BA9" s="129"/>
      <c r="BB9" s="129"/>
      <c r="BC9" s="129"/>
      <c r="BD9" s="129"/>
      <c r="BE9" s="129"/>
      <c r="BF9" s="129"/>
      <c r="BG9" s="129"/>
      <c r="BH9" s="129"/>
      <c r="BI9" s="129"/>
      <c r="BJ9" s="129"/>
      <c r="BK9" s="129"/>
      <c r="BL9" s="129"/>
      <c r="BM9" s="129"/>
      <c r="BN9" s="129"/>
      <c r="BO9" s="129"/>
      <c r="BP9" s="129"/>
      <c r="BQ9" s="129"/>
      <c r="BR9" s="129"/>
      <c r="BS9" s="129"/>
      <c r="BT9" s="129"/>
      <c r="BU9" s="129"/>
      <c r="BV9" s="129"/>
      <c r="BW9" s="129"/>
      <c r="BX9" s="129"/>
      <c r="BY9" s="129"/>
      <c r="BZ9" s="129"/>
      <c r="CA9" s="88"/>
      <c r="CB9" s="88"/>
      <c r="CC9" s="88"/>
      <c r="CD9" s="88"/>
      <c r="CE9" s="88"/>
      <c r="CF9" s="88"/>
      <c r="CG9" s="88"/>
      <c r="CH9" s="88"/>
      <c r="CI9" s="88"/>
      <c r="CJ9" s="88"/>
      <c r="CK9" s="88"/>
      <c r="CL9" s="88"/>
      <c r="CM9" s="88"/>
    </row>
    <row r="10" spans="1:91" s="72" customFormat="1" ht="21.75" customHeight="1" thickBot="1" x14ac:dyDescent="0.35">
      <c r="A10" s="551"/>
      <c r="B10" s="551"/>
      <c r="C10" s="133" t="s">
        <v>59</v>
      </c>
      <c r="D10" s="341">
        <v>45930</v>
      </c>
      <c r="E10" s="133" t="s">
        <v>60</v>
      </c>
      <c r="F10" s="130"/>
      <c r="G10" s="133" t="s">
        <v>61</v>
      </c>
      <c r="H10" s="136"/>
      <c r="I10" s="152" t="s">
        <v>62</v>
      </c>
      <c r="J10" s="134"/>
      <c r="K10" s="153"/>
      <c r="L10" s="154"/>
      <c r="M10" s="137"/>
      <c r="N10" s="658"/>
      <c r="O10" s="659"/>
      <c r="P10" s="660"/>
      <c r="Q10" s="620" t="s">
        <v>63</v>
      </c>
      <c r="R10" s="620"/>
      <c r="S10" s="620"/>
      <c r="T10" s="650" t="s">
        <v>173</v>
      </c>
      <c r="U10" s="651"/>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88"/>
      <c r="CB10" s="88"/>
      <c r="CC10" s="88"/>
      <c r="CD10" s="88"/>
      <c r="CE10" s="88"/>
      <c r="CF10" s="88"/>
      <c r="CG10" s="88"/>
      <c r="CH10" s="88"/>
      <c r="CI10" s="88"/>
      <c r="CJ10" s="88"/>
      <c r="CK10" s="88"/>
      <c r="CL10" s="88"/>
      <c r="CM10" s="88"/>
    </row>
    <row r="11" spans="1:91" s="88" customFormat="1" ht="18" customHeight="1" thickBot="1" x14ac:dyDescent="0.4">
      <c r="I11" s="155"/>
      <c r="J11" s="155"/>
      <c r="K11" s="155"/>
      <c r="L11" s="155"/>
      <c r="AY11" s="129"/>
      <c r="AZ11" s="129"/>
      <c r="BA11" s="129"/>
      <c r="BB11" s="129"/>
      <c r="BC11" s="129"/>
      <c r="BD11" s="129"/>
      <c r="BE11" s="129"/>
      <c r="BF11" s="129"/>
      <c r="BG11" s="129"/>
      <c r="BH11" s="129"/>
      <c r="BI11" s="129"/>
      <c r="BJ11" s="129"/>
      <c r="BK11" s="129"/>
      <c r="BL11" s="129"/>
      <c r="BM11" s="129"/>
      <c r="BN11" s="129"/>
      <c r="BO11" s="129"/>
      <c r="BP11" s="129"/>
      <c r="BQ11" s="129"/>
      <c r="BR11" s="129"/>
      <c r="BS11" s="129"/>
      <c r="BT11" s="129"/>
      <c r="BU11" s="129"/>
      <c r="BV11" s="129"/>
      <c r="BW11" s="129"/>
      <c r="BX11" s="129"/>
      <c r="BY11" s="129"/>
      <c r="BZ11" s="129"/>
    </row>
    <row r="12" spans="1:91" ht="23.5" customHeight="1" thickBot="1" x14ac:dyDescent="0.4">
      <c r="A12" s="673" t="s">
        <v>34</v>
      </c>
      <c r="B12" s="664" t="s">
        <v>35</v>
      </c>
      <c r="C12" s="675" t="s">
        <v>148</v>
      </c>
      <c r="D12" s="675" t="s">
        <v>36</v>
      </c>
      <c r="E12" s="675" t="s">
        <v>37</v>
      </c>
      <c r="F12" s="675" t="s">
        <v>38</v>
      </c>
      <c r="G12" s="664" t="s">
        <v>39</v>
      </c>
      <c r="H12" s="664" t="s">
        <v>40</v>
      </c>
      <c r="I12" s="677" t="s">
        <v>149</v>
      </c>
      <c r="J12" s="677" t="s">
        <v>150</v>
      </c>
      <c r="K12" s="666" t="s">
        <v>41</v>
      </c>
      <c r="L12" s="679" t="s">
        <v>49</v>
      </c>
      <c r="M12" s="662"/>
      <c r="N12" s="663"/>
      <c r="O12" s="661" t="s">
        <v>50</v>
      </c>
      <c r="P12" s="662"/>
      <c r="Q12" s="663"/>
      <c r="R12" s="661" t="s">
        <v>51</v>
      </c>
      <c r="S12" s="662"/>
      <c r="T12" s="663"/>
      <c r="U12" s="661" t="s">
        <v>52</v>
      </c>
      <c r="V12" s="662"/>
      <c r="W12" s="663"/>
      <c r="X12" s="661" t="s">
        <v>54</v>
      </c>
      <c r="Y12" s="662"/>
      <c r="Z12" s="663"/>
      <c r="AA12" s="661" t="s">
        <v>55</v>
      </c>
      <c r="AB12" s="662"/>
      <c r="AC12" s="663"/>
      <c r="AD12" s="661" t="s">
        <v>56</v>
      </c>
      <c r="AE12" s="662"/>
      <c r="AF12" s="663"/>
      <c r="AG12" s="661" t="s">
        <v>57</v>
      </c>
      <c r="AH12" s="662"/>
      <c r="AI12" s="663"/>
      <c r="AJ12" s="661" t="s">
        <v>59</v>
      </c>
      <c r="AK12" s="662"/>
      <c r="AL12" s="663"/>
      <c r="AM12" s="661" t="s">
        <v>60</v>
      </c>
      <c r="AN12" s="662"/>
      <c r="AO12" s="663"/>
      <c r="AP12" s="661" t="s">
        <v>61</v>
      </c>
      <c r="AQ12" s="662"/>
      <c r="AR12" s="663"/>
      <c r="AS12" s="661" t="s">
        <v>62</v>
      </c>
      <c r="AT12" s="662"/>
      <c r="AU12" s="663"/>
      <c r="AV12" s="670" t="s">
        <v>151</v>
      </c>
      <c r="AW12" s="672" t="s">
        <v>152</v>
      </c>
      <c r="AX12" s="669" t="s">
        <v>269</v>
      </c>
      <c r="AY12" s="668"/>
      <c r="AZ12" s="668"/>
      <c r="BA12" s="668"/>
      <c r="BB12" s="668"/>
      <c r="BC12" s="668"/>
      <c r="BD12" s="668"/>
      <c r="BE12" s="668"/>
      <c r="BF12" s="668"/>
      <c r="BG12" s="668"/>
    </row>
    <row r="13" spans="1:91" s="93" customFormat="1" ht="36.75" customHeight="1" thickBot="1" x14ac:dyDescent="0.4">
      <c r="A13" s="674"/>
      <c r="B13" s="665"/>
      <c r="C13" s="676"/>
      <c r="D13" s="676"/>
      <c r="E13" s="676"/>
      <c r="F13" s="676"/>
      <c r="G13" s="665"/>
      <c r="H13" s="665"/>
      <c r="I13" s="678"/>
      <c r="J13" s="678"/>
      <c r="K13" s="667"/>
      <c r="L13" s="138" t="s">
        <v>153</v>
      </c>
      <c r="M13" s="131" t="s">
        <v>154</v>
      </c>
      <c r="N13" s="131" t="s">
        <v>42</v>
      </c>
      <c r="O13" s="138" t="s">
        <v>153</v>
      </c>
      <c r="P13" s="131" t="s">
        <v>154</v>
      </c>
      <c r="Q13" s="131" t="s">
        <v>42</v>
      </c>
      <c r="R13" s="138" t="s">
        <v>153</v>
      </c>
      <c r="S13" s="131" t="s">
        <v>154</v>
      </c>
      <c r="T13" s="131" t="s">
        <v>42</v>
      </c>
      <c r="U13" s="138" t="s">
        <v>153</v>
      </c>
      <c r="V13" s="131" t="s">
        <v>154</v>
      </c>
      <c r="W13" s="131" t="s">
        <v>42</v>
      </c>
      <c r="X13" s="138" t="s">
        <v>153</v>
      </c>
      <c r="Y13" s="131" t="s">
        <v>154</v>
      </c>
      <c r="Z13" s="131" t="s">
        <v>42</v>
      </c>
      <c r="AA13" s="138" t="s">
        <v>153</v>
      </c>
      <c r="AB13" s="131" t="s">
        <v>154</v>
      </c>
      <c r="AC13" s="131" t="s">
        <v>42</v>
      </c>
      <c r="AD13" s="138" t="s">
        <v>153</v>
      </c>
      <c r="AE13" s="131" t="s">
        <v>154</v>
      </c>
      <c r="AF13" s="131" t="s">
        <v>42</v>
      </c>
      <c r="AG13" s="138" t="s">
        <v>153</v>
      </c>
      <c r="AH13" s="131" t="s">
        <v>154</v>
      </c>
      <c r="AI13" s="131" t="s">
        <v>42</v>
      </c>
      <c r="AJ13" s="138" t="s">
        <v>153</v>
      </c>
      <c r="AK13" s="131" t="s">
        <v>154</v>
      </c>
      <c r="AL13" s="131" t="s">
        <v>42</v>
      </c>
      <c r="AM13" s="138" t="s">
        <v>153</v>
      </c>
      <c r="AN13" s="131" t="s">
        <v>154</v>
      </c>
      <c r="AO13" s="131" t="s">
        <v>42</v>
      </c>
      <c r="AP13" s="138" t="s">
        <v>153</v>
      </c>
      <c r="AQ13" s="131" t="s">
        <v>154</v>
      </c>
      <c r="AR13" s="131" t="s">
        <v>42</v>
      </c>
      <c r="AS13" s="138" t="s">
        <v>153</v>
      </c>
      <c r="AT13" s="131" t="s">
        <v>154</v>
      </c>
      <c r="AU13" s="131" t="s">
        <v>42</v>
      </c>
      <c r="AV13" s="670" t="s">
        <v>151</v>
      </c>
      <c r="AW13" s="672" t="s">
        <v>152</v>
      </c>
      <c r="AX13" s="669" t="s">
        <v>269</v>
      </c>
      <c r="AY13" s="668"/>
      <c r="AZ13" s="668"/>
      <c r="BA13" s="668"/>
      <c r="BB13" s="668"/>
      <c r="BC13" s="668"/>
      <c r="BD13" s="668"/>
      <c r="BE13" s="668"/>
      <c r="BF13" s="668"/>
      <c r="BG13" s="668"/>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row>
    <row r="14" spans="1:91" ht="153" customHeight="1" x14ac:dyDescent="0.35">
      <c r="A14" s="172" t="s">
        <v>249</v>
      </c>
      <c r="B14" s="173" t="s">
        <v>250</v>
      </c>
      <c r="C14" s="173" t="s">
        <v>246</v>
      </c>
      <c r="D14" s="174">
        <v>14</v>
      </c>
      <c r="E14" s="173" t="s">
        <v>251</v>
      </c>
      <c r="F14" s="174">
        <v>2</v>
      </c>
      <c r="G14" s="174" t="s">
        <v>252</v>
      </c>
      <c r="H14" s="174" t="s">
        <v>253</v>
      </c>
      <c r="I14" s="175">
        <v>13521</v>
      </c>
      <c r="J14" s="175">
        <v>20650</v>
      </c>
      <c r="K14" s="262">
        <v>3500</v>
      </c>
      <c r="L14" s="176">
        <v>150</v>
      </c>
      <c r="M14" s="263">
        <v>290</v>
      </c>
      <c r="N14" s="264" t="s">
        <v>254</v>
      </c>
      <c r="O14" s="177">
        <v>200</v>
      </c>
      <c r="P14" s="265">
        <v>294</v>
      </c>
      <c r="Q14" s="266" t="s">
        <v>255</v>
      </c>
      <c r="R14" s="177">
        <v>250</v>
      </c>
      <c r="S14" s="265">
        <v>373</v>
      </c>
      <c r="T14" s="266" t="s">
        <v>256</v>
      </c>
      <c r="U14" s="177">
        <v>350</v>
      </c>
      <c r="V14" s="265">
        <v>339</v>
      </c>
      <c r="W14" s="266" t="s">
        <v>257</v>
      </c>
      <c r="X14" s="177">
        <v>350</v>
      </c>
      <c r="Y14" s="265">
        <v>341</v>
      </c>
      <c r="Z14" s="297" t="s">
        <v>413</v>
      </c>
      <c r="AA14" s="177">
        <v>450</v>
      </c>
      <c r="AB14" s="265">
        <v>404</v>
      </c>
      <c r="AC14" s="297" t="s">
        <v>438</v>
      </c>
      <c r="AD14" s="177">
        <v>450</v>
      </c>
      <c r="AE14" s="265">
        <v>323</v>
      </c>
      <c r="AF14" s="297" t="s">
        <v>454</v>
      </c>
      <c r="AG14" s="177">
        <v>350</v>
      </c>
      <c r="AH14" s="265">
        <v>286</v>
      </c>
      <c r="AI14" s="297" t="s">
        <v>548</v>
      </c>
      <c r="AJ14" s="177">
        <v>350</v>
      </c>
      <c r="AK14" s="265">
        <v>322</v>
      </c>
      <c r="AL14" s="297" t="s">
        <v>588</v>
      </c>
      <c r="AM14" s="177">
        <v>250</v>
      </c>
      <c r="AN14" s="178"/>
      <c r="AO14" s="178"/>
      <c r="AP14" s="177">
        <v>200</v>
      </c>
      <c r="AQ14" s="178"/>
      <c r="AR14" s="178"/>
      <c r="AS14" s="177">
        <v>150</v>
      </c>
      <c r="AT14" s="178"/>
      <c r="AU14" s="178"/>
      <c r="AV14" s="94">
        <f t="shared" ref="AV14:AW16" si="0">+L14+O14+R14+U14+X14+AA14+AD14+AG14+AJ14+AM14+AP14+AS14</f>
        <v>3500</v>
      </c>
      <c r="AW14" s="132">
        <f t="shared" si="0"/>
        <v>2972</v>
      </c>
      <c r="AX14" s="267" t="s">
        <v>258</v>
      </c>
    </row>
    <row r="15" spans="1:91" ht="147" customHeight="1" x14ac:dyDescent="0.35">
      <c r="A15" s="172" t="s">
        <v>249</v>
      </c>
      <c r="B15" s="173" t="s">
        <v>250</v>
      </c>
      <c r="C15" s="173" t="s">
        <v>246</v>
      </c>
      <c r="D15" s="174">
        <v>15</v>
      </c>
      <c r="E15" s="173" t="s">
        <v>259</v>
      </c>
      <c r="F15" s="174">
        <v>1</v>
      </c>
      <c r="G15" s="174" t="s">
        <v>252</v>
      </c>
      <c r="H15" s="174" t="s">
        <v>253</v>
      </c>
      <c r="I15" s="175">
        <v>8570</v>
      </c>
      <c r="J15" s="175">
        <v>20178</v>
      </c>
      <c r="K15" s="262">
        <v>2300</v>
      </c>
      <c r="L15" s="176">
        <v>100</v>
      </c>
      <c r="M15" s="263">
        <v>192</v>
      </c>
      <c r="N15" s="264" t="s">
        <v>260</v>
      </c>
      <c r="O15" s="177">
        <v>140</v>
      </c>
      <c r="P15" s="265">
        <v>182</v>
      </c>
      <c r="Q15" s="266" t="s">
        <v>261</v>
      </c>
      <c r="R15" s="177">
        <v>180</v>
      </c>
      <c r="S15" s="265">
        <v>194</v>
      </c>
      <c r="T15" s="266" t="s">
        <v>262</v>
      </c>
      <c r="U15" s="177">
        <v>200</v>
      </c>
      <c r="V15" s="265">
        <v>217</v>
      </c>
      <c r="W15" s="266" t="s">
        <v>263</v>
      </c>
      <c r="X15" s="177">
        <v>230</v>
      </c>
      <c r="Y15" s="265">
        <v>215</v>
      </c>
      <c r="Z15" s="297" t="s">
        <v>412</v>
      </c>
      <c r="AA15" s="177">
        <v>300</v>
      </c>
      <c r="AB15" s="265">
        <v>208</v>
      </c>
      <c r="AC15" s="297" t="s">
        <v>437</v>
      </c>
      <c r="AD15" s="177">
        <v>300</v>
      </c>
      <c r="AE15" s="265">
        <v>216</v>
      </c>
      <c r="AF15" s="297" t="s">
        <v>455</v>
      </c>
      <c r="AG15" s="177">
        <v>230</v>
      </c>
      <c r="AH15" s="265">
        <v>178</v>
      </c>
      <c r="AI15" s="297" t="s">
        <v>549</v>
      </c>
      <c r="AJ15" s="177">
        <v>200</v>
      </c>
      <c r="AK15" s="265">
        <v>203</v>
      </c>
      <c r="AL15" s="297" t="s">
        <v>589</v>
      </c>
      <c r="AM15" s="177">
        <v>180</v>
      </c>
      <c r="AN15" s="178"/>
      <c r="AO15" s="178"/>
      <c r="AP15" s="177">
        <v>140</v>
      </c>
      <c r="AQ15" s="178"/>
      <c r="AR15" s="178"/>
      <c r="AS15" s="177">
        <v>100</v>
      </c>
      <c r="AT15" s="178"/>
      <c r="AU15" s="178"/>
      <c r="AV15" s="94">
        <f t="shared" si="0"/>
        <v>2300</v>
      </c>
      <c r="AW15" s="132">
        <f t="shared" si="0"/>
        <v>1805</v>
      </c>
      <c r="AX15" s="267" t="s">
        <v>258</v>
      </c>
    </row>
    <row r="16" spans="1:91" ht="132" customHeight="1" x14ac:dyDescent="0.35">
      <c r="A16" s="172" t="s">
        <v>249</v>
      </c>
      <c r="B16" s="173" t="s">
        <v>250</v>
      </c>
      <c r="C16" s="173" t="s">
        <v>246</v>
      </c>
      <c r="D16" s="174">
        <v>16</v>
      </c>
      <c r="E16" s="173" t="s">
        <v>264</v>
      </c>
      <c r="F16" s="174">
        <v>3</v>
      </c>
      <c r="G16" s="174" t="s">
        <v>252</v>
      </c>
      <c r="H16" s="174" t="s">
        <v>253</v>
      </c>
      <c r="I16" s="175">
        <v>20697</v>
      </c>
      <c r="J16" s="175">
        <v>22950</v>
      </c>
      <c r="K16" s="262">
        <v>4000</v>
      </c>
      <c r="L16" s="176">
        <v>150</v>
      </c>
      <c r="M16" s="263">
        <v>283</v>
      </c>
      <c r="N16" s="264" t="s">
        <v>265</v>
      </c>
      <c r="O16" s="177">
        <v>250</v>
      </c>
      <c r="P16" s="265">
        <v>322</v>
      </c>
      <c r="Q16" s="266" t="s">
        <v>266</v>
      </c>
      <c r="R16" s="177">
        <v>250</v>
      </c>
      <c r="S16" s="265">
        <v>456</v>
      </c>
      <c r="T16" s="266" t="s">
        <v>267</v>
      </c>
      <c r="U16" s="177">
        <v>350</v>
      </c>
      <c r="V16" s="265">
        <v>387</v>
      </c>
      <c r="W16" s="266" t="s">
        <v>268</v>
      </c>
      <c r="X16" s="177">
        <v>450</v>
      </c>
      <c r="Y16" s="265">
        <v>394</v>
      </c>
      <c r="Z16" s="297" t="s">
        <v>414</v>
      </c>
      <c r="AA16" s="177">
        <v>550</v>
      </c>
      <c r="AB16" s="265">
        <v>388</v>
      </c>
      <c r="AC16" s="297" t="s">
        <v>439</v>
      </c>
      <c r="AD16" s="177">
        <v>550</v>
      </c>
      <c r="AE16" s="265">
        <v>480</v>
      </c>
      <c r="AF16" s="297" t="s">
        <v>467</v>
      </c>
      <c r="AG16" s="177">
        <v>450</v>
      </c>
      <c r="AH16" s="265">
        <v>368</v>
      </c>
      <c r="AI16" s="297" t="s">
        <v>550</v>
      </c>
      <c r="AJ16" s="177">
        <v>350</v>
      </c>
      <c r="AK16" s="265">
        <v>366</v>
      </c>
      <c r="AL16" s="297" t="s">
        <v>590</v>
      </c>
      <c r="AM16" s="177">
        <v>250</v>
      </c>
      <c r="AN16" s="178"/>
      <c r="AO16" s="178"/>
      <c r="AP16" s="177">
        <v>250</v>
      </c>
      <c r="AQ16" s="178"/>
      <c r="AR16" s="178"/>
      <c r="AS16" s="177">
        <v>150</v>
      </c>
      <c r="AT16" s="178"/>
      <c r="AU16" s="178"/>
      <c r="AV16" s="94">
        <f t="shared" si="0"/>
        <v>4000</v>
      </c>
      <c r="AW16" s="132">
        <f t="shared" si="0"/>
        <v>3444</v>
      </c>
      <c r="AX16" s="267" t="s">
        <v>258</v>
      </c>
    </row>
  </sheetData>
  <mergeCells count="55">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 ref="AX12:AX13"/>
    <mergeCell ref="AY12:AY13"/>
    <mergeCell ref="AZ12:AZ13"/>
    <mergeCell ref="X12:Z12"/>
    <mergeCell ref="AJ12:AL12"/>
    <mergeCell ref="AM12:AO12"/>
    <mergeCell ref="AV12:AV13"/>
    <mergeCell ref="AS12:AU12"/>
    <mergeCell ref="AP12:AR12"/>
    <mergeCell ref="AD12:AF12"/>
    <mergeCell ref="AG12:AI12"/>
    <mergeCell ref="BG12:BG13"/>
    <mergeCell ref="BA12:BA13"/>
    <mergeCell ref="BB12:BB13"/>
    <mergeCell ref="BC12:BC13"/>
    <mergeCell ref="BD12:BD13"/>
    <mergeCell ref="BE12:BE13"/>
    <mergeCell ref="BF12:BF13"/>
    <mergeCell ref="R12:T12"/>
    <mergeCell ref="U12:W12"/>
    <mergeCell ref="G12:G13"/>
    <mergeCell ref="K12:K13"/>
    <mergeCell ref="AA12:AC12"/>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8"/>
  <sheetViews>
    <sheetView topLeftCell="A13" zoomScaleNormal="100" workbookViewId="0">
      <selection activeCell="D14" sqref="D14:E14"/>
    </sheetView>
  </sheetViews>
  <sheetFormatPr baseColWidth="10" defaultColWidth="11.453125" defaultRowHeight="15" customHeight="1" x14ac:dyDescent="0.35"/>
  <cols>
    <col min="1" max="1" width="17.453125" customWidth="1"/>
    <col min="2" max="2" width="15.453125" customWidth="1"/>
    <col min="3" max="3" width="25.453125" customWidth="1"/>
    <col min="4" max="4" width="56.453125" customWidth="1"/>
    <col min="5" max="5" width="34" customWidth="1"/>
  </cols>
  <sheetData>
    <row r="1" spans="1:84" ht="22.5" customHeight="1" thickBot="1" x14ac:dyDescent="0.4">
      <c r="A1" s="511"/>
      <c r="B1" s="684" t="s">
        <v>43</v>
      </c>
      <c r="C1" s="684"/>
      <c r="D1" s="684"/>
      <c r="E1" s="433" t="s">
        <v>161</v>
      </c>
      <c r="F1" s="434"/>
      <c r="G1" s="435"/>
    </row>
    <row r="2" spans="1:84" ht="22.5" customHeight="1" thickBot="1" x14ac:dyDescent="0.4">
      <c r="A2" s="511"/>
      <c r="B2" s="685" t="s">
        <v>44</v>
      </c>
      <c r="C2" s="685"/>
      <c r="D2" s="685"/>
      <c r="E2" s="433" t="s">
        <v>162</v>
      </c>
      <c r="F2" s="434"/>
      <c r="G2" s="435"/>
    </row>
    <row r="3" spans="1:84" ht="31.5" customHeight="1" thickBot="1" x14ac:dyDescent="0.4">
      <c r="A3" s="511"/>
      <c r="B3" s="686" t="s">
        <v>0</v>
      </c>
      <c r="C3" s="687"/>
      <c r="D3" s="688"/>
      <c r="E3" s="433" t="s">
        <v>163</v>
      </c>
      <c r="F3" s="434"/>
      <c r="G3" s="435"/>
    </row>
    <row r="4" spans="1:84" ht="22.5" customHeight="1" thickBot="1" x14ac:dyDescent="0.4">
      <c r="A4" s="511"/>
      <c r="B4" s="689" t="s">
        <v>155</v>
      </c>
      <c r="C4" s="690"/>
      <c r="D4" s="691"/>
      <c r="E4" s="433" t="s">
        <v>169</v>
      </c>
      <c r="F4" s="434"/>
      <c r="G4" s="435"/>
    </row>
    <row r="5" spans="1:84" ht="14.5" x14ac:dyDescent="0.35">
      <c r="A5" s="49"/>
      <c r="B5" s="49"/>
      <c r="C5" s="192"/>
      <c r="D5" s="192"/>
      <c r="E5" s="192"/>
      <c r="F5" s="193"/>
      <c r="G5" s="193"/>
      <c r="H5" s="193"/>
      <c r="I5" s="193"/>
      <c r="J5" s="193"/>
      <c r="K5" s="193"/>
    </row>
    <row r="6" spans="1:84" ht="74.25" customHeight="1" x14ac:dyDescent="0.35">
      <c r="A6" s="589" t="s">
        <v>47</v>
      </c>
      <c r="B6" s="589"/>
      <c r="C6" s="592" t="s">
        <v>171</v>
      </c>
      <c r="D6" s="592"/>
      <c r="E6" s="268" t="s">
        <v>274</v>
      </c>
      <c r="F6" s="7"/>
      <c r="G6" s="7"/>
      <c r="H6" s="7"/>
      <c r="I6" s="7"/>
      <c r="J6" s="7"/>
      <c r="K6" s="7"/>
      <c r="L6" s="1"/>
      <c r="M6" s="156"/>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thickBot="1" x14ac:dyDescent="0.4">
      <c r="A7" s="49"/>
      <c r="B7" s="49"/>
      <c r="C7" s="49"/>
      <c r="D7" s="49"/>
      <c r="E7" s="49"/>
      <c r="F7" s="193"/>
      <c r="G7" s="193"/>
      <c r="H7" s="193"/>
      <c r="I7" s="193"/>
      <c r="J7" s="193"/>
      <c r="K7" s="193"/>
    </row>
    <row r="8" spans="1:84" ht="45.75" customHeight="1" thickBot="1" x14ac:dyDescent="0.4">
      <c r="A8" s="582" t="s">
        <v>156</v>
      </c>
      <c r="B8" s="692"/>
      <c r="C8" s="692"/>
      <c r="D8" s="692"/>
      <c r="E8" s="693"/>
    </row>
    <row r="9" spans="1:84" ht="42.5" thickBot="1" x14ac:dyDescent="0.4">
      <c r="A9" s="269" t="s">
        <v>157</v>
      </c>
      <c r="B9" s="269" t="s">
        <v>158</v>
      </c>
      <c r="C9" s="19" t="s">
        <v>159</v>
      </c>
      <c r="D9" s="694" t="s">
        <v>160</v>
      </c>
      <c r="E9" s="447"/>
    </row>
    <row r="10" spans="1:84" ht="100" customHeight="1" x14ac:dyDescent="0.35">
      <c r="A10" s="50">
        <v>45713</v>
      </c>
      <c r="B10" s="270">
        <v>45713</v>
      </c>
      <c r="C10" s="271" t="s">
        <v>275</v>
      </c>
      <c r="D10" s="695" t="s">
        <v>276</v>
      </c>
      <c r="E10" s="696"/>
    </row>
    <row r="11" spans="1:84" ht="99" customHeight="1" x14ac:dyDescent="0.35">
      <c r="A11" s="50">
        <v>45735</v>
      </c>
      <c r="B11" s="272">
        <v>45743</v>
      </c>
      <c r="C11" s="62" t="s">
        <v>275</v>
      </c>
      <c r="D11" s="695" t="s">
        <v>277</v>
      </c>
      <c r="E11" s="696"/>
    </row>
    <row r="12" spans="1:84" ht="71.25" customHeight="1" x14ac:dyDescent="0.35">
      <c r="A12" s="50">
        <v>45748</v>
      </c>
      <c r="B12" s="50">
        <v>45751</v>
      </c>
      <c r="C12" s="62" t="s">
        <v>278</v>
      </c>
      <c r="D12" s="697" t="s">
        <v>279</v>
      </c>
      <c r="E12" s="698"/>
    </row>
    <row r="13" spans="1:84" ht="87" customHeight="1" x14ac:dyDescent="0.35">
      <c r="A13" s="50">
        <v>45770</v>
      </c>
      <c r="B13" s="273">
        <v>45775</v>
      </c>
      <c r="C13" s="62" t="s">
        <v>275</v>
      </c>
      <c r="D13" s="699" t="s">
        <v>280</v>
      </c>
      <c r="E13" s="700"/>
    </row>
    <row r="14" spans="1:84" ht="126" customHeight="1" x14ac:dyDescent="0.35">
      <c r="A14" s="330">
        <v>45874</v>
      </c>
      <c r="B14" s="331">
        <v>45881</v>
      </c>
      <c r="C14" s="62" t="s">
        <v>456</v>
      </c>
      <c r="D14" s="680" t="s">
        <v>536</v>
      </c>
      <c r="E14" s="681"/>
    </row>
    <row r="15" spans="1:84" ht="14.5" x14ac:dyDescent="0.35">
      <c r="A15" s="52">
        <v>45937</v>
      </c>
      <c r="B15" s="52">
        <v>45937</v>
      </c>
      <c r="C15" s="62" t="s">
        <v>592</v>
      </c>
      <c r="D15" s="680" t="s">
        <v>593</v>
      </c>
      <c r="E15" s="681"/>
    </row>
    <row r="16" spans="1:84" ht="14.5" x14ac:dyDescent="0.35">
      <c r="A16" s="52"/>
      <c r="B16" s="51"/>
      <c r="C16" s="63"/>
      <c r="D16" s="680"/>
      <c r="E16" s="681"/>
    </row>
    <row r="17" spans="1:5" ht="14.5" x14ac:dyDescent="0.35">
      <c r="A17" s="52"/>
      <c r="B17" s="51"/>
      <c r="C17" s="63"/>
      <c r="D17" s="680"/>
      <c r="E17" s="681"/>
    </row>
    <row r="18" spans="1:5" ht="14.5" x14ac:dyDescent="0.35">
      <c r="A18" s="53"/>
      <c r="B18" s="51"/>
      <c r="C18" s="62"/>
      <c r="D18" s="680"/>
      <c r="E18" s="681"/>
    </row>
    <row r="19" spans="1:5" ht="14.5" x14ac:dyDescent="0.35">
      <c r="A19" s="54"/>
      <c r="B19" s="55"/>
      <c r="C19" s="64"/>
      <c r="D19" s="680"/>
      <c r="E19" s="681"/>
    </row>
    <row r="20" spans="1:5" ht="14.5" x14ac:dyDescent="0.35">
      <c r="A20" s="54"/>
      <c r="B20" s="55"/>
      <c r="C20" s="64"/>
      <c r="D20" s="680"/>
      <c r="E20" s="681"/>
    </row>
    <row r="21" spans="1:5" ht="14.5" x14ac:dyDescent="0.35">
      <c r="A21" s="56"/>
      <c r="B21" s="57"/>
      <c r="C21" s="59"/>
      <c r="D21" s="680"/>
      <c r="E21" s="681"/>
    </row>
    <row r="22" spans="1:5" ht="14.5" x14ac:dyDescent="0.35">
      <c r="A22" s="58"/>
      <c r="B22" s="59"/>
      <c r="C22" s="59"/>
      <c r="D22" s="680"/>
      <c r="E22" s="681"/>
    </row>
    <row r="23" spans="1:5" ht="14.5" x14ac:dyDescent="0.35">
      <c r="A23" s="58"/>
      <c r="B23" s="59"/>
      <c r="C23" s="59"/>
      <c r="D23" s="680"/>
      <c r="E23" s="681"/>
    </row>
    <row r="24" spans="1:5" ht="14.5" x14ac:dyDescent="0.35">
      <c r="A24" s="58"/>
      <c r="B24" s="59"/>
      <c r="C24" s="59"/>
      <c r="D24" s="680"/>
      <c r="E24" s="681"/>
    </row>
    <row r="25" spans="1:5" ht="14.5" x14ac:dyDescent="0.35">
      <c r="A25" s="58"/>
      <c r="B25" s="59"/>
      <c r="C25" s="59"/>
      <c r="D25" s="680"/>
      <c r="E25" s="681"/>
    </row>
    <row r="26" spans="1:5" ht="14.5" x14ac:dyDescent="0.35">
      <c r="A26" s="58"/>
      <c r="B26" s="59"/>
      <c r="C26" s="59"/>
      <c r="D26" s="680"/>
      <c r="E26" s="681"/>
    </row>
    <row r="27" spans="1:5" ht="14.5" x14ac:dyDescent="0.35">
      <c r="A27" s="58"/>
      <c r="B27" s="59"/>
      <c r="C27" s="59"/>
      <c r="D27" s="680"/>
      <c r="E27" s="681"/>
    </row>
    <row r="28" spans="1:5" ht="14.5" x14ac:dyDescent="0.35">
      <c r="A28" s="58"/>
      <c r="B28" s="59"/>
      <c r="C28" s="59"/>
      <c r="D28" s="680"/>
      <c r="E28" s="681"/>
    </row>
    <row r="29" spans="1:5" ht="14.5" x14ac:dyDescent="0.35">
      <c r="A29" s="58"/>
      <c r="B29" s="59"/>
      <c r="C29" s="59"/>
      <c r="D29" s="680"/>
      <c r="E29" s="681"/>
    </row>
    <row r="30" spans="1:5" ht="14.5" x14ac:dyDescent="0.35">
      <c r="A30" s="58"/>
      <c r="B30" s="59"/>
      <c r="C30" s="59"/>
      <c r="D30" s="680"/>
      <c r="E30" s="681"/>
    </row>
    <row r="31" spans="1:5" ht="14.5" x14ac:dyDescent="0.35">
      <c r="A31" s="58"/>
      <c r="B31" s="59"/>
      <c r="C31" s="59"/>
      <c r="D31" s="680"/>
      <c r="E31" s="681"/>
    </row>
    <row r="32" spans="1:5" ht="14.5" x14ac:dyDescent="0.35">
      <c r="A32" s="58"/>
      <c r="B32" s="59"/>
      <c r="C32" s="59"/>
      <c r="D32" s="680"/>
      <c r="E32" s="681"/>
    </row>
    <row r="33" spans="1:5" ht="14.5" x14ac:dyDescent="0.35">
      <c r="A33" s="58"/>
      <c r="B33" s="59"/>
      <c r="C33" s="59"/>
      <c r="D33" s="680"/>
      <c r="E33" s="681"/>
    </row>
    <row r="34" spans="1:5" ht="14.5" x14ac:dyDescent="0.35">
      <c r="A34" s="58"/>
      <c r="B34" s="59"/>
      <c r="C34" s="59"/>
      <c r="D34" s="680"/>
      <c r="E34" s="681"/>
    </row>
    <row r="35" spans="1:5" ht="14.5" x14ac:dyDescent="0.35">
      <c r="A35" s="58"/>
      <c r="B35" s="59"/>
      <c r="C35" s="59"/>
      <c r="D35" s="680"/>
      <c r="E35" s="681"/>
    </row>
    <row r="36" spans="1:5" ht="14.5" x14ac:dyDescent="0.35">
      <c r="A36" s="58"/>
      <c r="B36" s="59"/>
      <c r="C36" s="59"/>
      <c r="D36" s="680"/>
      <c r="E36" s="681"/>
    </row>
    <row r="37" spans="1:5" ht="15" customHeight="1" x14ac:dyDescent="0.35">
      <c r="A37" s="58"/>
      <c r="B37" s="59"/>
      <c r="C37" s="59"/>
      <c r="D37" s="680"/>
      <c r="E37" s="681"/>
    </row>
    <row r="38" spans="1:5" ht="15" customHeight="1" thickBot="1" x14ac:dyDescent="0.4">
      <c r="A38" s="60"/>
      <c r="B38" s="61"/>
      <c r="C38" s="61"/>
      <c r="D38" s="682"/>
      <c r="E38" s="683"/>
    </row>
  </sheetData>
  <mergeCells count="42">
    <mergeCell ref="D24:E24"/>
    <mergeCell ref="D25:E25"/>
    <mergeCell ref="D26:E26"/>
    <mergeCell ref="D27:E27"/>
    <mergeCell ref="D28:E28"/>
    <mergeCell ref="D34:E34"/>
    <mergeCell ref="D35:E35"/>
    <mergeCell ref="D36:E36"/>
    <mergeCell ref="D29:E29"/>
    <mergeCell ref="D30:E30"/>
    <mergeCell ref="D31:E31"/>
    <mergeCell ref="D32:E32"/>
    <mergeCell ref="D33:E33"/>
    <mergeCell ref="D23:E23"/>
    <mergeCell ref="D14:E14"/>
    <mergeCell ref="D15:E15"/>
    <mergeCell ref="D16:E16"/>
    <mergeCell ref="D17:E17"/>
    <mergeCell ref="D18:E18"/>
    <mergeCell ref="D19:E19"/>
    <mergeCell ref="D20:E20"/>
    <mergeCell ref="D11:E11"/>
    <mergeCell ref="D12:E12"/>
    <mergeCell ref="D13:E13"/>
    <mergeCell ref="D21:E21"/>
    <mergeCell ref="D22:E22"/>
    <mergeCell ref="D37:E37"/>
    <mergeCell ref="D38:E38"/>
    <mergeCell ref="A1:A4"/>
    <mergeCell ref="B1:D1"/>
    <mergeCell ref="B2:D2"/>
    <mergeCell ref="B3:D3"/>
    <mergeCell ref="B4:D4"/>
    <mergeCell ref="A6:B6"/>
    <mergeCell ref="E1:G1"/>
    <mergeCell ref="E2:G2"/>
    <mergeCell ref="E3:G3"/>
    <mergeCell ref="E4:G4"/>
    <mergeCell ref="C6:D6"/>
    <mergeCell ref="A8:E8"/>
    <mergeCell ref="D9:E9"/>
    <mergeCell ref="D10:E10"/>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0ef342e50dfb639fe7d23bc46650ba41">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adb45f20e0ddd7f3700daa3d2da5c7a1"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7A979E-A860-4BE8-BEFC-A7EE359464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10132-39d2-45f9-a9e7-d4e20b014621"/>
    <ds:schemaRef ds:uri="e4214a98-8106-43c1-876b-0a623317a7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e4214a98-8106-43c1-876b-0a623317a76f"/>
    <ds:schemaRef ds:uri="8a310132-39d2-45f9-a9e7-d4e20b014621"/>
  </ds:schemaRefs>
</ds:datastoreItem>
</file>

<file path=customXml/itemProps3.xml><?xml version="1.0" encoding="utf-8"?>
<ds:datastoreItem xmlns:ds="http://schemas.openxmlformats.org/officeDocument/2006/customXml" ds:itemID="{B8CB741A-7D85-4CE2-B139-98A37B65EA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vt:i4>
      </vt:variant>
    </vt:vector>
  </HeadingPairs>
  <TitlesOfParts>
    <vt:vector size="12" baseType="lpstr">
      <vt:lpstr>Instructivo</vt:lpstr>
      <vt:lpstr>ACTIVIDAD_1</vt:lpstr>
      <vt:lpstr>ACTIVIDAD_2</vt:lpstr>
      <vt:lpstr>ACTIVIDAD_3</vt:lpstr>
      <vt:lpstr>PRODUCTO_MGA</vt:lpstr>
      <vt:lpstr>META_PDD</vt:lpstr>
      <vt:lpstr>TERRITORIALIZACIÓN</vt:lpstr>
      <vt:lpstr>PMR</vt:lpstr>
      <vt:lpstr>CONTROL DE CAMBIOS</vt:lpstr>
      <vt:lpstr>ACTIVIDAD_1!Área_de_impresión</vt:lpstr>
      <vt:lpstr>META_PDD!Área_de_impresión</vt:lpstr>
      <vt:lpstr>PRODUCTO_MGA!Área_de_impresión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Yuly Emperatriz Sanchez Cancelado</cp:lastModifiedBy>
  <cp:revision/>
  <dcterms:created xsi:type="dcterms:W3CDTF">2016-04-29T15:11:54Z</dcterms:created>
  <dcterms:modified xsi:type="dcterms:W3CDTF">2025-10-09T21:04:28Z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