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24226"/>
  <mc:AlternateContent xmlns:mc="http://schemas.openxmlformats.org/markup-compatibility/2006">
    <mc:Choice Requires="x15">
      <x15ac:absPath xmlns:x15ac="http://schemas.microsoft.com/office/spreadsheetml/2010/11/ac" url="C:\Users\LEGION 5\Downloads\"/>
    </mc:Choice>
  </mc:AlternateContent>
  <xr:revisionPtr revIDLastSave="13" documentId="13_ncr:1_{F2C56E54-E397-44F7-96D5-952A0991BF91}" xr6:coauthVersionLast="47" xr6:coauthVersionMax="47" xr10:uidLastSave="{73886FB7-7BFB-4ACC-A3C7-7D011E1400B9}"/>
  <bookViews>
    <workbookView xWindow="-108" yWindow="-108" windowWidth="23256" windowHeight="12456" tabRatio="583" firstSheet="6" activeTab="3" xr2:uid="{00000000-000D-0000-FFFF-FFFF00000000}"/>
  </bookViews>
  <sheets>
    <sheet name="Instructivo" sheetId="44" r:id="rId1"/>
    <sheet name="PA inversión Meta1" sheetId="40" r:id="rId2"/>
    <sheet name="PA inversión Meta2" sheetId="45" r:id="rId3"/>
    <sheet name="PA inversión Meta3" sheetId="46" r:id="rId4"/>
    <sheet name="Indicadores PA" sheetId="36" r:id="rId5"/>
    <sheet name="Hoja1" sheetId="42" state="hidden" r:id="rId6"/>
    <sheet name="Territorialización PA" sheetId="37" r:id="rId7"/>
    <sheet name="Control de Cambios" sheetId="41" r:id="rId8"/>
    <sheet name="listas" sheetId="43" state="hidden" r:id="rId9"/>
  </sheets>
  <definedNames>
    <definedName name="_xlnm._FilterDatabase" localSheetId="4" hidden="1">'Indicadores PA'!$A$12:$AW$12</definedName>
    <definedName name="_xlnm.Print_Area" localSheetId="1">'PA inversión Meta1'!$A$1:$AD$46</definedName>
    <definedName name="_xlnm.Print_Area" localSheetId="2">'PA inversión Meta2'!$A$1:$AD$44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4" i="45" l="1"/>
  <c r="AB24" i="46"/>
  <c r="AC22" i="40" l="1"/>
  <c r="AA25" i="40"/>
  <c r="AC25" i="40" s="1"/>
  <c r="AC23" i="40"/>
  <c r="AA25" i="45"/>
  <c r="AA23" i="45"/>
  <c r="AA23" i="46"/>
  <c r="AC25" i="46" l="1"/>
  <c r="AC24" i="46"/>
  <c r="AC23" i="46"/>
  <c r="AC22" i="46"/>
  <c r="AC25" i="45"/>
  <c r="AF25" i="46" s="1"/>
  <c r="AC24" i="45"/>
  <c r="AF24" i="45" s="1"/>
  <c r="AC23" i="45"/>
  <c r="AF23" i="46" s="1"/>
  <c r="AC22" i="45"/>
  <c r="AF22" i="46" s="1"/>
  <c r="AA24" i="40"/>
  <c r="AE25" i="46" l="1"/>
  <c r="AD25" i="40"/>
  <c r="AE25" i="45"/>
  <c r="AD25" i="45"/>
  <c r="AD23" i="45"/>
  <c r="AE23" i="45"/>
  <c r="AE23" i="46"/>
  <c r="AD23" i="46"/>
  <c r="AD25" i="46"/>
  <c r="AC24" i="40"/>
  <c r="AE25" i="40" l="1"/>
  <c r="AF24" i="46"/>
  <c r="AZ20" i="37"/>
  <c r="AZ21" i="37"/>
  <c r="AS31" i="37"/>
  <c r="AS30" i="37"/>
  <c r="AZ30" i="37" s="1"/>
  <c r="AS29" i="37"/>
  <c r="AZ29" i="37" s="1"/>
  <c r="AS28" i="37"/>
  <c r="AZ28" i="37" s="1"/>
  <c r="AS27" i="37"/>
  <c r="AZ27" i="37" s="1"/>
  <c r="AS26" i="37"/>
  <c r="AZ26" i="37" s="1"/>
  <c r="AS25" i="37"/>
  <c r="AZ25" i="37" s="1"/>
  <c r="AS24" i="37"/>
  <c r="AZ24" i="37" s="1"/>
  <c r="AS23" i="37"/>
  <c r="AZ23" i="37" s="1"/>
  <c r="AS22" i="37"/>
  <c r="AZ22" i="37" s="1"/>
  <c r="AS21" i="37"/>
  <c r="AS20" i="37"/>
  <c r="AS19" i="37"/>
  <c r="AZ19" i="37" s="1"/>
  <c r="AS18" i="37"/>
  <c r="AZ18" i="37" s="1"/>
  <c r="AS17" i="37"/>
  <c r="AZ17" i="37" s="1"/>
  <c r="AS16" i="37"/>
  <c r="AZ16" i="37" s="1"/>
  <c r="AS15" i="37"/>
  <c r="AZ15" i="37" s="1"/>
  <c r="AS14" i="37"/>
  <c r="AZ14" i="37" s="1"/>
  <c r="AS13" i="37"/>
  <c r="AZ13" i="37" s="1"/>
  <c r="AS12" i="37"/>
  <c r="AZ12" i="37" s="1"/>
  <c r="AR15" i="36"/>
  <c r="P41" i="45" l="1"/>
  <c r="P36" i="46"/>
  <c r="AQ14" i="36"/>
  <c r="AR14" i="36" s="1"/>
  <c r="AD14" i="36"/>
  <c r="AD16" i="36"/>
  <c r="AD15" i="36"/>
  <c r="AD13" i="36" l="1"/>
  <c r="AQ13" i="36"/>
  <c r="AR13" i="36" s="1"/>
  <c r="AQ15" i="36"/>
  <c r="H14" i="41" l="1"/>
  <c r="J12" i="41" l="1"/>
  <c r="J13" i="41"/>
  <c r="J11" i="41"/>
  <c r="P44" i="46"/>
  <c r="P43" i="46"/>
  <c r="P42" i="46"/>
  <c r="P41" i="46"/>
  <c r="P35" i="46"/>
  <c r="P30" i="46"/>
  <c r="N25" i="46"/>
  <c r="O25" i="46" s="1"/>
  <c r="M24" i="46"/>
  <c r="L24" i="46"/>
  <c r="K24" i="46"/>
  <c r="J24" i="46"/>
  <c r="I24" i="46"/>
  <c r="H24" i="46"/>
  <c r="G24" i="46"/>
  <c r="F24" i="46"/>
  <c r="E24" i="46"/>
  <c r="D24" i="46"/>
  <c r="C24" i="46"/>
  <c r="B24" i="46"/>
  <c r="N23" i="46"/>
  <c r="O23" i="46" s="1"/>
  <c r="N22" i="46"/>
  <c r="J14" i="41" l="1"/>
  <c r="N24" i="46"/>
  <c r="P44" i="45"/>
  <c r="P43" i="45"/>
  <c r="P42" i="45"/>
  <c r="P36" i="45"/>
  <c r="P35" i="45"/>
  <c r="P30" i="45"/>
  <c r="N25" i="45"/>
  <c r="O25" i="45" s="1"/>
  <c r="M24" i="45"/>
  <c r="L24" i="45"/>
  <c r="K24" i="45"/>
  <c r="J24" i="45"/>
  <c r="I24" i="45"/>
  <c r="H24" i="45"/>
  <c r="G24" i="45"/>
  <c r="F24" i="45"/>
  <c r="E24" i="45"/>
  <c r="D24" i="45"/>
  <c r="C24" i="45"/>
  <c r="B24" i="45"/>
  <c r="N23" i="45"/>
  <c r="O23" i="45" s="1"/>
  <c r="N22" i="45"/>
  <c r="M24" i="40"/>
  <c r="L24" i="40"/>
  <c r="K24" i="40"/>
  <c r="J24" i="40"/>
  <c r="I24" i="40"/>
  <c r="H24" i="40"/>
  <c r="G24" i="40"/>
  <c r="F24" i="40"/>
  <c r="E24" i="40"/>
  <c r="D24" i="40"/>
  <c r="C24" i="40"/>
  <c r="B24" i="40"/>
  <c r="N24" i="45" l="1"/>
  <c r="AR16" i="36"/>
  <c r="N22" i="40"/>
  <c r="AX32" i="37"/>
  <c r="AW32" i="37"/>
  <c r="AV32" i="37"/>
  <c r="AU32" i="37"/>
  <c r="AR32" i="37"/>
  <c r="AQ32" i="37"/>
  <c r="AP32" i="37"/>
  <c r="AO32" i="37"/>
  <c r="AN32" i="37"/>
  <c r="AM32" i="37"/>
  <c r="AL32" i="37"/>
  <c r="AK32" i="37"/>
  <c r="AJ32" i="37"/>
  <c r="AI32" i="37"/>
  <c r="AH32" i="37"/>
  <c r="Q32" i="37"/>
  <c r="M32" i="37"/>
  <c r="I32" i="37"/>
  <c r="E32" i="37"/>
  <c r="AZ11" i="37"/>
  <c r="AZ32" i="37" s="1"/>
  <c r="AT32" i="37" s="1"/>
  <c r="S12" i="37"/>
  <c r="S13" i="37"/>
  <c r="S14" i="37"/>
  <c r="S15" i="37"/>
  <c r="S16" i="37"/>
  <c r="S17" i="37"/>
  <c r="S18" i="37"/>
  <c r="S19" i="37"/>
  <c r="S20" i="37"/>
  <c r="S21" i="37"/>
  <c r="S22" i="37"/>
  <c r="S23" i="37"/>
  <c r="S24" i="37"/>
  <c r="S25" i="37"/>
  <c r="S26" i="37"/>
  <c r="S27" i="37"/>
  <c r="S28" i="37"/>
  <c r="S29" i="37"/>
  <c r="S30" i="37"/>
  <c r="S31" i="37"/>
  <c r="S11" i="37"/>
  <c r="J32" i="37"/>
  <c r="K32" i="37"/>
  <c r="L32" i="37"/>
  <c r="AY14" i="37"/>
  <c r="AY15" i="37"/>
  <c r="AY16" i="37"/>
  <c r="AY17" i="37"/>
  <c r="AY18" i="37"/>
  <c r="AY19" i="37"/>
  <c r="AY20" i="37"/>
  <c r="AY21" i="37"/>
  <c r="AY22" i="37"/>
  <c r="P35" i="40"/>
  <c r="N23" i="40"/>
  <c r="O23" i="40" s="1"/>
  <c r="T32" i="37"/>
  <c r="U32" i="37"/>
  <c r="V32" i="37"/>
  <c r="W32" i="37"/>
  <c r="X32" i="37"/>
  <c r="BA32" i="37"/>
  <c r="BB32" i="37"/>
  <c r="BC32" i="37"/>
  <c r="BD32" i="37"/>
  <c r="BE32" i="37"/>
  <c r="BF32" i="37"/>
  <c r="N25" i="40"/>
  <c r="O25" i="40" s="1"/>
  <c r="N24" i="40"/>
  <c r="P46" i="40"/>
  <c r="P45" i="40"/>
  <c r="P44" i="40"/>
  <c r="P43" i="40"/>
  <c r="P42" i="40"/>
  <c r="P41" i="40"/>
  <c r="P36" i="40"/>
  <c r="P30" i="40"/>
  <c r="AY12" i="37"/>
  <c r="AY13" i="37"/>
  <c r="AY23" i="37"/>
  <c r="AY24" i="37"/>
  <c r="AY25" i="37"/>
  <c r="AY26" i="37"/>
  <c r="AY27" i="37"/>
  <c r="AY28" i="37"/>
  <c r="AY29" i="37"/>
  <c r="AY30" i="37"/>
  <c r="AY31" i="37"/>
  <c r="AY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L32" i="37"/>
  <c r="BK32" i="37"/>
  <c r="BJ32" i="37"/>
  <c r="BI32" i="37"/>
  <c r="BH32" i="37"/>
  <c r="BG32" i="37"/>
  <c r="AS32" i="37" l="1"/>
  <c r="AY32" i="37"/>
  <c r="R32" i="37"/>
  <c r="S32" i="37"/>
  <c r="AD23" i="40" l="1"/>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A25" authorId="3" shapeId="0" xr:uid="{3BE72050-DE06-41FD-AF7C-017D8BA078A6}">
      <text>
        <r>
          <rPr>
            <b/>
            <sz val="9"/>
            <color indexed="81"/>
            <rFont val="Tahoma"/>
            <family val="2"/>
          </rPr>
          <t>Lenovo:</t>
        </r>
        <r>
          <rPr>
            <sz val="9"/>
            <color indexed="81"/>
            <rFont val="Tahoma"/>
            <family val="2"/>
          </rPr>
          <t xml:space="preserve">
Se hace el ajuste conforme a las liberaciones.
</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rgb="FF000000"/>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0F919AE3-8F7E-494E-9D93-55606B41BED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784E45F-9A5B-4FE5-A031-5C7A29AE445D}">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B822C24-73BF-4813-A3EB-352BC9AE683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B8BDF06-F6E3-4E50-9701-88EF25402919}">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B60777B-9A09-4EED-872E-91DE8850A81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20DF024-2230-40EC-9540-E68C06BD8022}">
      <text>
        <r>
          <rPr>
            <sz val="9"/>
            <color indexed="81"/>
            <rFont val="Tahoma"/>
            <family val="2"/>
          </rPr>
          <t>En este campo se diligencia el nombre de la actividad del proyecto de inversión</t>
        </r>
      </text>
    </comment>
    <comment ref="A21" authorId="0" shapeId="0" xr:uid="{6578CC06-A197-430B-B5F7-F1BBEF43AC9C}">
      <text>
        <r>
          <rPr>
            <sz val="9"/>
            <color indexed="81"/>
            <rFont val="Tahoma"/>
            <family val="2"/>
          </rPr>
          <t>Valor de la reserva constituida al inicio de la vigencia</t>
        </r>
      </text>
    </comment>
    <comment ref="AD21" authorId="0" shapeId="0" xr:uid="{D1CD175B-3938-4559-BB8D-C083B4C24288}">
      <text>
        <r>
          <rPr>
            <sz val="9"/>
            <color indexed="81"/>
            <rFont val="Tahoma"/>
            <family val="2"/>
          </rPr>
          <t>Ajustar las sumatorias en las formulas de compromisos y giros según el periodo según corresponda</t>
        </r>
      </text>
    </comment>
    <comment ref="A22" authorId="0" shapeId="0" xr:uid="{B9ABDBDE-94D1-4322-9E4E-5C135FDFFCCC}">
      <text>
        <r>
          <rPr>
            <sz val="9"/>
            <color indexed="81"/>
            <rFont val="Tahoma"/>
            <family val="2"/>
          </rPr>
          <t>Programación de acuerdo de desempleño en la ejecución de giros para cada mes de la vigencia.</t>
        </r>
      </text>
    </comment>
    <comment ref="A23" authorId="0" shapeId="0" xr:uid="{640FC1F8-FF5C-45FC-83CE-C16793415E53}">
      <text>
        <r>
          <rPr>
            <sz val="9"/>
            <color indexed="81"/>
            <rFont val="Tahoma"/>
            <family val="2"/>
          </rPr>
          <t>Liberaciones de reservas realizadas en cada mes de la vigencia.</t>
        </r>
      </text>
    </comment>
    <comment ref="AA23" authorId="3" shapeId="0" xr:uid="{0B1C1024-F362-4FA3-BF81-B62CF02B228C}">
      <text>
        <r>
          <rPr>
            <b/>
            <sz val="9"/>
            <color indexed="81"/>
            <rFont val="Tahoma"/>
            <family val="2"/>
          </rPr>
          <t>Lenovo:</t>
        </r>
        <r>
          <rPr>
            <sz val="9"/>
            <color indexed="81"/>
            <rFont val="Tahoma"/>
            <family val="2"/>
          </rPr>
          <t xml:space="preserve">
Se hace el ajuste por liberacion de saldos</t>
        </r>
      </text>
    </comment>
    <comment ref="A24" authorId="0" shapeId="0" xr:uid="{59471E13-34FA-4BB9-BD49-8B33C169CE36}">
      <text>
        <r>
          <rPr>
            <sz val="9"/>
            <color indexed="81"/>
            <rFont val="Tahoma"/>
            <family val="2"/>
          </rPr>
          <t>Reserva definitiva despues de liberaciones.</t>
        </r>
      </text>
    </comment>
    <comment ref="A25" authorId="0" shapeId="0" xr:uid="{9E193FBC-C5C8-413B-8C43-6E48EEB29D0D}">
      <text>
        <r>
          <rPr>
            <sz val="9"/>
            <color indexed="81"/>
            <rFont val="Tahoma"/>
            <family val="2"/>
          </rPr>
          <t>Ejecución de los giros de la reserva para mes</t>
        </r>
      </text>
    </comment>
    <comment ref="AA25" authorId="3" shapeId="0" xr:uid="{096D7B71-16EA-41A2-B5B1-3A7AC1CD2D44}">
      <text>
        <r>
          <rPr>
            <b/>
            <sz val="9"/>
            <color indexed="81"/>
            <rFont val="Tahoma"/>
            <family val="2"/>
          </rPr>
          <t>Lenovo:</t>
        </r>
        <r>
          <rPr>
            <sz val="9"/>
            <color indexed="81"/>
            <rFont val="Tahoma"/>
            <family val="2"/>
          </rPr>
          <t xml:space="preserve">
Se hace el ajuste por liberación de saldos</t>
        </r>
      </text>
    </comment>
    <comment ref="A28" authorId="2" shapeId="0" xr:uid="{A5C13723-0704-4310-9777-FD02F202137E}">
      <text>
        <r>
          <rPr>
            <sz val="9"/>
            <color indexed="81"/>
            <rFont val="Tahoma"/>
            <family val="2"/>
          </rPr>
          <t>En este campo se diligencia el nombre de la actividad del proyecto que se reportó con rezago en su cumplimiento físico en la vigencia anterior</t>
        </r>
      </text>
    </comment>
    <comment ref="B28" authorId="2" shapeId="0" xr:uid="{E23E7880-E6D7-4208-83EB-7A829F7EA1E8}">
      <text>
        <r>
          <rPr>
            <sz val="9"/>
            <color indexed="81"/>
            <rFont val="Tahoma"/>
            <family val="2"/>
          </rPr>
          <t>Se diligencia el rezago reportado al corte de diciembre de la vigencia anterior</t>
        </r>
      </text>
    </comment>
    <comment ref="A33" authorId="2" shapeId="0" xr:uid="{3AA75CF7-F87A-4684-BDB4-515C1D9EF992}">
      <text>
        <r>
          <rPr>
            <sz val="9"/>
            <color indexed="81"/>
            <rFont val="Tahoma"/>
            <family val="2"/>
          </rPr>
          <t>En este campo se diligencia el nombre de la actividad del proyecto de inversión</t>
        </r>
      </text>
    </comment>
    <comment ref="B33" authorId="2" shapeId="0" xr:uid="{729990DE-BA7F-47B0-918E-12D162F3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5054AA9-6066-4C0F-A960-9330C5895D76}">
      <text>
        <r>
          <rPr>
            <sz val="9"/>
            <color indexed="81"/>
            <rFont val="Tahoma"/>
            <family val="2"/>
          </rPr>
          <t>Se diligencia la programación mensual de la actividad proyecto de inversión</t>
        </r>
      </text>
    </comment>
    <comment ref="A39" authorId="2" shapeId="0" xr:uid="{9D4F32D0-6563-4486-8481-D4A54278552A}">
      <text>
        <r>
          <rPr>
            <sz val="9"/>
            <color indexed="81"/>
            <rFont val="Tahoma"/>
            <family val="2"/>
          </rPr>
          <t>En este campo se diligencia el nombre de la tarea definida para la gestión de cumplimiento de la actividad del proyecto de inversión</t>
        </r>
      </text>
    </comment>
    <comment ref="B39" authorId="2" shapeId="0" xr:uid="{7AA5D519-3AEC-4111-8109-AA7DB11601FF}">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Lenovo</author>
  </authors>
  <commentList>
    <comment ref="K7" authorId="0" shapeId="0" xr:uid="{57127336-D6B9-4899-810B-AA746853AFD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E37E8577-65C1-4CDF-86A3-4EB4D00B4BD5}">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5647CA6B-BD06-4C6E-813E-71A6AED8583B}">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5CBBCB15-BCE4-4A26-A0F5-AC073509C86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F95EC408-A628-4DB4-8B23-DF537C6E763B}">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C900D2E3-C9DD-46CF-919B-93E426ADFFD2}">
      <text>
        <r>
          <rPr>
            <sz val="9"/>
            <color indexed="81"/>
            <rFont val="Tahoma"/>
            <family val="2"/>
          </rPr>
          <t>En este campo se diligencia el nombre de la actividad del proyecto de inversión</t>
        </r>
      </text>
    </comment>
    <comment ref="A21" authorId="0" shapeId="0" xr:uid="{7F55E424-49BD-4AA9-B116-06007DE8B23A}">
      <text>
        <r>
          <rPr>
            <sz val="9"/>
            <color indexed="81"/>
            <rFont val="Tahoma"/>
            <family val="2"/>
          </rPr>
          <t>Valor de la reserva constituida al inicio de la vigencia</t>
        </r>
      </text>
    </comment>
    <comment ref="AD21" authorId="0" shapeId="0" xr:uid="{F280CD1A-4A51-4B0F-A9F5-39F731ADFE4B}">
      <text>
        <r>
          <rPr>
            <sz val="9"/>
            <color indexed="81"/>
            <rFont val="Tahoma"/>
            <family val="2"/>
          </rPr>
          <t>Ajustar las sumatorias en las formulas de compromisos y giros según el periodo según corresponda</t>
        </r>
      </text>
    </comment>
    <comment ref="A22" authorId="0" shapeId="0" xr:uid="{FBC8B939-5A3B-405C-8535-DDE3981F2C9C}">
      <text>
        <r>
          <rPr>
            <sz val="9"/>
            <color indexed="81"/>
            <rFont val="Tahoma"/>
            <family val="2"/>
          </rPr>
          <t>Programación de acuerdo de desempleño en la ejecución de giros para cada mes de la vigencia.</t>
        </r>
      </text>
    </comment>
    <comment ref="A23" authorId="0" shapeId="0" xr:uid="{7807498C-363D-4E3C-8BFC-B36B681111AF}">
      <text>
        <r>
          <rPr>
            <sz val="9"/>
            <color indexed="81"/>
            <rFont val="Tahoma"/>
            <family val="2"/>
          </rPr>
          <t>Liberaciones de reservas realizadas en cada mes de la vigencia.</t>
        </r>
      </text>
    </comment>
    <comment ref="AA23" authorId="3" shapeId="0" xr:uid="{F2853136-B028-4877-94EC-C1A765623FAF}">
      <text>
        <r>
          <rPr>
            <b/>
            <sz val="9"/>
            <color indexed="81"/>
            <rFont val="Tahoma"/>
            <family val="2"/>
          </rPr>
          <t>Lenovo:</t>
        </r>
        <r>
          <rPr>
            <sz val="9"/>
            <color indexed="81"/>
            <rFont val="Tahoma"/>
            <family val="2"/>
          </rPr>
          <t xml:space="preserve">
Se realiza el ajuste conforme a las liberaciones.</t>
        </r>
      </text>
    </comment>
    <comment ref="A24" authorId="0" shapeId="0" xr:uid="{AF8B4CA1-D08B-4007-8D11-C2BAB52969FF}">
      <text>
        <r>
          <rPr>
            <sz val="9"/>
            <color indexed="81"/>
            <rFont val="Tahoma"/>
            <family val="2"/>
          </rPr>
          <t>Reserva definitiva despues de liberaciones.</t>
        </r>
      </text>
    </comment>
    <comment ref="A25" authorId="0" shapeId="0" xr:uid="{742E4EAF-532F-4AAB-81DC-9F10B582A24F}">
      <text>
        <r>
          <rPr>
            <sz val="9"/>
            <color indexed="81"/>
            <rFont val="Tahoma"/>
            <family val="2"/>
          </rPr>
          <t>Ejecución de los giros de la reserva para mes</t>
        </r>
      </text>
    </comment>
    <comment ref="A28" authorId="2" shapeId="0" xr:uid="{C4CE0097-7741-48CE-8805-CDC889AA0F09}">
      <text>
        <r>
          <rPr>
            <sz val="9"/>
            <color indexed="81"/>
            <rFont val="Tahoma"/>
            <family val="2"/>
          </rPr>
          <t>En este campo se diligencia el nombre de la actividad del proyecto que se reportó con rezago en su cumplimiento físico en la vigencia anterior</t>
        </r>
      </text>
    </comment>
    <comment ref="B28" authorId="2" shapeId="0" xr:uid="{D63C79F6-8515-4B27-A0D8-62B01EBA1D64}">
      <text>
        <r>
          <rPr>
            <sz val="9"/>
            <color indexed="81"/>
            <rFont val="Tahoma"/>
            <family val="2"/>
          </rPr>
          <t>Se diligencia el rezago reportado al corte de diciembre de la vigencia anterior</t>
        </r>
      </text>
    </comment>
    <comment ref="A33" authorId="2" shapeId="0" xr:uid="{D6083B44-1B1C-4662-A839-98BE46665A1C}">
      <text>
        <r>
          <rPr>
            <sz val="9"/>
            <color indexed="81"/>
            <rFont val="Tahoma"/>
            <family val="2"/>
          </rPr>
          <t>En este campo se diligencia el nombre de la actividad del proyecto de inversión</t>
        </r>
      </text>
    </comment>
    <comment ref="B33" authorId="2" shapeId="0" xr:uid="{A8015B5A-8C0B-4B53-8205-70B8840CDF4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E91656AA-871C-464C-BC0D-4D438FF4B2AF}">
      <text>
        <r>
          <rPr>
            <sz val="9"/>
            <color indexed="81"/>
            <rFont val="Tahoma"/>
            <family val="2"/>
          </rPr>
          <t>Se diligencia la programación mensual de la actividad proyecto de inversión</t>
        </r>
      </text>
    </comment>
    <comment ref="A39" authorId="2" shapeId="0" xr:uid="{F1D3EFCA-32A4-4EEB-B86A-CF6387FE1093}">
      <text>
        <r>
          <rPr>
            <sz val="9"/>
            <color indexed="81"/>
            <rFont val="Tahoma"/>
            <family val="2"/>
          </rPr>
          <t>En este campo se diligencia el nombre de la tarea definida para la gestión de cumplimiento de la actividad del proyecto de inversión</t>
        </r>
      </text>
    </comment>
    <comment ref="B39" authorId="2" shapeId="0" xr:uid="{172D14E8-C3D1-4740-9F9C-F68B2C305F5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1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T5" authorId="1" shapeId="0" xr:uid="{00000000-0006-0000-0100-000002000000}">
      <text>
        <r>
          <rPr>
            <sz val="10"/>
            <color indexed="81"/>
            <rFont val="Tahoma"/>
            <family val="2"/>
          </rPr>
          <t>En este campo se diligencia el link o la ruta donde se puede consultar las evidencias que soportan la ejecución reportada</t>
        </r>
      </text>
    </comment>
    <comment ref="AU5" authorId="0" shapeId="0" xr:uid="{00000000-0006-0000-01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0" shapeId="0" xr:uid="{00000000-0006-0000-0100-000004000000}">
      <text>
        <r>
          <rPr>
            <sz val="10"/>
            <color rgb="FF000000"/>
            <rFont val="Tahoma"/>
            <family val="2"/>
          </rPr>
          <t>Relacionar el detalle del retraso, en coherencia con la programación de cada periodo. De presentarse esta situación es obligatorio diligenciar este campo.</t>
        </r>
      </text>
    </comment>
    <comment ref="AW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rgb="FF000000"/>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rgb="FF000000"/>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<sst xmlns="http://schemas.openxmlformats.org/spreadsheetml/2006/main" count="1035" uniqueCount="458">
  <si>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</si>
  <si>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</si>
  <si>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</si>
  <si>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</si>
  <si>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</si>
  <si>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</si>
  <si>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</si>
  <si>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</si>
  <si>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</si>
  <si>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</si>
  <si>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</si>
  <si>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</si>
  <si>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</si>
  <si>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</si>
  <si>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</si>
  <si>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</si>
  <si>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</si>
  <si>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</si>
  <si>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</si>
  <si>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</si>
  <si>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</si>
  <si>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</si>
  <si>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</si>
  <si>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</si>
  <si>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</si>
  <si>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</si>
  <si>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</si>
  <si>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</si>
  <si>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</si>
  <si>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</si>
  <si>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</si>
  <si>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</si>
  <si>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</si>
  <si>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</si>
  <si>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</si>
  <si>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</si>
  <si>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</si>
  <si>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</si>
  <si>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</si>
  <si>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</si>
  <si>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</si>
  <si>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</si>
  <si>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</si>
  <si>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</si>
  <si>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</si>
  <si>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</si>
  <si>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</si>
  <si>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</si>
  <si>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</si>
  <si>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</si>
  <si>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</si>
  <si>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</si>
  <si>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</si>
  <si>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</si>
  <si>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</si>
  <si>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</si>
  <si>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</si>
  <si>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</si>
  <si>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</si>
  <si>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</si>
  <si>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</si>
  <si>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</si>
  <si>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</si>
  <si>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</si>
  <si>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</si>
  <si>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</si>
  <si>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</si>
  <si>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</si>
  <si>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</si>
  <si>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</si>
  <si>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</si>
  <si>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</si>
  <si>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</si>
  <si>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</si>
  <si>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</si>
  <si>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</si>
  <si>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</si>
  <si>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</si>
  <si>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</si>
  <si>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</si>
  <si>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</si>
  <si>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</si>
  <si>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</si>
  <si>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</si>
  <si>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</si>
  <si>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</si>
  <si>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</si>
  <si>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</si>
  <si>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</si>
  <si>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</si>
  <si>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</si>
  <si>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</si>
  <si>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</si>
  <si>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</si>
  <si>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</si>
  <si>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</si>
  <si>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</si>
  <si>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</si>
  <si>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</si>
  <si>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</si>
  <si>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</si>
  <si>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</si>
  <si>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</si>
  <si>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</si>
  <si>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</si>
  <si>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</si>
  <si>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</si>
  <si>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</si>
  <si>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</si>
  <si>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</si>
  <si>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</si>
  <si>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</si>
  <si>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</si>
  <si>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</si>
  <si>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</si>
  <si>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</si>
  <si>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</si>
  <si>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</si>
  <si>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</si>
  <si>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</si>
  <si>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</si>
  <si>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</si>
  <si>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</si>
  <si>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</si>
  <si>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</si>
  <si>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</si>
  <si>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</si>
  <si>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</si>
  <si>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DIC</t>
  </si>
  <si>
    <t>FORMULACION</t>
  </si>
  <si>
    <t>ACTUALIZACION</t>
  </si>
  <si>
    <t>SEGUIMIENTO</t>
  </si>
  <si>
    <t>X</t>
  </si>
  <si>
    <t>8190 - Desarrollo de capacidades digitales para potenciar la inclusión social de las mujeres en zonas urbanas y rurales en Bogotá D.C.</t>
  </si>
  <si>
    <t>3. Bogotá confia en su potencial</t>
  </si>
  <si>
    <t>3.17. Formación para el trabajo y acceso a oportunidades educativas</t>
  </si>
  <si>
    <t>400. Formar 27.000 mujeres en habilidades digitales a través de los Centros de Inclusión Digital – CID, en zonas rurales y urbanas.</t>
  </si>
  <si>
    <t>Diseñar 4 contenidos nuevos de formación en capacidades digitales con enfoque de género y diferencial</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</si>
  <si>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</si>
  <si>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</si>
  <si>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</si>
  <si>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</si>
  <si>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</si>
  <si>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</si>
  <si>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</si>
  <si>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</si>
  <si>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</si>
  <si>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</si>
  <si>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</si>
  <si>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</si>
  <si>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</si>
  <si>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</si>
  <si>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</si>
  <si>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</si>
  <si>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</si>
  <si>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</si>
  <si>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</si>
  <si>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</si>
  <si>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REPORTE ACTIVIDADES VIGENCIA (Ejecución vigencia)</t>
  </si>
  <si>
    <t>AVANCE DE LA ACTIVIDAD</t>
  </si>
  <si>
    <t>DESCRIPCIÓN CUALITATIVA DEL AVANCE POR ACTIVIDAD</t>
  </si>
  <si>
    <t>1. Diseñar 4 contenidos nuevos de formación en capacidades digitales con enfoque de género y diferencial</t>
  </si>
  <si>
    <t>En diciembre se formaron 404 mujeres, llegando así al 105% de mujeres programadas en el Plan Distrital de Desarrollo para el segundo semestre de la vigencia 2024, formadas en Habilidades Digitales, Habilidades Socioemocionales, creación de contenidos, claves para ingresar al mundo laboral, informática y office en distintos niveles.  
Las mujeres formadas han participado de los siguientes cursos de manera virtual y presencial en el marco de los Centros de Inclusión Digital durante el periodo reportado:
Descubriendo office: 94 mujeres
Habilidades digitales para la autonomía de las mujeres: 200 mujeres
Habilidades socioemocionales: 53 mujeres
Construcción de indicadores de género: 46 mujeres
Prevención de las violencias digitales hacia las mujeres: 11 mujeres
Anexo:
a. Matriz de seguimiento de formación diciembre
b. Reporte de formación diciembre
Los documentos se pueden consultar en el siguiente link: https://secretariadistritald.sharepoint.com/:f:/s/BogotCaminaSegura/EmVKuXHPpHpEmXoCjtU5_KMBpINVD0X-QN9ZXpCNYx0aDw?e=EpvKZg</t>
  </si>
  <si>
    <t xml:space="preserve">Durante la vigencia 2024 del actual Plan Distrital de Desarrollo se han formado 3.479 mujeres, quienes ahora tienen conocimientos para el uso y apropiación de las redes sociales en sus vida cotidiana, laboral y empresarial; el uso de herramientas básicas digitales, para acercarse a la sociedad del conocimiento; todo ello desde el enfoque de género y diferencial. De manera acumulada se reporta:
Claves para ingresar al mundo laboral: 6 mujeres (julio 6)
Creación de contenido en redes sociales: 155 mujeres (julio 21, agosto 91, noviembre 43)
Descubriendo office: 854 mujeres (julio 120, agosto 125, septiembre 187, octubre 156, noviembre 172, diciembre 94) 
Habilidades digitales para la autonomía de las mujeres: 1.582 mujeres (julio 311, agosto 129, septiembre 322, octubre 310, noviembre 310, diciembre 200)
Habilidades socioemocionales: 463 mujeres (julio 157, agosto 22, septiembre 95, octubre 87, noviembre 49, 53 diciembre)
Informática básica Word, Excel e internet: 100 mujeres (julio 53, octubre 47) 
Manejo básico de herramientas Office: Excel: 59 mujeres (julio 32, agosto 27)
Construcción de Indicadores de Género: 155 mujeres (agosto 101, septiembre 8, noviembre 46)
Prevención de Violencias Digitales: 86 mujeres (agosto 24, octubre 23, noviembre 28, diciembre 11)
Inglés básico Nivel 2: 10 mujeres (10 mujeres)
Educación financiera: 9 mujeres (9 mujeres)
</t>
  </si>
  <si>
    <t>No se presentan retrasos respecto de lo programado.</t>
  </si>
  <si>
    <t xml:space="preserve">Dentro de las percepciones tomadas de las mujeres participantes en los procesos de formación se resalta como beneficio el haber adquirido y/o fortalecido sus nuevas habilidades tecnológicas donde la aplicabilidad de los conocimientos adquiridos aportan en su vida cotidiana, les permiten optimizar sus tareas diarias, fortalecer su participación comunitaria y han contribuido a su autonomía. </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</si>
  <si>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</si>
  <si>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</si>
  <si>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</si>
  <si>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</si>
  <si>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</si>
  <si>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</si>
  <si>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</si>
  <si>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</si>
  <si>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</si>
  <si>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</si>
  <si>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</si>
  <si>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</si>
  <si>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</si>
  <si>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</si>
  <si>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</si>
  <si>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</si>
  <si>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</si>
  <si>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</si>
  <si>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</si>
  <si>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Desarrollar un (1) curso nuevo con enfoque de género y diferencial para el desarrollo de capacidades digitaltes de las mujeres</t>
  </si>
  <si>
    <t>Para el mes de diciembre no se presentan avances en esta tarea, lo anterior considerando que se cumplio a satisfacción según lo programado</t>
  </si>
  <si>
    <t>2. Implementar un (1) curso nuevo en la plataforma Moodle de aprendizaje con enfoque de género y diferencial para el desarrollo de capacidades digitaltes de las mujeres</t>
  </si>
  <si>
    <t>En el mes de diciembre se culminó el 100% de la tarea con las siguientes acciones:
1. Durante el período se continuó con la implementación de la línea gráfica diseñada y desarrollada para la programación HTML, CSS y JavaScript del contenido formativo del Curso Virtual Introducción a las Redes Sociales enfoque de género y diferencial para el desarrollo de capacidades digitales de las mujeres en la plataforma de formación virtual (Moodle) de acuerdo con la estrategia metodológica compuesto por 5 módulos formativos y uno de certificación cumpliendo con las prioridades establecidas por la Dirección de Gestión del Conocimiento.
2. Se realiza el pilotaje de este en las localidades de Kennedy, Casa de Todas y Fontibon. dentro de la implementación del Piloto se identifica que las personas que asistieron no conocían herramienta de bienestar y seguridad digital para las cuentas de redes sociales que tienen, expresan que dentro de las barreras y/o dificultades para el uso de redes sociales está el miedo a la perdida de información, robo de cuentas por lo que para muchos de los casos prefieren abstenerse a  usarlas.
3. Se termina de diagramar el módulo 5 y se construye la Guía Metodológica para la facilitación del curso.</t>
  </si>
  <si>
    <r>
      <t xml:space="preserve">
</t>
    </r>
    <r>
      <rPr>
        <b/>
        <sz val="11"/>
        <rFont val="Arial"/>
        <family val="2"/>
      </rPr>
      <t xml:space="preserve">Anexos:
</t>
    </r>
    <r>
      <rPr>
        <sz val="11"/>
        <rFont val="Arial"/>
        <family val="2"/>
      </rPr>
      <t xml:space="preserve">a. Línea gráfica
b. Piloto Curso Redes Sociales
c. Guía Metodológica
d. Módulo 5
Los documentos se pueden consultar en el siguiente Link de soportes: https://secretariadistritald.sharepoint.com/:f:/s/BogotCaminaSegura/Err2UiF8Vc9Pj6wXOW2YbxQBhu8ZOHKB9qEZva5ov1tdcQ?e=MhET3C
</t>
    </r>
  </si>
  <si>
    <t>3. Realizar dos (2) Jornadas de reconocimiento de las mujeres formadas a través de los procesos de desarrollo de capacidades digitales</t>
  </si>
  <si>
    <t xml:space="preserve">Durante el mes de diciembre, en el marco del proyecto de inversión 8190, se llevó a cabo un evento especial para reconocer a las mujeres que participaron en los procesos formativos de la estrategia Centros de Inclusión Digital de la Secretaría Distrital de la Mujer. Este evento tuvo como objetivo destacar el compromiso de las participantes en su aprendizaje y desarrollo de habilidades digitales, contribuyendo de esta manera al cierre de la brecha digital de género en la ciudad de Bogotá.  El evento contó con la asistencia de 116 ciudadanas con sus acompañantes, también se contó con la asistencia de la directora de la Dirección de Gestión del Conocimiento, el equipo de los Centros de Inclusión Digital y una delegación del área de comunicaciones 
Durante el evento, se presentan las ideas clave del Plan de Desarrollo Bogotá Camina Segura, con un énfasis especial en las estrategias orientadas a reducir la brecha digital de género y fomentar el desarrollo de capacidades digitales entre las mujeres de la capital. Además, se realizó un conversatorio en el que las participantes comparten sus experiencias en los procesos de formación, relatan cómo han integrado los conocimientos adquiridos en sus actividades diarias y cómo estos han impactado positivamente en su vida personal. También se expone brevemente la línea de tiempo de los Centros de Inclusión Digital, resaltando los hitos más significativos desde su creación. En este recorrido se incluyó información sobre el número de mujeres formadas hasta ese momento, una descripción del funcionamiento actual de los CID y los principales retos identificados para garantizar su sostenibilidad y crecimiento a futuro. Asimismo, se destacaron los logros alcanzados. </t>
  </si>
  <si>
    <r>
      <rPr>
        <b/>
        <sz val="11"/>
        <rFont val="Arial"/>
        <family val="2"/>
      </rPr>
      <t xml:space="preserve">Anexos:
</t>
    </r>
    <r>
      <rPr>
        <sz val="11"/>
        <rFont val="Arial"/>
        <family val="2"/>
      </rPr>
      <t>a. Listado de asistencia del evento de reconocimiento
b. Informe de bolsa logística
Los documentos se pueden consultar en el siguiente Link de soportes: https://secretariadistritald.sharepoint.com/:f:/s/BogotCaminaSegura/Ela-MpByDbZFpbqbjKPBNLMB3a5QqrFylQ_hNU43bPM7KQ?e=8ecyrO</t>
    </r>
  </si>
  <si>
    <t>*Incluir tantas filas sean necesarias</t>
  </si>
  <si>
    <t>Implementar 7 cursos con enfoque de género y diferencial para el desarrollo de capacidades digitales de las mujeres en zonas rurales de la ciudad</t>
  </si>
  <si>
    <t>EXPLICACIÓN: Información correspondiente a reservas presupuestales.</t>
  </si>
  <si>
    <t>2. Implementar 7 cursos con enfoque de género y diferencial para el desarrollo de capacidades digitales de las mujeres en zonas rurales de la ciudad</t>
  </si>
  <si>
    <t>Durante el mes de noviembre se dio cumplimiento a la actividad programada de implementación de un (1) curso con enfoque de género y diferencial para el desarrollo de capacidades digitales de las mujeres en zonas rurales de la ciudad</t>
  </si>
  <si>
    <r>
      <rPr>
        <sz val="11"/>
        <color rgb="FF000000"/>
        <rFont val="Arial"/>
      </rPr>
      <t xml:space="preserve">Teniendo en cuenta la experiencia adquirida por parte de la Dirección de Gestión de Conocimiento en el trabajo con Mujeres en sus Diferencias y Diversidad, así como los aprendizajes metodológicos ajustados a las necesidades de las mujeres, ha permitido la implementación de un (1) curso  con enfoque de género y diferencial para el desarrollo de capacidades digitales de las mujeres en zonas rurales de la ciudad.
Este conto con </t>
    </r>
    <r>
      <rPr>
        <b/>
        <i/>
        <sz val="11"/>
        <color rgb="FF000000"/>
        <rFont val="Arial"/>
      </rPr>
      <t>tres (3)</t>
    </r>
    <r>
      <rPr>
        <sz val="11"/>
        <color rgb="FF000000"/>
        <rFont val="Arial"/>
      </rPr>
      <t xml:space="preserve"> jornadas del curso denominado </t>
    </r>
    <r>
      <rPr>
        <b/>
        <i/>
        <sz val="11"/>
        <color rgb="FF000000"/>
        <rFont val="Arial"/>
      </rPr>
      <t>Destrezas Digitales</t>
    </r>
    <r>
      <rPr>
        <sz val="11"/>
        <color rgb="FF000000"/>
        <rFont val="Arial"/>
      </rPr>
      <t>. 
Así mismo se han ajustado los procesos pedagógicos con y para las mujeres campesinas y rurales, implementando además un proceso de seguimiento metodológico constante.</t>
    </r>
  </si>
  <si>
    <t>Como beneficios, se ha acercado a las zonas rurales el conocimiento sobre las tecnologías de la información y la comunicación, a pesar de las barreras de acceso y las dificultades de conectividad en el territorio. Adicionalmente estas acciones culminaron en un evento de reconocimiento, a través del cual las mujeres fortalecen sus lazos comunitarios y la autonomia en su vida cotidiana.</t>
  </si>
  <si>
    <t>4. Realizar tres (3) acciones de convocatoria con grupos de mujeres en zona rural para la implementación del curso en desarrollo de capacidades digitales</t>
  </si>
  <si>
    <t xml:space="preserve">5. Implementar tres (3) jornadas de formación con mujeres de zonas rurales para la implementación del curso en desarrollo de capacidades digitales </t>
  </si>
  <si>
    <t>Ejecutar 1 estrategia para garantizar la operación tecnológica de los Centros de Inclusión Digital y sus aulas itinerantes</t>
  </si>
  <si>
    <t>3. Ejecutar 1 estrategia para garantizar la operación tecnológica de los Centros de Inclusión Digital y sus aulas itinerantes</t>
  </si>
  <si>
    <r>
      <t>Para el mes de diciembre fué entregado el Documento final "Estrategia de Operación de los Centros de Inclusión Digital", el cual recopila la información referida al estado actual y las necesidades del cuatrienio que deben ser tenidas en cuenta para el correcto funcionamiento y operación de los Centros de Inclusión Digital.
Es así que el documento se divide en:
1. Estado actual de los Centros de Inclusión Digital
2. ¿Cómo garantizar la operación de los CID?
3. Estado financiero de necesidades para el cuatrienio</t>
    </r>
    <r>
      <rPr>
        <sz val="11"/>
        <color theme="1"/>
        <rFont val="Arial"/>
        <family val="2"/>
      </rPr>
      <t xml:space="preserve"> 2024 - 2027</t>
    </r>
    <r>
      <rPr>
        <sz val="11"/>
        <rFont val="Arial"/>
        <family val="2"/>
      </rPr>
      <t xml:space="preserve">
ANEXO: Doc. Estrategia Operación Tecnológica_CID vr 1.0
En: https://secretariadistritald.sharepoint.com/:f:/s/BogotCaminaSegura/Ei2c2y8cQvtJuinJk7Cl3PYBo_gNJVNDZNEAM6tHH426dA?e=Vn0hQ5</t>
    </r>
  </si>
  <si>
    <t>Se cuenta con una estrategia de operación tecnológica de los Centros de Inclusión Digital que nos permite mapear las necesidades de equipos, herramientas y dispositivos digitales, y demás elementos necesarios para la operación de los procesos de desarrollo de capacidades digitales de las mujeres.
Este levantamiento de información sobre las necesidades de operación permiten tener un panorama real para la adquisión de equipos tecnológicos para la vigencia 2024 - 2027, garantizando la óptima operación de los Centros de Inclusión Digital</t>
  </si>
  <si>
    <t xml:space="preserve">Un documento que sistematice la experiencia y las necesidades en la operación de los CID, permite tener claridad sobre las necesidades, desafíos y mínimos que debe garantizar la entidad para aportar a la dismunición de brechas digitales de género, asi mismo, mapear la manera como el proyecto contribuye a la gestión de conocimiento, desde identificar barreras que presentan las mujeres para acceder a la información, pasando por el desarrollo de capacidades para que estas mujeres cuenten con oportunidades para el uso y apropiación de esta información </t>
  </si>
  <si>
    <t>6. Realizar dos (2) reportes del estado de inventarios de los Centros de Inclusión Digital identificando las necesidades para garantizar la operación tecnológica de los mismos</t>
  </si>
  <si>
    <t xml:space="preserve">Para el mes de diciembre, en el marco de los reportes de inventarios e identificación de necesidades se relacionan las siguientes novedades: 
1. Falta de conectividad en los CID de La Candelaria, Casa de Todas, Suba, Chapinero, Barrios Unidos, Ciudad Bolívar, Teusaquillo  
2. El CID de La Candelaria tiene aún por parte de la ETB pendiente la instalación de puntos de Internet y conectividad.  </t>
  </si>
  <si>
    <t xml:space="preserve">Anexos:
a. Inventario Centros de Inclusión Digital
Los documentos se pueden consultar en el siguiente Link de soportes: https://secretariadistritald.sharepoint.com/:f:/s/BogotCaminaSegura/Evzn8ICX8HZEhfkNmGbjMIcBCbQWf3R7-od4-QQJAvPRBA?e=n8GTS4
</t>
  </si>
  <si>
    <r>
      <t>7. Elaborar dos (2) reportes que den cuenta de las adecuaciones, necesidades y/o adquision</t>
    </r>
    <r>
      <rPr>
        <sz val="11"/>
        <color theme="1"/>
        <rFont val="Arial"/>
        <family val="2"/>
      </rPr>
      <t xml:space="preserve">es de </t>
    </r>
    <r>
      <rPr>
        <sz val="11"/>
        <rFont val="Arial"/>
        <family val="2"/>
      </rPr>
      <t xml:space="preserve"> equipos tecnológicos, licenciamientos y red de operación de los Centros de Inclusión Digital y sus aulas itinerantes </t>
    </r>
  </si>
  <si>
    <t>Página 2 de 4</t>
  </si>
  <si>
    <t xml:space="preserve">PROGRAMACIÓN </t>
  </si>
  <si>
    <t>SOLUCIONES PROPUESTAS PARA RESOLVER LOS RETRASOS Y FACTORES LIMITANTES PARA EL CUMPLIMIENTO</t>
  </si>
  <si>
    <t>PRODUCTO INSTITUCIONAL (PMR):</t>
  </si>
  <si>
    <t>Servicios de educación informal</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</si>
  <si>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</si>
  <si>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</si>
  <si>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</si>
  <si>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</si>
  <si>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</si>
  <si>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</si>
  <si>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</si>
  <si>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</si>
  <si>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Formar 27.000 mujeres en habilidades digitales a través de los Centros de Inclusión Digital – CID, en zonas rurales y urbanas.</t>
  </si>
  <si>
    <t>Numero de mujeres formadas en habilidades digitales en los Centros de Inclusión Digital</t>
  </si>
  <si>
    <t>Sumatoria de mujeres formadas en los Centros de Inclusión Digital</t>
  </si>
  <si>
    <t>Suma</t>
  </si>
  <si>
    <t>numero</t>
  </si>
  <si>
    <t>sumatoria de mujeres formadas</t>
  </si>
  <si>
    <t>Profesional/contratista responsable de instrumentos de planeación 2024</t>
  </si>
  <si>
    <t>mensual</t>
  </si>
  <si>
    <t>mujeres reportadas en SIMISIONAL</t>
  </si>
  <si>
    <t>En diciembre se formaron 404 mujeres, llegando así al 105% de mujeres programadas en el Plan Distrital de Desarrollo para el segundo semestre de la vigencia 2024, formadas en Habilidades Digitales, Habilidades Socioemocionales, creación de contenidos, claves para ingresar al mundo laboral, informática y office en distintos niveles.  
Las mujeres formadas han participado de los siguientes cursos de manera virtual y presencial en el marco de los Centros de Inclusión Digital durante el periodo reportado:
Descubriendo office: 94 mujeres
Habilidades digitales para la autonomía de las mujeres: 200 mujeres
Habilidades socioemocionales: 53 mujeres
Construcción de indicadores de género: 46 mujeres
Prevención de las violencias digitales hacia las mujeres: 11 mujeres</t>
  </si>
  <si>
    <t>a. Matriz de seguimiento diciembre
b. Reporte de formación seguimiento a meta diciembre
Los documentos se pueden consultar en el siguiente link: https://secretariadistritald.sharepoint.com/:f:/s/BogotCaminaSegura/EuwUO2CgoPtLrdc1e63PfU8BYJmNjIwHUFu9jbxbRjIHIA?e=8Pgi2Y</t>
  </si>
  <si>
    <t xml:space="preserve">Durante la vigencia 2024 del actual Plan Distrital de Desarrollo se han formado 3.479 mujeres, quienes ahora tienen conocimientos para el uso y apropiación de las redes sociales en sus vida cotidiana, laboral y empresarial; el uso de herramientas básicas digitales, para acercarse a la sociedad del conocimiento; todo ello desde el enfoque de género y diferencial. De manera acumulada se reporta:
Claves para ingresar al mundo laboral: 6 mujeres (julio 6)
Creación de contenido en redes sociales: 155 mujeres (julio 21, agosto 91, noviembre 43)
Descubriendo office: 854 mujeres (julio 120, agosto 125, septiembre 187, octubre 156, noviembre 172, diciembre 94) 
Habilidades digitales para la autonomía de las mujeres: 1.582 mujeres (julio 311, agosto 129, septiembre 322, octubre 310, noviembre 310, diciembre 200)
Habilidades socioemocionales: 463 mujeres (julio 157, agosto 22, septiembre 95, octubre 87, noviembre 49, 53 diciembre)
Informática básica Word, Excel e internet: 100 mujeres (julio 53, octubre 47) 
Manejo básico de herramientas Office: Excel: 59 mujeres (julio 32, agosto 27)
Construcción de Indicadores de Género: 155 mujeres (agosto 101, septiembre 8, noviembre 46)
Prevención de Violencias Digitales: 86 mujeres (agosto 24, octubre 23, noviembre 28, diciembre 11)
Inglés básico Nivel 2: 10 mujeres (10 mujeres)
Educación financiera: 9 mujeres (9 mujeres)
</t>
  </si>
  <si>
    <t>No se presentan retrasos según lo programado.</t>
  </si>
  <si>
    <t>suma</t>
  </si>
  <si>
    <t>Numero de cursos nuevos ofertados a las mujeres de zonas urbanas y rurales de la ciudad</t>
  </si>
  <si>
    <t xml:space="preserve">Sumatoria de cursos nuevos
ofertados a las mujeres de zonas urbanas y rurales de la ciudad </t>
  </si>
  <si>
    <t>Sumatoria de cursos nuevos</t>
  </si>
  <si>
    <t>Plataforma de Moodle</t>
  </si>
  <si>
    <t>Durante el mes de diciembre se realizaron las siguientes acciones en la construcción del curso “Redes Sociales”: 
1. Se diagramó el módulo 5 y se construyó la guía metodológica del curso
2. Se crea la línea gráfica del curso para moodle</t>
  </si>
  <si>
    <t>a. Módulo 5
b. Guía Metodológica
c. Línea Gráfica
Link de soportes: https://secretariadistritald.sharepoint.com/:f:/s/BogotCaminaSegura/EjtfmNQOMx1EouTvUcqW1swB1kLUVTYQccduHLiS8f_5qQ?e=8IDk3u</t>
  </si>
  <si>
    <t xml:space="preserve">Para la construcción del proceso de formación, se tuvo en cuenta la experiencia de formación de los Centros de Inclusión Digital, así como la experiencia metodológica y pedagógica de las facilitadoras, del equipo base de formación, y de la recolección de información sobre los intereses de las mujeres a través de los instrumentos de cierres de los cursos. Por ello se estableció un espacio de construcción colectiva con algunas facilitadoras, tomando la metodología del árbol de problemas y el árbol de objetivos y la información recolectada de las ciudadanas participantes de los procesos de formación de los CID. Finalmente se estableció un cronograma de trabajo para la construcción de guías y la creación y virtualización de contenido, el cual inició su ejecución en el mes de octubre. En el mes de noviembre y diciembre se realizó la diagramación de los módulos, se virtualizo y creó la línea gráfica en la plataforma moodle y se realizó un piloto del curso. </t>
  </si>
  <si>
    <t xml:space="preserve">Se logró culminar al 100% el indicador </t>
  </si>
  <si>
    <t>Numero de cursos  cursos con enfoque de género y diferencial para el desarrollo de capacidades digitales de las mujeres en zonas rurales de la ciudad</t>
  </si>
  <si>
    <t>Sumatoria de  cursos con enfoque de género y diferencial para el desarrollo de capacidades digitales de las mujeres en zonas rurales de la ciudad</t>
  </si>
  <si>
    <t>Sumatoria de cursos con enfoque de género y diferencial en zonas rurales</t>
  </si>
  <si>
    <t>Actas de reunión con actores locales para ampliar la convocatoria</t>
  </si>
  <si>
    <t>El indicador se cumplió al 100% en el mes de noviembre</t>
  </si>
  <si>
    <t>Se retoma el conocimiento consignado en la memoria interactiva de los procesos de formación en un espacio digital en el que, desde la Secretaría Distrital de la Mujer, compartimos la experiencia de las mujeres de Bogotá que han participado en algunos de nuestros procesos de formación, a través de la Estrategia de Centros de Inclusión Digital de los procesos de formación y son divulgadas a través de la página del Observatorio de Mujeres y Equidad de Género. La implementación de los procesos rurales, contó además con los conocimientos de las mujeres en territorio, en los espacios de divulgación y articulación.  Adicionalmente, se realizó un seguimiento y reflexión constante de lo metodológico y pedagógico, con el fin de cubrir las necesidades de las mujeres campesinas y rurales.</t>
  </si>
  <si>
    <t>creciente</t>
  </si>
  <si>
    <t>Numero de visitas a Centros de Inclusión Digital identificando las necesidades para garantizar la operación tecnológica de los mismo</t>
  </si>
  <si>
    <t>Sumatoria de visitas realizadas identificando necesidades tecnológicas para la operación de los Centros de Inclusión Digital</t>
  </si>
  <si>
    <t>Sumatoria de visitas realizadas</t>
  </si>
  <si>
    <t>Actas de visita a Centros de Inclusión Digital</t>
  </si>
  <si>
    <t xml:space="preserve">Con el fin de realizar la verificación e identificación de necesidades de los centros de inclusión se realizan las siguientes acciones:  
Visitas insitu a los CID de Chapinero, Casa de Todas, La Candelaria, Usme y Suba.  </t>
  </si>
  <si>
    <t>a. Fichas de verificación visitas insitu.
Link de consulta: https://secretariadistritald.sharepoint.com/:f:/s/BogotCaminaSegura/EtzXt9fKWE5ImwfmQ9F0GroBxCYwLHG6c18JGPECezdrbw?e=F3ocwo</t>
  </si>
  <si>
    <t>Durante las visitas insitu se identificó que varios de los equipos de los CID necesitan ser renovados, ya que de la renovación de equipos no solo al buen funcionamiento de los CID, sino además a la efectividad en el fortalecimiento de las habilidades digitales a las mujeres formadas. Así mismo con las visitas insitu se identifican las necesidades operativas de los CID con el acompañamiento de las facilitadoras, tales como el funcionamiento precario del wifi y las posibles soluciones que la OAP nos pueda ofrecer. También se identificaron las necesidades más urgentes y aquellas que son necesarias para el funcionamiento general.</t>
  </si>
  <si>
    <t>constante</t>
  </si>
  <si>
    <t>ELABORÓ</t>
  </si>
  <si>
    <t xml:space="preserve">Firma: </t>
  </si>
  <si>
    <t>APROBÓ (Según aplique Gerenta de proyecto, Lider técnica y responsable de proceso)</t>
  </si>
  <si>
    <t>Firma:</t>
  </si>
  <si>
    <t>REVISÓ OFICINA ASESORA DE PLANEACIÓN</t>
  </si>
  <si>
    <t xml:space="preserve">VoBo. </t>
  </si>
  <si>
    <r>
      <t xml:space="preserve">Nombre:  </t>
    </r>
    <r>
      <rPr>
        <sz val="11"/>
        <rFont val="Arial"/>
        <family val="2"/>
      </rPr>
      <t>Rocio Janneth Duran Mahecha</t>
    </r>
  </si>
  <si>
    <r>
      <t xml:space="preserve">Nombre: </t>
    </r>
    <r>
      <rPr>
        <sz val="11"/>
        <rFont val="Arial"/>
        <family val="2"/>
      </rPr>
      <t xml:space="preserve">Camila Andrea Gomez </t>
    </r>
  </si>
  <si>
    <r>
      <t xml:space="preserve">Nombre: </t>
    </r>
    <r>
      <rPr>
        <sz val="11"/>
        <rFont val="Arial"/>
        <family val="2"/>
      </rPr>
      <t>Lina Tatiana Lozano Ruiz</t>
    </r>
  </si>
  <si>
    <t>Nombre:</t>
  </si>
  <si>
    <r>
      <t xml:space="preserve">Cargo: </t>
    </r>
    <r>
      <rPr>
        <sz val="11"/>
        <rFont val="Arial"/>
        <family val="2"/>
      </rPr>
      <t>Contratista - Lideresa Planeación DGC</t>
    </r>
  </si>
  <si>
    <r>
      <t xml:space="preserve">Cargo: </t>
    </r>
    <r>
      <rPr>
        <sz val="11"/>
        <rFont val="Arial"/>
        <family val="2"/>
      </rPr>
      <t>Directora Gestión del Conocimiento</t>
    </r>
    <r>
      <rPr>
        <b/>
        <sz val="11"/>
        <rFont val="Arial"/>
        <family val="2"/>
      </rPr>
      <t xml:space="preserve"> </t>
    </r>
    <r>
      <rPr>
        <sz val="11"/>
        <rFont val="Arial"/>
        <family val="2"/>
      </rPr>
      <t>(E)</t>
    </r>
  </si>
  <si>
    <r>
      <t xml:space="preserve">Cargo: </t>
    </r>
    <r>
      <rPr>
        <sz val="11"/>
        <rFont val="Arial"/>
        <family val="2"/>
      </rPr>
      <t>Subsecretaria de Cuidado y Políticas de Igualdad</t>
    </r>
    <r>
      <rPr>
        <b/>
        <sz val="11"/>
        <rFont val="Arial"/>
        <family val="2"/>
      </rPr>
      <t xml:space="preserve"> </t>
    </r>
    <r>
      <rPr>
        <sz val="11"/>
        <rFont val="Arial"/>
        <family val="2"/>
      </rPr>
      <t>(E)</t>
    </r>
  </si>
  <si>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</si>
  <si>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</si>
  <si>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</si>
  <si>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</si>
  <si>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</si>
  <si>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</si>
  <si>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</si>
  <si>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</si>
  <si>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</si>
  <si>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</si>
  <si>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</si>
  <si>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</si>
  <si>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</si>
  <si>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</si>
  <si>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</si>
  <si>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</si>
  <si>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</si>
  <si>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</si>
  <si>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</si>
  <si>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</si>
  <si>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</si>
  <si>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</si>
  <si>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</si>
  <si>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</si>
  <si>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</si>
  <si>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</si>
  <si>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</si>
  <si>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</si>
  <si>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</si>
  <si>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</si>
  <si>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</si>
  <si>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</si>
  <si>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</si>
  <si>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</si>
  <si>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</si>
  <si>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</si>
  <si>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</si>
  <si>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</si>
  <si>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</si>
  <si>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</si>
  <si>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</si>
  <si>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</si>
  <si>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</si>
  <si>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Total Trimestre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</si>
  <si>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</si>
  <si>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</si>
  <si>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</si>
  <si>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</si>
  <si>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</si>
  <si>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</si>
  <si>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</si>
  <si>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</si>
  <si>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</si>
  <si>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</si>
  <si>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</si>
  <si>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</si>
  <si>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</si>
  <si>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</si>
  <si>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</si>
  <si>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</si>
  <si>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</si>
  <si>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</si>
  <si>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</si>
  <si>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</si>
  <si>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</si>
  <si>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</si>
  <si>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</si>
  <si>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</si>
  <si>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</si>
  <si>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</si>
  <si>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</si>
  <si>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12 noviembre de 2024</t>
  </si>
  <si>
    <t xml:space="preserve">Modificación presupuestal </t>
  </si>
  <si>
    <t>se modifica el presupuesto con la adición de recursos por un total de $31.482.000. Estos se incorporan en la actividad 2 de proyecto de inversión</t>
  </si>
  <si>
    <t>24 de diciembre de 2024</t>
  </si>
  <si>
    <t>Se modifica el presupuesto en la meta 1: quedando en un valor de $298.981.898. Esta modificación no afecta la asignación total del proyecto que se mantiene en $684.319.797</t>
  </si>
  <si>
    <t>Se modifica el presupuesto en la meta 2: quedando en un valor de $71.076.835. Esta modificación no afecta la asignación total del proyecto que se mantiene en $684.319.798</t>
  </si>
  <si>
    <t>Se modifica el presupuesto en la meta 3: quedando en un valor de $314.261.064. Esta modificación no afecta la asignación total del proyecto que se mantiene en $684.319.799</t>
  </si>
  <si>
    <t>Meta 1</t>
  </si>
  <si>
    <t>Meta 2</t>
  </si>
  <si>
    <t>Meta 3</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</si>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</sst>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quot;$&quot;\ #,##0.00;[Red]\-&quot;$&quot;\ #,##0.00"/>
    <numFmt numFmtId="165" formatCode="_-&quot;$&quot;* #,##0.00_-;\-&quot;$&quot;* #,##0.00_-;_-&quot;$&quot;* &quot;-&quot;??_-;_-@_-"/>
    <numFmt numFmtId="166" formatCode="_-* #,##0\ _€_-;\-* #,##0\ _€_-;_-* &quot;-&quot;\ _€_-;_-@_-"/>
    <numFmt numFmtId="167" formatCode="_-* #,##0.00\ _€_-;\-* #,##0.00\ _€_-;_-* &quot;-&quot;??\ _€_-;_-@_-"/>
    <numFmt numFmtId="168" formatCode="_(&quot;$&quot;\ * #,##0.00_);_(&quot;$&quot;\ * \(#,##0.00\);_(&quot;$&quot;\ * &quot;-&quot;??_);_(@_)"/>
    <numFmt numFmtId="169" formatCode="_ &quot;$&quot;\ * #,##0.00_ ;_ &quot;$&quot;\ * \-#,##0.00_ ;_ &quot;$&quot;\ * &quot;-&quot;??_ ;_ @_ "/>
    <numFmt numFmtId="170" formatCode="_-* #,##0\ _€_-;\-* #,##0\ _€_-;_-* &quot;-&quot;??\ _€_-;_-@_-"/>
    <numFmt numFmtId="171" formatCode="0.0%"/>
    <numFmt numFmtId="172" formatCode="#,##0;[Red]#,##0"/>
    <numFmt numFmtId="173" formatCode="_-[$$-240A]\ * #,##0.00_-;\-[$$-240A]\ * #,##0.00_-;_-[$$-240A]\ * &quot;-&quot;??_-;_-@_-"/>
    <numFmt numFmtId="174" formatCode="&quot;$&quot;\ #,##0.00"/>
    <numFmt numFmtId="175" formatCode="&quot;$&quot;\ #,##0"/>
    <numFmt numFmtId="176" formatCode="_-&quot;$&quot;\ * #,##0_-;\-&quot;$&quot;\ * #,##0_-;_-&quot;$&quot;\ * &quot;-&quot;??_-;_-@_-"/>
    <numFmt numFmtId="177" formatCode="0.0"/>
    <numFmt numFmtId="178" formatCode="_-[$$-240A]\ * #,##0_-;\-[$$-240A]\ * #,##0_-;_-[$$-240A]\ * &quot;-&quot;??_-;_-@_-"/>
  </numFmts>
  <fonts count="48">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sz val="8"/>
      <name val="Calibri"/>
      <family val="2"/>
      <scheme val="minor"/>
    </font>
    <font>
      <sz val="11"/>
      <color rgb="FF000000"/>
      <name val="Calibri"/>
      <family val="2"/>
    </font>
    <font>
      <sz val="9"/>
      <color rgb="FF000000"/>
      <name val="Tahoma"/>
      <family val="2"/>
    </font>
    <font>
      <sz val="10"/>
      <color rgb="FF000000"/>
      <name val="Tahoma"/>
      <family val="2"/>
    </font>
    <font>
      <sz val="18"/>
      <color theme="1"/>
      <name val="Arial"/>
      <family val="2"/>
    </font>
    <font>
      <sz val="11"/>
      <color rgb="FF000000"/>
      <name val="Arial"/>
    </font>
    <font>
      <b/>
      <i/>
      <sz val="11"/>
      <color rgb="FF000000"/>
      <name val="Arial"/>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7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7"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167" fontId="3"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9" fontId="2" fillId="0" borderId="0" applyFont="0" applyFill="0" applyBorder="0" applyAlignment="0" applyProtection="0"/>
    <xf numFmtId="168" fontId="8" fillId="0" borderId="0" applyFont="0" applyFill="0" applyBorder="0" applyAlignment="0" applyProtection="0"/>
    <xf numFmtId="165" fontId="1" fillId="0" borderId="0" applyFont="0" applyFill="0" applyBorder="0" applyAlignment="0" applyProtection="0"/>
    <xf numFmtId="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41" fontId="8" fillId="0" borderId="0" applyFont="0" applyFill="0" applyBorder="0" applyAlignment="0" applyProtection="0"/>
  </cellStyleXfs>
  <cellXfs count="487">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2" fontId="29" fillId="0" borderId="0" xfId="14" applyNumberFormat="1" applyFont="1" applyBorder="1" applyAlignment="1">
      <alignment vertical="center"/>
    </xf>
    <xf numFmtId="0" fontId="27" fillId="13" borderId="20" xfId="22" applyFont="1" applyFill="1" applyBorder="1" applyAlignment="1">
      <alignment vertical="center" wrapText="1"/>
    </xf>
    <xf numFmtId="170" fontId="29" fillId="0" borderId="14" xfId="10" applyNumberFormat="1" applyFont="1" applyBorder="1" applyAlignment="1">
      <alignment vertical="center"/>
    </xf>
    <xf numFmtId="170" fontId="29" fillId="0" borderId="4" xfId="10" applyNumberFormat="1" applyFont="1" applyBorder="1" applyAlignment="1">
      <alignment vertical="center"/>
    </xf>
    <xf numFmtId="170" fontId="29" fillId="0" borderId="15" xfId="10" applyNumberFormat="1" applyFont="1" applyBorder="1" applyAlignment="1">
      <alignment vertical="center"/>
    </xf>
    <xf numFmtId="0" fontId="27" fillId="13" borderId="13" xfId="22" applyFont="1" applyFill="1" applyBorder="1" applyAlignment="1">
      <alignment vertical="center" wrapText="1"/>
    </xf>
    <xf numFmtId="170" fontId="29" fillId="0" borderId="13" xfId="10" applyNumberFormat="1" applyFont="1" applyBorder="1" applyAlignment="1">
      <alignment vertical="center"/>
    </xf>
    <xf numFmtId="170" fontId="29" fillId="0" borderId="6" xfId="10" applyNumberFormat="1" applyFont="1" applyBorder="1" applyAlignment="1">
      <alignment vertical="center"/>
    </xf>
    <xf numFmtId="9" fontId="29" fillId="0" borderId="12" xfId="28" applyFont="1" applyBorder="1" applyAlignment="1">
      <alignment vertical="center"/>
    </xf>
    <xf numFmtId="170" fontId="29" fillId="0" borderId="12" xfId="10" applyNumberFormat="1" applyFont="1" applyBorder="1" applyAlignment="1">
      <alignment vertical="center"/>
    </xf>
    <xf numFmtId="0" fontId="27" fillId="13" borderId="23" xfId="22" applyFont="1" applyFill="1" applyBorder="1" applyAlignment="1">
      <alignment vertical="center" wrapText="1"/>
    </xf>
    <xf numFmtId="170" fontId="29" fillId="0" borderId="23" xfId="10" applyNumberFormat="1" applyFont="1" applyBorder="1" applyAlignment="1">
      <alignment vertical="center"/>
    </xf>
    <xf numFmtId="170" fontId="29" fillId="0" borderId="5" xfId="10" applyNumberFormat="1" applyFont="1" applyBorder="1" applyAlignment="1">
      <alignment vertical="center"/>
    </xf>
    <xf numFmtId="170"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6"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6" fontId="27" fillId="0" borderId="0" xfId="11" applyFont="1" applyFill="1" applyBorder="1" applyAlignment="1" applyProtection="1">
      <alignment horizontal="center" vertical="center" wrapText="1"/>
    </xf>
    <xf numFmtId="42"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7"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1"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42"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horizontal="center" vertical="center" wrapText="1"/>
    </xf>
    <xf numFmtId="166"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4" fontId="38" fillId="0" borderId="6" xfId="14" applyNumberFormat="1" applyFont="1" applyBorder="1" applyAlignment="1">
      <alignment vertical="center"/>
    </xf>
    <xf numFmtId="0" fontId="38" fillId="12" borderId="6" xfId="0" applyFont="1" applyFill="1" applyBorder="1" applyAlignment="1">
      <alignment horizontal="center" vertical="center"/>
    </xf>
    <xf numFmtId="173" fontId="37" fillId="11" borderId="6" xfId="15" applyNumberFormat="1" applyFont="1" applyFill="1" applyBorder="1" applyAlignment="1">
      <alignment horizontal="center" vertical="center"/>
    </xf>
    <xf numFmtId="173"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4"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6"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42" fontId="26" fillId="0" borderId="0" xfId="15" applyFont="1" applyAlignment="1">
      <alignment vertical="center"/>
    </xf>
    <xf numFmtId="9" fontId="26" fillId="10" borderId="5" xfId="30" applyFont="1" applyFill="1" applyBorder="1" applyAlignment="1" applyProtection="1">
      <alignment vertical="center" wrapText="1"/>
    </xf>
    <xf numFmtId="9" fontId="29" fillId="0" borderId="6" xfId="0" applyNumberFormat="1" applyFont="1" applyBorder="1" applyAlignment="1">
      <alignment vertical="center"/>
    </xf>
    <xf numFmtId="9" fontId="29" fillId="0" borderId="6" xfId="0" applyNumberFormat="1" applyFont="1" applyBorder="1" applyAlignment="1">
      <alignment horizontal="center" vertical="center"/>
    </xf>
    <xf numFmtId="2" fontId="29" fillId="0" borderId="0" xfId="0" applyNumberFormat="1" applyFont="1" applyAlignment="1">
      <alignment vertical="center"/>
    </xf>
    <xf numFmtId="0" fontId="34" fillId="0" borderId="0" xfId="0" applyFont="1" applyAlignment="1">
      <alignment horizontal="center"/>
    </xf>
    <xf numFmtId="175" fontId="0" fillId="0" borderId="0" xfId="14" applyNumberFormat="1" applyFont="1"/>
    <xf numFmtId="1" fontId="29" fillId="0" borderId="0" xfId="0" applyNumberFormat="1" applyFont="1" applyAlignment="1">
      <alignment horizontal="center"/>
    </xf>
    <xf numFmtId="1" fontId="34" fillId="0" borderId="0" xfId="0" applyNumberFormat="1" applyFont="1" applyAlignment="1">
      <alignment horizontal="center"/>
    </xf>
    <xf numFmtId="170" fontId="29" fillId="0" borderId="0" xfId="0" applyNumberFormat="1" applyFont="1" applyAlignment="1">
      <alignment vertical="center"/>
    </xf>
    <xf numFmtId="0" fontId="34" fillId="10" borderId="38" xfId="0" applyFont="1" applyFill="1" applyBorder="1" applyAlignment="1">
      <alignment horizontal="center" vertical="center"/>
    </xf>
    <xf numFmtId="0" fontId="34" fillId="10" borderId="7" xfId="0" applyFont="1" applyFill="1" applyBorder="1" applyAlignment="1">
      <alignment horizontal="center" vertical="center"/>
    </xf>
    <xf numFmtId="0" fontId="37" fillId="9" borderId="6" xfId="0" applyFont="1" applyFill="1" applyBorder="1" applyAlignment="1">
      <alignment horizontal="center" vertical="center"/>
    </xf>
    <xf numFmtId="174" fontId="37" fillId="9" borderId="6" xfId="14" applyNumberFormat="1" applyFont="1" applyFill="1" applyBorder="1" applyAlignment="1">
      <alignment horizontal="center" vertical="center"/>
    </xf>
    <xf numFmtId="0" fontId="29" fillId="0" borderId="30" xfId="0" applyFont="1" applyBorder="1" applyAlignment="1">
      <alignment horizontal="left" vertical="center"/>
    </xf>
    <xf numFmtId="0" fontId="29" fillId="20" borderId="15" xfId="0" applyFont="1" applyFill="1" applyBorder="1" applyAlignment="1">
      <alignment horizontal="left" vertical="center"/>
    </xf>
    <xf numFmtId="0" fontId="29" fillId="9" borderId="6" xfId="0" applyFont="1" applyFill="1" applyBorder="1" applyAlignment="1">
      <alignment vertical="center"/>
    </xf>
    <xf numFmtId="166" fontId="29" fillId="9" borderId="6" xfId="11" applyFont="1" applyFill="1" applyBorder="1" applyAlignment="1">
      <alignment horizontal="center" vertical="center" wrapText="1"/>
    </xf>
    <xf numFmtId="0" fontId="29" fillId="9" borderId="6" xfId="0" applyFont="1" applyFill="1" applyBorder="1" applyAlignment="1">
      <alignment horizontal="center" vertical="center"/>
    </xf>
    <xf numFmtId="9" fontId="29" fillId="9" borderId="6" xfId="0" applyNumberFormat="1" applyFont="1" applyFill="1" applyBorder="1" applyAlignment="1">
      <alignment vertical="center"/>
    </xf>
    <xf numFmtId="0" fontId="29" fillId="9" borderId="6" xfId="0" applyFont="1" applyFill="1" applyBorder="1" applyAlignment="1">
      <alignment horizontal="center" vertical="center" wrapText="1"/>
    </xf>
    <xf numFmtId="9" fontId="29" fillId="0" borderId="0" xfId="0" applyNumberFormat="1" applyFont="1" applyAlignment="1">
      <alignment vertical="center"/>
    </xf>
    <xf numFmtId="167" fontId="27" fillId="9" borderId="3" xfId="10" applyFont="1" applyFill="1" applyBorder="1" applyAlignment="1" applyProtection="1">
      <alignment horizontal="center" vertical="center" wrapText="1"/>
    </xf>
    <xf numFmtId="0" fontId="42" fillId="0" borderId="6" xfId="0" applyFont="1" applyBorder="1" applyAlignment="1">
      <alignment wrapText="1"/>
    </xf>
    <xf numFmtId="0" fontId="42" fillId="0" borderId="4" xfId="0" applyFont="1" applyBorder="1" applyAlignment="1">
      <alignment wrapText="1"/>
    </xf>
    <xf numFmtId="0" fontId="42" fillId="0" borderId="17" xfId="0" applyFont="1" applyBorder="1" applyAlignment="1">
      <alignment wrapText="1"/>
    </xf>
    <xf numFmtId="171" fontId="29" fillId="0" borderId="6" xfId="28" applyNumberFormat="1" applyFont="1" applyBorder="1" applyAlignment="1">
      <alignment vertical="center"/>
    </xf>
    <xf numFmtId="0" fontId="29" fillId="0" borderId="6" xfId="28" applyNumberFormat="1" applyFont="1" applyBorder="1" applyAlignment="1">
      <alignment horizontal="justify" vertical="top" wrapText="1"/>
    </xf>
    <xf numFmtId="177" fontId="27" fillId="10" borderId="5" xfId="28" applyNumberFormat="1" applyFont="1" applyFill="1" applyBorder="1" applyAlignment="1" applyProtection="1">
      <alignment horizontal="center" vertical="center" wrapText="1"/>
    </xf>
    <xf numFmtId="0" fontId="26" fillId="0" borderId="6" xfId="28" applyNumberFormat="1" applyFont="1" applyBorder="1" applyAlignment="1">
      <alignment horizontal="justify" vertical="top" wrapText="1"/>
    </xf>
    <xf numFmtId="3" fontId="27" fillId="0" borderId="3" xfId="22" applyNumberFormat="1" applyFont="1" applyBorder="1" applyAlignment="1">
      <alignment horizontal="center" vertical="center" wrapText="1"/>
    </xf>
    <xf numFmtId="3" fontId="27" fillId="9" borderId="3" xfId="10" applyNumberFormat="1" applyFont="1" applyFill="1" applyBorder="1" applyAlignment="1" applyProtection="1">
      <alignment horizontal="center" vertical="center" wrapText="1"/>
    </xf>
    <xf numFmtId="3" fontId="27" fillId="10" borderId="5" xfId="28" applyNumberFormat="1" applyFont="1" applyFill="1" applyBorder="1" applyAlignment="1" applyProtection="1">
      <alignment horizontal="center" vertical="center" wrapText="1"/>
    </xf>
    <xf numFmtId="0" fontId="0" fillId="0" borderId="6" xfId="0" applyBorder="1" applyAlignment="1">
      <alignment horizontal="right" vertical="center" wrapText="1"/>
    </xf>
    <xf numFmtId="0" fontId="0" fillId="0" borderId="3" xfId="0" applyBorder="1" applyAlignment="1">
      <alignment horizontal="right" vertical="center" wrapText="1"/>
    </xf>
    <xf numFmtId="0" fontId="26" fillId="0" borderId="6" xfId="28" applyNumberFormat="1" applyFont="1" applyFill="1" applyBorder="1" applyAlignment="1">
      <alignment horizontal="justify" vertical="top" wrapText="1"/>
    </xf>
    <xf numFmtId="0" fontId="25" fillId="0" borderId="6" xfId="0" applyFont="1" applyBorder="1" applyAlignment="1">
      <alignment horizontal="right" vertical="center" wrapText="1"/>
    </xf>
    <xf numFmtId="0" fontId="25" fillId="0" borderId="3" xfId="0" applyFont="1" applyBorder="1" applyAlignment="1">
      <alignment horizontal="right" vertical="center" wrapText="1"/>
    </xf>
    <xf numFmtId="175" fontId="37" fillId="11" borderId="6" xfId="14" applyNumberFormat="1" applyFont="1" applyFill="1" applyBorder="1" applyAlignment="1">
      <alignment horizontal="center" vertical="center"/>
    </xf>
    <xf numFmtId="0" fontId="26" fillId="9" borderId="6" xfId="28" applyNumberFormat="1" applyFont="1" applyFill="1" applyBorder="1" applyAlignment="1">
      <alignment horizontal="left" vertical="top" wrapText="1"/>
    </xf>
    <xf numFmtId="170" fontId="29" fillId="9" borderId="22" xfId="10" applyNumberFormat="1" applyFont="1" applyFill="1" applyBorder="1" applyAlignment="1">
      <alignment vertical="center"/>
    </xf>
    <xf numFmtId="9" fontId="29" fillId="9" borderId="16" xfId="28" applyFont="1" applyFill="1" applyBorder="1" applyAlignment="1">
      <alignment vertical="center"/>
    </xf>
    <xf numFmtId="170" fontId="29" fillId="9" borderId="16" xfId="10" applyNumberFormat="1" applyFont="1" applyFill="1" applyBorder="1" applyAlignment="1">
      <alignment vertical="center"/>
    </xf>
    <xf numFmtId="9" fontId="29" fillId="9" borderId="28" xfId="28" applyFont="1" applyFill="1" applyBorder="1" applyAlignment="1">
      <alignment vertical="center"/>
    </xf>
    <xf numFmtId="176" fontId="29" fillId="9" borderId="21" xfId="10" applyNumberFormat="1" applyFont="1" applyFill="1" applyBorder="1" applyAlignment="1">
      <alignment vertical="center"/>
    </xf>
    <xf numFmtId="170" fontId="29" fillId="9" borderId="21" xfId="10" applyNumberFormat="1" applyFont="1" applyFill="1" applyBorder="1" applyAlignment="1">
      <alignment vertical="center"/>
    </xf>
    <xf numFmtId="170" fontId="29" fillId="9" borderId="6" xfId="10" applyNumberFormat="1" applyFont="1" applyFill="1" applyBorder="1" applyAlignment="1">
      <alignment vertical="center"/>
    </xf>
    <xf numFmtId="176" fontId="29" fillId="9" borderId="6" xfId="10" applyNumberFormat="1" applyFont="1" applyFill="1" applyBorder="1" applyAlignment="1">
      <alignment vertical="center"/>
    </xf>
    <xf numFmtId="170" fontId="29" fillId="9" borderId="5" xfId="10" applyNumberFormat="1" applyFont="1" applyFill="1" applyBorder="1" applyAlignment="1">
      <alignment vertical="center"/>
    </xf>
    <xf numFmtId="170" fontId="29" fillId="9" borderId="20" xfId="10" applyNumberFormat="1" applyFont="1" applyFill="1" applyBorder="1" applyAlignment="1">
      <alignment vertical="center"/>
    </xf>
    <xf numFmtId="170" fontId="29" fillId="9" borderId="13" xfId="10" applyNumberFormat="1" applyFont="1" applyFill="1" applyBorder="1" applyAlignment="1">
      <alignment vertical="center"/>
    </xf>
    <xf numFmtId="170" fontId="29" fillId="9" borderId="23" xfId="10" applyNumberFormat="1" applyFont="1" applyFill="1" applyBorder="1" applyAlignment="1">
      <alignment vertical="center"/>
    </xf>
    <xf numFmtId="178" fontId="37" fillId="11" borderId="6" xfId="15" applyNumberFormat="1" applyFont="1" applyFill="1" applyBorder="1" applyAlignment="1">
      <alignment horizontal="center" vertical="center"/>
    </xf>
    <xf numFmtId="178" fontId="37" fillId="11" borderId="6" xfId="0" applyNumberFormat="1" applyFont="1" applyFill="1" applyBorder="1" applyAlignment="1">
      <alignment horizontal="center" vertical="center"/>
    </xf>
    <xf numFmtId="164" fontId="0" fillId="0" borderId="6" xfId="0" applyNumberFormat="1" applyBorder="1"/>
    <xf numFmtId="0" fontId="40" fillId="0" borderId="6" xfId="28" applyNumberFormat="1" applyFont="1" applyBorder="1" applyAlignment="1">
      <alignment horizontal="justify" vertical="top" wrapText="1"/>
    </xf>
    <xf numFmtId="0" fontId="40" fillId="9" borderId="6" xfId="28" applyNumberFormat="1" applyFont="1" applyFill="1" applyBorder="1" applyAlignment="1">
      <alignment horizontal="justify" vertical="top" wrapText="1"/>
    </xf>
    <xf numFmtId="9" fontId="27" fillId="10" borderId="5" xfId="28" applyFont="1" applyFill="1" applyBorder="1" applyAlignment="1" applyProtection="1">
      <alignment horizontal="right" vertical="center" wrapText="1"/>
    </xf>
    <xf numFmtId="0" fontId="29" fillId="0" borderId="4" xfId="0" applyFont="1" applyBorder="1" applyAlignment="1">
      <alignment horizontal="center" wrapText="1"/>
    </xf>
    <xf numFmtId="0" fontId="26" fillId="9" borderId="6" xfId="28" applyNumberFormat="1" applyFont="1" applyFill="1" applyBorder="1" applyAlignment="1">
      <alignment horizontal="justify" vertical="top" wrapText="1"/>
    </xf>
    <xf numFmtId="0" fontId="27" fillId="13" borderId="17" xfId="22" applyFont="1" applyFill="1" applyBorder="1" applyAlignment="1">
      <alignment horizontal="center" vertical="center" wrapText="1"/>
    </xf>
    <xf numFmtId="0" fontId="27" fillId="13" borderId="71" xfId="22" applyFont="1" applyFill="1" applyBorder="1" applyAlignment="1">
      <alignment horizontal="center" vertical="center" wrapText="1"/>
    </xf>
    <xf numFmtId="0" fontId="27" fillId="13" borderId="72" xfId="22" applyFont="1" applyFill="1" applyBorder="1" applyAlignment="1">
      <alignment horizontal="center" vertical="center" wrapText="1"/>
    </xf>
    <xf numFmtId="0" fontId="29" fillId="9" borderId="6" xfId="28" applyNumberFormat="1" applyFont="1" applyFill="1" applyBorder="1" applyAlignment="1">
      <alignment horizontal="justify" vertical="top" wrapText="1"/>
    </xf>
    <xf numFmtId="170" fontId="29" fillId="0" borderId="6" xfId="10" applyNumberFormat="1" applyFont="1" applyFill="1" applyBorder="1" applyAlignment="1">
      <alignment vertical="center"/>
    </xf>
    <xf numFmtId="170" fontId="29" fillId="0" borderId="5" xfId="10" applyNumberFormat="1" applyFont="1" applyFill="1" applyBorder="1" applyAlignment="1">
      <alignment vertical="center"/>
    </xf>
    <xf numFmtId="170" fontId="29" fillId="9" borderId="14" xfId="10" applyNumberFormat="1" applyFont="1" applyFill="1" applyBorder="1" applyAlignment="1">
      <alignment vertical="center"/>
    </xf>
    <xf numFmtId="170" fontId="29" fillId="9" borderId="4" xfId="10" applyNumberFormat="1" applyFont="1" applyFill="1" applyBorder="1" applyAlignment="1">
      <alignment vertical="center"/>
    </xf>
    <xf numFmtId="176" fontId="29" fillId="9" borderId="4" xfId="10" applyNumberFormat="1" applyFont="1" applyFill="1" applyBorder="1" applyAlignment="1">
      <alignment vertical="center"/>
    </xf>
    <xf numFmtId="170" fontId="29" fillId="9" borderId="73" xfId="10" applyNumberFormat="1" applyFont="1" applyFill="1" applyBorder="1" applyAlignment="1">
      <alignment vertical="center"/>
    </xf>
    <xf numFmtId="172" fontId="29" fillId="21" borderId="0" xfId="14" applyNumberFormat="1" applyFont="1" applyFill="1" applyBorder="1" applyAlignment="1">
      <alignment vertical="center"/>
    </xf>
    <xf numFmtId="175" fontId="29" fillId="0" borderId="5" xfId="14" applyNumberFormat="1" applyFont="1" applyFill="1" applyBorder="1" applyAlignment="1">
      <alignment vertical="center"/>
    </xf>
    <xf numFmtId="175" fontId="29" fillId="9" borderId="5" xfId="14" applyNumberFormat="1" applyFont="1" applyFill="1" applyBorder="1" applyAlignment="1">
      <alignment vertical="center"/>
    </xf>
    <xf numFmtId="2" fontId="27" fillId="10" borderId="5" xfId="28" applyNumberFormat="1" applyFont="1" applyFill="1" applyBorder="1" applyAlignment="1" applyProtection="1">
      <alignment horizontal="right" vertical="center" wrapText="1"/>
    </xf>
    <xf numFmtId="172" fontId="29" fillId="10" borderId="0" xfId="14" applyNumberFormat="1" applyFont="1" applyFill="1" applyBorder="1" applyAlignment="1">
      <alignment vertical="center"/>
    </xf>
    <xf numFmtId="170" fontId="29" fillId="21" borderId="0" xfId="0" applyNumberFormat="1" applyFont="1" applyFill="1" applyAlignment="1">
      <alignment vertical="center"/>
    </xf>
    <xf numFmtId="176" fontId="29" fillId="0" borderId="21" xfId="10" applyNumberFormat="1" applyFont="1" applyFill="1" applyBorder="1" applyAlignment="1">
      <alignment vertical="center"/>
    </xf>
    <xf numFmtId="176" fontId="29" fillId="0" borderId="6" xfId="10" applyNumberFormat="1" applyFont="1" applyFill="1" applyBorder="1" applyAlignment="1">
      <alignment vertical="center"/>
    </xf>
    <xf numFmtId="176" fontId="29" fillId="0" borderId="4" xfId="10" applyNumberFormat="1" applyFont="1" applyFill="1" applyBorder="1" applyAlignment="1">
      <alignment vertical="center"/>
    </xf>
    <xf numFmtId="0" fontId="29" fillId="0" borderId="0" xfId="0" applyFont="1" applyAlignment="1">
      <alignment vertical="center" wrapText="1"/>
    </xf>
    <xf numFmtId="0" fontId="29" fillId="0" borderId="13" xfId="0" applyFont="1" applyBorder="1" applyAlignment="1">
      <alignment horizontal="center" vertical="center" wrapText="1"/>
    </xf>
    <xf numFmtId="0" fontId="29" fillId="0" borderId="13" xfId="0" applyFont="1" applyBorder="1" applyAlignment="1">
      <alignment vertical="center" wrapText="1"/>
    </xf>
    <xf numFmtId="0" fontId="29" fillId="0" borderId="23" xfId="0" applyFont="1" applyBorder="1" applyAlignment="1">
      <alignment vertical="center" wrapText="1"/>
    </xf>
    <xf numFmtId="0" fontId="29" fillId="0" borderId="14" xfId="0" applyFont="1" applyBorder="1" applyAlignment="1">
      <alignment horizontal="center" vertical="center" wrapText="1"/>
    </xf>
    <xf numFmtId="170" fontId="29" fillId="0" borderId="21" xfId="10" applyNumberFormat="1" applyFont="1" applyFill="1" applyBorder="1" applyAlignment="1">
      <alignment vertical="center"/>
    </xf>
    <xf numFmtId="170" fontId="29" fillId="0" borderId="4" xfId="10" applyNumberFormat="1"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2" fontId="26" fillId="9" borderId="13" xfId="22" applyNumberFormat="1" applyFont="1" applyFill="1" applyBorder="1" applyAlignment="1">
      <alignment horizontal="center" vertical="center" wrapText="1"/>
    </xf>
    <xf numFmtId="2" fontId="26" fillId="9" borderId="6" xfId="22" applyNumberFormat="1" applyFont="1" applyFill="1" applyBorder="1" applyAlignment="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59" xfId="22" applyFont="1" applyFill="1" applyBorder="1" applyAlignment="1">
      <alignment horizontal="center" vertical="center" wrapText="1"/>
    </xf>
    <xf numFmtId="9" fontId="26" fillId="0" borderId="6" xfId="22" applyNumberFormat="1" applyFont="1" applyBorder="1" applyAlignment="1">
      <alignment horizontal="left" vertical="center" wrapText="1"/>
    </xf>
    <xf numFmtId="9" fontId="26" fillId="0" borderId="29"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6" fillId="0" borderId="8" xfId="22" applyNumberFormat="1" applyFont="1" applyBorder="1" applyAlignment="1">
      <alignment horizontal="left" vertical="center" wrapText="1"/>
    </xf>
    <xf numFmtId="9" fontId="26" fillId="0" borderId="15" xfId="22" applyNumberFormat="1" applyFont="1" applyBorder="1" applyAlignment="1">
      <alignment horizontal="left" vertical="center" wrapText="1"/>
    </xf>
    <xf numFmtId="9" fontId="26" fillId="0" borderId="10" xfId="22" applyNumberFormat="1" applyFont="1" applyBorder="1" applyAlignment="1">
      <alignment horizontal="left" vertical="center" wrapText="1"/>
    </xf>
    <xf numFmtId="9" fontId="26" fillId="0" borderId="11" xfId="22" applyNumberFormat="1" applyFont="1" applyBorder="1" applyAlignment="1">
      <alignment horizontal="left" vertical="center" wrapText="1"/>
    </xf>
    <xf numFmtId="9" fontId="26" fillId="9" borderId="6" xfId="22" applyNumberFormat="1" applyFont="1" applyFill="1" applyBorder="1" applyAlignment="1">
      <alignment horizontal="justify" vertical="top" wrapText="1"/>
    </xf>
    <xf numFmtId="9" fontId="26" fillId="9" borderId="6" xfId="22" applyNumberFormat="1" applyFont="1" applyFill="1" applyBorder="1" applyAlignment="1">
      <alignment horizontal="left" vertical="center" wrapText="1"/>
    </xf>
    <xf numFmtId="0" fontId="27" fillId="9" borderId="58" xfId="22" applyFont="1" applyFill="1" applyBorder="1" applyAlignment="1">
      <alignment horizontal="center" vertical="center" wrapText="1"/>
    </xf>
    <xf numFmtId="0" fontId="27" fillId="9" borderId="18" xfId="22" applyFont="1" applyFill="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2" fontId="40" fillId="9" borderId="13" xfId="22" applyNumberFormat="1" applyFont="1" applyFill="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6" fillId="9" borderId="29" xfId="0" applyFont="1" applyFill="1" applyBorder="1" applyAlignment="1">
      <alignment horizontal="justify" vertical="top" wrapText="1"/>
    </xf>
    <xf numFmtId="0" fontId="26" fillId="9" borderId="7" xfId="0" applyFont="1" applyFill="1" applyBorder="1" applyAlignment="1">
      <alignment horizontal="justify" vertical="top" wrapText="1"/>
    </xf>
    <xf numFmtId="0" fontId="26" fillId="9" borderId="44" xfId="0" applyFont="1" applyFill="1" applyBorder="1" applyAlignment="1">
      <alignment horizontal="justify" vertical="top" wrapText="1"/>
    </xf>
    <xf numFmtId="0" fontId="26" fillId="9" borderId="45" xfId="0" applyFont="1" applyFill="1" applyBorder="1" applyAlignment="1">
      <alignment horizontal="justify" vertical="top" wrapText="1"/>
    </xf>
    <xf numFmtId="9" fontId="26" fillId="9" borderId="6" xfId="30" applyFont="1" applyFill="1" applyBorder="1" applyAlignment="1" applyProtection="1">
      <alignment horizontal="center" vertical="center" wrapText="1"/>
    </xf>
    <xf numFmtId="9" fontId="26" fillId="9" borderId="5" xfId="30" applyFont="1" applyFill="1" applyBorder="1" applyAlignment="1" applyProtection="1">
      <alignment horizontal="center" vertical="center" wrapText="1"/>
    </xf>
    <xf numFmtId="9" fontId="26" fillId="9" borderId="6" xfId="30" applyFont="1" applyFill="1" applyBorder="1" applyAlignment="1" applyProtection="1">
      <alignment horizontal="justify" vertical="center" wrapText="1"/>
    </xf>
    <xf numFmtId="9" fontId="26" fillId="9" borderId="5" xfId="30" applyFont="1" applyFill="1" applyBorder="1" applyAlignment="1" applyProtection="1">
      <alignment horizontal="justify" vertical="center" wrapText="1"/>
    </xf>
    <xf numFmtId="0" fontId="27" fillId="13" borderId="2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9" borderId="24" xfId="22" applyFont="1" applyFill="1" applyBorder="1" applyAlignment="1">
      <alignment horizontal="center" vertical="center" wrapText="1"/>
    </xf>
    <xf numFmtId="0" fontId="27" fillId="9" borderId="25" xfId="22" applyFont="1" applyFill="1" applyBorder="1" applyAlignment="1">
      <alignment horizontal="center" vertical="center" wrapText="1"/>
    </xf>
    <xf numFmtId="0" fontId="27" fillId="9" borderId="26" xfId="22" applyFont="1" applyFill="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45" fillId="13" borderId="55" xfId="0" applyFont="1" applyFill="1" applyBorder="1" applyAlignment="1">
      <alignment horizontal="center" vertical="center"/>
    </xf>
    <xf numFmtId="0" fontId="45" fillId="13" borderId="56" xfId="0" applyFont="1" applyFill="1" applyBorder="1" applyAlignment="1">
      <alignment horizontal="center" vertical="center"/>
    </xf>
    <xf numFmtId="0" fontId="45" fillId="13" borderId="57" xfId="0" applyFont="1" applyFill="1" applyBorder="1" applyAlignment="1">
      <alignment horizontal="center" vertical="center"/>
    </xf>
    <xf numFmtId="9" fontId="26" fillId="0" borderId="6" xfId="30" applyFont="1" applyFill="1" applyBorder="1" applyAlignment="1" applyProtection="1">
      <alignment horizontal="justify" vertical="center" wrapText="1"/>
    </xf>
    <xf numFmtId="9" fontId="26" fillId="0" borderId="16" xfId="30" applyFont="1" applyFill="1" applyBorder="1" applyAlignment="1" applyProtection="1">
      <alignment horizontal="justify" vertical="center" wrapText="1"/>
    </xf>
    <xf numFmtId="9" fontId="26" fillId="0" borderId="5" xfId="30" applyFont="1" applyFill="1" applyBorder="1" applyAlignment="1" applyProtection="1">
      <alignment horizontal="justify" vertical="center" wrapText="1"/>
    </xf>
    <xf numFmtId="9" fontId="26" fillId="0" borderId="28" xfId="30" applyFont="1" applyFill="1" applyBorder="1" applyAlignment="1" applyProtection="1">
      <alignment horizontal="justify" vertical="center" wrapText="1"/>
    </xf>
    <xf numFmtId="0" fontId="27" fillId="13" borderId="52" xfId="22" applyFont="1" applyFill="1" applyBorder="1" applyAlignment="1">
      <alignment horizontal="center" vertical="center" wrapText="1"/>
    </xf>
    <xf numFmtId="9" fontId="26" fillId="9" borderId="29" xfId="30" applyFont="1" applyFill="1" applyBorder="1" applyAlignment="1" applyProtection="1">
      <alignment horizontal="justify" vertical="center" wrapText="1"/>
    </xf>
    <xf numFmtId="9" fontId="26" fillId="9" borderId="7" xfId="30" applyFont="1" applyFill="1" applyBorder="1" applyAlignment="1" applyProtection="1">
      <alignment horizontal="justify" vertical="center" wrapText="1"/>
    </xf>
    <xf numFmtId="9" fontId="26" fillId="9" borderId="8" xfId="30" applyFont="1" applyFill="1" applyBorder="1" applyAlignment="1" applyProtection="1">
      <alignment horizontal="justify" vertical="center" wrapText="1"/>
    </xf>
    <xf numFmtId="9" fontId="26" fillId="9" borderId="44" xfId="30" applyFont="1" applyFill="1" applyBorder="1" applyAlignment="1" applyProtection="1">
      <alignment horizontal="justify" vertical="center" wrapText="1"/>
    </xf>
    <xf numFmtId="9" fontId="26" fillId="9" borderId="45" xfId="30" applyFont="1" applyFill="1" applyBorder="1" applyAlignment="1" applyProtection="1">
      <alignment horizontal="justify" vertical="center" wrapText="1"/>
    </xf>
    <xf numFmtId="9" fontId="26" fillId="9" borderId="46" xfId="30" applyFont="1" applyFill="1" applyBorder="1" applyAlignment="1" applyProtection="1">
      <alignment horizontal="justify" vertical="center" wrapText="1"/>
    </xf>
    <xf numFmtId="9" fontId="26" fillId="9" borderId="29" xfId="30" applyFont="1" applyFill="1" applyBorder="1" applyAlignment="1" applyProtection="1">
      <alignment horizontal="center" vertical="center" wrapText="1"/>
    </xf>
    <xf numFmtId="9" fontId="26" fillId="9" borderId="7" xfId="30" applyFont="1" applyFill="1" applyBorder="1" applyAlignment="1" applyProtection="1">
      <alignment horizontal="center" vertical="center" wrapText="1"/>
    </xf>
    <xf numFmtId="9" fontId="26" fillId="9" borderId="8" xfId="30" applyFont="1" applyFill="1" applyBorder="1" applyAlignment="1" applyProtection="1">
      <alignment horizontal="center" vertical="center" wrapText="1"/>
    </xf>
    <xf numFmtId="9" fontId="26" fillId="9" borderId="44" xfId="30" applyFont="1" applyFill="1" applyBorder="1" applyAlignment="1" applyProtection="1">
      <alignment horizontal="center" vertical="center" wrapText="1"/>
    </xf>
    <xf numFmtId="9" fontId="26" fillId="9" borderId="45" xfId="30" applyFont="1" applyFill="1" applyBorder="1" applyAlignment="1" applyProtection="1">
      <alignment horizontal="center" vertical="center" wrapText="1"/>
    </xf>
    <xf numFmtId="9" fontId="26" fillId="9"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6" xfId="22" applyNumberFormat="1" applyFont="1" applyBorder="1" applyAlignment="1">
      <alignment horizontal="center" vertical="center" wrapText="1"/>
    </xf>
    <xf numFmtId="9" fontId="26" fillId="9" borderId="16" xfId="30" applyFont="1" applyFill="1" applyBorder="1" applyAlignment="1" applyProtection="1">
      <alignment horizontal="justify" vertical="center" wrapText="1"/>
    </xf>
    <xf numFmtId="9" fontId="26" fillId="9" borderId="28" xfId="30" applyFont="1" applyFill="1" applyBorder="1" applyAlignment="1" applyProtection="1">
      <alignment horizontal="justify" vertical="center" wrapText="1"/>
    </xf>
    <xf numFmtId="9" fontId="26" fillId="0" borderId="59" xfId="22" applyNumberFormat="1" applyFont="1" applyBorder="1" applyAlignment="1">
      <alignment horizontal="left" vertical="center" wrapText="1"/>
    </xf>
    <xf numFmtId="9" fontId="26" fillId="0" borderId="60" xfId="22" applyNumberFormat="1" applyFont="1" applyBorder="1" applyAlignment="1">
      <alignment horizontal="left" vertical="center" wrapText="1"/>
    </xf>
    <xf numFmtId="9" fontId="26" fillId="9" borderId="29" xfId="22" applyNumberFormat="1" applyFont="1" applyFill="1" applyBorder="1" applyAlignment="1">
      <alignment horizontal="center" vertical="center" wrapText="1"/>
    </xf>
    <xf numFmtId="9" fontId="26" fillId="9" borderId="7" xfId="22" applyNumberFormat="1" applyFont="1" applyFill="1" applyBorder="1" applyAlignment="1">
      <alignment horizontal="center" vertical="center" wrapText="1"/>
    </xf>
    <xf numFmtId="9" fontId="26" fillId="9" borderId="15" xfId="22" applyNumberFormat="1" applyFont="1" applyFill="1" applyBorder="1" applyAlignment="1">
      <alignment horizontal="center" vertical="center" wrapText="1"/>
    </xf>
    <xf numFmtId="9" fontId="26" fillId="9" borderId="10" xfId="22" applyNumberFormat="1"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9" borderId="6" xfId="0" applyFont="1" applyFill="1" applyBorder="1" applyAlignment="1">
      <alignment horizontal="left" vertical="center"/>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27" fillId="0" borderId="6" xfId="0" applyFont="1" applyBorder="1" applyAlignment="1">
      <alignment vertical="center" wrapText="1"/>
    </xf>
    <xf numFmtId="0" fontId="34" fillId="0" borderId="6" xfId="0" applyFont="1" applyBorder="1" applyAlignment="1">
      <alignment horizontal="center" vertical="center"/>
    </xf>
    <xf numFmtId="14"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27" fillId="10" borderId="38"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27" fillId="9" borderId="39" xfId="0"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41" xfId="0" applyFont="1" applyBorder="1" applyAlignment="1">
      <alignment horizontal="center" wrapText="1"/>
    </xf>
    <xf numFmtId="0" fontId="29" fillId="0" borderId="42" xfId="0" applyFont="1" applyBorder="1" applyAlignment="1">
      <alignment horizontal="center" wrapText="1"/>
    </xf>
    <xf numFmtId="0" fontId="29" fillId="0" borderId="50" xfId="0" applyFont="1" applyBorder="1" applyAlignment="1">
      <alignment horizontal="center" wrapText="1"/>
    </xf>
    <xf numFmtId="0" fontId="29" fillId="0" borderId="12" xfId="0" applyFont="1" applyBorder="1" applyAlignment="1">
      <alignment horizontal="center" vertical="top" wrapText="1"/>
    </xf>
    <xf numFmtId="0" fontId="29" fillId="0" borderId="38" xfId="0" applyFont="1" applyBorder="1" applyAlignment="1">
      <alignment horizontal="center" vertical="top" wrapText="1"/>
    </xf>
    <xf numFmtId="0" fontId="29" fillId="0" borderId="52" xfId="0" applyFont="1" applyBorder="1" applyAlignment="1">
      <alignment horizontal="center" vertical="top"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9" fontId="46" fillId="9" borderId="29" xfId="30" applyFont="1" applyFill="1" applyBorder="1" applyAlignment="1" applyProtection="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34" xr:uid="{1BE5553A-693B-4556-B669-E7D3F3DC0B8E}"/>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CA05DAF-2A7A-4C80-A3C8-B095EF16A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CAB5DDF-48E6-4B2D-8F9A-54DFFCD35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275544</xdr:colOff>
      <xdr:row>16</xdr:row>
      <xdr:rowOff>95252</xdr:rowOff>
    </xdr:from>
    <xdr:to>
      <xdr:col>3</xdr:col>
      <xdr:colOff>48562</xdr:colOff>
      <xdr:row>18</xdr:row>
      <xdr:rowOff>95250</xdr:rowOff>
    </xdr:to>
    <xdr:pic>
      <xdr:nvPicPr>
        <xdr:cNvPr id="3" name="Imagen 2">
          <a:extLst>
            <a:ext uri="{FF2B5EF4-FFF2-40B4-BE49-F238E27FC236}">
              <a16:creationId xmlns:a16="http://schemas.microsoft.com/office/drawing/2014/main" id="{735852C1-392D-F807-68D9-B72E1F0B54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3482" y="15240002"/>
          <a:ext cx="535018" cy="3809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6" zoomScale="90" zoomScaleNormal="90" workbookViewId="0">
      <selection activeCell="A54" sqref="A1:XFD1048576"/>
    </sheetView>
  </sheetViews>
  <sheetFormatPr defaultColWidth="10.85546875" defaultRowHeight="13.9"/>
  <cols>
    <col min="1" max="1" width="72" style="87" bestFit="1" customWidth="1"/>
    <col min="2" max="2" width="78.42578125" style="87" customWidth="1"/>
    <col min="3" max="3" width="10.85546875" style="87"/>
    <col min="4" max="4" width="31.140625" style="87" customWidth="1"/>
    <col min="5" max="5" width="70.140625" style="87" customWidth="1"/>
    <col min="6" max="6" width="17.42578125" style="87" customWidth="1"/>
    <col min="7" max="8" width="21.85546875" style="87" customWidth="1"/>
    <col min="9" max="9" width="19.42578125" style="87" customWidth="1"/>
    <col min="10" max="10" width="42" style="87" customWidth="1"/>
    <col min="11" max="256" width="10.85546875" style="87"/>
    <col min="257" max="257" width="72" style="87" bestFit="1" customWidth="1"/>
    <col min="258" max="258" width="78.42578125" style="87" customWidth="1"/>
    <col min="259" max="259" width="10.85546875" style="87"/>
    <col min="260" max="260" width="31.140625" style="87" customWidth="1"/>
    <col min="261" max="261" width="70.140625" style="87" customWidth="1"/>
    <col min="262" max="262" width="17.42578125" style="87" customWidth="1"/>
    <col min="263" max="264" width="21.85546875" style="87" customWidth="1"/>
    <col min="265" max="265" width="19.42578125" style="87" customWidth="1"/>
    <col min="266" max="266" width="42" style="87" customWidth="1"/>
    <col min="267" max="512" width="10.85546875" style="87"/>
    <col min="513" max="513" width="72" style="87" bestFit="1" customWidth="1"/>
    <col min="514" max="514" width="78.42578125" style="87" customWidth="1"/>
    <col min="515" max="515" width="10.85546875" style="87"/>
    <col min="516" max="516" width="31.140625" style="87" customWidth="1"/>
    <col min="517" max="517" width="70.140625" style="87" customWidth="1"/>
    <col min="518" max="518" width="17.42578125" style="87" customWidth="1"/>
    <col min="519" max="520" width="21.85546875" style="87" customWidth="1"/>
    <col min="521" max="521" width="19.42578125" style="87" customWidth="1"/>
    <col min="522" max="522" width="42" style="87" customWidth="1"/>
    <col min="523" max="768" width="10.85546875" style="87"/>
    <col min="769" max="769" width="72" style="87" bestFit="1" customWidth="1"/>
    <col min="770" max="770" width="78.42578125" style="87" customWidth="1"/>
    <col min="771" max="771" width="10.85546875" style="87"/>
    <col min="772" max="772" width="31.140625" style="87" customWidth="1"/>
    <col min="773" max="773" width="70.140625" style="87" customWidth="1"/>
    <col min="774" max="774" width="17.42578125" style="87" customWidth="1"/>
    <col min="775" max="776" width="21.85546875" style="87" customWidth="1"/>
    <col min="777" max="777" width="19.42578125" style="87" customWidth="1"/>
    <col min="778" max="778" width="42" style="87" customWidth="1"/>
    <col min="779" max="1024" width="10.85546875" style="87"/>
    <col min="1025" max="1025" width="72" style="87" bestFit="1" customWidth="1"/>
    <col min="1026" max="1026" width="78.42578125" style="87" customWidth="1"/>
    <col min="1027" max="1027" width="10.85546875" style="87"/>
    <col min="1028" max="1028" width="31.140625" style="87" customWidth="1"/>
    <col min="1029" max="1029" width="70.140625" style="87" customWidth="1"/>
    <col min="1030" max="1030" width="17.42578125" style="87" customWidth="1"/>
    <col min="1031" max="1032" width="21.85546875" style="87" customWidth="1"/>
    <col min="1033" max="1033" width="19.42578125" style="87" customWidth="1"/>
    <col min="1034" max="1034" width="42" style="87" customWidth="1"/>
    <col min="1035" max="1280" width="10.85546875" style="87"/>
    <col min="1281" max="1281" width="72" style="87" bestFit="1" customWidth="1"/>
    <col min="1282" max="1282" width="78.42578125" style="87" customWidth="1"/>
    <col min="1283" max="1283" width="10.85546875" style="87"/>
    <col min="1284" max="1284" width="31.140625" style="87" customWidth="1"/>
    <col min="1285" max="1285" width="70.140625" style="87" customWidth="1"/>
    <col min="1286" max="1286" width="17.42578125" style="87" customWidth="1"/>
    <col min="1287" max="1288" width="21.85546875" style="87" customWidth="1"/>
    <col min="1289" max="1289" width="19.42578125" style="87" customWidth="1"/>
    <col min="1290" max="1290" width="42" style="87" customWidth="1"/>
    <col min="1291" max="1536" width="10.85546875" style="87"/>
    <col min="1537" max="1537" width="72" style="87" bestFit="1" customWidth="1"/>
    <col min="1538" max="1538" width="78.42578125" style="87" customWidth="1"/>
    <col min="1539" max="1539" width="10.85546875" style="87"/>
    <col min="1540" max="1540" width="31.140625" style="87" customWidth="1"/>
    <col min="1541" max="1541" width="70.140625" style="87" customWidth="1"/>
    <col min="1542" max="1542" width="17.42578125" style="87" customWidth="1"/>
    <col min="1543" max="1544" width="21.85546875" style="87" customWidth="1"/>
    <col min="1545" max="1545" width="19.42578125" style="87" customWidth="1"/>
    <col min="1546" max="1546" width="42" style="87" customWidth="1"/>
    <col min="1547" max="1792" width="10.85546875" style="87"/>
    <col min="1793" max="1793" width="72" style="87" bestFit="1" customWidth="1"/>
    <col min="1794" max="1794" width="78.42578125" style="87" customWidth="1"/>
    <col min="1795" max="1795" width="10.85546875" style="87"/>
    <col min="1796" max="1796" width="31.140625" style="87" customWidth="1"/>
    <col min="1797" max="1797" width="70.140625" style="87" customWidth="1"/>
    <col min="1798" max="1798" width="17.42578125" style="87" customWidth="1"/>
    <col min="1799" max="1800" width="21.85546875" style="87" customWidth="1"/>
    <col min="1801" max="1801" width="19.42578125" style="87" customWidth="1"/>
    <col min="1802" max="1802" width="42" style="87" customWidth="1"/>
    <col min="1803" max="2048" width="10.85546875" style="87"/>
    <col min="2049" max="2049" width="72" style="87" bestFit="1" customWidth="1"/>
    <col min="2050" max="2050" width="78.42578125" style="87" customWidth="1"/>
    <col min="2051" max="2051" width="10.85546875" style="87"/>
    <col min="2052" max="2052" width="31.140625" style="87" customWidth="1"/>
    <col min="2053" max="2053" width="70.140625" style="87" customWidth="1"/>
    <col min="2054" max="2054" width="17.42578125" style="87" customWidth="1"/>
    <col min="2055" max="2056" width="21.85546875" style="87" customWidth="1"/>
    <col min="2057" max="2057" width="19.42578125" style="87" customWidth="1"/>
    <col min="2058" max="2058" width="42" style="87" customWidth="1"/>
    <col min="2059" max="2304" width="10.85546875" style="87"/>
    <col min="2305" max="2305" width="72" style="87" bestFit="1" customWidth="1"/>
    <col min="2306" max="2306" width="78.42578125" style="87" customWidth="1"/>
    <col min="2307" max="2307" width="10.85546875" style="87"/>
    <col min="2308" max="2308" width="31.140625" style="87" customWidth="1"/>
    <col min="2309" max="2309" width="70.140625" style="87" customWidth="1"/>
    <col min="2310" max="2310" width="17.42578125" style="87" customWidth="1"/>
    <col min="2311" max="2312" width="21.85546875" style="87" customWidth="1"/>
    <col min="2313" max="2313" width="19.42578125" style="87" customWidth="1"/>
    <col min="2314" max="2314" width="42" style="87" customWidth="1"/>
    <col min="2315" max="2560" width="10.85546875" style="87"/>
    <col min="2561" max="2561" width="72" style="87" bestFit="1" customWidth="1"/>
    <col min="2562" max="2562" width="78.42578125" style="87" customWidth="1"/>
    <col min="2563" max="2563" width="10.85546875" style="87"/>
    <col min="2564" max="2564" width="31.140625" style="87" customWidth="1"/>
    <col min="2565" max="2565" width="70.140625" style="87" customWidth="1"/>
    <col min="2566" max="2566" width="17.42578125" style="87" customWidth="1"/>
    <col min="2567" max="2568" width="21.85546875" style="87" customWidth="1"/>
    <col min="2569" max="2569" width="19.42578125" style="87" customWidth="1"/>
    <col min="2570" max="2570" width="42" style="87" customWidth="1"/>
    <col min="2571" max="2816" width="10.85546875" style="87"/>
    <col min="2817" max="2817" width="72" style="87" bestFit="1" customWidth="1"/>
    <col min="2818" max="2818" width="78.42578125" style="87" customWidth="1"/>
    <col min="2819" max="2819" width="10.85546875" style="87"/>
    <col min="2820" max="2820" width="31.140625" style="87" customWidth="1"/>
    <col min="2821" max="2821" width="70.140625" style="87" customWidth="1"/>
    <col min="2822" max="2822" width="17.42578125" style="87" customWidth="1"/>
    <col min="2823" max="2824" width="21.85546875" style="87" customWidth="1"/>
    <col min="2825" max="2825" width="19.42578125" style="87" customWidth="1"/>
    <col min="2826" max="2826" width="42" style="87" customWidth="1"/>
    <col min="2827" max="3072" width="10.85546875" style="87"/>
    <col min="3073" max="3073" width="72" style="87" bestFit="1" customWidth="1"/>
    <col min="3074" max="3074" width="78.42578125" style="87" customWidth="1"/>
    <col min="3075" max="3075" width="10.85546875" style="87"/>
    <col min="3076" max="3076" width="31.140625" style="87" customWidth="1"/>
    <col min="3077" max="3077" width="70.140625" style="87" customWidth="1"/>
    <col min="3078" max="3078" width="17.42578125" style="87" customWidth="1"/>
    <col min="3079" max="3080" width="21.85546875" style="87" customWidth="1"/>
    <col min="3081" max="3081" width="19.42578125" style="87" customWidth="1"/>
    <col min="3082" max="3082" width="42" style="87" customWidth="1"/>
    <col min="3083" max="3328" width="10.85546875" style="87"/>
    <col min="3329" max="3329" width="72" style="87" bestFit="1" customWidth="1"/>
    <col min="3330" max="3330" width="78.42578125" style="87" customWidth="1"/>
    <col min="3331" max="3331" width="10.85546875" style="87"/>
    <col min="3332" max="3332" width="31.140625" style="87" customWidth="1"/>
    <col min="3333" max="3333" width="70.140625" style="87" customWidth="1"/>
    <col min="3334" max="3334" width="17.42578125" style="87" customWidth="1"/>
    <col min="3335" max="3336" width="21.85546875" style="87" customWidth="1"/>
    <col min="3337" max="3337" width="19.42578125" style="87" customWidth="1"/>
    <col min="3338" max="3338" width="42" style="87" customWidth="1"/>
    <col min="3339" max="3584" width="10.85546875" style="87"/>
    <col min="3585" max="3585" width="72" style="87" bestFit="1" customWidth="1"/>
    <col min="3586" max="3586" width="78.42578125" style="87" customWidth="1"/>
    <col min="3587" max="3587" width="10.85546875" style="87"/>
    <col min="3588" max="3588" width="31.140625" style="87" customWidth="1"/>
    <col min="3589" max="3589" width="70.140625" style="87" customWidth="1"/>
    <col min="3590" max="3590" width="17.42578125" style="87" customWidth="1"/>
    <col min="3591" max="3592" width="21.85546875" style="87" customWidth="1"/>
    <col min="3593" max="3593" width="19.42578125" style="87" customWidth="1"/>
    <col min="3594" max="3594" width="42" style="87" customWidth="1"/>
    <col min="3595" max="3840" width="10.85546875" style="87"/>
    <col min="3841" max="3841" width="72" style="87" bestFit="1" customWidth="1"/>
    <col min="3842" max="3842" width="78.42578125" style="87" customWidth="1"/>
    <col min="3843" max="3843" width="10.85546875" style="87"/>
    <col min="3844" max="3844" width="31.140625" style="87" customWidth="1"/>
    <col min="3845" max="3845" width="70.140625" style="87" customWidth="1"/>
    <col min="3846" max="3846" width="17.42578125" style="87" customWidth="1"/>
    <col min="3847" max="3848" width="21.85546875" style="87" customWidth="1"/>
    <col min="3849" max="3849" width="19.42578125" style="87" customWidth="1"/>
    <col min="3850" max="3850" width="42" style="87" customWidth="1"/>
    <col min="3851" max="4096" width="10.85546875" style="87"/>
    <col min="4097" max="4097" width="72" style="87" bestFit="1" customWidth="1"/>
    <col min="4098" max="4098" width="78.42578125" style="87" customWidth="1"/>
    <col min="4099" max="4099" width="10.85546875" style="87"/>
    <col min="4100" max="4100" width="31.140625" style="87" customWidth="1"/>
    <col min="4101" max="4101" width="70.140625" style="87" customWidth="1"/>
    <col min="4102" max="4102" width="17.42578125" style="87" customWidth="1"/>
    <col min="4103" max="4104" width="21.85546875" style="87" customWidth="1"/>
    <col min="4105" max="4105" width="19.42578125" style="87" customWidth="1"/>
    <col min="4106" max="4106" width="42" style="87" customWidth="1"/>
    <col min="4107" max="4352" width="10.85546875" style="87"/>
    <col min="4353" max="4353" width="72" style="87" bestFit="1" customWidth="1"/>
    <col min="4354" max="4354" width="78.42578125" style="87" customWidth="1"/>
    <col min="4355" max="4355" width="10.85546875" style="87"/>
    <col min="4356" max="4356" width="31.140625" style="87" customWidth="1"/>
    <col min="4357" max="4357" width="70.140625" style="87" customWidth="1"/>
    <col min="4358" max="4358" width="17.42578125" style="87" customWidth="1"/>
    <col min="4359" max="4360" width="21.85546875" style="87" customWidth="1"/>
    <col min="4361" max="4361" width="19.42578125" style="87" customWidth="1"/>
    <col min="4362" max="4362" width="42" style="87" customWidth="1"/>
    <col min="4363" max="4608" width="10.85546875" style="87"/>
    <col min="4609" max="4609" width="72" style="87" bestFit="1" customWidth="1"/>
    <col min="4610" max="4610" width="78.42578125" style="87" customWidth="1"/>
    <col min="4611" max="4611" width="10.85546875" style="87"/>
    <col min="4612" max="4612" width="31.140625" style="87" customWidth="1"/>
    <col min="4613" max="4613" width="70.140625" style="87" customWidth="1"/>
    <col min="4614" max="4614" width="17.42578125" style="87" customWidth="1"/>
    <col min="4615" max="4616" width="21.85546875" style="87" customWidth="1"/>
    <col min="4617" max="4617" width="19.42578125" style="87" customWidth="1"/>
    <col min="4618" max="4618" width="42" style="87" customWidth="1"/>
    <col min="4619" max="4864" width="10.85546875" style="87"/>
    <col min="4865" max="4865" width="72" style="87" bestFit="1" customWidth="1"/>
    <col min="4866" max="4866" width="78.42578125" style="87" customWidth="1"/>
    <col min="4867" max="4867" width="10.85546875" style="87"/>
    <col min="4868" max="4868" width="31.140625" style="87" customWidth="1"/>
    <col min="4869" max="4869" width="70.140625" style="87" customWidth="1"/>
    <col min="4870" max="4870" width="17.42578125" style="87" customWidth="1"/>
    <col min="4871" max="4872" width="21.85546875" style="87" customWidth="1"/>
    <col min="4873" max="4873" width="19.42578125" style="87" customWidth="1"/>
    <col min="4874" max="4874" width="42" style="87" customWidth="1"/>
    <col min="4875" max="5120" width="10.85546875" style="87"/>
    <col min="5121" max="5121" width="72" style="87" bestFit="1" customWidth="1"/>
    <col min="5122" max="5122" width="78.42578125" style="87" customWidth="1"/>
    <col min="5123" max="5123" width="10.85546875" style="87"/>
    <col min="5124" max="5124" width="31.140625" style="87" customWidth="1"/>
    <col min="5125" max="5125" width="70.140625" style="87" customWidth="1"/>
    <col min="5126" max="5126" width="17.42578125" style="87" customWidth="1"/>
    <col min="5127" max="5128" width="21.85546875" style="87" customWidth="1"/>
    <col min="5129" max="5129" width="19.42578125" style="87" customWidth="1"/>
    <col min="5130" max="5130" width="42" style="87" customWidth="1"/>
    <col min="5131" max="5376" width="10.85546875" style="87"/>
    <col min="5377" max="5377" width="72" style="87" bestFit="1" customWidth="1"/>
    <col min="5378" max="5378" width="78.42578125" style="87" customWidth="1"/>
    <col min="5379" max="5379" width="10.85546875" style="87"/>
    <col min="5380" max="5380" width="31.140625" style="87" customWidth="1"/>
    <col min="5381" max="5381" width="70.140625" style="87" customWidth="1"/>
    <col min="5382" max="5382" width="17.42578125" style="87" customWidth="1"/>
    <col min="5383" max="5384" width="21.85546875" style="87" customWidth="1"/>
    <col min="5385" max="5385" width="19.42578125" style="87" customWidth="1"/>
    <col min="5386" max="5386" width="42" style="87" customWidth="1"/>
    <col min="5387" max="5632" width="10.85546875" style="87"/>
    <col min="5633" max="5633" width="72" style="87" bestFit="1" customWidth="1"/>
    <col min="5634" max="5634" width="78.42578125" style="87" customWidth="1"/>
    <col min="5635" max="5635" width="10.85546875" style="87"/>
    <col min="5636" max="5636" width="31.140625" style="87" customWidth="1"/>
    <col min="5637" max="5637" width="70.140625" style="87" customWidth="1"/>
    <col min="5638" max="5638" width="17.42578125" style="87" customWidth="1"/>
    <col min="5639" max="5640" width="21.85546875" style="87" customWidth="1"/>
    <col min="5641" max="5641" width="19.42578125" style="87" customWidth="1"/>
    <col min="5642" max="5642" width="42" style="87" customWidth="1"/>
    <col min="5643" max="5888" width="10.85546875" style="87"/>
    <col min="5889" max="5889" width="72" style="87" bestFit="1" customWidth="1"/>
    <col min="5890" max="5890" width="78.42578125" style="87" customWidth="1"/>
    <col min="5891" max="5891" width="10.85546875" style="87"/>
    <col min="5892" max="5892" width="31.140625" style="87" customWidth="1"/>
    <col min="5893" max="5893" width="70.140625" style="87" customWidth="1"/>
    <col min="5894" max="5894" width="17.42578125" style="87" customWidth="1"/>
    <col min="5895" max="5896" width="21.85546875" style="87" customWidth="1"/>
    <col min="5897" max="5897" width="19.42578125" style="87" customWidth="1"/>
    <col min="5898" max="5898" width="42" style="87" customWidth="1"/>
    <col min="5899" max="6144" width="10.85546875" style="87"/>
    <col min="6145" max="6145" width="72" style="87" bestFit="1" customWidth="1"/>
    <col min="6146" max="6146" width="78.42578125" style="87" customWidth="1"/>
    <col min="6147" max="6147" width="10.85546875" style="87"/>
    <col min="6148" max="6148" width="31.140625" style="87" customWidth="1"/>
    <col min="6149" max="6149" width="70.140625" style="87" customWidth="1"/>
    <col min="6150" max="6150" width="17.42578125" style="87" customWidth="1"/>
    <col min="6151" max="6152" width="21.85546875" style="87" customWidth="1"/>
    <col min="6153" max="6153" width="19.42578125" style="87" customWidth="1"/>
    <col min="6154" max="6154" width="42" style="87" customWidth="1"/>
    <col min="6155" max="6400" width="10.85546875" style="87"/>
    <col min="6401" max="6401" width="72" style="87" bestFit="1" customWidth="1"/>
    <col min="6402" max="6402" width="78.42578125" style="87" customWidth="1"/>
    <col min="6403" max="6403" width="10.85546875" style="87"/>
    <col min="6404" max="6404" width="31.140625" style="87" customWidth="1"/>
    <col min="6405" max="6405" width="70.140625" style="87" customWidth="1"/>
    <col min="6406" max="6406" width="17.42578125" style="87" customWidth="1"/>
    <col min="6407" max="6408" width="21.85546875" style="87" customWidth="1"/>
    <col min="6409" max="6409" width="19.42578125" style="87" customWidth="1"/>
    <col min="6410" max="6410" width="42" style="87" customWidth="1"/>
    <col min="6411" max="6656" width="10.85546875" style="87"/>
    <col min="6657" max="6657" width="72" style="87" bestFit="1" customWidth="1"/>
    <col min="6658" max="6658" width="78.42578125" style="87" customWidth="1"/>
    <col min="6659" max="6659" width="10.85546875" style="87"/>
    <col min="6660" max="6660" width="31.140625" style="87" customWidth="1"/>
    <col min="6661" max="6661" width="70.140625" style="87" customWidth="1"/>
    <col min="6662" max="6662" width="17.42578125" style="87" customWidth="1"/>
    <col min="6663" max="6664" width="21.85546875" style="87" customWidth="1"/>
    <col min="6665" max="6665" width="19.42578125" style="87" customWidth="1"/>
    <col min="6666" max="6666" width="42" style="87" customWidth="1"/>
    <col min="6667" max="6912" width="10.85546875" style="87"/>
    <col min="6913" max="6913" width="72" style="87" bestFit="1" customWidth="1"/>
    <col min="6914" max="6914" width="78.42578125" style="87" customWidth="1"/>
    <col min="6915" max="6915" width="10.85546875" style="87"/>
    <col min="6916" max="6916" width="31.140625" style="87" customWidth="1"/>
    <col min="6917" max="6917" width="70.140625" style="87" customWidth="1"/>
    <col min="6918" max="6918" width="17.42578125" style="87" customWidth="1"/>
    <col min="6919" max="6920" width="21.85546875" style="87" customWidth="1"/>
    <col min="6921" max="6921" width="19.42578125" style="87" customWidth="1"/>
    <col min="6922" max="6922" width="42" style="87" customWidth="1"/>
    <col min="6923" max="7168" width="10.85546875" style="87"/>
    <col min="7169" max="7169" width="72" style="87" bestFit="1" customWidth="1"/>
    <col min="7170" max="7170" width="78.42578125" style="87" customWidth="1"/>
    <col min="7171" max="7171" width="10.85546875" style="87"/>
    <col min="7172" max="7172" width="31.140625" style="87" customWidth="1"/>
    <col min="7173" max="7173" width="70.140625" style="87" customWidth="1"/>
    <col min="7174" max="7174" width="17.42578125" style="87" customWidth="1"/>
    <col min="7175" max="7176" width="21.85546875" style="87" customWidth="1"/>
    <col min="7177" max="7177" width="19.42578125" style="87" customWidth="1"/>
    <col min="7178" max="7178" width="42" style="87" customWidth="1"/>
    <col min="7179" max="7424" width="10.85546875" style="87"/>
    <col min="7425" max="7425" width="72" style="87" bestFit="1" customWidth="1"/>
    <col min="7426" max="7426" width="78.42578125" style="87" customWidth="1"/>
    <col min="7427" max="7427" width="10.85546875" style="87"/>
    <col min="7428" max="7428" width="31.140625" style="87" customWidth="1"/>
    <col min="7429" max="7429" width="70.140625" style="87" customWidth="1"/>
    <col min="7430" max="7430" width="17.42578125" style="87" customWidth="1"/>
    <col min="7431" max="7432" width="21.85546875" style="87" customWidth="1"/>
    <col min="7433" max="7433" width="19.42578125" style="87" customWidth="1"/>
    <col min="7434" max="7434" width="42" style="87" customWidth="1"/>
    <col min="7435" max="7680" width="10.85546875" style="87"/>
    <col min="7681" max="7681" width="72" style="87" bestFit="1" customWidth="1"/>
    <col min="7682" max="7682" width="78.42578125" style="87" customWidth="1"/>
    <col min="7683" max="7683" width="10.85546875" style="87"/>
    <col min="7684" max="7684" width="31.140625" style="87" customWidth="1"/>
    <col min="7685" max="7685" width="70.140625" style="87" customWidth="1"/>
    <col min="7686" max="7686" width="17.42578125" style="87" customWidth="1"/>
    <col min="7687" max="7688" width="21.85546875" style="87" customWidth="1"/>
    <col min="7689" max="7689" width="19.42578125" style="87" customWidth="1"/>
    <col min="7690" max="7690" width="42" style="87" customWidth="1"/>
    <col min="7691" max="7936" width="10.85546875" style="87"/>
    <col min="7937" max="7937" width="72" style="87" bestFit="1" customWidth="1"/>
    <col min="7938" max="7938" width="78.42578125" style="87" customWidth="1"/>
    <col min="7939" max="7939" width="10.85546875" style="87"/>
    <col min="7940" max="7940" width="31.140625" style="87" customWidth="1"/>
    <col min="7941" max="7941" width="70.140625" style="87" customWidth="1"/>
    <col min="7942" max="7942" width="17.42578125" style="87" customWidth="1"/>
    <col min="7943" max="7944" width="21.85546875" style="87" customWidth="1"/>
    <col min="7945" max="7945" width="19.42578125" style="87" customWidth="1"/>
    <col min="7946" max="7946" width="42" style="87" customWidth="1"/>
    <col min="7947" max="8192" width="10.85546875" style="87"/>
    <col min="8193" max="8193" width="72" style="87" bestFit="1" customWidth="1"/>
    <col min="8194" max="8194" width="78.42578125" style="87" customWidth="1"/>
    <col min="8195" max="8195" width="10.85546875" style="87"/>
    <col min="8196" max="8196" width="31.140625" style="87" customWidth="1"/>
    <col min="8197" max="8197" width="70.140625" style="87" customWidth="1"/>
    <col min="8198" max="8198" width="17.42578125" style="87" customWidth="1"/>
    <col min="8199" max="8200" width="21.85546875" style="87" customWidth="1"/>
    <col min="8201" max="8201" width="19.42578125" style="87" customWidth="1"/>
    <col min="8202" max="8202" width="42" style="87" customWidth="1"/>
    <col min="8203" max="8448" width="10.85546875" style="87"/>
    <col min="8449" max="8449" width="72" style="87" bestFit="1" customWidth="1"/>
    <col min="8450" max="8450" width="78.42578125" style="87" customWidth="1"/>
    <col min="8451" max="8451" width="10.85546875" style="87"/>
    <col min="8452" max="8452" width="31.140625" style="87" customWidth="1"/>
    <col min="8453" max="8453" width="70.140625" style="87" customWidth="1"/>
    <col min="8454" max="8454" width="17.42578125" style="87" customWidth="1"/>
    <col min="8455" max="8456" width="21.85546875" style="87" customWidth="1"/>
    <col min="8457" max="8457" width="19.42578125" style="87" customWidth="1"/>
    <col min="8458" max="8458" width="42" style="87" customWidth="1"/>
    <col min="8459" max="8704" width="10.85546875" style="87"/>
    <col min="8705" max="8705" width="72" style="87" bestFit="1" customWidth="1"/>
    <col min="8706" max="8706" width="78.42578125" style="87" customWidth="1"/>
    <col min="8707" max="8707" width="10.85546875" style="87"/>
    <col min="8708" max="8708" width="31.140625" style="87" customWidth="1"/>
    <col min="8709" max="8709" width="70.140625" style="87" customWidth="1"/>
    <col min="8710" max="8710" width="17.42578125" style="87" customWidth="1"/>
    <col min="8711" max="8712" width="21.85546875" style="87" customWidth="1"/>
    <col min="8713" max="8713" width="19.42578125" style="87" customWidth="1"/>
    <col min="8714" max="8714" width="42" style="87" customWidth="1"/>
    <col min="8715" max="8960" width="10.85546875" style="87"/>
    <col min="8961" max="8961" width="72" style="87" bestFit="1" customWidth="1"/>
    <col min="8962" max="8962" width="78.42578125" style="87" customWidth="1"/>
    <col min="8963" max="8963" width="10.85546875" style="87"/>
    <col min="8964" max="8964" width="31.140625" style="87" customWidth="1"/>
    <col min="8965" max="8965" width="70.140625" style="87" customWidth="1"/>
    <col min="8966" max="8966" width="17.42578125" style="87" customWidth="1"/>
    <col min="8967" max="8968" width="21.85546875" style="87" customWidth="1"/>
    <col min="8969" max="8969" width="19.42578125" style="87" customWidth="1"/>
    <col min="8970" max="8970" width="42" style="87" customWidth="1"/>
    <col min="8971" max="9216" width="10.85546875" style="87"/>
    <col min="9217" max="9217" width="72" style="87" bestFit="1" customWidth="1"/>
    <col min="9218" max="9218" width="78.42578125" style="87" customWidth="1"/>
    <col min="9219" max="9219" width="10.85546875" style="87"/>
    <col min="9220" max="9220" width="31.140625" style="87" customWidth="1"/>
    <col min="9221" max="9221" width="70.140625" style="87" customWidth="1"/>
    <col min="9222" max="9222" width="17.42578125" style="87" customWidth="1"/>
    <col min="9223" max="9224" width="21.85546875" style="87" customWidth="1"/>
    <col min="9225" max="9225" width="19.42578125" style="87" customWidth="1"/>
    <col min="9226" max="9226" width="42" style="87" customWidth="1"/>
    <col min="9227" max="9472" width="10.85546875" style="87"/>
    <col min="9473" max="9473" width="72" style="87" bestFit="1" customWidth="1"/>
    <col min="9474" max="9474" width="78.42578125" style="87" customWidth="1"/>
    <col min="9475" max="9475" width="10.85546875" style="87"/>
    <col min="9476" max="9476" width="31.140625" style="87" customWidth="1"/>
    <col min="9477" max="9477" width="70.140625" style="87" customWidth="1"/>
    <col min="9478" max="9478" width="17.42578125" style="87" customWidth="1"/>
    <col min="9479" max="9480" width="21.85546875" style="87" customWidth="1"/>
    <col min="9481" max="9481" width="19.42578125" style="87" customWidth="1"/>
    <col min="9482" max="9482" width="42" style="87" customWidth="1"/>
    <col min="9483" max="9728" width="10.85546875" style="87"/>
    <col min="9729" max="9729" width="72" style="87" bestFit="1" customWidth="1"/>
    <col min="9730" max="9730" width="78.42578125" style="87" customWidth="1"/>
    <col min="9731" max="9731" width="10.85546875" style="87"/>
    <col min="9732" max="9732" width="31.140625" style="87" customWidth="1"/>
    <col min="9733" max="9733" width="70.140625" style="87" customWidth="1"/>
    <col min="9734" max="9734" width="17.42578125" style="87" customWidth="1"/>
    <col min="9735" max="9736" width="21.85546875" style="87" customWidth="1"/>
    <col min="9737" max="9737" width="19.42578125" style="87" customWidth="1"/>
    <col min="9738" max="9738" width="42" style="87" customWidth="1"/>
    <col min="9739" max="9984" width="10.85546875" style="87"/>
    <col min="9985" max="9985" width="72" style="87" bestFit="1" customWidth="1"/>
    <col min="9986" max="9986" width="78.42578125" style="87" customWidth="1"/>
    <col min="9987" max="9987" width="10.85546875" style="87"/>
    <col min="9988" max="9988" width="31.140625" style="87" customWidth="1"/>
    <col min="9989" max="9989" width="70.140625" style="87" customWidth="1"/>
    <col min="9990" max="9990" width="17.42578125" style="87" customWidth="1"/>
    <col min="9991" max="9992" width="21.85546875" style="87" customWidth="1"/>
    <col min="9993" max="9993" width="19.42578125" style="87" customWidth="1"/>
    <col min="9994" max="9994" width="42" style="87" customWidth="1"/>
    <col min="9995" max="10240" width="10.85546875" style="87"/>
    <col min="10241" max="10241" width="72" style="87" bestFit="1" customWidth="1"/>
    <col min="10242" max="10242" width="78.42578125" style="87" customWidth="1"/>
    <col min="10243" max="10243" width="10.85546875" style="87"/>
    <col min="10244" max="10244" width="31.140625" style="87" customWidth="1"/>
    <col min="10245" max="10245" width="70.140625" style="87" customWidth="1"/>
    <col min="10246" max="10246" width="17.42578125" style="87" customWidth="1"/>
    <col min="10247" max="10248" width="21.85546875" style="87" customWidth="1"/>
    <col min="10249" max="10249" width="19.42578125" style="87" customWidth="1"/>
    <col min="10250" max="10250" width="42" style="87" customWidth="1"/>
    <col min="10251" max="10496" width="10.85546875" style="87"/>
    <col min="10497" max="10497" width="72" style="87" bestFit="1" customWidth="1"/>
    <col min="10498" max="10498" width="78.42578125" style="87" customWidth="1"/>
    <col min="10499" max="10499" width="10.85546875" style="87"/>
    <col min="10500" max="10500" width="31.140625" style="87" customWidth="1"/>
    <col min="10501" max="10501" width="70.140625" style="87" customWidth="1"/>
    <col min="10502" max="10502" width="17.42578125" style="87" customWidth="1"/>
    <col min="10503" max="10504" width="21.85546875" style="87" customWidth="1"/>
    <col min="10505" max="10505" width="19.42578125" style="87" customWidth="1"/>
    <col min="10506" max="10506" width="42" style="87" customWidth="1"/>
    <col min="10507" max="10752" width="10.85546875" style="87"/>
    <col min="10753" max="10753" width="72" style="87" bestFit="1" customWidth="1"/>
    <col min="10754" max="10754" width="78.42578125" style="87" customWidth="1"/>
    <col min="10755" max="10755" width="10.85546875" style="87"/>
    <col min="10756" max="10756" width="31.140625" style="87" customWidth="1"/>
    <col min="10757" max="10757" width="70.140625" style="87" customWidth="1"/>
    <col min="10758" max="10758" width="17.42578125" style="87" customWidth="1"/>
    <col min="10759" max="10760" width="21.85546875" style="87" customWidth="1"/>
    <col min="10761" max="10761" width="19.42578125" style="87" customWidth="1"/>
    <col min="10762" max="10762" width="42" style="87" customWidth="1"/>
    <col min="10763" max="11008" width="10.85546875" style="87"/>
    <col min="11009" max="11009" width="72" style="87" bestFit="1" customWidth="1"/>
    <col min="11010" max="11010" width="78.42578125" style="87" customWidth="1"/>
    <col min="11011" max="11011" width="10.85546875" style="87"/>
    <col min="11012" max="11012" width="31.140625" style="87" customWidth="1"/>
    <col min="11013" max="11013" width="70.140625" style="87" customWidth="1"/>
    <col min="11014" max="11014" width="17.42578125" style="87" customWidth="1"/>
    <col min="11015" max="11016" width="21.85546875" style="87" customWidth="1"/>
    <col min="11017" max="11017" width="19.42578125" style="87" customWidth="1"/>
    <col min="11018" max="11018" width="42" style="87" customWidth="1"/>
    <col min="11019" max="11264" width="10.85546875" style="87"/>
    <col min="11265" max="11265" width="72" style="87" bestFit="1" customWidth="1"/>
    <col min="11266" max="11266" width="78.42578125" style="87" customWidth="1"/>
    <col min="11267" max="11267" width="10.85546875" style="87"/>
    <col min="11268" max="11268" width="31.140625" style="87" customWidth="1"/>
    <col min="11269" max="11269" width="70.140625" style="87" customWidth="1"/>
    <col min="11270" max="11270" width="17.42578125" style="87" customWidth="1"/>
    <col min="11271" max="11272" width="21.85546875" style="87" customWidth="1"/>
    <col min="11273" max="11273" width="19.42578125" style="87" customWidth="1"/>
    <col min="11274" max="11274" width="42" style="87" customWidth="1"/>
    <col min="11275" max="11520" width="10.85546875" style="87"/>
    <col min="11521" max="11521" width="72" style="87" bestFit="1" customWidth="1"/>
    <col min="11522" max="11522" width="78.42578125" style="87" customWidth="1"/>
    <col min="11523" max="11523" width="10.85546875" style="87"/>
    <col min="11524" max="11524" width="31.140625" style="87" customWidth="1"/>
    <col min="11525" max="11525" width="70.140625" style="87" customWidth="1"/>
    <col min="11526" max="11526" width="17.42578125" style="87" customWidth="1"/>
    <col min="11527" max="11528" width="21.85546875" style="87" customWidth="1"/>
    <col min="11529" max="11529" width="19.42578125" style="87" customWidth="1"/>
    <col min="11530" max="11530" width="42" style="87" customWidth="1"/>
    <col min="11531" max="11776" width="10.85546875" style="87"/>
    <col min="11777" max="11777" width="72" style="87" bestFit="1" customWidth="1"/>
    <col min="11778" max="11778" width="78.42578125" style="87" customWidth="1"/>
    <col min="11779" max="11779" width="10.85546875" style="87"/>
    <col min="11780" max="11780" width="31.140625" style="87" customWidth="1"/>
    <col min="11781" max="11781" width="70.140625" style="87" customWidth="1"/>
    <col min="11782" max="11782" width="17.42578125" style="87" customWidth="1"/>
    <col min="11783" max="11784" width="21.85546875" style="87" customWidth="1"/>
    <col min="11785" max="11785" width="19.42578125" style="87" customWidth="1"/>
    <col min="11786" max="11786" width="42" style="87" customWidth="1"/>
    <col min="11787" max="12032" width="10.85546875" style="87"/>
    <col min="12033" max="12033" width="72" style="87" bestFit="1" customWidth="1"/>
    <col min="12034" max="12034" width="78.42578125" style="87" customWidth="1"/>
    <col min="12035" max="12035" width="10.85546875" style="87"/>
    <col min="12036" max="12036" width="31.140625" style="87" customWidth="1"/>
    <col min="12037" max="12037" width="70.140625" style="87" customWidth="1"/>
    <col min="12038" max="12038" width="17.42578125" style="87" customWidth="1"/>
    <col min="12039" max="12040" width="21.85546875" style="87" customWidth="1"/>
    <col min="12041" max="12041" width="19.42578125" style="87" customWidth="1"/>
    <col min="12042" max="12042" width="42" style="87" customWidth="1"/>
    <col min="12043" max="12288" width="10.85546875" style="87"/>
    <col min="12289" max="12289" width="72" style="87" bestFit="1" customWidth="1"/>
    <col min="12290" max="12290" width="78.42578125" style="87" customWidth="1"/>
    <col min="12291" max="12291" width="10.85546875" style="87"/>
    <col min="12292" max="12292" width="31.140625" style="87" customWidth="1"/>
    <col min="12293" max="12293" width="70.140625" style="87" customWidth="1"/>
    <col min="12294" max="12294" width="17.42578125" style="87" customWidth="1"/>
    <col min="12295" max="12296" width="21.85546875" style="87" customWidth="1"/>
    <col min="12297" max="12297" width="19.42578125" style="87" customWidth="1"/>
    <col min="12298" max="12298" width="42" style="87" customWidth="1"/>
    <col min="12299" max="12544" width="10.85546875" style="87"/>
    <col min="12545" max="12545" width="72" style="87" bestFit="1" customWidth="1"/>
    <col min="12546" max="12546" width="78.42578125" style="87" customWidth="1"/>
    <col min="12547" max="12547" width="10.85546875" style="87"/>
    <col min="12548" max="12548" width="31.140625" style="87" customWidth="1"/>
    <col min="12549" max="12549" width="70.140625" style="87" customWidth="1"/>
    <col min="12550" max="12550" width="17.42578125" style="87" customWidth="1"/>
    <col min="12551" max="12552" width="21.85546875" style="87" customWidth="1"/>
    <col min="12553" max="12553" width="19.42578125" style="87" customWidth="1"/>
    <col min="12554" max="12554" width="42" style="87" customWidth="1"/>
    <col min="12555" max="12800" width="10.85546875" style="87"/>
    <col min="12801" max="12801" width="72" style="87" bestFit="1" customWidth="1"/>
    <col min="12802" max="12802" width="78.42578125" style="87" customWidth="1"/>
    <col min="12803" max="12803" width="10.85546875" style="87"/>
    <col min="12804" max="12804" width="31.140625" style="87" customWidth="1"/>
    <col min="12805" max="12805" width="70.140625" style="87" customWidth="1"/>
    <col min="12806" max="12806" width="17.42578125" style="87" customWidth="1"/>
    <col min="12807" max="12808" width="21.85546875" style="87" customWidth="1"/>
    <col min="12809" max="12809" width="19.42578125" style="87" customWidth="1"/>
    <col min="12810" max="12810" width="42" style="87" customWidth="1"/>
    <col min="12811" max="13056" width="10.85546875" style="87"/>
    <col min="13057" max="13057" width="72" style="87" bestFit="1" customWidth="1"/>
    <col min="13058" max="13058" width="78.42578125" style="87" customWidth="1"/>
    <col min="13059" max="13059" width="10.85546875" style="87"/>
    <col min="13060" max="13060" width="31.140625" style="87" customWidth="1"/>
    <col min="13061" max="13061" width="70.140625" style="87" customWidth="1"/>
    <col min="13062" max="13062" width="17.42578125" style="87" customWidth="1"/>
    <col min="13063" max="13064" width="21.85546875" style="87" customWidth="1"/>
    <col min="13065" max="13065" width="19.42578125" style="87" customWidth="1"/>
    <col min="13066" max="13066" width="42" style="87" customWidth="1"/>
    <col min="13067" max="13312" width="10.85546875" style="87"/>
    <col min="13313" max="13313" width="72" style="87" bestFit="1" customWidth="1"/>
    <col min="13314" max="13314" width="78.42578125" style="87" customWidth="1"/>
    <col min="13315" max="13315" width="10.85546875" style="87"/>
    <col min="13316" max="13316" width="31.140625" style="87" customWidth="1"/>
    <col min="13317" max="13317" width="70.140625" style="87" customWidth="1"/>
    <col min="13318" max="13318" width="17.42578125" style="87" customWidth="1"/>
    <col min="13319" max="13320" width="21.85546875" style="87" customWidth="1"/>
    <col min="13321" max="13321" width="19.42578125" style="87" customWidth="1"/>
    <col min="13322" max="13322" width="42" style="87" customWidth="1"/>
    <col min="13323" max="13568" width="10.85546875" style="87"/>
    <col min="13569" max="13569" width="72" style="87" bestFit="1" customWidth="1"/>
    <col min="13570" max="13570" width="78.42578125" style="87" customWidth="1"/>
    <col min="13571" max="13571" width="10.85546875" style="87"/>
    <col min="13572" max="13572" width="31.140625" style="87" customWidth="1"/>
    <col min="13573" max="13573" width="70.140625" style="87" customWidth="1"/>
    <col min="13574" max="13574" width="17.42578125" style="87" customWidth="1"/>
    <col min="13575" max="13576" width="21.85546875" style="87" customWidth="1"/>
    <col min="13577" max="13577" width="19.42578125" style="87" customWidth="1"/>
    <col min="13578" max="13578" width="42" style="87" customWidth="1"/>
    <col min="13579" max="13824" width="10.85546875" style="87"/>
    <col min="13825" max="13825" width="72" style="87" bestFit="1" customWidth="1"/>
    <col min="13826" max="13826" width="78.42578125" style="87" customWidth="1"/>
    <col min="13827" max="13827" width="10.85546875" style="87"/>
    <col min="13828" max="13828" width="31.140625" style="87" customWidth="1"/>
    <col min="13829" max="13829" width="70.140625" style="87" customWidth="1"/>
    <col min="13830" max="13830" width="17.42578125" style="87" customWidth="1"/>
    <col min="13831" max="13832" width="21.85546875" style="87" customWidth="1"/>
    <col min="13833" max="13833" width="19.42578125" style="87" customWidth="1"/>
    <col min="13834" max="13834" width="42" style="87" customWidth="1"/>
    <col min="13835" max="14080" width="10.85546875" style="87"/>
    <col min="14081" max="14081" width="72" style="87" bestFit="1" customWidth="1"/>
    <col min="14082" max="14082" width="78.42578125" style="87" customWidth="1"/>
    <col min="14083" max="14083" width="10.85546875" style="87"/>
    <col min="14084" max="14084" width="31.140625" style="87" customWidth="1"/>
    <col min="14085" max="14085" width="70.140625" style="87" customWidth="1"/>
    <col min="14086" max="14086" width="17.42578125" style="87" customWidth="1"/>
    <col min="14087" max="14088" width="21.85546875" style="87" customWidth="1"/>
    <col min="14089" max="14089" width="19.42578125" style="87" customWidth="1"/>
    <col min="14090" max="14090" width="42" style="87" customWidth="1"/>
    <col min="14091" max="14336" width="10.85546875" style="87"/>
    <col min="14337" max="14337" width="72" style="87" bestFit="1" customWidth="1"/>
    <col min="14338" max="14338" width="78.42578125" style="87" customWidth="1"/>
    <col min="14339" max="14339" width="10.85546875" style="87"/>
    <col min="14340" max="14340" width="31.140625" style="87" customWidth="1"/>
    <col min="14341" max="14341" width="70.140625" style="87" customWidth="1"/>
    <col min="14342" max="14342" width="17.42578125" style="87" customWidth="1"/>
    <col min="14343" max="14344" width="21.85546875" style="87" customWidth="1"/>
    <col min="14345" max="14345" width="19.42578125" style="87" customWidth="1"/>
    <col min="14346" max="14346" width="42" style="87" customWidth="1"/>
    <col min="14347" max="14592" width="10.85546875" style="87"/>
    <col min="14593" max="14593" width="72" style="87" bestFit="1" customWidth="1"/>
    <col min="14594" max="14594" width="78.42578125" style="87" customWidth="1"/>
    <col min="14595" max="14595" width="10.85546875" style="87"/>
    <col min="14596" max="14596" width="31.140625" style="87" customWidth="1"/>
    <col min="14597" max="14597" width="70.140625" style="87" customWidth="1"/>
    <col min="14598" max="14598" width="17.42578125" style="87" customWidth="1"/>
    <col min="14599" max="14600" width="21.85546875" style="87" customWidth="1"/>
    <col min="14601" max="14601" width="19.42578125" style="87" customWidth="1"/>
    <col min="14602" max="14602" width="42" style="87" customWidth="1"/>
    <col min="14603" max="14848" width="10.85546875" style="87"/>
    <col min="14849" max="14849" width="72" style="87" bestFit="1" customWidth="1"/>
    <col min="14850" max="14850" width="78.42578125" style="87" customWidth="1"/>
    <col min="14851" max="14851" width="10.85546875" style="87"/>
    <col min="14852" max="14852" width="31.140625" style="87" customWidth="1"/>
    <col min="14853" max="14853" width="70.140625" style="87" customWidth="1"/>
    <col min="14854" max="14854" width="17.42578125" style="87" customWidth="1"/>
    <col min="14855" max="14856" width="21.85546875" style="87" customWidth="1"/>
    <col min="14857" max="14857" width="19.42578125" style="87" customWidth="1"/>
    <col min="14858" max="14858" width="42" style="87" customWidth="1"/>
    <col min="14859" max="15104" width="10.85546875" style="87"/>
    <col min="15105" max="15105" width="72" style="87" bestFit="1" customWidth="1"/>
    <col min="15106" max="15106" width="78.42578125" style="87" customWidth="1"/>
    <col min="15107" max="15107" width="10.85546875" style="87"/>
    <col min="15108" max="15108" width="31.140625" style="87" customWidth="1"/>
    <col min="15109" max="15109" width="70.140625" style="87" customWidth="1"/>
    <col min="15110" max="15110" width="17.42578125" style="87" customWidth="1"/>
    <col min="15111" max="15112" width="21.85546875" style="87" customWidth="1"/>
    <col min="15113" max="15113" width="19.42578125" style="87" customWidth="1"/>
    <col min="15114" max="15114" width="42" style="87" customWidth="1"/>
    <col min="15115" max="15360" width="10.85546875" style="87"/>
    <col min="15361" max="15361" width="72" style="87" bestFit="1" customWidth="1"/>
    <col min="15362" max="15362" width="78.42578125" style="87" customWidth="1"/>
    <col min="15363" max="15363" width="10.85546875" style="87"/>
    <col min="15364" max="15364" width="31.140625" style="87" customWidth="1"/>
    <col min="15365" max="15365" width="70.140625" style="87" customWidth="1"/>
    <col min="15366" max="15366" width="17.42578125" style="87" customWidth="1"/>
    <col min="15367" max="15368" width="21.85546875" style="87" customWidth="1"/>
    <col min="15369" max="15369" width="19.42578125" style="87" customWidth="1"/>
    <col min="15370" max="15370" width="42" style="87" customWidth="1"/>
    <col min="15371" max="15616" width="10.85546875" style="87"/>
    <col min="15617" max="15617" width="72" style="87" bestFit="1" customWidth="1"/>
    <col min="15618" max="15618" width="78.42578125" style="87" customWidth="1"/>
    <col min="15619" max="15619" width="10.85546875" style="87"/>
    <col min="15620" max="15620" width="31.140625" style="87" customWidth="1"/>
    <col min="15621" max="15621" width="70.140625" style="87" customWidth="1"/>
    <col min="15622" max="15622" width="17.42578125" style="87" customWidth="1"/>
    <col min="15623" max="15624" width="21.85546875" style="87" customWidth="1"/>
    <col min="15625" max="15625" width="19.42578125" style="87" customWidth="1"/>
    <col min="15626" max="15626" width="42" style="87" customWidth="1"/>
    <col min="15627" max="15872" width="10.85546875" style="87"/>
    <col min="15873" max="15873" width="72" style="87" bestFit="1" customWidth="1"/>
    <col min="15874" max="15874" width="78.42578125" style="87" customWidth="1"/>
    <col min="15875" max="15875" width="10.85546875" style="87"/>
    <col min="15876" max="15876" width="31.140625" style="87" customWidth="1"/>
    <col min="15877" max="15877" width="70.140625" style="87" customWidth="1"/>
    <col min="15878" max="15878" width="17.42578125" style="87" customWidth="1"/>
    <col min="15879" max="15880" width="21.85546875" style="87" customWidth="1"/>
    <col min="15881" max="15881" width="19.42578125" style="87" customWidth="1"/>
    <col min="15882" max="15882" width="42" style="87" customWidth="1"/>
    <col min="15883" max="16128" width="10.85546875" style="87"/>
    <col min="16129" max="16129" width="72" style="87" bestFit="1" customWidth="1"/>
    <col min="16130" max="16130" width="78.42578125" style="87" customWidth="1"/>
    <col min="16131" max="16131" width="10.85546875" style="87"/>
    <col min="16132" max="16132" width="31.140625" style="87" customWidth="1"/>
    <col min="16133" max="16133" width="70.140625" style="87" customWidth="1"/>
    <col min="16134" max="16134" width="17.42578125" style="87" customWidth="1"/>
    <col min="16135" max="16136" width="21.85546875" style="87" customWidth="1"/>
    <col min="16137" max="16137" width="19.42578125" style="87" customWidth="1"/>
    <col min="16138" max="16138" width="42" style="87" customWidth="1"/>
    <col min="16139" max="16384" width="10.85546875" style="87"/>
  </cols>
  <sheetData>
    <row r="1" spans="1:2" ht="25.5" customHeight="1">
      <c r="A1" s="245" t="s">
        <v>0</v>
      </c>
      <c r="B1" s="246"/>
    </row>
    <row r="2" spans="1:2" ht="25.5" customHeight="1">
      <c r="A2" s="247" t="s">
        <v>1</v>
      </c>
      <c r="B2" s="248"/>
    </row>
    <row r="3" spans="1:2">
      <c r="A3" s="88" t="s">
        <v>2</v>
      </c>
      <c r="B3" s="89" t="s">
        <v>3</v>
      </c>
    </row>
    <row r="4" spans="1:2">
      <c r="A4" s="90" t="s">
        <v>4</v>
      </c>
      <c r="B4" s="91" t="s">
        <v>5</v>
      </c>
    </row>
    <row r="5" spans="1:2">
      <c r="A5" s="90" t="s">
        <v>6</v>
      </c>
      <c r="B5" s="91" t="s">
        <v>7</v>
      </c>
    </row>
    <row r="6" spans="1:2" ht="96.6">
      <c r="A6" s="90" t="s">
        <v>8</v>
      </c>
      <c r="B6" s="92" t="s">
        <v>9</v>
      </c>
    </row>
    <row r="7" spans="1:2" ht="40.5" customHeight="1">
      <c r="A7" s="90" t="s">
        <v>10</v>
      </c>
      <c r="B7" s="93" t="s">
        <v>11</v>
      </c>
    </row>
    <row r="8" spans="1:2" ht="29.25" customHeight="1">
      <c r="A8" s="90" t="s">
        <v>12</v>
      </c>
      <c r="B8" s="93" t="s">
        <v>13</v>
      </c>
    </row>
    <row r="9" spans="1:2" ht="38.25" customHeight="1">
      <c r="A9" s="90" t="s">
        <v>14</v>
      </c>
      <c r="B9" s="93" t="s">
        <v>13</v>
      </c>
    </row>
    <row r="10" spans="1:2" ht="27.6">
      <c r="A10" s="90" t="s">
        <v>15</v>
      </c>
      <c r="B10" s="94" t="s">
        <v>16</v>
      </c>
    </row>
    <row r="11" spans="1:2">
      <c r="A11" s="90" t="s">
        <v>17</v>
      </c>
      <c r="B11" s="94" t="s">
        <v>18</v>
      </c>
    </row>
    <row r="12" spans="1:2" ht="8.25" customHeight="1">
      <c r="A12" s="95"/>
      <c r="B12" s="96"/>
    </row>
    <row r="13" spans="1:2">
      <c r="A13" s="90" t="s">
        <v>19</v>
      </c>
      <c r="B13" s="97" t="s">
        <v>20</v>
      </c>
    </row>
    <row r="14" spans="1:2">
      <c r="A14" s="90" t="s">
        <v>21</v>
      </c>
      <c r="B14" s="97" t="s">
        <v>22</v>
      </c>
    </row>
    <row r="15" spans="1:2" ht="27.6">
      <c r="A15" s="90" t="s">
        <v>23</v>
      </c>
      <c r="B15" s="97" t="s">
        <v>24</v>
      </c>
    </row>
    <row r="16" spans="1:2">
      <c r="A16" s="90" t="s">
        <v>25</v>
      </c>
      <c r="B16" s="97" t="s">
        <v>26</v>
      </c>
    </row>
    <row r="17" spans="1:2" ht="8.25" customHeight="1">
      <c r="A17" s="95"/>
      <c r="B17" s="98"/>
    </row>
    <row r="18" spans="1:2" ht="41.45">
      <c r="A18" s="90" t="s">
        <v>27</v>
      </c>
      <c r="B18" s="97" t="s">
        <v>28</v>
      </c>
    </row>
    <row r="19" spans="1:2" ht="27.6">
      <c r="A19" s="90" t="s">
        <v>29</v>
      </c>
      <c r="B19" s="97" t="s">
        <v>30</v>
      </c>
    </row>
    <row r="20" spans="1:2" ht="27.6">
      <c r="A20" s="90" t="s">
        <v>31</v>
      </c>
      <c r="B20" s="97" t="s">
        <v>32</v>
      </c>
    </row>
    <row r="21" spans="1:2" ht="27.6">
      <c r="A21" s="90" t="s">
        <v>25</v>
      </c>
      <c r="B21" s="97" t="s">
        <v>33</v>
      </c>
    </row>
    <row r="22" spans="1:2" ht="8.25" customHeight="1">
      <c r="A22" s="95"/>
      <c r="B22" s="98"/>
    </row>
    <row r="23" spans="1:2" ht="31.5" customHeight="1">
      <c r="A23" s="90" t="s">
        <v>34</v>
      </c>
      <c r="B23" s="97" t="s">
        <v>35</v>
      </c>
    </row>
    <row r="24" spans="1:2">
      <c r="A24" s="90" t="s">
        <v>36</v>
      </c>
      <c r="B24" s="97" t="s">
        <v>37</v>
      </c>
    </row>
    <row r="25" spans="1:2" ht="20.100000000000001" customHeight="1">
      <c r="A25" s="90" t="s">
        <v>38</v>
      </c>
      <c r="B25" s="97" t="s">
        <v>39</v>
      </c>
    </row>
    <row r="26" spans="1:2" ht="29.1" customHeight="1">
      <c r="A26" s="90" t="s">
        <v>40</v>
      </c>
      <c r="B26" s="97" t="s">
        <v>41</v>
      </c>
    </row>
    <row r="27" spans="1:2" ht="20.45" customHeight="1">
      <c r="A27" s="90" t="s">
        <v>42</v>
      </c>
      <c r="B27" s="97" t="s">
        <v>43</v>
      </c>
    </row>
    <row r="28" spans="1:2" ht="8.25" customHeight="1">
      <c r="A28" s="95"/>
      <c r="B28" s="98"/>
    </row>
    <row r="29" spans="1:2" ht="27.6">
      <c r="A29" s="90" t="s">
        <v>44</v>
      </c>
      <c r="B29" s="97" t="s">
        <v>45</v>
      </c>
    </row>
    <row r="30" spans="1:2" ht="41.45">
      <c r="A30" s="90" t="s">
        <v>46</v>
      </c>
      <c r="B30" s="97" t="s">
        <v>47</v>
      </c>
    </row>
    <row r="31" spans="1:2" ht="41.45">
      <c r="A31" s="90" t="s">
        <v>48</v>
      </c>
      <c r="B31" s="97" t="s">
        <v>49</v>
      </c>
    </row>
    <row r="32" spans="1:2" ht="27.6">
      <c r="A32" s="90" t="s">
        <v>50</v>
      </c>
      <c r="B32" s="97" t="s">
        <v>51</v>
      </c>
    </row>
    <row r="33" spans="1:2" ht="55.15">
      <c r="A33" s="90" t="s">
        <v>52</v>
      </c>
      <c r="B33" s="97" t="s">
        <v>53</v>
      </c>
    </row>
    <row r="34" spans="1:2" ht="85.35" customHeight="1">
      <c r="A34" s="99" t="s">
        <v>54</v>
      </c>
      <c r="B34" s="97" t="s">
        <v>55</v>
      </c>
    </row>
    <row r="35" spans="1:2" ht="81.599999999999994" customHeight="1">
      <c r="A35" s="99" t="s">
        <v>56</v>
      </c>
      <c r="B35" s="97" t="s">
        <v>57</v>
      </c>
    </row>
    <row r="36" spans="1:2" ht="54" customHeight="1">
      <c r="A36" s="99" t="s">
        <v>58</v>
      </c>
      <c r="B36" s="97" t="s">
        <v>59</v>
      </c>
    </row>
    <row r="37" spans="1:2" ht="8.25" customHeight="1">
      <c r="A37" s="100"/>
      <c r="B37" s="98"/>
    </row>
    <row r="38" spans="1:2" ht="69">
      <c r="A38" s="99" t="s">
        <v>60</v>
      </c>
      <c r="B38" s="97" t="s">
        <v>61</v>
      </c>
    </row>
    <row r="39" spans="1:2" ht="41.45">
      <c r="A39" s="99" t="s">
        <v>62</v>
      </c>
      <c r="B39" s="97" t="s">
        <v>63</v>
      </c>
    </row>
    <row r="40" spans="1:2" ht="27.6">
      <c r="A40" s="99" t="s">
        <v>64</v>
      </c>
      <c r="B40" s="97" t="s">
        <v>65</v>
      </c>
    </row>
    <row r="41" spans="1:2" ht="69">
      <c r="A41" s="99" t="s">
        <v>66</v>
      </c>
      <c r="B41" s="97" t="s">
        <v>67</v>
      </c>
    </row>
    <row r="42" spans="1:2" ht="27.6">
      <c r="A42" s="90" t="s">
        <v>68</v>
      </c>
      <c r="B42" s="97" t="s">
        <v>69</v>
      </c>
    </row>
    <row r="43" spans="1:2">
      <c r="A43" s="99"/>
      <c r="B43" s="101"/>
    </row>
    <row r="44" spans="1:2" ht="25.5" customHeight="1">
      <c r="A44" s="247" t="s">
        <v>70</v>
      </c>
      <c r="B44" s="248"/>
    </row>
    <row r="45" spans="1:2">
      <c r="A45" s="88" t="s">
        <v>2</v>
      </c>
      <c r="B45" s="89" t="s">
        <v>3</v>
      </c>
    </row>
    <row r="46" spans="1:2">
      <c r="A46" s="90" t="s">
        <v>6</v>
      </c>
      <c r="B46" s="91" t="s">
        <v>7</v>
      </c>
    </row>
    <row r="47" spans="1:2" ht="96.6">
      <c r="A47" s="90" t="s">
        <v>8</v>
      </c>
      <c r="B47" s="92" t="s">
        <v>9</v>
      </c>
    </row>
    <row r="48" spans="1:2">
      <c r="A48" s="90" t="s">
        <v>71</v>
      </c>
      <c r="B48" s="102" t="s">
        <v>72</v>
      </c>
    </row>
    <row r="49" spans="1:2" ht="37.5" customHeight="1">
      <c r="A49" s="90" t="s">
        <v>73</v>
      </c>
      <c r="B49" s="102" t="s">
        <v>13</v>
      </c>
    </row>
    <row r="50" spans="1:2" ht="27.6">
      <c r="A50" s="90" t="s">
        <v>74</v>
      </c>
      <c r="B50" s="102" t="s">
        <v>75</v>
      </c>
    </row>
    <row r="51" spans="1:2" ht="41.45">
      <c r="A51" s="90" t="s">
        <v>76</v>
      </c>
      <c r="B51" s="103" t="s">
        <v>77</v>
      </c>
    </row>
    <row r="52" spans="1:2" ht="41.45">
      <c r="A52" s="90" t="s">
        <v>78</v>
      </c>
      <c r="B52" s="103" t="s">
        <v>79</v>
      </c>
    </row>
    <row r="53" spans="1:2">
      <c r="A53" s="90" t="s">
        <v>80</v>
      </c>
      <c r="B53" s="103" t="s">
        <v>81</v>
      </c>
    </row>
    <row r="54" spans="1:2" ht="69">
      <c r="A54" s="90" t="s">
        <v>82</v>
      </c>
      <c r="B54" s="103" t="s">
        <v>83</v>
      </c>
    </row>
    <row r="55" spans="1:2" ht="55.15">
      <c r="A55" s="99" t="s">
        <v>84</v>
      </c>
      <c r="B55" s="103" t="s">
        <v>85</v>
      </c>
    </row>
    <row r="56" spans="1:2" ht="27.6">
      <c r="A56" s="90" t="s">
        <v>86</v>
      </c>
      <c r="B56" s="103" t="s">
        <v>87</v>
      </c>
    </row>
    <row r="57" spans="1:2" ht="96.6">
      <c r="A57" s="90" t="s">
        <v>88</v>
      </c>
      <c r="B57" s="103" t="s">
        <v>89</v>
      </c>
    </row>
    <row r="58" spans="1:2">
      <c r="A58" s="90" t="s">
        <v>90</v>
      </c>
      <c r="B58" s="103" t="s">
        <v>91</v>
      </c>
    </row>
    <row r="59" spans="1:2" ht="27.6">
      <c r="A59" s="90" t="s">
        <v>92</v>
      </c>
      <c r="B59" s="103" t="s">
        <v>93</v>
      </c>
    </row>
    <row r="60" spans="1:2" ht="27.6">
      <c r="A60" s="90" t="s">
        <v>94</v>
      </c>
      <c r="B60" s="103" t="s">
        <v>95</v>
      </c>
    </row>
    <row r="61" spans="1:2" ht="27.6">
      <c r="A61" s="90" t="s">
        <v>96</v>
      </c>
      <c r="B61" s="103" t="s">
        <v>97</v>
      </c>
    </row>
    <row r="62" spans="1:2" ht="27.6">
      <c r="A62" s="90" t="s">
        <v>98</v>
      </c>
      <c r="B62" s="103" t="s">
        <v>99</v>
      </c>
    </row>
    <row r="63" spans="1:2" ht="41.45">
      <c r="A63" s="90" t="s">
        <v>100</v>
      </c>
      <c r="B63" s="103" t="s">
        <v>101</v>
      </c>
    </row>
    <row r="64" spans="1:2" ht="79.5" customHeight="1">
      <c r="A64" s="90" t="s">
        <v>102</v>
      </c>
      <c r="B64" s="103" t="s">
        <v>103</v>
      </c>
    </row>
    <row r="65" spans="1:2" ht="110.45">
      <c r="A65" s="90" t="s">
        <v>104</v>
      </c>
      <c r="B65" s="103" t="s">
        <v>105</v>
      </c>
    </row>
    <row r="66" spans="1:2" ht="27.6">
      <c r="A66" s="90" t="s">
        <v>106</v>
      </c>
      <c r="B66" s="103" t="s">
        <v>107</v>
      </c>
    </row>
    <row r="67" spans="1:2" ht="151.9">
      <c r="A67" s="90" t="s">
        <v>108</v>
      </c>
      <c r="B67" s="103" t="s">
        <v>109</v>
      </c>
    </row>
    <row r="68" spans="1:2" ht="27.6">
      <c r="A68" s="90" t="s">
        <v>110</v>
      </c>
      <c r="B68" s="103" t="s">
        <v>111</v>
      </c>
    </row>
    <row r="69" spans="1:2" ht="27.6">
      <c r="A69" s="99" t="s">
        <v>112</v>
      </c>
      <c r="B69" s="103" t="s">
        <v>113</v>
      </c>
    </row>
    <row r="70" spans="1:2" ht="25.5" customHeight="1">
      <c r="A70" s="247" t="s">
        <v>114</v>
      </c>
      <c r="B70" s="248"/>
    </row>
    <row r="71" spans="1:2">
      <c r="A71" s="249" t="s">
        <v>115</v>
      </c>
      <c r="B71" s="250"/>
    </row>
    <row r="72" spans="1:2" ht="72" customHeight="1">
      <c r="A72" s="243" t="s">
        <v>116</v>
      </c>
      <c r="B72" s="244"/>
    </row>
    <row r="73" spans="1:2" ht="27.6">
      <c r="A73" s="90" t="s">
        <v>117</v>
      </c>
      <c r="B73" s="103" t="s">
        <v>118</v>
      </c>
    </row>
    <row r="74" spans="1:2" ht="41.45">
      <c r="A74" s="99" t="s">
        <v>119</v>
      </c>
      <c r="B74" s="10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K47"/>
  <sheetViews>
    <sheetView showGridLines="0" topLeftCell="R32" zoomScale="70" zoomScaleNormal="70" workbookViewId="0">
      <selection activeCell="AC35" sqref="AC35:AE36"/>
    </sheetView>
  </sheetViews>
  <sheetFormatPr defaultColWidth="10.85546875" defaultRowHeight="13.9"/>
  <cols>
    <col min="1" max="1" width="38.42578125" style="15" customWidth="1"/>
    <col min="2" max="2" width="20.42578125" style="15" customWidth="1"/>
    <col min="3" max="14" width="20.7109375" style="15" customWidth="1"/>
    <col min="15" max="15" width="20.42578125" style="15" customWidth="1"/>
    <col min="16" max="16" width="32.42578125" style="15" customWidth="1"/>
    <col min="17" max="19" width="18.140625" style="15" customWidth="1"/>
    <col min="20" max="20" width="11.7109375" style="15" customWidth="1"/>
    <col min="21" max="23" width="18.140625" style="15" customWidth="1"/>
    <col min="24" max="24" width="30.28515625" style="15" customWidth="1"/>
    <col min="25" max="27" width="18.140625" style="15" customWidth="1"/>
    <col min="28" max="28" width="22.7109375" style="15" customWidth="1"/>
    <col min="29" max="29" width="19" style="15" customWidth="1"/>
    <col min="30" max="30" width="19.42578125" style="15" customWidth="1"/>
    <col min="31" max="31" width="20.42578125" style="15" customWidth="1"/>
    <col min="32" max="32" width="5.7109375" style="15" customWidth="1"/>
    <col min="33" max="33" width="18.42578125" style="15" bestFit="1" customWidth="1"/>
    <col min="34" max="34" width="4.7109375" style="15" customWidth="1"/>
    <col min="35" max="35" width="23" style="15" bestFit="1" customWidth="1"/>
    <col min="36" max="36" width="10.85546875" style="15"/>
    <col min="37" max="37" width="18.42578125" style="15" bestFit="1" customWidth="1"/>
    <col min="38" max="38" width="16.140625" style="15" customWidth="1"/>
    <col min="39" max="16384" width="10.85546875" style="15"/>
  </cols>
  <sheetData>
    <row r="1" spans="1:31" ht="32.25" customHeight="1" thickBot="1">
      <c r="A1" s="342"/>
      <c r="B1" s="345" t="s">
        <v>121</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122</v>
      </c>
      <c r="AC1" s="355"/>
      <c r="AD1" s="355"/>
      <c r="AE1" s="356"/>
    </row>
    <row r="2" spans="1:31" ht="30.75" customHeight="1" thickBot="1">
      <c r="A2" s="343"/>
      <c r="B2" s="345" t="s">
        <v>123</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124</v>
      </c>
      <c r="AC2" s="355"/>
      <c r="AD2" s="355"/>
      <c r="AE2" s="356"/>
    </row>
    <row r="3" spans="1:31" ht="24" customHeight="1" thickBot="1">
      <c r="A3" s="343"/>
      <c r="B3" s="348" t="s">
        <v>125</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126</v>
      </c>
      <c r="AC3" s="355"/>
      <c r="AD3" s="355"/>
      <c r="AE3" s="356"/>
    </row>
    <row r="4" spans="1:31" ht="21.75" customHeight="1" thickBot="1">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127</v>
      </c>
      <c r="AC4" s="358"/>
      <c r="AD4" s="358"/>
      <c r="AE4" s="359"/>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99" t="s">
        <v>4</v>
      </c>
      <c r="B7" s="300"/>
      <c r="C7" s="337" t="s">
        <v>128</v>
      </c>
      <c r="D7" s="299" t="s">
        <v>6</v>
      </c>
      <c r="E7" s="305"/>
      <c r="F7" s="305"/>
      <c r="G7" s="305"/>
      <c r="H7" s="300"/>
      <c r="I7" s="329">
        <v>45659</v>
      </c>
      <c r="J7" s="330"/>
      <c r="K7" s="299" t="s">
        <v>8</v>
      </c>
      <c r="L7" s="300"/>
      <c r="M7" s="321" t="s">
        <v>129</v>
      </c>
      <c r="N7" s="322"/>
      <c r="O7" s="310"/>
      <c r="P7" s="311"/>
      <c r="Q7" s="20"/>
      <c r="R7" s="20"/>
      <c r="S7" s="20"/>
      <c r="T7" s="20"/>
      <c r="U7" s="20"/>
      <c r="V7" s="20"/>
      <c r="W7" s="20"/>
      <c r="X7" s="20"/>
      <c r="Y7" s="20"/>
      <c r="Z7" s="21"/>
      <c r="AA7" s="20"/>
      <c r="AB7" s="20"/>
      <c r="AD7" s="22"/>
      <c r="AE7" s="23"/>
    </row>
    <row r="8" spans="1:31">
      <c r="A8" s="301"/>
      <c r="B8" s="302"/>
      <c r="C8" s="338"/>
      <c r="D8" s="301"/>
      <c r="E8" s="306"/>
      <c r="F8" s="306"/>
      <c r="G8" s="306"/>
      <c r="H8" s="302"/>
      <c r="I8" s="331"/>
      <c r="J8" s="332"/>
      <c r="K8" s="301"/>
      <c r="L8" s="302"/>
      <c r="M8" s="340" t="s">
        <v>130</v>
      </c>
      <c r="N8" s="341"/>
      <c r="O8" s="323"/>
      <c r="P8" s="324"/>
      <c r="Q8" s="20"/>
      <c r="R8" s="20"/>
      <c r="S8" s="20"/>
      <c r="T8" s="20"/>
      <c r="U8" s="20"/>
      <c r="V8" s="20"/>
      <c r="W8" s="20"/>
      <c r="X8" s="20"/>
      <c r="Y8" s="20"/>
      <c r="Z8" s="21"/>
      <c r="AA8" s="20"/>
      <c r="AB8" s="20"/>
      <c r="AD8" s="22"/>
      <c r="AE8" s="23"/>
    </row>
    <row r="9" spans="1:31" ht="14.45" thickBot="1">
      <c r="A9" s="303"/>
      <c r="B9" s="304"/>
      <c r="C9" s="339"/>
      <c r="D9" s="303"/>
      <c r="E9" s="307"/>
      <c r="F9" s="307"/>
      <c r="G9" s="307"/>
      <c r="H9" s="304"/>
      <c r="I9" s="333"/>
      <c r="J9" s="334"/>
      <c r="K9" s="303"/>
      <c r="L9" s="304"/>
      <c r="M9" s="325" t="s">
        <v>131</v>
      </c>
      <c r="N9" s="326"/>
      <c r="O9" s="327" t="s">
        <v>132</v>
      </c>
      <c r="P9" s="328"/>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99" t="s">
        <v>10</v>
      </c>
      <c r="B11" s="300"/>
      <c r="C11" s="274" t="s">
        <v>133</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308" t="s">
        <v>12</v>
      </c>
      <c r="B15" s="309"/>
      <c r="C15" s="318" t="s">
        <v>134</v>
      </c>
      <c r="D15" s="319"/>
      <c r="E15" s="319"/>
      <c r="F15" s="319"/>
      <c r="G15" s="319"/>
      <c r="H15" s="319"/>
      <c r="I15" s="319"/>
      <c r="J15" s="319"/>
      <c r="K15" s="320"/>
      <c r="L15" s="335" t="s">
        <v>14</v>
      </c>
      <c r="M15" s="368"/>
      <c r="N15" s="368"/>
      <c r="O15" s="368"/>
      <c r="P15" s="368"/>
      <c r="Q15" s="336"/>
      <c r="R15" s="369" t="s">
        <v>135</v>
      </c>
      <c r="S15" s="370"/>
      <c r="T15" s="370"/>
      <c r="U15" s="370"/>
      <c r="V15" s="370"/>
      <c r="W15" s="370"/>
      <c r="X15" s="371"/>
      <c r="Y15" s="335" t="s">
        <v>15</v>
      </c>
      <c r="Z15" s="336"/>
      <c r="AA15" s="360" t="s">
        <v>136</v>
      </c>
      <c r="AB15" s="361"/>
      <c r="AC15" s="361"/>
      <c r="AD15" s="361"/>
      <c r="AE15" s="362"/>
    </row>
    <row r="16" spans="1:31" ht="9" customHeight="1" thickBot="1">
      <c r="A16" s="24"/>
      <c r="B16" s="20"/>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D16" s="22"/>
      <c r="AE16" s="23"/>
    </row>
    <row r="17" spans="1:33" s="40" customFormat="1" ht="37.5" customHeight="1" thickBot="1">
      <c r="A17" s="308" t="s">
        <v>17</v>
      </c>
      <c r="B17" s="309"/>
      <c r="C17" s="360" t="s">
        <v>137</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335" t="s">
        <v>138</v>
      </c>
      <c r="B19" s="368"/>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36"/>
    </row>
    <row r="20" spans="1:33" ht="32.1" customHeight="1" thickBot="1">
      <c r="A20" s="45" t="s">
        <v>19</v>
      </c>
      <c r="B20" s="365" t="s">
        <v>139</v>
      </c>
      <c r="C20" s="366"/>
      <c r="D20" s="366"/>
      <c r="E20" s="366"/>
      <c r="F20" s="366"/>
      <c r="G20" s="366"/>
      <c r="H20" s="366"/>
      <c r="I20" s="366"/>
      <c r="J20" s="366"/>
      <c r="K20" s="366"/>
      <c r="L20" s="366"/>
      <c r="M20" s="366"/>
      <c r="N20" s="366"/>
      <c r="O20" s="367"/>
      <c r="P20" s="335" t="s">
        <v>140</v>
      </c>
      <c r="Q20" s="368"/>
      <c r="R20" s="368"/>
      <c r="S20" s="368"/>
      <c r="T20" s="368"/>
      <c r="U20" s="368"/>
      <c r="V20" s="368"/>
      <c r="W20" s="368"/>
      <c r="X20" s="368"/>
      <c r="Y20" s="368"/>
      <c r="Z20" s="368"/>
      <c r="AA20" s="368"/>
      <c r="AB20" s="368"/>
      <c r="AC20" s="368"/>
      <c r="AD20" s="368"/>
      <c r="AE20" s="336"/>
    </row>
    <row r="21" spans="1:33" ht="32.1" customHeight="1" thickBot="1">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row>
    <row r="22" spans="1:33" ht="32.1" customHeight="1">
      <c r="A22" s="53" t="s">
        <v>31</v>
      </c>
      <c r="B22" s="54"/>
      <c r="C22" s="55"/>
      <c r="D22" s="55"/>
      <c r="E22" s="55"/>
      <c r="F22" s="55"/>
      <c r="G22" s="55"/>
      <c r="H22" s="55"/>
      <c r="I22" s="55"/>
      <c r="J22" s="55"/>
      <c r="K22" s="55"/>
      <c r="L22" s="55"/>
      <c r="M22" s="55"/>
      <c r="N22" s="55">
        <f>SUM(B22:M22)</f>
        <v>0</v>
      </c>
      <c r="O22" s="56"/>
      <c r="P22" s="53" t="s">
        <v>27</v>
      </c>
      <c r="Q22" s="206"/>
      <c r="R22" s="202"/>
      <c r="S22" s="202"/>
      <c r="T22" s="202"/>
      <c r="U22" s="202"/>
      <c r="V22" s="202"/>
      <c r="W22" s="202"/>
      <c r="X22" s="201">
        <v>298983898</v>
      </c>
      <c r="Y22" s="201"/>
      <c r="Z22" s="201"/>
      <c r="AA22" s="203"/>
      <c r="AB22" s="201"/>
      <c r="AC22" s="241">
        <f>SUM(Q22:AB22)-2000</f>
        <v>298981898</v>
      </c>
      <c r="AD22" s="42"/>
      <c r="AE22" s="197"/>
    </row>
    <row r="23" spans="1:33"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07"/>
      <c r="R23" s="203"/>
      <c r="S23" s="203"/>
      <c r="T23" s="203"/>
      <c r="U23" s="203"/>
      <c r="V23" s="203"/>
      <c r="W23" s="203">
        <v>46281700</v>
      </c>
      <c r="X23" s="203">
        <v>217285300</v>
      </c>
      <c r="Y23" s="221"/>
      <c r="Z23" s="203"/>
      <c r="AA23" s="203"/>
      <c r="AB23" s="203">
        <v>31752816</v>
      </c>
      <c r="AC23" s="221">
        <f>SUM(Q23:AB23)-1892765</f>
        <v>293427051</v>
      </c>
      <c r="AD23" s="203">
        <f>AC23/SUM(V22:AB22)</f>
        <v>0.98141422652801191</v>
      </c>
      <c r="AE23" s="198">
        <f>AC23/AC22</f>
        <v>0.98142079156912709</v>
      </c>
      <c r="AG23" s="166"/>
    </row>
    <row r="24" spans="1:33"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07"/>
      <c r="R24" s="203"/>
      <c r="S24" s="203"/>
      <c r="T24" s="203"/>
      <c r="U24" s="203"/>
      <c r="V24" s="203"/>
      <c r="W24" s="203"/>
      <c r="X24" s="203"/>
      <c r="Y24" s="204">
        <v>95115898</v>
      </c>
      <c r="Z24" s="204">
        <v>50967000</v>
      </c>
      <c r="AA24" s="204">
        <f>50967000-2000</f>
        <v>50965000</v>
      </c>
      <c r="AB24" s="204">
        <v>101934000</v>
      </c>
      <c r="AC24" s="221">
        <f>SUM(Q24:AB24)</f>
        <v>298981898</v>
      </c>
      <c r="AD24" s="203"/>
      <c r="AE24" s="199"/>
    </row>
    <row r="25" spans="1:33"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08"/>
      <c r="R25" s="205"/>
      <c r="S25" s="205"/>
      <c r="T25" s="205"/>
      <c r="U25" s="205"/>
      <c r="V25" s="205"/>
      <c r="W25" s="205"/>
      <c r="X25" s="205"/>
      <c r="Y25" s="228">
        <v>29702298</v>
      </c>
      <c r="Z25" s="229">
        <v>48373933</v>
      </c>
      <c r="AA25" s="229">
        <f>58882095+4410000</f>
        <v>63292095</v>
      </c>
      <c r="AB25" s="229">
        <v>93734063</v>
      </c>
      <c r="AC25" s="228">
        <f>SUM(Q25:AB25)</f>
        <v>235102389</v>
      </c>
      <c r="AD25" s="205">
        <f>AC25/SUM(W24:AB24)</f>
        <v>0.78634322202342832</v>
      </c>
      <c r="AE25" s="200">
        <f>AC25/AC24</f>
        <v>0.78634322202342832</v>
      </c>
      <c r="AG25" s="166"/>
    </row>
    <row r="26" spans="1:33" s="66" customFormat="1" ht="16.5" customHeight="1" thickBot="1"/>
    <row r="27" spans="1:33" ht="33.950000000000003" customHeight="1">
      <c r="A27" s="294" t="s">
        <v>154</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6"/>
    </row>
    <row r="28" spans="1:33" ht="25.5" customHeight="1">
      <c r="A28" s="270" t="s">
        <v>34</v>
      </c>
      <c r="B28" s="272" t="s">
        <v>36</v>
      </c>
      <c r="C28" s="272"/>
      <c r="D28" s="272" t="s">
        <v>155</v>
      </c>
      <c r="E28" s="272"/>
      <c r="F28" s="272"/>
      <c r="G28" s="272"/>
      <c r="H28" s="272"/>
      <c r="I28" s="272"/>
      <c r="J28" s="272"/>
      <c r="K28" s="272"/>
      <c r="L28" s="272"/>
      <c r="M28" s="272"/>
      <c r="N28" s="272"/>
      <c r="O28" s="272"/>
      <c r="P28" s="272" t="s">
        <v>102</v>
      </c>
      <c r="Q28" s="272" t="s">
        <v>156</v>
      </c>
      <c r="R28" s="272"/>
      <c r="S28" s="272"/>
      <c r="T28" s="272"/>
      <c r="U28" s="272"/>
      <c r="V28" s="272"/>
      <c r="W28" s="272"/>
      <c r="X28" s="272"/>
      <c r="Y28" s="272" t="s">
        <v>157</v>
      </c>
      <c r="Z28" s="272"/>
      <c r="AA28" s="272"/>
      <c r="AB28" s="272"/>
      <c r="AC28" s="272"/>
      <c r="AD28" s="272"/>
      <c r="AE28" s="297"/>
    </row>
    <row r="29" spans="1:33" ht="27" customHeight="1">
      <c r="A29" s="270"/>
      <c r="B29" s="272"/>
      <c r="C29" s="272"/>
      <c r="D29" s="67" t="s">
        <v>141</v>
      </c>
      <c r="E29" s="67" t="s">
        <v>142</v>
      </c>
      <c r="F29" s="67" t="s">
        <v>143</v>
      </c>
      <c r="G29" s="67" t="s">
        <v>144</v>
      </c>
      <c r="H29" s="67" t="s">
        <v>145</v>
      </c>
      <c r="I29" s="67" t="s">
        <v>146</v>
      </c>
      <c r="J29" s="67" t="s">
        <v>147</v>
      </c>
      <c r="K29" s="67" t="s">
        <v>148</v>
      </c>
      <c r="L29" s="67" t="s">
        <v>149</v>
      </c>
      <c r="M29" s="67" t="s">
        <v>150</v>
      </c>
      <c r="N29" s="67" t="s">
        <v>151</v>
      </c>
      <c r="O29" s="67" t="s">
        <v>128</v>
      </c>
      <c r="P29" s="272"/>
      <c r="Q29" s="272"/>
      <c r="R29" s="272"/>
      <c r="S29" s="272"/>
      <c r="T29" s="272"/>
      <c r="U29" s="272"/>
      <c r="V29" s="272"/>
      <c r="W29" s="272"/>
      <c r="X29" s="272"/>
      <c r="Y29" s="272"/>
      <c r="Z29" s="272"/>
      <c r="AA29" s="272"/>
      <c r="AB29" s="272"/>
      <c r="AC29" s="272"/>
      <c r="AD29" s="272"/>
      <c r="AE29" s="297"/>
    </row>
    <row r="30" spans="1:33" ht="42" customHeight="1" thickBot="1">
      <c r="A30" s="68"/>
      <c r="B30" s="372"/>
      <c r="C30" s="372"/>
      <c r="D30" s="16"/>
      <c r="E30" s="16"/>
      <c r="F30" s="16"/>
      <c r="G30" s="16"/>
      <c r="H30" s="16"/>
      <c r="I30" s="16"/>
      <c r="J30" s="16"/>
      <c r="K30" s="16"/>
      <c r="L30" s="16"/>
      <c r="M30" s="16"/>
      <c r="N30" s="16"/>
      <c r="O30" s="16"/>
      <c r="P30" s="69">
        <f>SUM(D30:O30)</f>
        <v>0</v>
      </c>
      <c r="Q30" s="363"/>
      <c r="R30" s="363"/>
      <c r="S30" s="363"/>
      <c r="T30" s="363"/>
      <c r="U30" s="363"/>
      <c r="V30" s="363"/>
      <c r="W30" s="363"/>
      <c r="X30" s="363"/>
      <c r="Y30" s="363"/>
      <c r="Z30" s="363"/>
      <c r="AA30" s="363"/>
      <c r="AB30" s="363"/>
      <c r="AC30" s="363"/>
      <c r="AD30" s="363"/>
      <c r="AE30" s="364"/>
    </row>
    <row r="31" spans="1:33" ht="12" customHeight="1" thickBot="1">
      <c r="A31" s="70"/>
      <c r="B31" s="71"/>
      <c r="C31" s="71"/>
      <c r="D31" s="27"/>
      <c r="E31" s="27"/>
      <c r="F31" s="27"/>
      <c r="G31" s="27"/>
      <c r="H31" s="27"/>
      <c r="I31" s="27"/>
      <c r="J31" s="27"/>
      <c r="K31" s="27"/>
      <c r="L31" s="27"/>
      <c r="M31" s="27"/>
      <c r="N31" s="27"/>
      <c r="O31" s="27"/>
      <c r="P31" s="72"/>
      <c r="Q31" s="155"/>
      <c r="R31" s="155"/>
      <c r="S31" s="155"/>
      <c r="T31" s="155"/>
      <c r="U31" s="155"/>
      <c r="V31" s="155"/>
      <c r="W31" s="155"/>
      <c r="X31" s="155"/>
      <c r="Y31" s="155"/>
      <c r="Z31" s="155"/>
      <c r="AA31" s="155"/>
      <c r="AB31" s="155"/>
      <c r="AC31" s="155"/>
      <c r="AD31" s="155"/>
      <c r="AE31" s="156"/>
    </row>
    <row r="32" spans="1:33" ht="45" customHeight="1">
      <c r="A32" s="274" t="s">
        <v>158</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row>
    <row r="33" spans="1:37" ht="23.1" customHeight="1">
      <c r="A33" s="270" t="s">
        <v>44</v>
      </c>
      <c r="B33" s="272" t="s">
        <v>46</v>
      </c>
      <c r="C33" s="272" t="s">
        <v>36</v>
      </c>
      <c r="D33" s="272" t="s">
        <v>159</v>
      </c>
      <c r="E33" s="272"/>
      <c r="F33" s="272"/>
      <c r="G33" s="272"/>
      <c r="H33" s="272"/>
      <c r="I33" s="272"/>
      <c r="J33" s="272"/>
      <c r="K33" s="272"/>
      <c r="L33" s="272"/>
      <c r="M33" s="272"/>
      <c r="N33" s="272"/>
      <c r="O33" s="272"/>
      <c r="P33" s="272"/>
      <c r="Q33" s="272" t="s">
        <v>160</v>
      </c>
      <c r="R33" s="272"/>
      <c r="S33" s="272"/>
      <c r="T33" s="272"/>
      <c r="U33" s="272"/>
      <c r="V33" s="272"/>
      <c r="W33" s="272"/>
      <c r="X33" s="272"/>
      <c r="Y33" s="272"/>
      <c r="Z33" s="272"/>
      <c r="AA33" s="272"/>
      <c r="AB33" s="272"/>
      <c r="AC33" s="272"/>
      <c r="AD33" s="272"/>
      <c r="AE33" s="297"/>
      <c r="AF33" s="73"/>
      <c r="AG33" s="73"/>
      <c r="AH33" s="73"/>
      <c r="AI33" s="73"/>
      <c r="AJ33" s="73"/>
      <c r="AK33" s="73"/>
    </row>
    <row r="34" spans="1:37" ht="27" customHeight="1">
      <c r="A34" s="270"/>
      <c r="B34" s="272"/>
      <c r="C34" s="298"/>
      <c r="D34" s="67" t="s">
        <v>141</v>
      </c>
      <c r="E34" s="67" t="s">
        <v>142</v>
      </c>
      <c r="F34" s="67" t="s">
        <v>143</v>
      </c>
      <c r="G34" s="67" t="s">
        <v>144</v>
      </c>
      <c r="H34" s="67" t="s">
        <v>145</v>
      </c>
      <c r="I34" s="67" t="s">
        <v>146</v>
      </c>
      <c r="J34" s="67" t="s">
        <v>147</v>
      </c>
      <c r="K34" s="67" t="s">
        <v>148</v>
      </c>
      <c r="L34" s="67" t="s">
        <v>149</v>
      </c>
      <c r="M34" s="67" t="s">
        <v>150</v>
      </c>
      <c r="N34" s="67" t="s">
        <v>151</v>
      </c>
      <c r="O34" s="67" t="s">
        <v>128</v>
      </c>
      <c r="P34" s="67" t="s">
        <v>102</v>
      </c>
      <c r="Q34" s="277" t="s">
        <v>52</v>
      </c>
      <c r="R34" s="278"/>
      <c r="S34" s="278"/>
      <c r="T34" s="279"/>
      <c r="U34" s="272" t="s">
        <v>54</v>
      </c>
      <c r="V34" s="272"/>
      <c r="W34" s="272"/>
      <c r="X34" s="272"/>
      <c r="Y34" s="272" t="s">
        <v>56</v>
      </c>
      <c r="Z34" s="272"/>
      <c r="AA34" s="272"/>
      <c r="AB34" s="272"/>
      <c r="AC34" s="272" t="s">
        <v>58</v>
      </c>
      <c r="AD34" s="272"/>
      <c r="AE34" s="297"/>
      <c r="AF34" s="73"/>
      <c r="AG34" s="73"/>
      <c r="AH34" s="73"/>
      <c r="AI34" s="73"/>
      <c r="AJ34" s="73"/>
      <c r="AK34" s="73"/>
    </row>
    <row r="35" spans="1:37" ht="191.25" customHeight="1">
      <c r="A35" s="265" t="s">
        <v>161</v>
      </c>
      <c r="B35" s="267">
        <v>0.46</v>
      </c>
      <c r="C35" s="75" t="s">
        <v>48</v>
      </c>
      <c r="D35" s="74"/>
      <c r="E35" s="74"/>
      <c r="F35" s="74"/>
      <c r="G35" s="74"/>
      <c r="H35" s="74"/>
      <c r="I35" s="74"/>
      <c r="J35" s="187">
        <v>600</v>
      </c>
      <c r="K35" s="187">
        <v>500</v>
      </c>
      <c r="L35" s="187">
        <v>600</v>
      </c>
      <c r="M35" s="187">
        <v>600</v>
      </c>
      <c r="N35" s="187">
        <v>600</v>
      </c>
      <c r="O35" s="187">
        <v>400</v>
      </c>
      <c r="P35" s="188">
        <f>SUM(D35:O35)</f>
        <v>3300</v>
      </c>
      <c r="Q35" s="285" t="s">
        <v>162</v>
      </c>
      <c r="R35" s="286"/>
      <c r="S35" s="286"/>
      <c r="T35" s="286"/>
      <c r="U35" s="285" t="s">
        <v>163</v>
      </c>
      <c r="V35" s="286"/>
      <c r="W35" s="286"/>
      <c r="X35" s="286"/>
      <c r="Y35" s="289" t="s">
        <v>164</v>
      </c>
      <c r="Z35" s="289"/>
      <c r="AA35" s="289"/>
      <c r="AB35" s="289"/>
      <c r="AC35" s="291" t="s">
        <v>165</v>
      </c>
      <c r="AD35" s="291"/>
      <c r="AE35" s="291"/>
      <c r="AF35" s="73"/>
      <c r="AG35" s="73"/>
      <c r="AH35" s="73"/>
      <c r="AI35" s="73"/>
      <c r="AJ35" s="73"/>
      <c r="AK35" s="73"/>
    </row>
    <row r="36" spans="1:37" ht="188.25" customHeight="1" thickBot="1">
      <c r="A36" s="266"/>
      <c r="B36" s="268"/>
      <c r="C36" s="77" t="s">
        <v>50</v>
      </c>
      <c r="D36" s="158"/>
      <c r="E36" s="158"/>
      <c r="F36" s="158"/>
      <c r="G36" s="78"/>
      <c r="H36" s="78"/>
      <c r="I36" s="78"/>
      <c r="J36" s="189">
        <v>700</v>
      </c>
      <c r="K36" s="189">
        <v>519</v>
      </c>
      <c r="L36" s="189">
        <v>631</v>
      </c>
      <c r="M36" s="189">
        <v>623</v>
      </c>
      <c r="N36" s="189">
        <v>602</v>
      </c>
      <c r="O36" s="189">
        <v>404</v>
      </c>
      <c r="P36" s="189">
        <f>SUM(D36:O36)</f>
        <v>3479</v>
      </c>
      <c r="Q36" s="287"/>
      <c r="R36" s="288"/>
      <c r="S36" s="288"/>
      <c r="T36" s="288"/>
      <c r="U36" s="287"/>
      <c r="V36" s="288"/>
      <c r="W36" s="288"/>
      <c r="X36" s="288"/>
      <c r="Y36" s="290"/>
      <c r="Z36" s="290"/>
      <c r="AA36" s="290"/>
      <c r="AB36" s="290"/>
      <c r="AC36" s="292"/>
      <c r="AD36" s="292"/>
      <c r="AE36" s="292"/>
      <c r="AF36" s="73"/>
      <c r="AG36" s="73"/>
      <c r="AH36" s="73"/>
      <c r="AI36" s="73"/>
      <c r="AJ36" s="73"/>
      <c r="AK36" s="73"/>
    </row>
    <row r="37" spans="1:37" s="66" customFormat="1" ht="17.25" customHeight="1" thickBot="1"/>
    <row r="38" spans="1:37" ht="45" customHeight="1" thickBot="1">
      <c r="A38" s="274" t="s">
        <v>166</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c r="AF38" s="73"/>
      <c r="AG38" s="73"/>
      <c r="AH38" s="73"/>
      <c r="AI38" s="73"/>
      <c r="AJ38" s="73"/>
      <c r="AK38" s="73"/>
    </row>
    <row r="39" spans="1:37" ht="26.1" customHeight="1">
      <c r="A39" s="269" t="s">
        <v>60</v>
      </c>
      <c r="B39" s="271" t="s">
        <v>167</v>
      </c>
      <c r="C39" s="280" t="s">
        <v>168</v>
      </c>
      <c r="D39" s="282" t="s">
        <v>169</v>
      </c>
      <c r="E39" s="283"/>
      <c r="F39" s="283"/>
      <c r="G39" s="283"/>
      <c r="H39" s="283"/>
      <c r="I39" s="283"/>
      <c r="J39" s="283"/>
      <c r="K39" s="283"/>
      <c r="L39" s="283"/>
      <c r="M39" s="283"/>
      <c r="N39" s="283"/>
      <c r="O39" s="283"/>
      <c r="P39" s="284"/>
      <c r="Q39" s="271" t="s">
        <v>170</v>
      </c>
      <c r="R39" s="271"/>
      <c r="S39" s="271"/>
      <c r="T39" s="271"/>
      <c r="U39" s="271"/>
      <c r="V39" s="271"/>
      <c r="W39" s="271"/>
      <c r="X39" s="271"/>
      <c r="Y39" s="271"/>
      <c r="Z39" s="271"/>
      <c r="AA39" s="271"/>
      <c r="AB39" s="271"/>
      <c r="AC39" s="271"/>
      <c r="AD39" s="271"/>
      <c r="AE39" s="293"/>
      <c r="AF39" s="73"/>
      <c r="AG39" s="73"/>
      <c r="AH39" s="73"/>
      <c r="AI39" s="73"/>
      <c r="AJ39" s="73"/>
      <c r="AK39" s="73"/>
    </row>
    <row r="40" spans="1:37" ht="26.1" customHeight="1">
      <c r="A40" s="270"/>
      <c r="B40" s="272"/>
      <c r="C40" s="281"/>
      <c r="D40" s="67" t="s">
        <v>171</v>
      </c>
      <c r="E40" s="67" t="s">
        <v>172</v>
      </c>
      <c r="F40" s="67" t="s">
        <v>173</v>
      </c>
      <c r="G40" s="67" t="s">
        <v>174</v>
      </c>
      <c r="H40" s="67" t="s">
        <v>175</v>
      </c>
      <c r="I40" s="67" t="s">
        <v>176</v>
      </c>
      <c r="J40" s="67" t="s">
        <v>177</v>
      </c>
      <c r="K40" s="67" t="s">
        <v>178</v>
      </c>
      <c r="L40" s="67" t="s">
        <v>179</v>
      </c>
      <c r="M40" s="67" t="s">
        <v>180</v>
      </c>
      <c r="N40" s="67" t="s">
        <v>181</v>
      </c>
      <c r="O40" s="67" t="s">
        <v>182</v>
      </c>
      <c r="P40" s="67" t="s">
        <v>183</v>
      </c>
      <c r="Q40" s="277" t="s">
        <v>184</v>
      </c>
      <c r="R40" s="278"/>
      <c r="S40" s="278"/>
      <c r="T40" s="278"/>
      <c r="U40" s="278"/>
      <c r="V40" s="278"/>
      <c r="W40" s="278"/>
      <c r="X40" s="279"/>
      <c r="Y40" s="253" t="s">
        <v>68</v>
      </c>
      <c r="Z40" s="254"/>
      <c r="AA40" s="254"/>
      <c r="AB40" s="254"/>
      <c r="AC40" s="254"/>
      <c r="AD40" s="254"/>
      <c r="AE40" s="255"/>
      <c r="AF40" s="80"/>
      <c r="AG40" s="80"/>
      <c r="AH40" s="80"/>
      <c r="AI40" s="80"/>
      <c r="AJ40" s="80"/>
      <c r="AK40" s="80"/>
    </row>
    <row r="41" spans="1:37" ht="78.95" customHeight="1">
      <c r="A41" s="273" t="s">
        <v>185</v>
      </c>
      <c r="B41" s="252">
        <v>18</v>
      </c>
      <c r="C41" s="81" t="s">
        <v>48</v>
      </c>
      <c r="D41" s="82"/>
      <c r="E41" s="82"/>
      <c r="F41" s="82"/>
      <c r="G41" s="82"/>
      <c r="H41" s="82"/>
      <c r="I41" s="82"/>
      <c r="J41" s="82"/>
      <c r="K41" s="82">
        <v>0.2</v>
      </c>
      <c r="L41" s="82">
        <v>0.3</v>
      </c>
      <c r="M41" s="82">
        <v>0.3</v>
      </c>
      <c r="N41" s="82">
        <v>0.2</v>
      </c>
      <c r="O41" s="82"/>
      <c r="P41" s="83">
        <f t="shared" ref="P41:P46" si="1">SUM(D41:O41)</f>
        <v>1</v>
      </c>
      <c r="Q41" s="257" t="s">
        <v>186</v>
      </c>
      <c r="R41" s="258"/>
      <c r="S41" s="258"/>
      <c r="T41" s="258"/>
      <c r="U41" s="258"/>
      <c r="V41" s="258"/>
      <c r="W41" s="258"/>
      <c r="X41" s="259"/>
      <c r="Y41" s="256" t="s">
        <v>186</v>
      </c>
      <c r="Z41" s="256"/>
      <c r="AA41" s="256"/>
      <c r="AB41" s="256"/>
      <c r="AC41" s="256"/>
      <c r="AD41" s="256"/>
      <c r="AE41" s="256"/>
      <c r="AF41" s="84"/>
      <c r="AG41" s="84"/>
      <c r="AH41" s="84"/>
      <c r="AI41" s="84"/>
      <c r="AJ41" s="84"/>
      <c r="AK41" s="84"/>
    </row>
    <row r="42" spans="1:37" ht="78.95" customHeight="1">
      <c r="A42" s="251"/>
      <c r="B42" s="252"/>
      <c r="C42" s="85" t="s">
        <v>50</v>
      </c>
      <c r="D42" s="86"/>
      <c r="E42" s="86"/>
      <c r="F42" s="86"/>
      <c r="G42" s="86"/>
      <c r="H42" s="86"/>
      <c r="I42" s="86"/>
      <c r="J42" s="86"/>
      <c r="K42" s="86">
        <v>0.2</v>
      </c>
      <c r="L42" s="86">
        <v>0.3</v>
      </c>
      <c r="M42" s="86">
        <v>0.3</v>
      </c>
      <c r="N42" s="86">
        <v>0.2</v>
      </c>
      <c r="O42" s="86"/>
      <c r="P42" s="83">
        <f t="shared" si="1"/>
        <v>1</v>
      </c>
      <c r="Q42" s="260"/>
      <c r="R42" s="261"/>
      <c r="S42" s="261"/>
      <c r="T42" s="261"/>
      <c r="U42" s="261"/>
      <c r="V42" s="261"/>
      <c r="W42" s="261"/>
      <c r="X42" s="262"/>
      <c r="Y42" s="256"/>
      <c r="Z42" s="256"/>
      <c r="AA42" s="256"/>
      <c r="AB42" s="256"/>
      <c r="AC42" s="256"/>
      <c r="AD42" s="256"/>
      <c r="AE42" s="256"/>
    </row>
    <row r="43" spans="1:37" ht="79.5" customHeight="1">
      <c r="A43" s="251" t="s">
        <v>187</v>
      </c>
      <c r="B43" s="252">
        <v>14</v>
      </c>
      <c r="C43" s="81" t="s">
        <v>48</v>
      </c>
      <c r="D43" s="82"/>
      <c r="E43" s="82"/>
      <c r="F43" s="82"/>
      <c r="G43" s="82"/>
      <c r="H43" s="82"/>
      <c r="I43" s="82"/>
      <c r="J43" s="82"/>
      <c r="K43" s="82"/>
      <c r="L43" s="82"/>
      <c r="M43" s="82"/>
      <c r="N43" s="82">
        <v>0.5</v>
      </c>
      <c r="O43" s="82">
        <v>0.5</v>
      </c>
      <c r="P43" s="83">
        <f t="shared" si="1"/>
        <v>1</v>
      </c>
      <c r="Q43" s="257" t="s">
        <v>188</v>
      </c>
      <c r="R43" s="258"/>
      <c r="S43" s="258"/>
      <c r="T43" s="258"/>
      <c r="U43" s="258"/>
      <c r="V43" s="258"/>
      <c r="W43" s="258"/>
      <c r="X43" s="259"/>
      <c r="Y43" s="263" t="s">
        <v>189</v>
      </c>
      <c r="Z43" s="263"/>
      <c r="AA43" s="263"/>
      <c r="AB43" s="263"/>
      <c r="AC43" s="263"/>
      <c r="AD43" s="263"/>
      <c r="AE43" s="263"/>
    </row>
    <row r="44" spans="1:37" ht="89.25" customHeight="1">
      <c r="A44" s="251"/>
      <c r="B44" s="252"/>
      <c r="C44" s="85" t="s">
        <v>50</v>
      </c>
      <c r="D44" s="86"/>
      <c r="E44" s="86"/>
      <c r="F44" s="86"/>
      <c r="G44" s="86"/>
      <c r="H44" s="86"/>
      <c r="I44" s="86"/>
      <c r="J44" s="86"/>
      <c r="K44" s="86"/>
      <c r="L44" s="86"/>
      <c r="M44" s="86"/>
      <c r="N44" s="86">
        <v>0.5</v>
      </c>
      <c r="O44" s="86">
        <v>0.5</v>
      </c>
      <c r="P44" s="83">
        <f t="shared" si="1"/>
        <v>1</v>
      </c>
      <c r="Q44" s="260"/>
      <c r="R44" s="261"/>
      <c r="S44" s="261"/>
      <c r="T44" s="261"/>
      <c r="U44" s="261"/>
      <c r="V44" s="261"/>
      <c r="W44" s="261"/>
      <c r="X44" s="262"/>
      <c r="Y44" s="263"/>
      <c r="Z44" s="263"/>
      <c r="AA44" s="263"/>
      <c r="AB44" s="263"/>
      <c r="AC44" s="263"/>
      <c r="AD44" s="263"/>
      <c r="AE44" s="263"/>
    </row>
    <row r="45" spans="1:37" ht="108" customHeight="1">
      <c r="A45" s="251" t="s">
        <v>190</v>
      </c>
      <c r="B45" s="252">
        <v>14</v>
      </c>
      <c r="C45" s="81" t="s">
        <v>48</v>
      </c>
      <c r="D45" s="82"/>
      <c r="E45" s="82"/>
      <c r="F45" s="82"/>
      <c r="G45" s="82"/>
      <c r="H45" s="82"/>
      <c r="I45" s="82"/>
      <c r="J45" s="82"/>
      <c r="K45" s="82"/>
      <c r="L45" s="82"/>
      <c r="M45" s="82">
        <v>0.5</v>
      </c>
      <c r="N45" s="82"/>
      <c r="O45" s="82">
        <v>0.5</v>
      </c>
      <c r="P45" s="83">
        <f t="shared" si="1"/>
        <v>1</v>
      </c>
      <c r="Q45" s="257" t="s">
        <v>191</v>
      </c>
      <c r="R45" s="258"/>
      <c r="S45" s="258"/>
      <c r="T45" s="258"/>
      <c r="U45" s="258"/>
      <c r="V45" s="258"/>
      <c r="W45" s="258"/>
      <c r="X45" s="259"/>
      <c r="Y45" s="264" t="s">
        <v>192</v>
      </c>
      <c r="Z45" s="264"/>
      <c r="AA45" s="264"/>
      <c r="AB45" s="264"/>
      <c r="AC45" s="264"/>
      <c r="AD45" s="264"/>
      <c r="AE45" s="264"/>
    </row>
    <row r="46" spans="1:37" ht="108" customHeight="1">
      <c r="A46" s="251"/>
      <c r="B46" s="252"/>
      <c r="C46" s="85" t="s">
        <v>50</v>
      </c>
      <c r="D46" s="86"/>
      <c r="E46" s="86"/>
      <c r="F46" s="86"/>
      <c r="G46" s="86"/>
      <c r="H46" s="86"/>
      <c r="I46" s="86"/>
      <c r="J46" s="86"/>
      <c r="K46" s="86"/>
      <c r="L46" s="86"/>
      <c r="M46" s="86">
        <v>0.5</v>
      </c>
      <c r="N46" s="86"/>
      <c r="O46" s="86">
        <v>0.5</v>
      </c>
      <c r="P46" s="83">
        <f t="shared" si="1"/>
        <v>1</v>
      </c>
      <c r="Q46" s="260"/>
      <c r="R46" s="261"/>
      <c r="S46" s="261"/>
      <c r="T46" s="261"/>
      <c r="U46" s="261"/>
      <c r="V46" s="261"/>
      <c r="W46" s="261"/>
      <c r="X46" s="262"/>
      <c r="Y46" s="264"/>
      <c r="Z46" s="264"/>
      <c r="AA46" s="264"/>
      <c r="AB46" s="264"/>
      <c r="AC46" s="264"/>
      <c r="AD46" s="264"/>
      <c r="AE46" s="264"/>
    </row>
    <row r="47" spans="1:37" ht="15" customHeight="1">
      <c r="A47" s="15" t="s">
        <v>193</v>
      </c>
      <c r="B47" s="161"/>
    </row>
  </sheetData>
  <mergeCells count="79">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A45:A46"/>
    <mergeCell ref="B45:B46"/>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41 Y35 Q43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C972-FEBA-44EA-8E13-ADDCFF66AF63}">
  <sheetPr codeName="Hoja7">
    <tabColor theme="7" tint="0.39997558519241921"/>
    <pageSetUpPr fitToPage="1"/>
  </sheetPr>
  <dimension ref="A1:AM45"/>
  <sheetViews>
    <sheetView showGridLines="0" topLeftCell="W20" zoomScale="80" zoomScaleNormal="80" workbookViewId="0">
      <selection activeCell="AC25" sqref="AC25"/>
    </sheetView>
  </sheetViews>
  <sheetFormatPr defaultColWidth="10.85546875" defaultRowHeight="13.9"/>
  <cols>
    <col min="1" max="1" width="38.42578125" style="15" customWidth="1"/>
    <col min="2" max="2" width="23.8554687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14.28515625" style="15" customWidth="1"/>
    <col min="33" max="33" width="18.42578125" style="15" bestFit="1" customWidth="1"/>
    <col min="34" max="34" width="5.7109375" style="15" customWidth="1"/>
    <col min="35" max="35" width="18.42578125" style="15" bestFit="1" customWidth="1"/>
    <col min="36" max="36" width="4.7109375" style="15" customWidth="1"/>
    <col min="37" max="37" width="23" style="15" bestFit="1" customWidth="1"/>
    <col min="38" max="38" width="9.140625" style="15"/>
    <col min="39" max="39" width="18.42578125" style="15" bestFit="1" customWidth="1"/>
    <col min="40" max="40" width="16.140625" style="15" customWidth="1"/>
    <col min="41" max="16384" width="10.85546875" style="15"/>
  </cols>
  <sheetData>
    <row r="1" spans="1:31" ht="32.25" customHeight="1" thickBot="1">
      <c r="A1" s="342"/>
      <c r="B1" s="345" t="s">
        <v>121</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122</v>
      </c>
      <c r="AC1" s="355"/>
      <c r="AD1" s="355"/>
      <c r="AE1" s="356"/>
    </row>
    <row r="2" spans="1:31" ht="30.75" customHeight="1" thickBot="1">
      <c r="A2" s="343"/>
      <c r="B2" s="345" t="s">
        <v>123</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124</v>
      </c>
      <c r="AC2" s="355"/>
      <c r="AD2" s="355"/>
      <c r="AE2" s="356"/>
    </row>
    <row r="3" spans="1:31" ht="24" customHeight="1" thickBot="1">
      <c r="A3" s="343"/>
      <c r="B3" s="348" t="s">
        <v>125</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126</v>
      </c>
      <c r="AC3" s="355"/>
      <c r="AD3" s="355"/>
      <c r="AE3" s="356"/>
    </row>
    <row r="4" spans="1:31" ht="21.75" customHeight="1" thickBot="1">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127</v>
      </c>
      <c r="AC4" s="358"/>
      <c r="AD4" s="358"/>
      <c r="AE4" s="359"/>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99" t="s">
        <v>4</v>
      </c>
      <c r="B7" s="300"/>
      <c r="C7" s="374" t="s">
        <v>128</v>
      </c>
      <c r="D7" s="299" t="s">
        <v>6</v>
      </c>
      <c r="E7" s="305"/>
      <c r="F7" s="305"/>
      <c r="G7" s="305"/>
      <c r="H7" s="300"/>
      <c r="I7" s="329">
        <v>45659</v>
      </c>
      <c r="J7" s="330"/>
      <c r="K7" s="299" t="s">
        <v>8</v>
      </c>
      <c r="L7" s="300"/>
      <c r="M7" s="321" t="s">
        <v>129</v>
      </c>
      <c r="N7" s="322"/>
      <c r="O7" s="310"/>
      <c r="P7" s="311"/>
      <c r="Q7" s="20"/>
      <c r="R7" s="20"/>
      <c r="S7" s="20"/>
      <c r="T7" s="20"/>
      <c r="U7" s="20"/>
      <c r="V7" s="20"/>
      <c r="W7" s="20"/>
      <c r="X7" s="20"/>
      <c r="Y7" s="20"/>
      <c r="Z7" s="21"/>
      <c r="AA7" s="20"/>
      <c r="AB7" s="20"/>
      <c r="AD7" s="22"/>
      <c r="AE7" s="23"/>
    </row>
    <row r="8" spans="1:31">
      <c r="A8" s="301"/>
      <c r="B8" s="302"/>
      <c r="C8" s="375"/>
      <c r="D8" s="301"/>
      <c r="E8" s="306"/>
      <c r="F8" s="306"/>
      <c r="G8" s="306"/>
      <c r="H8" s="302"/>
      <c r="I8" s="331"/>
      <c r="J8" s="332"/>
      <c r="K8" s="301"/>
      <c r="L8" s="302"/>
      <c r="M8" s="340" t="s">
        <v>130</v>
      </c>
      <c r="N8" s="341"/>
      <c r="O8" s="323"/>
      <c r="P8" s="324"/>
      <c r="Q8" s="20"/>
      <c r="R8" s="20"/>
      <c r="S8" s="20"/>
      <c r="T8" s="20"/>
      <c r="U8" s="20"/>
      <c r="V8" s="20"/>
      <c r="W8" s="20"/>
      <c r="X8" s="20"/>
      <c r="Y8" s="20"/>
      <c r="Z8" s="21"/>
      <c r="AA8" s="20"/>
      <c r="AB8" s="20"/>
      <c r="AD8" s="22"/>
      <c r="AE8" s="23"/>
    </row>
    <row r="9" spans="1:31" ht="14.45" thickBot="1">
      <c r="A9" s="303"/>
      <c r="B9" s="304"/>
      <c r="C9" s="376"/>
      <c r="D9" s="303"/>
      <c r="E9" s="307"/>
      <c r="F9" s="307"/>
      <c r="G9" s="307"/>
      <c r="H9" s="304"/>
      <c r="I9" s="333"/>
      <c r="J9" s="334"/>
      <c r="K9" s="303"/>
      <c r="L9" s="304"/>
      <c r="M9" s="325" t="s">
        <v>131</v>
      </c>
      <c r="N9" s="326"/>
      <c r="O9" s="327" t="s">
        <v>132</v>
      </c>
      <c r="P9" s="328"/>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99" t="s">
        <v>10</v>
      </c>
      <c r="B11" s="300"/>
      <c r="C11" s="274" t="s">
        <v>133</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308" t="s">
        <v>12</v>
      </c>
      <c r="B15" s="309"/>
      <c r="C15" s="318" t="s">
        <v>134</v>
      </c>
      <c r="D15" s="319"/>
      <c r="E15" s="319"/>
      <c r="F15" s="319"/>
      <c r="G15" s="319"/>
      <c r="H15" s="319"/>
      <c r="I15" s="319"/>
      <c r="J15" s="319"/>
      <c r="K15" s="320"/>
      <c r="L15" s="335" t="s">
        <v>14</v>
      </c>
      <c r="M15" s="368"/>
      <c r="N15" s="368"/>
      <c r="O15" s="368"/>
      <c r="P15" s="368"/>
      <c r="Q15" s="336"/>
      <c r="R15" s="369" t="s">
        <v>135</v>
      </c>
      <c r="S15" s="370"/>
      <c r="T15" s="370"/>
      <c r="U15" s="370"/>
      <c r="V15" s="370"/>
      <c r="W15" s="370"/>
      <c r="X15" s="371"/>
      <c r="Y15" s="335" t="s">
        <v>15</v>
      </c>
      <c r="Z15" s="336"/>
      <c r="AA15" s="360" t="s">
        <v>136</v>
      </c>
      <c r="AB15" s="361"/>
      <c r="AC15" s="361"/>
      <c r="AD15" s="361"/>
      <c r="AE15" s="362"/>
    </row>
    <row r="16" spans="1:31" ht="9" customHeight="1" thickBot="1">
      <c r="A16" s="24"/>
      <c r="B16" s="20"/>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D16" s="22"/>
      <c r="AE16" s="23"/>
    </row>
    <row r="17" spans="1:33" s="40" customFormat="1" ht="37.5" customHeight="1" thickBot="1">
      <c r="A17" s="308" t="s">
        <v>17</v>
      </c>
      <c r="B17" s="309"/>
      <c r="C17" s="360" t="s">
        <v>194</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335" t="s">
        <v>138</v>
      </c>
      <c r="B19" s="368"/>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36"/>
    </row>
    <row r="20" spans="1:33" ht="32.1" customHeight="1" thickBot="1">
      <c r="A20" s="45" t="s">
        <v>19</v>
      </c>
      <c r="B20" s="365" t="s">
        <v>139</v>
      </c>
      <c r="C20" s="366"/>
      <c r="D20" s="366"/>
      <c r="E20" s="366"/>
      <c r="F20" s="366"/>
      <c r="G20" s="366"/>
      <c r="H20" s="366"/>
      <c r="I20" s="366"/>
      <c r="J20" s="366"/>
      <c r="K20" s="366"/>
      <c r="L20" s="366"/>
      <c r="M20" s="366"/>
      <c r="N20" s="366"/>
      <c r="O20" s="367"/>
      <c r="P20" s="335" t="s">
        <v>140</v>
      </c>
      <c r="Q20" s="368"/>
      <c r="R20" s="368"/>
      <c r="S20" s="368"/>
      <c r="T20" s="368"/>
      <c r="U20" s="368"/>
      <c r="V20" s="368"/>
      <c r="W20" s="368"/>
      <c r="X20" s="368"/>
      <c r="Y20" s="368"/>
      <c r="Z20" s="368"/>
      <c r="AA20" s="368"/>
      <c r="AB20" s="368"/>
      <c r="AC20" s="368"/>
      <c r="AD20" s="368"/>
      <c r="AE20" s="336"/>
    </row>
    <row r="21" spans="1:33" ht="32.1" customHeight="1" thickBot="1">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45" t="s">
        <v>141</v>
      </c>
      <c r="R21" s="50" t="s">
        <v>142</v>
      </c>
      <c r="S21" s="50" t="s">
        <v>143</v>
      </c>
      <c r="T21" s="50" t="s">
        <v>144</v>
      </c>
      <c r="U21" s="50" t="s">
        <v>145</v>
      </c>
      <c r="V21" s="50" t="s">
        <v>146</v>
      </c>
      <c r="W21" s="50" t="s">
        <v>147</v>
      </c>
      <c r="X21" s="50" t="s">
        <v>148</v>
      </c>
      <c r="Y21" s="50" t="s">
        <v>149</v>
      </c>
      <c r="Z21" s="50" t="s">
        <v>150</v>
      </c>
      <c r="AA21" s="50" t="s">
        <v>151</v>
      </c>
      <c r="AB21" s="50" t="s">
        <v>128</v>
      </c>
      <c r="AC21" s="50" t="s">
        <v>102</v>
      </c>
      <c r="AD21" s="51" t="s">
        <v>152</v>
      </c>
      <c r="AE21" s="51" t="s">
        <v>153</v>
      </c>
    </row>
    <row r="22" spans="1:33" ht="32.1" customHeight="1">
      <c r="A22" s="53" t="s">
        <v>31</v>
      </c>
      <c r="B22" s="54"/>
      <c r="C22" s="55"/>
      <c r="D22" s="55"/>
      <c r="E22" s="55"/>
      <c r="F22" s="55"/>
      <c r="G22" s="55"/>
      <c r="H22" s="55"/>
      <c r="I22" s="55"/>
      <c r="J22" s="55"/>
      <c r="K22" s="55"/>
      <c r="L22" s="55"/>
      <c r="M22" s="55"/>
      <c r="N22" s="55">
        <f>SUM(B22:M22)</f>
        <v>0</v>
      </c>
      <c r="O22" s="56"/>
      <c r="P22" s="53" t="s">
        <v>27</v>
      </c>
      <c r="Q22" s="206"/>
      <c r="R22" s="202"/>
      <c r="S22" s="202"/>
      <c r="T22" s="202"/>
      <c r="U22" s="202"/>
      <c r="V22" s="202"/>
      <c r="W22" s="202"/>
      <c r="X22" s="201">
        <v>298983900</v>
      </c>
      <c r="Y22" s="201"/>
      <c r="Z22" s="201"/>
      <c r="AA22" s="201">
        <v>31484000</v>
      </c>
      <c r="AB22" s="233">
        <v>-16206836</v>
      </c>
      <c r="AC22" s="241">
        <f>SUM(Q22:AB22)</f>
        <v>314261064</v>
      </c>
      <c r="AD22" s="42"/>
      <c r="AE22" s="197"/>
      <c r="AG22" s="166"/>
    </row>
    <row r="23" spans="1:33"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07"/>
      <c r="R23" s="203"/>
      <c r="S23" s="203"/>
      <c r="T23" s="203"/>
      <c r="U23" s="203"/>
      <c r="V23" s="203"/>
      <c r="W23" s="203">
        <v>46281700</v>
      </c>
      <c r="X23" s="203">
        <v>217285300</v>
      </c>
      <c r="Y23" s="221"/>
      <c r="Z23" s="203"/>
      <c r="AA23" s="203">
        <f>10500000-1892769</f>
        <v>8607231</v>
      </c>
      <c r="AB23" s="221">
        <v>31362813</v>
      </c>
      <c r="AC23" s="221">
        <f>SUM(Q23:AB23)</f>
        <v>303537044</v>
      </c>
      <c r="AD23" s="203">
        <f>AC23/SUM(W22:AB22)</f>
        <v>0.96587544169964368</v>
      </c>
      <c r="AE23" s="198">
        <f>AC23/AC22</f>
        <v>0.96587544169964368</v>
      </c>
    </row>
    <row r="24" spans="1:33"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07"/>
      <c r="R24" s="203"/>
      <c r="S24" s="203"/>
      <c r="T24" s="203"/>
      <c r="U24" s="203"/>
      <c r="V24" s="203"/>
      <c r="W24" s="203"/>
      <c r="X24" s="203"/>
      <c r="Y24" s="204">
        <v>95115898</v>
      </c>
      <c r="Z24" s="204">
        <v>50967000</v>
      </c>
      <c r="AA24" s="204">
        <v>50967000</v>
      </c>
      <c r="AB24" s="234">
        <f>101934002+31483000-16205836</f>
        <v>117211166</v>
      </c>
      <c r="AC24" s="221">
        <f>SUM(Q24:AB24)</f>
        <v>314261064</v>
      </c>
      <c r="AD24" s="203"/>
      <c r="AE24" s="199"/>
      <c r="AF24" s="166">
        <f>AC24-AC22</f>
        <v>0</v>
      </c>
    </row>
    <row r="25" spans="1:33"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08"/>
      <c r="R25" s="205"/>
      <c r="S25" s="205"/>
      <c r="T25" s="205"/>
      <c r="U25" s="205"/>
      <c r="V25" s="205"/>
      <c r="W25" s="205"/>
      <c r="X25" s="205"/>
      <c r="Y25" s="222">
        <v>29702301</v>
      </c>
      <c r="Z25" s="205">
        <v>48373934</v>
      </c>
      <c r="AA25" s="205">
        <f>53446000-1610000</f>
        <v>51836000</v>
      </c>
      <c r="AB25" s="205">
        <v>120091037</v>
      </c>
      <c r="AC25" s="222">
        <f>SUM(Q25:AB25)</f>
        <v>250003272</v>
      </c>
      <c r="AD25" s="205">
        <f>AC25/SUM(W24:AB24)</f>
        <v>0.79552735174345368</v>
      </c>
      <c r="AE25" s="200">
        <f>AC25/AC24</f>
        <v>0.79552735174345368</v>
      </c>
    </row>
    <row r="26" spans="1:33" s="66" customFormat="1" ht="16.5" customHeight="1" thickBot="1"/>
    <row r="27" spans="1:33" ht="33.950000000000003" customHeight="1">
      <c r="A27" s="294" t="s">
        <v>154</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6"/>
    </row>
    <row r="28" spans="1:33" ht="15" customHeight="1">
      <c r="A28" s="270" t="s">
        <v>34</v>
      </c>
      <c r="B28" s="272" t="s">
        <v>36</v>
      </c>
      <c r="C28" s="272"/>
      <c r="D28" s="272" t="s">
        <v>155</v>
      </c>
      <c r="E28" s="272"/>
      <c r="F28" s="272"/>
      <c r="G28" s="272"/>
      <c r="H28" s="272"/>
      <c r="I28" s="272"/>
      <c r="J28" s="272"/>
      <c r="K28" s="272"/>
      <c r="L28" s="272"/>
      <c r="M28" s="272"/>
      <c r="N28" s="272"/>
      <c r="O28" s="272"/>
      <c r="P28" s="272" t="s">
        <v>102</v>
      </c>
      <c r="Q28" s="272" t="s">
        <v>156</v>
      </c>
      <c r="R28" s="272"/>
      <c r="S28" s="272"/>
      <c r="T28" s="272"/>
      <c r="U28" s="272"/>
      <c r="V28" s="272"/>
      <c r="W28" s="272"/>
      <c r="X28" s="272"/>
      <c r="Y28" s="272" t="s">
        <v>157</v>
      </c>
      <c r="Z28" s="272"/>
      <c r="AA28" s="272"/>
      <c r="AB28" s="272"/>
      <c r="AC28" s="272"/>
      <c r="AD28" s="272"/>
      <c r="AE28" s="297"/>
    </row>
    <row r="29" spans="1:33" ht="27" customHeight="1">
      <c r="A29" s="270"/>
      <c r="B29" s="272"/>
      <c r="C29" s="272"/>
      <c r="D29" s="67" t="s">
        <v>141</v>
      </c>
      <c r="E29" s="67" t="s">
        <v>142</v>
      </c>
      <c r="F29" s="67" t="s">
        <v>143</v>
      </c>
      <c r="G29" s="67" t="s">
        <v>144</v>
      </c>
      <c r="H29" s="67" t="s">
        <v>145</v>
      </c>
      <c r="I29" s="67" t="s">
        <v>146</v>
      </c>
      <c r="J29" s="67" t="s">
        <v>147</v>
      </c>
      <c r="K29" s="67" t="s">
        <v>148</v>
      </c>
      <c r="L29" s="67" t="s">
        <v>149</v>
      </c>
      <c r="M29" s="67" t="s">
        <v>150</v>
      </c>
      <c r="N29" s="67" t="s">
        <v>151</v>
      </c>
      <c r="O29" s="67" t="s">
        <v>128</v>
      </c>
      <c r="P29" s="272"/>
      <c r="Q29" s="272"/>
      <c r="R29" s="272"/>
      <c r="S29" s="272"/>
      <c r="T29" s="272"/>
      <c r="U29" s="272"/>
      <c r="V29" s="272"/>
      <c r="W29" s="272"/>
      <c r="X29" s="272"/>
      <c r="Y29" s="272"/>
      <c r="Z29" s="272"/>
      <c r="AA29" s="272"/>
      <c r="AB29" s="272"/>
      <c r="AC29" s="272"/>
      <c r="AD29" s="272"/>
      <c r="AE29" s="297"/>
    </row>
    <row r="30" spans="1:33" ht="42" customHeight="1" thickBot="1">
      <c r="A30" s="68"/>
      <c r="B30" s="372"/>
      <c r="C30" s="372"/>
      <c r="D30" s="16"/>
      <c r="E30" s="16"/>
      <c r="F30" s="16"/>
      <c r="G30" s="16"/>
      <c r="H30" s="16"/>
      <c r="I30" s="16"/>
      <c r="J30" s="16"/>
      <c r="K30" s="16"/>
      <c r="L30" s="16"/>
      <c r="M30" s="16"/>
      <c r="N30" s="16"/>
      <c r="O30" s="16"/>
      <c r="P30" s="69">
        <f>SUM(D30:O30)</f>
        <v>0</v>
      </c>
      <c r="Q30" s="363" t="s">
        <v>195</v>
      </c>
      <c r="R30" s="363"/>
      <c r="S30" s="363"/>
      <c r="T30" s="363"/>
      <c r="U30" s="363"/>
      <c r="V30" s="363"/>
      <c r="W30" s="363"/>
      <c r="X30" s="363"/>
      <c r="Y30" s="363" t="s">
        <v>43</v>
      </c>
      <c r="Z30" s="363"/>
      <c r="AA30" s="363"/>
      <c r="AB30" s="363"/>
      <c r="AC30" s="363"/>
      <c r="AD30" s="363"/>
      <c r="AE30" s="364"/>
    </row>
    <row r="31" spans="1:33" ht="12" customHeight="1" thickBot="1">
      <c r="A31" s="70"/>
      <c r="B31" s="71"/>
      <c r="C31" s="71"/>
      <c r="D31" s="27"/>
      <c r="E31" s="27"/>
      <c r="F31" s="27"/>
      <c r="G31" s="27"/>
      <c r="H31" s="27"/>
      <c r="I31" s="27"/>
      <c r="J31" s="27"/>
      <c r="K31" s="27"/>
      <c r="L31" s="27"/>
      <c r="M31" s="27"/>
      <c r="N31" s="27"/>
      <c r="O31" s="27"/>
      <c r="P31" s="72"/>
      <c r="Q31" s="155"/>
      <c r="R31" s="155"/>
      <c r="S31" s="155"/>
      <c r="T31" s="155"/>
      <c r="U31" s="155"/>
      <c r="V31" s="155"/>
      <c r="W31" s="155"/>
      <c r="X31" s="155"/>
      <c r="Y31" s="155"/>
      <c r="Z31" s="155"/>
      <c r="AA31" s="155"/>
      <c r="AB31" s="155"/>
      <c r="AC31" s="155"/>
      <c r="AD31" s="155"/>
      <c r="AE31" s="156"/>
    </row>
    <row r="32" spans="1:33" ht="45" customHeight="1">
      <c r="A32" s="274" t="s">
        <v>158</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row>
    <row r="33" spans="1:39" ht="23.1" customHeight="1">
      <c r="A33" s="270" t="s">
        <v>44</v>
      </c>
      <c r="B33" s="272" t="s">
        <v>46</v>
      </c>
      <c r="C33" s="272" t="s">
        <v>36</v>
      </c>
      <c r="D33" s="272" t="s">
        <v>159</v>
      </c>
      <c r="E33" s="272"/>
      <c r="F33" s="272"/>
      <c r="G33" s="272"/>
      <c r="H33" s="272"/>
      <c r="I33" s="272"/>
      <c r="J33" s="272"/>
      <c r="K33" s="272"/>
      <c r="L33" s="272"/>
      <c r="M33" s="272"/>
      <c r="N33" s="272"/>
      <c r="O33" s="272"/>
      <c r="P33" s="272"/>
      <c r="Q33" s="272" t="s">
        <v>160</v>
      </c>
      <c r="R33" s="272"/>
      <c r="S33" s="272"/>
      <c r="T33" s="272"/>
      <c r="U33" s="272"/>
      <c r="V33" s="272"/>
      <c r="W33" s="272"/>
      <c r="X33" s="272"/>
      <c r="Y33" s="272"/>
      <c r="Z33" s="272"/>
      <c r="AA33" s="272"/>
      <c r="AB33" s="272"/>
      <c r="AC33" s="272"/>
      <c r="AD33" s="272"/>
      <c r="AE33" s="297"/>
      <c r="AF33" s="73"/>
      <c r="AG33" s="73"/>
      <c r="AH33" s="73"/>
      <c r="AI33" s="73"/>
      <c r="AJ33" s="73"/>
      <c r="AK33" s="73"/>
      <c r="AL33" s="73"/>
      <c r="AM33" s="73"/>
    </row>
    <row r="34" spans="1:39" ht="27" customHeight="1">
      <c r="A34" s="270"/>
      <c r="B34" s="272"/>
      <c r="C34" s="298"/>
      <c r="D34" s="67" t="s">
        <v>141</v>
      </c>
      <c r="E34" s="67" t="s">
        <v>142</v>
      </c>
      <c r="F34" s="67" t="s">
        <v>143</v>
      </c>
      <c r="G34" s="67" t="s">
        <v>144</v>
      </c>
      <c r="H34" s="67" t="s">
        <v>145</v>
      </c>
      <c r="I34" s="67" t="s">
        <v>146</v>
      </c>
      <c r="J34" s="67" t="s">
        <v>147</v>
      </c>
      <c r="K34" s="67" t="s">
        <v>148</v>
      </c>
      <c r="L34" s="67" t="s">
        <v>149</v>
      </c>
      <c r="M34" s="67" t="s">
        <v>150</v>
      </c>
      <c r="N34" s="67" t="s">
        <v>151</v>
      </c>
      <c r="O34" s="67" t="s">
        <v>128</v>
      </c>
      <c r="P34" s="67" t="s">
        <v>102</v>
      </c>
      <c r="Q34" s="277" t="s">
        <v>52</v>
      </c>
      <c r="R34" s="278"/>
      <c r="S34" s="278"/>
      <c r="T34" s="279"/>
      <c r="U34" s="272" t="s">
        <v>54</v>
      </c>
      <c r="V34" s="272"/>
      <c r="W34" s="272"/>
      <c r="X34" s="272"/>
      <c r="Y34" s="272" t="s">
        <v>56</v>
      </c>
      <c r="Z34" s="272"/>
      <c r="AA34" s="272"/>
      <c r="AB34" s="272"/>
      <c r="AC34" s="272" t="s">
        <v>58</v>
      </c>
      <c r="AD34" s="272"/>
      <c r="AE34" s="297"/>
      <c r="AF34" s="73"/>
      <c r="AG34" s="73"/>
      <c r="AH34" s="73"/>
      <c r="AI34" s="73"/>
      <c r="AJ34" s="73"/>
      <c r="AK34" s="73"/>
      <c r="AL34" s="73"/>
      <c r="AM34" s="73"/>
    </row>
    <row r="35" spans="1:39" ht="81.95" customHeight="1">
      <c r="A35" s="265" t="s">
        <v>196</v>
      </c>
      <c r="B35" s="267">
        <v>0.46</v>
      </c>
      <c r="C35" s="75" t="s">
        <v>48</v>
      </c>
      <c r="D35" s="74"/>
      <c r="E35" s="74"/>
      <c r="F35" s="74"/>
      <c r="G35" s="74"/>
      <c r="H35" s="74"/>
      <c r="I35" s="74"/>
      <c r="J35" s="74"/>
      <c r="K35" s="74"/>
      <c r="L35" s="74">
        <v>30</v>
      </c>
      <c r="M35" s="74">
        <v>30</v>
      </c>
      <c r="N35" s="74">
        <v>30</v>
      </c>
      <c r="O35" s="74">
        <v>10</v>
      </c>
      <c r="P35" s="76">
        <f>SUM(D35:O35)</f>
        <v>100</v>
      </c>
      <c r="Q35" s="382" t="s">
        <v>197</v>
      </c>
      <c r="R35" s="383"/>
      <c r="S35" s="383"/>
      <c r="T35" s="384"/>
      <c r="U35" s="486" t="s">
        <v>198</v>
      </c>
      <c r="V35" s="389"/>
      <c r="W35" s="389"/>
      <c r="X35" s="390"/>
      <c r="Y35" s="394" t="s">
        <v>164</v>
      </c>
      <c r="Z35" s="394"/>
      <c r="AA35" s="394"/>
      <c r="AB35" s="394"/>
      <c r="AC35" s="377" t="s">
        <v>199</v>
      </c>
      <c r="AD35" s="377"/>
      <c r="AE35" s="378"/>
      <c r="AF35" s="73"/>
      <c r="AG35" s="73"/>
      <c r="AH35" s="73"/>
      <c r="AI35" s="73"/>
      <c r="AJ35" s="73"/>
      <c r="AK35" s="73"/>
      <c r="AL35" s="73"/>
      <c r="AM35" s="73"/>
    </row>
    <row r="36" spans="1:39" ht="81.95" customHeight="1" thickBot="1">
      <c r="A36" s="266"/>
      <c r="B36" s="268"/>
      <c r="C36" s="77" t="s">
        <v>50</v>
      </c>
      <c r="D36" s="158"/>
      <c r="E36" s="158"/>
      <c r="F36" s="158"/>
      <c r="G36" s="78"/>
      <c r="H36" s="78"/>
      <c r="I36" s="78"/>
      <c r="J36" s="78"/>
      <c r="K36" s="78"/>
      <c r="L36" s="79">
        <v>0.3</v>
      </c>
      <c r="M36" s="79">
        <v>0.3</v>
      </c>
      <c r="N36" s="79">
        <v>0.4</v>
      </c>
      <c r="O36" s="79">
        <v>0</v>
      </c>
      <c r="P36" s="214">
        <f>SUM(D36:O36)</f>
        <v>1</v>
      </c>
      <c r="Q36" s="385"/>
      <c r="R36" s="386"/>
      <c r="S36" s="386"/>
      <c r="T36" s="387"/>
      <c r="U36" s="391"/>
      <c r="V36" s="392"/>
      <c r="W36" s="392"/>
      <c r="X36" s="393"/>
      <c r="Y36" s="395"/>
      <c r="Z36" s="395"/>
      <c r="AA36" s="395"/>
      <c r="AB36" s="395"/>
      <c r="AC36" s="379"/>
      <c r="AD36" s="379"/>
      <c r="AE36" s="380"/>
      <c r="AF36" s="73"/>
      <c r="AG36" s="73"/>
      <c r="AH36" s="73"/>
      <c r="AI36" s="73"/>
      <c r="AJ36" s="73"/>
      <c r="AK36" s="73"/>
      <c r="AL36" s="73"/>
      <c r="AM36" s="73"/>
    </row>
    <row r="37" spans="1:39" s="66" customFormat="1" ht="17.25" customHeight="1" thickBot="1"/>
    <row r="38" spans="1:39" ht="45" customHeight="1" thickBot="1">
      <c r="A38" s="274" t="s">
        <v>166</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c r="AF38" s="73"/>
      <c r="AG38" s="73"/>
      <c r="AH38" s="73"/>
      <c r="AI38" s="73"/>
      <c r="AJ38" s="73"/>
      <c r="AK38" s="73"/>
      <c r="AL38" s="73"/>
      <c r="AM38" s="73"/>
    </row>
    <row r="39" spans="1:39" ht="26.1" customHeight="1">
      <c r="A39" s="269" t="s">
        <v>60</v>
      </c>
      <c r="B39" s="271" t="s">
        <v>167</v>
      </c>
      <c r="C39" s="280" t="s">
        <v>168</v>
      </c>
      <c r="D39" s="282" t="s">
        <v>169</v>
      </c>
      <c r="E39" s="283"/>
      <c r="F39" s="283"/>
      <c r="G39" s="283"/>
      <c r="H39" s="283"/>
      <c r="I39" s="283"/>
      <c r="J39" s="283"/>
      <c r="K39" s="283"/>
      <c r="L39" s="283"/>
      <c r="M39" s="283"/>
      <c r="N39" s="283"/>
      <c r="O39" s="283"/>
      <c r="P39" s="284"/>
      <c r="Q39" s="271" t="s">
        <v>170</v>
      </c>
      <c r="R39" s="271"/>
      <c r="S39" s="271"/>
      <c r="T39" s="271"/>
      <c r="U39" s="271"/>
      <c r="V39" s="271"/>
      <c r="W39" s="271"/>
      <c r="X39" s="271"/>
      <c r="Y39" s="271"/>
      <c r="Z39" s="271"/>
      <c r="AA39" s="271"/>
      <c r="AB39" s="271"/>
      <c r="AC39" s="271"/>
      <c r="AD39" s="271"/>
      <c r="AE39" s="293"/>
      <c r="AF39" s="73"/>
      <c r="AG39" s="73"/>
      <c r="AH39" s="73"/>
      <c r="AI39" s="73"/>
      <c r="AJ39" s="73"/>
      <c r="AK39" s="73"/>
      <c r="AL39" s="73"/>
      <c r="AM39" s="73"/>
    </row>
    <row r="40" spans="1:39" ht="26.1" customHeight="1">
      <c r="A40" s="270"/>
      <c r="B40" s="272"/>
      <c r="C40" s="281"/>
      <c r="D40" s="67" t="s">
        <v>171</v>
      </c>
      <c r="E40" s="67" t="s">
        <v>172</v>
      </c>
      <c r="F40" s="67" t="s">
        <v>173</v>
      </c>
      <c r="G40" s="67" t="s">
        <v>174</v>
      </c>
      <c r="H40" s="67" t="s">
        <v>175</v>
      </c>
      <c r="I40" s="67" t="s">
        <v>176</v>
      </c>
      <c r="J40" s="67" t="s">
        <v>177</v>
      </c>
      <c r="K40" s="67" t="s">
        <v>178</v>
      </c>
      <c r="L40" s="67" t="s">
        <v>179</v>
      </c>
      <c r="M40" s="67" t="s">
        <v>180</v>
      </c>
      <c r="N40" s="67" t="s">
        <v>181</v>
      </c>
      <c r="O40" s="67" t="s">
        <v>182</v>
      </c>
      <c r="P40" s="67" t="s">
        <v>183</v>
      </c>
      <c r="Q40" s="277" t="s">
        <v>184</v>
      </c>
      <c r="R40" s="278"/>
      <c r="S40" s="278"/>
      <c r="T40" s="278"/>
      <c r="U40" s="278"/>
      <c r="V40" s="278"/>
      <c r="W40" s="278"/>
      <c r="X40" s="279"/>
      <c r="Y40" s="277" t="s">
        <v>68</v>
      </c>
      <c r="Z40" s="278"/>
      <c r="AA40" s="278"/>
      <c r="AB40" s="278"/>
      <c r="AC40" s="278"/>
      <c r="AD40" s="278"/>
      <c r="AE40" s="381"/>
      <c r="AF40" s="80"/>
      <c r="AG40" s="80"/>
      <c r="AH40" s="80"/>
      <c r="AI40" s="80"/>
      <c r="AJ40" s="80"/>
      <c r="AK40" s="80"/>
      <c r="AL40" s="80"/>
      <c r="AM40" s="80"/>
    </row>
    <row r="41" spans="1:39" ht="42.95" customHeight="1">
      <c r="A41" s="251" t="s">
        <v>200</v>
      </c>
      <c r="B41" s="252">
        <v>20</v>
      </c>
      <c r="C41" s="81" t="s">
        <v>48</v>
      </c>
      <c r="D41" s="82"/>
      <c r="E41" s="82"/>
      <c r="F41" s="82"/>
      <c r="G41" s="82"/>
      <c r="H41" s="82"/>
      <c r="I41" s="82"/>
      <c r="J41" s="82"/>
      <c r="K41" s="82">
        <v>0.33</v>
      </c>
      <c r="L41" s="82">
        <v>0.33</v>
      </c>
      <c r="M41" s="82">
        <v>0.34</v>
      </c>
      <c r="O41" s="82"/>
      <c r="P41" s="83">
        <f>SUM(D41:O41)</f>
        <v>1</v>
      </c>
      <c r="Q41" s="257" t="s">
        <v>186</v>
      </c>
      <c r="R41" s="258"/>
      <c r="S41" s="258"/>
      <c r="T41" s="258"/>
      <c r="U41" s="258"/>
      <c r="V41" s="258"/>
      <c r="W41" s="258"/>
      <c r="X41" s="259"/>
      <c r="Y41" s="396" t="s">
        <v>186</v>
      </c>
      <c r="Z41" s="396"/>
      <c r="AA41" s="396"/>
      <c r="AB41" s="396"/>
      <c r="AC41" s="396"/>
      <c r="AD41" s="396"/>
      <c r="AE41" s="396"/>
      <c r="AF41" s="84"/>
      <c r="AG41" s="84"/>
      <c r="AH41" s="84"/>
      <c r="AI41" s="84"/>
      <c r="AJ41" s="84"/>
      <c r="AK41" s="84"/>
      <c r="AL41" s="84"/>
      <c r="AM41" s="84"/>
    </row>
    <row r="42" spans="1:39" ht="42.95" customHeight="1">
      <c r="A42" s="251"/>
      <c r="B42" s="252"/>
      <c r="C42" s="85" t="s">
        <v>50</v>
      </c>
      <c r="D42" s="86"/>
      <c r="E42" s="86"/>
      <c r="F42" s="86"/>
      <c r="G42" s="86"/>
      <c r="H42" s="86"/>
      <c r="I42" s="86"/>
      <c r="J42" s="86"/>
      <c r="K42" s="86">
        <v>0.33</v>
      </c>
      <c r="L42" s="86">
        <v>0.33</v>
      </c>
      <c r="M42" s="86">
        <v>0.34</v>
      </c>
      <c r="N42" s="86"/>
      <c r="O42" s="86"/>
      <c r="P42" s="83">
        <f t="shared" ref="P42:P44" si="1">SUM(D42:O42)</f>
        <v>1</v>
      </c>
      <c r="Q42" s="260"/>
      <c r="R42" s="261"/>
      <c r="S42" s="261"/>
      <c r="T42" s="261"/>
      <c r="U42" s="261"/>
      <c r="V42" s="261"/>
      <c r="W42" s="261"/>
      <c r="X42" s="262"/>
      <c r="Y42" s="396"/>
      <c r="Z42" s="396"/>
      <c r="AA42" s="396"/>
      <c r="AB42" s="396"/>
      <c r="AC42" s="396"/>
      <c r="AD42" s="396"/>
      <c r="AE42" s="396"/>
    </row>
    <row r="43" spans="1:39" ht="56.1" customHeight="1">
      <c r="A43" s="251" t="s">
        <v>201</v>
      </c>
      <c r="B43" s="252">
        <v>26</v>
      </c>
      <c r="C43" s="81" t="s">
        <v>48</v>
      </c>
      <c r="D43" s="82"/>
      <c r="E43" s="82"/>
      <c r="F43" s="82"/>
      <c r="G43" s="82"/>
      <c r="H43" s="82"/>
      <c r="I43" s="82"/>
      <c r="J43" s="82"/>
      <c r="K43" s="82"/>
      <c r="L43" s="82">
        <v>0.33</v>
      </c>
      <c r="M43" s="82">
        <v>0.33</v>
      </c>
      <c r="N43" s="82">
        <v>0.34</v>
      </c>
      <c r="O43" s="82"/>
      <c r="P43" s="83">
        <f t="shared" si="1"/>
        <v>1</v>
      </c>
      <c r="Q43" s="257" t="s">
        <v>186</v>
      </c>
      <c r="R43" s="258"/>
      <c r="S43" s="258"/>
      <c r="T43" s="258"/>
      <c r="U43" s="258"/>
      <c r="V43" s="258"/>
      <c r="W43" s="258"/>
      <c r="X43" s="259"/>
      <c r="Y43" s="396" t="s">
        <v>186</v>
      </c>
      <c r="Z43" s="396"/>
      <c r="AA43" s="396"/>
      <c r="AB43" s="396"/>
      <c r="AC43" s="396"/>
      <c r="AD43" s="396"/>
      <c r="AE43" s="396"/>
    </row>
    <row r="44" spans="1:39" ht="56.1" customHeight="1">
      <c r="A44" s="251"/>
      <c r="B44" s="252"/>
      <c r="C44" s="85" t="s">
        <v>50</v>
      </c>
      <c r="D44" s="86"/>
      <c r="E44" s="86"/>
      <c r="F44" s="86"/>
      <c r="G44" s="86"/>
      <c r="H44" s="86"/>
      <c r="I44" s="86"/>
      <c r="J44" s="86"/>
      <c r="K44" s="86"/>
      <c r="L44" s="86">
        <v>0.33</v>
      </c>
      <c r="M44" s="86">
        <v>0.33</v>
      </c>
      <c r="N44" s="86">
        <v>0.34</v>
      </c>
      <c r="O44" s="86"/>
      <c r="P44" s="83">
        <f t="shared" si="1"/>
        <v>1</v>
      </c>
      <c r="Q44" s="260"/>
      <c r="R44" s="261"/>
      <c r="S44" s="261"/>
      <c r="T44" s="261"/>
      <c r="U44" s="261"/>
      <c r="V44" s="261"/>
      <c r="W44" s="261"/>
      <c r="X44" s="262"/>
      <c r="Y44" s="396"/>
      <c r="Z44" s="396"/>
      <c r="AA44" s="396"/>
      <c r="AB44" s="396"/>
      <c r="AC44" s="396"/>
      <c r="AD44" s="396"/>
      <c r="AE44" s="396"/>
    </row>
    <row r="45" spans="1:39" ht="15" customHeight="1">
      <c r="A45" s="15" t="s">
        <v>193</v>
      </c>
      <c r="B45" s="161"/>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54134EC6-AFDE-4A50-9206-119A38CC536A}">
      <formula1>$B$21:$M$21</formula1>
    </dataValidation>
    <dataValidation type="textLength" operator="lessThanOrEqual" allowBlank="1" showInputMessage="1" showErrorMessage="1" errorTitle="Máximo 2.000 caracteres" error="Máximo 2.000 caracteres" promptTitle="2.000 caracteres" sqref="Q30:Q31" xr:uid="{4A0D4F24-6444-490F-AB9C-3138BCE5D6BA}">
      <formula1>2000</formula1>
    </dataValidation>
    <dataValidation type="textLength" operator="lessThanOrEqual" allowBlank="1" showInputMessage="1" showErrorMessage="1" errorTitle="Máximo 2.000 caracteres" error="Máximo 2.000 caracteres" sqref="AC35 Q35 U35 Y35 Q41 Q43" xr:uid="{A0FA9BA0-8066-44C1-94A6-18BA9DF67E3F}">
      <formula1>2000</formula1>
    </dataValidation>
  </dataValidations>
  <pageMargins left="0.25" right="0.25" top="0.75" bottom="0.75" header="0.3" footer="0.3"/>
  <pageSetup scale="21"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9228E4-CFD6-4B51-A2B7-DE8FEE87CB5A}">
          <x14:formula1>
            <xm:f>listas!$C$2:$C$20</xm:f>
          </x14:formula1>
          <xm:sqref>AA15:AE15</xm:sqref>
        </x14:dataValidation>
        <x14:dataValidation type="list" allowBlank="1" showInputMessage="1" showErrorMessage="1" xr:uid="{D442B076-117D-4DEE-97BB-09C8773371E6}">
          <x14:formula1>
            <xm:f>listas!$B$2:$B$8</xm:f>
          </x14:formula1>
          <xm:sqref>R15:X15</xm:sqref>
        </x14:dataValidation>
        <x14:dataValidation type="list" allowBlank="1" showInputMessage="1" showErrorMessage="1" xr:uid="{FBE289BF-2E15-44A6-B3C8-C5130F302ACA}">
          <x14:formula1>
            <xm:f>listas!$A$2:$A$6</xm:f>
          </x14:formula1>
          <xm:sqref>C15:K15</xm:sqref>
        </x14:dataValidation>
        <x14:dataValidation type="list" allowBlank="1" showInputMessage="1" showErrorMessage="1" xr:uid="{49CE5A9A-5E38-44CF-B798-366D19D6A073}">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500A0-63E0-49F4-8DA8-7A42317387F5}">
  <sheetPr codeName="Hoja8">
    <tabColor theme="7" tint="0.39997558519241921"/>
  </sheetPr>
  <dimension ref="A1:AO45"/>
  <sheetViews>
    <sheetView tabSelected="1" topLeftCell="X30" zoomScale="90" zoomScaleNormal="90" workbookViewId="0">
      <selection activeCell="AC35" sqref="AC35:AE36"/>
    </sheetView>
  </sheetViews>
  <sheetFormatPr defaultColWidth="10.85546875" defaultRowHeight="13.9"/>
  <cols>
    <col min="1" max="1" width="38.42578125" style="15" customWidth="1"/>
    <col min="2" max="2" width="20.42578125" style="15" customWidth="1"/>
    <col min="3" max="14" width="20.7109375" style="15" customWidth="1"/>
    <col min="15" max="15" width="20.42578125" style="15" customWidth="1"/>
    <col min="16" max="16" width="32.42578125" style="15" customWidth="1"/>
    <col min="17" max="19" width="18.140625" style="15" customWidth="1"/>
    <col min="20" max="20" width="21.28515625" style="15" customWidth="1"/>
    <col min="21"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15.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342"/>
      <c r="B1" s="345" t="s">
        <v>121</v>
      </c>
      <c r="C1" s="346"/>
      <c r="D1" s="346"/>
      <c r="E1" s="346"/>
      <c r="F1" s="346"/>
      <c r="G1" s="346"/>
      <c r="H1" s="346"/>
      <c r="I1" s="346"/>
      <c r="J1" s="346"/>
      <c r="K1" s="346"/>
      <c r="L1" s="346"/>
      <c r="M1" s="346"/>
      <c r="N1" s="346"/>
      <c r="O1" s="346"/>
      <c r="P1" s="346"/>
      <c r="Q1" s="346"/>
      <c r="R1" s="346"/>
      <c r="S1" s="346"/>
      <c r="T1" s="346"/>
      <c r="U1" s="346"/>
      <c r="V1" s="346"/>
      <c r="W1" s="346"/>
      <c r="X1" s="346"/>
      <c r="Y1" s="346"/>
      <c r="Z1" s="346"/>
      <c r="AA1" s="347"/>
      <c r="AB1" s="354" t="s">
        <v>122</v>
      </c>
      <c r="AC1" s="355"/>
      <c r="AD1" s="355"/>
      <c r="AE1" s="356"/>
    </row>
    <row r="2" spans="1:31" ht="30.75" customHeight="1" thickBot="1">
      <c r="A2" s="343"/>
      <c r="B2" s="345" t="s">
        <v>123</v>
      </c>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354" t="s">
        <v>124</v>
      </c>
      <c r="AC2" s="355"/>
      <c r="AD2" s="355"/>
      <c r="AE2" s="356"/>
    </row>
    <row r="3" spans="1:31" ht="24" customHeight="1" thickBot="1">
      <c r="A3" s="343"/>
      <c r="B3" s="348" t="s">
        <v>125</v>
      </c>
      <c r="C3" s="349"/>
      <c r="D3" s="349"/>
      <c r="E3" s="349"/>
      <c r="F3" s="349"/>
      <c r="G3" s="349"/>
      <c r="H3" s="349"/>
      <c r="I3" s="349"/>
      <c r="J3" s="349"/>
      <c r="K3" s="349"/>
      <c r="L3" s="349"/>
      <c r="M3" s="349"/>
      <c r="N3" s="349"/>
      <c r="O3" s="349"/>
      <c r="P3" s="349"/>
      <c r="Q3" s="349"/>
      <c r="R3" s="349"/>
      <c r="S3" s="349"/>
      <c r="T3" s="349"/>
      <c r="U3" s="349"/>
      <c r="V3" s="349"/>
      <c r="W3" s="349"/>
      <c r="X3" s="349"/>
      <c r="Y3" s="349"/>
      <c r="Z3" s="349"/>
      <c r="AA3" s="350"/>
      <c r="AB3" s="354" t="s">
        <v>126</v>
      </c>
      <c r="AC3" s="355"/>
      <c r="AD3" s="355"/>
      <c r="AE3" s="356"/>
    </row>
    <row r="4" spans="1:31" ht="21.75" customHeight="1" thickBot="1">
      <c r="A4" s="344"/>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3"/>
      <c r="AB4" s="357" t="s">
        <v>127</v>
      </c>
      <c r="AC4" s="358"/>
      <c r="AD4" s="358"/>
      <c r="AE4" s="359"/>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99" t="s">
        <v>4</v>
      </c>
      <c r="B7" s="300"/>
      <c r="C7" s="337" t="s">
        <v>128</v>
      </c>
      <c r="D7" s="299" t="s">
        <v>6</v>
      </c>
      <c r="E7" s="305"/>
      <c r="F7" s="305"/>
      <c r="G7" s="305"/>
      <c r="H7" s="300"/>
      <c r="I7" s="329">
        <v>45659</v>
      </c>
      <c r="J7" s="330"/>
      <c r="K7" s="299" t="s">
        <v>8</v>
      </c>
      <c r="L7" s="300"/>
      <c r="M7" s="321" t="s">
        <v>129</v>
      </c>
      <c r="N7" s="322"/>
      <c r="O7" s="310"/>
      <c r="P7" s="311"/>
      <c r="Q7" s="20"/>
      <c r="R7" s="20"/>
      <c r="S7" s="20"/>
      <c r="T7" s="20"/>
      <c r="U7" s="20"/>
      <c r="V7" s="20"/>
      <c r="W7" s="20"/>
      <c r="X7" s="20"/>
      <c r="Y7" s="20"/>
      <c r="Z7" s="21"/>
      <c r="AA7" s="20"/>
      <c r="AB7" s="20"/>
      <c r="AD7" s="22"/>
      <c r="AE7" s="23"/>
    </row>
    <row r="8" spans="1:31">
      <c r="A8" s="301"/>
      <c r="B8" s="302"/>
      <c r="C8" s="338"/>
      <c r="D8" s="301"/>
      <c r="E8" s="306"/>
      <c r="F8" s="306"/>
      <c r="G8" s="306"/>
      <c r="H8" s="302"/>
      <c r="I8" s="331"/>
      <c r="J8" s="332"/>
      <c r="K8" s="301"/>
      <c r="L8" s="302"/>
      <c r="M8" s="340" t="s">
        <v>130</v>
      </c>
      <c r="N8" s="341"/>
      <c r="O8" s="323"/>
      <c r="P8" s="324"/>
      <c r="Q8" s="20"/>
      <c r="R8" s="20"/>
      <c r="S8" s="20"/>
      <c r="T8" s="20"/>
      <c r="U8" s="20"/>
      <c r="V8" s="20"/>
      <c r="W8" s="20"/>
      <c r="X8" s="20"/>
      <c r="Y8" s="20"/>
      <c r="Z8" s="21"/>
      <c r="AA8" s="20"/>
      <c r="AB8" s="20"/>
      <c r="AD8" s="22"/>
      <c r="AE8" s="23"/>
    </row>
    <row r="9" spans="1:31" ht="14.45" thickBot="1">
      <c r="A9" s="303"/>
      <c r="B9" s="304"/>
      <c r="C9" s="339"/>
      <c r="D9" s="303"/>
      <c r="E9" s="307"/>
      <c r="F9" s="307"/>
      <c r="G9" s="307"/>
      <c r="H9" s="304"/>
      <c r="I9" s="333"/>
      <c r="J9" s="334"/>
      <c r="K9" s="303"/>
      <c r="L9" s="304"/>
      <c r="M9" s="325" t="s">
        <v>131</v>
      </c>
      <c r="N9" s="326"/>
      <c r="O9" s="327" t="s">
        <v>132</v>
      </c>
      <c r="P9" s="328"/>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99" t="s">
        <v>10</v>
      </c>
      <c r="B11" s="300"/>
      <c r="C11" s="274" t="s">
        <v>133</v>
      </c>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6"/>
    </row>
    <row r="12" spans="1:31" ht="15" customHeight="1">
      <c r="A12" s="301"/>
      <c r="B12" s="302"/>
      <c r="C12" s="312"/>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4"/>
    </row>
    <row r="13" spans="1:31" ht="15" customHeight="1" thickBot="1">
      <c r="A13" s="303"/>
      <c r="B13" s="304"/>
      <c r="C13" s="315"/>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7"/>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308" t="s">
        <v>12</v>
      </c>
      <c r="B15" s="309"/>
      <c r="C15" s="318" t="s">
        <v>134</v>
      </c>
      <c r="D15" s="319"/>
      <c r="E15" s="319"/>
      <c r="F15" s="319"/>
      <c r="G15" s="319"/>
      <c r="H15" s="319"/>
      <c r="I15" s="319"/>
      <c r="J15" s="319"/>
      <c r="K15" s="320"/>
      <c r="L15" s="335" t="s">
        <v>14</v>
      </c>
      <c r="M15" s="368"/>
      <c r="N15" s="368"/>
      <c r="O15" s="368"/>
      <c r="P15" s="368"/>
      <c r="Q15" s="336"/>
      <c r="R15" s="369" t="s">
        <v>135</v>
      </c>
      <c r="S15" s="370"/>
      <c r="T15" s="370"/>
      <c r="U15" s="370"/>
      <c r="V15" s="370"/>
      <c r="W15" s="370"/>
      <c r="X15" s="371"/>
      <c r="Y15" s="335" t="s">
        <v>15</v>
      </c>
      <c r="Z15" s="336"/>
      <c r="AA15" s="360" t="s">
        <v>136</v>
      </c>
      <c r="AB15" s="361"/>
      <c r="AC15" s="361"/>
      <c r="AD15" s="361"/>
      <c r="AE15" s="362"/>
    </row>
    <row r="16" spans="1:31" ht="9" customHeight="1" thickBot="1">
      <c r="A16" s="24"/>
      <c r="B16" s="20"/>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D16" s="22"/>
      <c r="AE16" s="23"/>
    </row>
    <row r="17" spans="1:34" s="40" customFormat="1" ht="37.5" customHeight="1" thickBot="1">
      <c r="A17" s="308" t="s">
        <v>17</v>
      </c>
      <c r="B17" s="309"/>
      <c r="C17" s="360" t="s">
        <v>202</v>
      </c>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2"/>
    </row>
    <row r="18" spans="1:34"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4" ht="32.1" customHeight="1" thickBot="1">
      <c r="A19" s="335" t="s">
        <v>138</v>
      </c>
      <c r="B19" s="368"/>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36"/>
      <c r="AF19" s="44"/>
    </row>
    <row r="20" spans="1:34" ht="32.1" customHeight="1" thickBot="1">
      <c r="A20" s="45" t="s">
        <v>19</v>
      </c>
      <c r="B20" s="365" t="s">
        <v>139</v>
      </c>
      <c r="C20" s="366"/>
      <c r="D20" s="366"/>
      <c r="E20" s="366"/>
      <c r="F20" s="366"/>
      <c r="G20" s="366"/>
      <c r="H20" s="366"/>
      <c r="I20" s="366"/>
      <c r="J20" s="366"/>
      <c r="K20" s="366"/>
      <c r="L20" s="366"/>
      <c r="M20" s="366"/>
      <c r="N20" s="366"/>
      <c r="O20" s="367"/>
      <c r="P20" s="335" t="s">
        <v>140</v>
      </c>
      <c r="Q20" s="368"/>
      <c r="R20" s="368"/>
      <c r="S20" s="368"/>
      <c r="T20" s="368"/>
      <c r="U20" s="368"/>
      <c r="V20" s="368"/>
      <c r="W20" s="368"/>
      <c r="X20" s="368"/>
      <c r="Y20" s="368"/>
      <c r="Z20" s="368"/>
      <c r="AA20" s="368"/>
      <c r="AB20" s="368"/>
      <c r="AC20" s="368"/>
      <c r="AD20" s="368"/>
      <c r="AE20" s="336"/>
      <c r="AF20" s="44"/>
    </row>
    <row r="21" spans="1:34" ht="32.1" customHeight="1" thickBot="1">
      <c r="A21" s="25"/>
      <c r="B21" s="46" t="s">
        <v>141</v>
      </c>
      <c r="C21" s="47" t="s">
        <v>142</v>
      </c>
      <c r="D21" s="47" t="s">
        <v>143</v>
      </c>
      <c r="E21" s="47" t="s">
        <v>144</v>
      </c>
      <c r="F21" s="47" t="s">
        <v>145</v>
      </c>
      <c r="G21" s="47" t="s">
        <v>146</v>
      </c>
      <c r="H21" s="47" t="s">
        <v>147</v>
      </c>
      <c r="I21" s="47" t="s">
        <v>148</v>
      </c>
      <c r="J21" s="47" t="s">
        <v>149</v>
      </c>
      <c r="K21" s="47" t="s">
        <v>150</v>
      </c>
      <c r="L21" s="47" t="s">
        <v>151</v>
      </c>
      <c r="M21" s="47" t="s">
        <v>128</v>
      </c>
      <c r="N21" s="47" t="s">
        <v>102</v>
      </c>
      <c r="O21" s="48" t="s">
        <v>100</v>
      </c>
      <c r="P21" s="49"/>
      <c r="Q21" s="218" t="s">
        <v>141</v>
      </c>
      <c r="R21" s="217" t="s">
        <v>142</v>
      </c>
      <c r="S21" s="217" t="s">
        <v>143</v>
      </c>
      <c r="T21" s="217" t="s">
        <v>144</v>
      </c>
      <c r="U21" s="217" t="s">
        <v>145</v>
      </c>
      <c r="V21" s="217" t="s">
        <v>146</v>
      </c>
      <c r="W21" s="217" t="s">
        <v>147</v>
      </c>
      <c r="X21" s="217" t="s">
        <v>148</v>
      </c>
      <c r="Y21" s="217" t="s">
        <v>149</v>
      </c>
      <c r="Z21" s="217" t="s">
        <v>150</v>
      </c>
      <c r="AA21" s="217" t="s">
        <v>151</v>
      </c>
      <c r="AB21" s="217" t="s">
        <v>128</v>
      </c>
      <c r="AC21" s="217" t="s">
        <v>102</v>
      </c>
      <c r="AD21" s="219" t="s">
        <v>152</v>
      </c>
      <c r="AE21" s="219" t="s">
        <v>153</v>
      </c>
      <c r="AF21" s="52"/>
    </row>
    <row r="22" spans="1:34" ht="32.1" customHeight="1">
      <c r="A22" s="53" t="s">
        <v>31</v>
      </c>
      <c r="B22" s="54"/>
      <c r="C22" s="55"/>
      <c r="D22" s="55"/>
      <c r="E22" s="55"/>
      <c r="F22" s="55"/>
      <c r="G22" s="55"/>
      <c r="H22" s="55"/>
      <c r="I22" s="55"/>
      <c r="J22" s="55"/>
      <c r="K22" s="55"/>
      <c r="L22" s="55"/>
      <c r="M22" s="55"/>
      <c r="N22" s="55">
        <f>SUM(B22:M22)</f>
        <v>0</v>
      </c>
      <c r="O22" s="56"/>
      <c r="P22" s="53" t="s">
        <v>27</v>
      </c>
      <c r="Q22" s="223"/>
      <c r="R22" s="224"/>
      <c r="S22" s="224"/>
      <c r="T22" s="224"/>
      <c r="U22" s="224"/>
      <c r="V22" s="224"/>
      <c r="W22" s="224"/>
      <c r="X22" s="225">
        <v>54869999</v>
      </c>
      <c r="Y22" s="225"/>
      <c r="Z22" s="225"/>
      <c r="AA22" s="225"/>
      <c r="AB22" s="235">
        <v>16206836</v>
      </c>
      <c r="AC22" s="242">
        <f>SUM(Q22:AB22)</f>
        <v>71076835</v>
      </c>
      <c r="AD22" s="42"/>
      <c r="AE22" s="226"/>
      <c r="AF22" s="227">
        <f>'PA inversión Meta1'!AC22+'PA inversión Meta2'!AC22+'PA inversión Meta3'!AC22</f>
        <v>684319797</v>
      </c>
      <c r="AH22" s="166"/>
    </row>
    <row r="23" spans="1:34"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07"/>
      <c r="R23" s="203"/>
      <c r="S23" s="203"/>
      <c r="T23" s="203"/>
      <c r="U23" s="203"/>
      <c r="V23" s="203"/>
      <c r="W23" s="203">
        <v>11080600</v>
      </c>
      <c r="X23" s="203">
        <v>24789400</v>
      </c>
      <c r="Y23" s="221"/>
      <c r="Z23" s="203"/>
      <c r="AA23" s="203">
        <f>12933050-9074416</f>
        <v>3858634</v>
      </c>
      <c r="AB23" s="221">
        <v>30718831</v>
      </c>
      <c r="AC23" s="221">
        <f>SUM(Q23:AB23)</f>
        <v>70447465</v>
      </c>
      <c r="AD23" s="203">
        <f>AC23/SUM(W22:AB22)</f>
        <v>0.99114521630007868</v>
      </c>
      <c r="AE23" s="198">
        <f>AC23/AC22</f>
        <v>0.99114521630007868</v>
      </c>
      <c r="AF23" s="231">
        <f>'PA inversión Meta1'!AC23+'PA inversión Meta2'!AC23+'PA inversión Meta3'!AC23</f>
        <v>667411560</v>
      </c>
      <c r="AG23" s="166"/>
    </row>
    <row r="24" spans="1:34"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07"/>
      <c r="R24" s="203"/>
      <c r="S24" s="203"/>
      <c r="T24" s="203"/>
      <c r="U24" s="203"/>
      <c r="V24" s="203"/>
      <c r="W24" s="203"/>
      <c r="X24" s="203"/>
      <c r="Y24" s="204">
        <v>7174000</v>
      </c>
      <c r="Z24" s="204">
        <v>7174000</v>
      </c>
      <c r="AA24" s="204">
        <v>19174000</v>
      </c>
      <c r="AB24" s="234">
        <f>21347999+16206836</f>
        <v>37554835</v>
      </c>
      <c r="AC24" s="221">
        <f>SUM(Q24:AB24)</f>
        <v>71076835</v>
      </c>
      <c r="AD24" s="203"/>
      <c r="AE24" s="199"/>
      <c r="AF24" s="232">
        <f>'PA inversión Meta1'!AC24+'PA inversión Meta2'!AC24+'PA inversión Meta3'!AC24</f>
        <v>684319797</v>
      </c>
      <c r="AH24" s="166"/>
    </row>
    <row r="25" spans="1:34"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08"/>
      <c r="R25" s="205"/>
      <c r="S25" s="205"/>
      <c r="T25" s="205"/>
      <c r="U25" s="205"/>
      <c r="V25" s="205"/>
      <c r="W25" s="205"/>
      <c r="X25" s="205"/>
      <c r="Y25" s="222">
        <v>5799334</v>
      </c>
      <c r="Z25" s="205">
        <v>7174000</v>
      </c>
      <c r="AA25" s="205">
        <v>7174000</v>
      </c>
      <c r="AB25" s="205">
        <v>21275356</v>
      </c>
      <c r="AC25" s="222">
        <f>SUM(Q25:AB25)</f>
        <v>41422690</v>
      </c>
      <c r="AD25" s="205">
        <f>AC25/SUM(W25:AB25)</f>
        <v>1</v>
      </c>
      <c r="AE25" s="200">
        <f>AC25/AC24</f>
        <v>0.58278748624639798</v>
      </c>
      <c r="AF25" s="231">
        <f>'PA inversión Meta1'!AC25+'PA inversión Meta2'!AC25+'PA inversión Meta3'!AC25</f>
        <v>526528351</v>
      </c>
      <c r="AG25" s="166"/>
    </row>
    <row r="26" spans="1:34" s="66" customFormat="1" ht="16.5" customHeight="1" thickBot="1"/>
    <row r="27" spans="1:34" ht="33.950000000000003" customHeight="1">
      <c r="A27" s="294" t="s">
        <v>154</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6"/>
      <c r="AG27" s="166"/>
    </row>
    <row r="28" spans="1:34" ht="25.5" customHeight="1">
      <c r="A28" s="270" t="s">
        <v>34</v>
      </c>
      <c r="B28" s="272" t="s">
        <v>36</v>
      </c>
      <c r="C28" s="272"/>
      <c r="D28" s="272" t="s">
        <v>155</v>
      </c>
      <c r="E28" s="272"/>
      <c r="F28" s="272"/>
      <c r="G28" s="272"/>
      <c r="H28" s="272"/>
      <c r="I28" s="272"/>
      <c r="J28" s="272"/>
      <c r="K28" s="272"/>
      <c r="L28" s="272"/>
      <c r="M28" s="272"/>
      <c r="N28" s="272"/>
      <c r="O28" s="272"/>
      <c r="P28" s="272" t="s">
        <v>102</v>
      </c>
      <c r="Q28" s="272" t="s">
        <v>156</v>
      </c>
      <c r="R28" s="272"/>
      <c r="S28" s="272"/>
      <c r="T28" s="272"/>
      <c r="U28" s="272"/>
      <c r="V28" s="272"/>
      <c r="W28" s="272"/>
      <c r="X28" s="272"/>
      <c r="Y28" s="272" t="s">
        <v>157</v>
      </c>
      <c r="Z28" s="272"/>
      <c r="AA28" s="272"/>
      <c r="AB28" s="272"/>
      <c r="AC28" s="272"/>
      <c r="AD28" s="272"/>
      <c r="AE28" s="297"/>
    </row>
    <row r="29" spans="1:34" ht="27" customHeight="1">
      <c r="A29" s="270"/>
      <c r="B29" s="272"/>
      <c r="C29" s="272"/>
      <c r="D29" s="67" t="s">
        <v>141</v>
      </c>
      <c r="E29" s="67" t="s">
        <v>142</v>
      </c>
      <c r="F29" s="67" t="s">
        <v>143</v>
      </c>
      <c r="G29" s="67" t="s">
        <v>144</v>
      </c>
      <c r="H29" s="67" t="s">
        <v>145</v>
      </c>
      <c r="I29" s="67" t="s">
        <v>146</v>
      </c>
      <c r="J29" s="67" t="s">
        <v>147</v>
      </c>
      <c r="K29" s="67" t="s">
        <v>148</v>
      </c>
      <c r="L29" s="67" t="s">
        <v>149</v>
      </c>
      <c r="M29" s="67" t="s">
        <v>150</v>
      </c>
      <c r="N29" s="67" t="s">
        <v>151</v>
      </c>
      <c r="O29" s="67" t="s">
        <v>128</v>
      </c>
      <c r="P29" s="272"/>
      <c r="Q29" s="272"/>
      <c r="R29" s="272"/>
      <c r="S29" s="272"/>
      <c r="T29" s="272"/>
      <c r="U29" s="272"/>
      <c r="V29" s="272"/>
      <c r="W29" s="272"/>
      <c r="X29" s="272"/>
      <c r="Y29" s="272"/>
      <c r="Z29" s="272"/>
      <c r="AA29" s="272"/>
      <c r="AB29" s="272"/>
      <c r="AC29" s="272"/>
      <c r="AD29" s="272"/>
      <c r="AE29" s="297"/>
    </row>
    <row r="30" spans="1:34" ht="42" customHeight="1" thickBot="1">
      <c r="A30" s="68"/>
      <c r="B30" s="372"/>
      <c r="C30" s="372"/>
      <c r="D30" s="16"/>
      <c r="E30" s="16"/>
      <c r="F30" s="16"/>
      <c r="G30" s="16"/>
      <c r="H30" s="16"/>
      <c r="I30" s="16"/>
      <c r="J30" s="16"/>
      <c r="K30" s="16"/>
      <c r="L30" s="16"/>
      <c r="M30" s="16"/>
      <c r="N30" s="16"/>
      <c r="O30" s="16"/>
      <c r="P30" s="69">
        <f>SUM(D30:O30)</f>
        <v>0</v>
      </c>
      <c r="Q30" s="363" t="s">
        <v>195</v>
      </c>
      <c r="R30" s="363"/>
      <c r="S30" s="363"/>
      <c r="T30" s="363"/>
      <c r="U30" s="363"/>
      <c r="V30" s="363"/>
      <c r="W30" s="363"/>
      <c r="X30" s="363"/>
      <c r="Y30" s="363" t="s">
        <v>43</v>
      </c>
      <c r="Z30" s="363"/>
      <c r="AA30" s="363"/>
      <c r="AB30" s="363"/>
      <c r="AC30" s="363"/>
      <c r="AD30" s="363"/>
      <c r="AE30" s="364"/>
      <c r="AF30" s="154"/>
      <c r="AG30" s="154"/>
    </row>
    <row r="31" spans="1:34" ht="12" customHeight="1" thickBot="1">
      <c r="A31" s="70"/>
      <c r="B31" s="71"/>
      <c r="C31" s="71"/>
      <c r="D31" s="27"/>
      <c r="E31" s="27"/>
      <c r="F31" s="27"/>
      <c r="G31" s="27"/>
      <c r="H31" s="27"/>
      <c r="I31" s="27"/>
      <c r="J31" s="27"/>
      <c r="K31" s="27"/>
      <c r="L31" s="27"/>
      <c r="M31" s="27"/>
      <c r="N31" s="27"/>
      <c r="O31" s="27"/>
      <c r="P31" s="72"/>
      <c r="Q31" s="155"/>
      <c r="R31" s="155"/>
      <c r="S31" s="155"/>
      <c r="T31" s="155"/>
      <c r="U31" s="155"/>
      <c r="V31" s="155"/>
      <c r="W31" s="155"/>
      <c r="X31" s="155"/>
      <c r="Y31" s="155"/>
      <c r="Z31" s="155"/>
      <c r="AA31" s="155"/>
      <c r="AB31" s="155"/>
      <c r="AC31" s="155"/>
      <c r="AD31" s="155"/>
      <c r="AE31" s="156"/>
      <c r="AF31" s="154"/>
      <c r="AG31" s="154"/>
    </row>
    <row r="32" spans="1:34" ht="45" customHeight="1">
      <c r="A32" s="274" t="s">
        <v>158</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6"/>
      <c r="AF32" s="154"/>
      <c r="AG32" s="154"/>
    </row>
    <row r="33" spans="1:41" ht="23.1" customHeight="1">
      <c r="A33" s="270" t="s">
        <v>44</v>
      </c>
      <c r="B33" s="272" t="s">
        <v>46</v>
      </c>
      <c r="C33" s="272" t="s">
        <v>36</v>
      </c>
      <c r="D33" s="272" t="s">
        <v>159</v>
      </c>
      <c r="E33" s="272"/>
      <c r="F33" s="272"/>
      <c r="G33" s="272"/>
      <c r="H33" s="272"/>
      <c r="I33" s="272"/>
      <c r="J33" s="272"/>
      <c r="K33" s="272"/>
      <c r="L33" s="272"/>
      <c r="M33" s="272"/>
      <c r="N33" s="272"/>
      <c r="O33" s="272"/>
      <c r="P33" s="272"/>
      <c r="Q33" s="272" t="s">
        <v>160</v>
      </c>
      <c r="R33" s="272"/>
      <c r="S33" s="272"/>
      <c r="T33" s="272"/>
      <c r="U33" s="272"/>
      <c r="V33" s="272"/>
      <c r="W33" s="272"/>
      <c r="X33" s="272"/>
      <c r="Y33" s="272"/>
      <c r="Z33" s="272"/>
      <c r="AA33" s="272"/>
      <c r="AB33" s="272"/>
      <c r="AC33" s="272"/>
      <c r="AD33" s="272"/>
      <c r="AE33" s="297"/>
      <c r="AF33" s="154"/>
      <c r="AG33" s="157"/>
      <c r="AH33" s="73"/>
      <c r="AI33" s="73"/>
      <c r="AJ33" s="73"/>
      <c r="AK33" s="73"/>
      <c r="AL33" s="73"/>
      <c r="AM33" s="73"/>
      <c r="AN33" s="73"/>
      <c r="AO33" s="73"/>
    </row>
    <row r="34" spans="1:41" ht="27" customHeight="1">
      <c r="A34" s="270"/>
      <c r="B34" s="272"/>
      <c r="C34" s="298"/>
      <c r="D34" s="67" t="s">
        <v>141</v>
      </c>
      <c r="E34" s="67" t="s">
        <v>142</v>
      </c>
      <c r="F34" s="67" t="s">
        <v>143</v>
      </c>
      <c r="G34" s="67" t="s">
        <v>144</v>
      </c>
      <c r="H34" s="67" t="s">
        <v>145</v>
      </c>
      <c r="I34" s="67" t="s">
        <v>146</v>
      </c>
      <c r="J34" s="67" t="s">
        <v>147</v>
      </c>
      <c r="K34" s="67" t="s">
        <v>148</v>
      </c>
      <c r="L34" s="67" t="s">
        <v>149</v>
      </c>
      <c r="M34" s="67" t="s">
        <v>150</v>
      </c>
      <c r="N34" s="67" t="s">
        <v>151</v>
      </c>
      <c r="O34" s="67" t="s">
        <v>128</v>
      </c>
      <c r="P34" s="67" t="s">
        <v>102</v>
      </c>
      <c r="Q34" s="277" t="s">
        <v>52</v>
      </c>
      <c r="R34" s="278"/>
      <c r="S34" s="278"/>
      <c r="T34" s="279"/>
      <c r="U34" s="272" t="s">
        <v>54</v>
      </c>
      <c r="V34" s="272"/>
      <c r="W34" s="272"/>
      <c r="X34" s="272"/>
      <c r="Y34" s="272" t="s">
        <v>56</v>
      </c>
      <c r="Z34" s="272"/>
      <c r="AA34" s="272"/>
      <c r="AB34" s="272"/>
      <c r="AC34" s="272" t="s">
        <v>58</v>
      </c>
      <c r="AD34" s="272"/>
      <c r="AE34" s="297"/>
      <c r="AF34" s="154"/>
      <c r="AG34" s="157"/>
      <c r="AH34" s="73"/>
      <c r="AI34" s="73"/>
      <c r="AJ34" s="73"/>
      <c r="AK34" s="73"/>
      <c r="AL34" s="73"/>
      <c r="AM34" s="73"/>
      <c r="AN34" s="73"/>
      <c r="AO34" s="73"/>
    </row>
    <row r="35" spans="1:41" ht="116.25" customHeight="1">
      <c r="A35" s="265" t="s">
        <v>203</v>
      </c>
      <c r="B35" s="267">
        <v>0.08</v>
      </c>
      <c r="C35" s="75" t="s">
        <v>48</v>
      </c>
      <c r="D35" s="74"/>
      <c r="E35" s="74"/>
      <c r="F35" s="74"/>
      <c r="G35" s="74"/>
      <c r="H35" s="74"/>
      <c r="I35" s="74"/>
      <c r="J35" s="74"/>
      <c r="K35" s="74">
        <v>0.2</v>
      </c>
      <c r="L35" s="74">
        <v>0.2</v>
      </c>
      <c r="M35" s="74">
        <v>0.2</v>
      </c>
      <c r="N35" s="74">
        <v>0.2</v>
      </c>
      <c r="O35" s="74">
        <v>0.2</v>
      </c>
      <c r="P35" s="179">
        <f>SUM(D35:O35)</f>
        <v>1</v>
      </c>
      <c r="Q35" s="388" t="s">
        <v>204</v>
      </c>
      <c r="R35" s="389"/>
      <c r="S35" s="389"/>
      <c r="T35" s="390"/>
      <c r="U35" s="388" t="s">
        <v>205</v>
      </c>
      <c r="V35" s="389"/>
      <c r="W35" s="389"/>
      <c r="X35" s="390"/>
      <c r="Y35" s="394" t="s">
        <v>164</v>
      </c>
      <c r="Z35" s="394"/>
      <c r="AA35" s="394"/>
      <c r="AB35" s="394"/>
      <c r="AC35" s="291" t="s">
        <v>206</v>
      </c>
      <c r="AD35" s="291"/>
      <c r="AE35" s="397"/>
      <c r="AF35" s="154"/>
      <c r="AG35" s="157"/>
      <c r="AH35" s="73"/>
      <c r="AI35" s="73"/>
      <c r="AJ35" s="73"/>
      <c r="AK35" s="73"/>
      <c r="AL35" s="73"/>
      <c r="AM35" s="73"/>
      <c r="AN35" s="73"/>
      <c r="AO35" s="73"/>
    </row>
    <row r="36" spans="1:41" ht="98.1" customHeight="1" thickBot="1">
      <c r="A36" s="266"/>
      <c r="B36" s="268"/>
      <c r="C36" s="77" t="s">
        <v>50</v>
      </c>
      <c r="D36" s="158"/>
      <c r="E36" s="158"/>
      <c r="F36" s="158"/>
      <c r="G36" s="78"/>
      <c r="H36" s="78"/>
      <c r="I36" s="78"/>
      <c r="J36" s="78"/>
      <c r="K36" s="185">
        <v>0.2</v>
      </c>
      <c r="L36" s="185">
        <v>0.2</v>
      </c>
      <c r="M36" s="185">
        <v>0.2</v>
      </c>
      <c r="N36" s="185">
        <v>0.2</v>
      </c>
      <c r="O36" s="185">
        <v>0.2</v>
      </c>
      <c r="P36" s="230">
        <f>SUM(K36:O36)</f>
        <v>1</v>
      </c>
      <c r="Q36" s="391"/>
      <c r="R36" s="392"/>
      <c r="S36" s="392"/>
      <c r="T36" s="393"/>
      <c r="U36" s="391"/>
      <c r="V36" s="392"/>
      <c r="W36" s="392"/>
      <c r="X36" s="393"/>
      <c r="Y36" s="395"/>
      <c r="Z36" s="395"/>
      <c r="AA36" s="395"/>
      <c r="AB36" s="395"/>
      <c r="AC36" s="292"/>
      <c r="AD36" s="292"/>
      <c r="AE36" s="398"/>
      <c r="AF36" s="154"/>
      <c r="AG36" s="157"/>
      <c r="AH36" s="73"/>
      <c r="AI36" s="73"/>
      <c r="AJ36" s="73"/>
      <c r="AK36" s="73"/>
      <c r="AL36" s="73"/>
      <c r="AM36" s="73"/>
      <c r="AN36" s="73"/>
      <c r="AO36" s="73"/>
    </row>
    <row r="37" spans="1:41" s="66" customFormat="1" ht="17.25" customHeight="1" thickBot="1"/>
    <row r="38" spans="1:41" ht="45" customHeight="1" thickBot="1">
      <c r="A38" s="274" t="s">
        <v>166</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c r="AG38" s="73"/>
      <c r="AH38" s="73"/>
      <c r="AI38" s="73"/>
      <c r="AJ38" s="73"/>
      <c r="AK38" s="73"/>
      <c r="AL38" s="73"/>
      <c r="AM38" s="73"/>
      <c r="AN38" s="73"/>
      <c r="AO38" s="73"/>
    </row>
    <row r="39" spans="1:41" ht="26.1" customHeight="1">
      <c r="A39" s="269" t="s">
        <v>60</v>
      </c>
      <c r="B39" s="271" t="s">
        <v>167</v>
      </c>
      <c r="C39" s="280" t="s">
        <v>168</v>
      </c>
      <c r="D39" s="282" t="s">
        <v>169</v>
      </c>
      <c r="E39" s="283"/>
      <c r="F39" s="283"/>
      <c r="G39" s="283"/>
      <c r="H39" s="283"/>
      <c r="I39" s="283"/>
      <c r="J39" s="283"/>
      <c r="K39" s="283"/>
      <c r="L39" s="283"/>
      <c r="M39" s="283"/>
      <c r="N39" s="283"/>
      <c r="O39" s="283"/>
      <c r="P39" s="284"/>
      <c r="Q39" s="271" t="s">
        <v>170</v>
      </c>
      <c r="R39" s="271"/>
      <c r="S39" s="271"/>
      <c r="T39" s="271"/>
      <c r="U39" s="271"/>
      <c r="V39" s="271"/>
      <c r="W39" s="271"/>
      <c r="X39" s="271"/>
      <c r="Y39" s="271"/>
      <c r="Z39" s="271"/>
      <c r="AA39" s="271"/>
      <c r="AB39" s="271"/>
      <c r="AC39" s="271"/>
      <c r="AD39" s="271"/>
      <c r="AE39" s="293"/>
      <c r="AG39" s="73"/>
      <c r="AH39" s="73"/>
      <c r="AI39" s="73"/>
      <c r="AJ39" s="73"/>
      <c r="AK39" s="73"/>
      <c r="AL39" s="73"/>
      <c r="AM39" s="73"/>
      <c r="AN39" s="73"/>
      <c r="AO39" s="73"/>
    </row>
    <row r="40" spans="1:41" ht="26.1" customHeight="1">
      <c r="A40" s="270"/>
      <c r="B40" s="272"/>
      <c r="C40" s="281"/>
      <c r="D40" s="67" t="s">
        <v>171</v>
      </c>
      <c r="E40" s="67" t="s">
        <v>172</v>
      </c>
      <c r="F40" s="67" t="s">
        <v>173</v>
      </c>
      <c r="G40" s="67" t="s">
        <v>174</v>
      </c>
      <c r="H40" s="67" t="s">
        <v>175</v>
      </c>
      <c r="I40" s="67" t="s">
        <v>176</v>
      </c>
      <c r="J40" s="67" t="s">
        <v>177</v>
      </c>
      <c r="K40" s="67" t="s">
        <v>178</v>
      </c>
      <c r="L40" s="67" t="s">
        <v>179</v>
      </c>
      <c r="M40" s="67" t="s">
        <v>180</v>
      </c>
      <c r="N40" s="67" t="s">
        <v>181</v>
      </c>
      <c r="O40" s="67" t="s">
        <v>182</v>
      </c>
      <c r="P40" s="67" t="s">
        <v>183</v>
      </c>
      <c r="Q40" s="277" t="s">
        <v>184</v>
      </c>
      <c r="R40" s="278"/>
      <c r="S40" s="278"/>
      <c r="T40" s="278"/>
      <c r="U40" s="278"/>
      <c r="V40" s="278"/>
      <c r="W40" s="278"/>
      <c r="X40" s="279"/>
      <c r="Y40" s="277" t="s">
        <v>68</v>
      </c>
      <c r="Z40" s="278"/>
      <c r="AA40" s="278"/>
      <c r="AB40" s="278"/>
      <c r="AC40" s="278"/>
      <c r="AD40" s="278"/>
      <c r="AE40" s="381"/>
      <c r="AG40" s="80"/>
      <c r="AH40" s="80"/>
      <c r="AI40" s="80"/>
      <c r="AJ40" s="80"/>
      <c r="AK40" s="80"/>
      <c r="AL40" s="80"/>
      <c r="AM40" s="80"/>
      <c r="AN40" s="80"/>
      <c r="AO40" s="80"/>
    </row>
    <row r="41" spans="1:41" ht="53.1" customHeight="1">
      <c r="A41" s="273" t="s">
        <v>207</v>
      </c>
      <c r="B41" s="252">
        <v>4</v>
      </c>
      <c r="C41" s="81" t="s">
        <v>48</v>
      </c>
      <c r="D41" s="82"/>
      <c r="E41" s="82"/>
      <c r="F41" s="82"/>
      <c r="G41" s="82"/>
      <c r="H41" s="82"/>
      <c r="I41" s="82"/>
      <c r="J41" s="82"/>
      <c r="K41" s="82">
        <v>0.5</v>
      </c>
      <c r="L41" s="82"/>
      <c r="M41" s="82"/>
      <c r="N41" s="82"/>
      <c r="O41" s="82">
        <v>0.5</v>
      </c>
      <c r="P41" s="83">
        <f t="shared" ref="P41:P44" si="1">SUM(D41:O41)</f>
        <v>1</v>
      </c>
      <c r="Q41" s="257" t="s">
        <v>208</v>
      </c>
      <c r="R41" s="258"/>
      <c r="S41" s="258"/>
      <c r="T41" s="258"/>
      <c r="U41" s="258"/>
      <c r="V41" s="258"/>
      <c r="W41" s="258"/>
      <c r="X41" s="259"/>
      <c r="Y41" s="257" t="s">
        <v>209</v>
      </c>
      <c r="Z41" s="258"/>
      <c r="AA41" s="258"/>
      <c r="AB41" s="258"/>
      <c r="AC41" s="258"/>
      <c r="AD41" s="258"/>
      <c r="AE41" s="399"/>
      <c r="AG41" s="84"/>
      <c r="AH41" s="84"/>
      <c r="AI41" s="84"/>
      <c r="AJ41" s="84"/>
      <c r="AK41" s="84"/>
      <c r="AL41" s="84"/>
      <c r="AM41" s="84"/>
      <c r="AN41" s="84"/>
      <c r="AO41" s="84"/>
    </row>
    <row r="42" spans="1:41" ht="53.1" customHeight="1">
      <c r="A42" s="251"/>
      <c r="B42" s="252"/>
      <c r="C42" s="85" t="s">
        <v>50</v>
      </c>
      <c r="D42" s="86"/>
      <c r="E42" s="86"/>
      <c r="F42" s="86"/>
      <c r="G42" s="86"/>
      <c r="H42" s="86"/>
      <c r="I42" s="86"/>
      <c r="J42" s="86"/>
      <c r="K42" s="86">
        <v>0.5</v>
      </c>
      <c r="L42" s="86"/>
      <c r="M42" s="86"/>
      <c r="N42" s="86"/>
      <c r="O42" s="86">
        <v>0.5</v>
      </c>
      <c r="P42" s="83">
        <f t="shared" si="1"/>
        <v>1</v>
      </c>
      <c r="Q42" s="260"/>
      <c r="R42" s="261"/>
      <c r="S42" s="261"/>
      <c r="T42" s="261"/>
      <c r="U42" s="261"/>
      <c r="V42" s="261"/>
      <c r="W42" s="261"/>
      <c r="X42" s="262"/>
      <c r="Y42" s="260"/>
      <c r="Z42" s="261"/>
      <c r="AA42" s="261"/>
      <c r="AB42" s="261"/>
      <c r="AC42" s="261"/>
      <c r="AD42" s="261"/>
      <c r="AE42" s="400"/>
    </row>
    <row r="43" spans="1:41" ht="53.1" customHeight="1">
      <c r="A43" s="251" t="s">
        <v>210</v>
      </c>
      <c r="B43" s="252">
        <v>4</v>
      </c>
      <c r="C43" s="81" t="s">
        <v>48</v>
      </c>
      <c r="D43" s="82"/>
      <c r="E43" s="82"/>
      <c r="F43" s="82"/>
      <c r="G43" s="82"/>
      <c r="H43" s="82"/>
      <c r="I43" s="82"/>
      <c r="J43" s="82"/>
      <c r="K43" s="82"/>
      <c r="L43" s="82">
        <v>0.5</v>
      </c>
      <c r="M43" s="82"/>
      <c r="N43" s="82">
        <v>0.5</v>
      </c>
      <c r="O43" s="82"/>
      <c r="P43" s="83">
        <f t="shared" si="1"/>
        <v>1</v>
      </c>
      <c r="Q43" s="401" t="s">
        <v>186</v>
      </c>
      <c r="R43" s="402"/>
      <c r="S43" s="402"/>
      <c r="T43" s="402"/>
      <c r="U43" s="402"/>
      <c r="V43" s="402"/>
      <c r="W43" s="402"/>
      <c r="X43" s="402"/>
      <c r="Y43" s="396" t="s">
        <v>186</v>
      </c>
      <c r="Z43" s="396"/>
      <c r="AA43" s="396"/>
      <c r="AB43" s="396"/>
      <c r="AC43" s="396"/>
      <c r="AD43" s="396"/>
      <c r="AE43" s="396"/>
    </row>
    <row r="44" spans="1:41" ht="53.1" customHeight="1">
      <c r="A44" s="251"/>
      <c r="B44" s="252"/>
      <c r="C44" s="85" t="s">
        <v>50</v>
      </c>
      <c r="D44" s="86"/>
      <c r="E44" s="86"/>
      <c r="F44" s="86"/>
      <c r="G44" s="86"/>
      <c r="H44" s="86"/>
      <c r="I44" s="86"/>
      <c r="J44" s="86"/>
      <c r="K44" s="86"/>
      <c r="L44" s="86">
        <v>0.5</v>
      </c>
      <c r="M44" s="86"/>
      <c r="N44" s="86">
        <v>0.5</v>
      </c>
      <c r="O44" s="86"/>
      <c r="P44" s="83">
        <f t="shared" si="1"/>
        <v>1</v>
      </c>
      <c r="Q44" s="403"/>
      <c r="R44" s="404"/>
      <c r="S44" s="404"/>
      <c r="T44" s="404"/>
      <c r="U44" s="404"/>
      <c r="V44" s="404"/>
      <c r="W44" s="404"/>
      <c r="X44" s="404"/>
      <c r="Y44" s="396"/>
      <c r="Z44" s="396"/>
      <c r="AA44" s="396"/>
      <c r="AB44" s="396"/>
      <c r="AC44" s="396"/>
      <c r="AD44" s="396"/>
      <c r="AE44" s="396"/>
    </row>
    <row r="45" spans="1:41" ht="15" customHeight="1">
      <c r="A45" s="15" t="s">
        <v>193</v>
      </c>
      <c r="B45" s="161"/>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C8C56568-201A-42C0-A6F0-E7F4B89C694F}">
      <formula1>$B$21:$M$21</formula1>
    </dataValidation>
    <dataValidation type="textLength" operator="lessThanOrEqual" allowBlank="1" showInputMessage="1" showErrorMessage="1" errorTitle="Máximo 2.000 caracteres" error="Máximo 2.000 caracteres" promptTitle="2.000 caracteres" sqref="Q30:Q31" xr:uid="{7CD90172-5BDE-4756-B43F-4109D03FC6AC}">
      <formula1>2000</formula1>
    </dataValidation>
    <dataValidation type="textLength" operator="lessThanOrEqual" allowBlank="1" showInputMessage="1" showErrorMessage="1" errorTitle="Máximo 2.000 caracteres" error="Máximo 2.000 caracteres" sqref="AC35 Y35 U35 Q41 Q35 Q43" xr:uid="{A8E5EABE-9F98-4644-A0B9-9201887A4822}">
      <formula1>2000</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C4E2970-1B05-44F3-954E-4B18A194AC65}">
          <x14:formula1>
            <xm:f>listas!$C$2:$C$20</xm:f>
          </x14:formula1>
          <xm:sqref>AA15:AE15</xm:sqref>
        </x14:dataValidation>
        <x14:dataValidation type="list" allowBlank="1" showInputMessage="1" showErrorMessage="1" xr:uid="{4AC9F0CF-CAEB-4733-9B3F-09FE29F26A6C}">
          <x14:formula1>
            <xm:f>listas!$B$2:$B$8</xm:f>
          </x14:formula1>
          <xm:sqref>R15:X15</xm:sqref>
        </x14:dataValidation>
        <x14:dataValidation type="list" allowBlank="1" showInputMessage="1" showErrorMessage="1" xr:uid="{66A284B9-568D-4931-B4AA-2BB1E21D78A3}">
          <x14:formula1>
            <xm:f>listas!$A$2:$A$6</xm:f>
          </x14:formula1>
          <xm:sqref>C15:K15</xm:sqref>
        </x14:dataValidation>
        <x14:dataValidation type="list" allowBlank="1" showInputMessage="1" showErrorMessage="1" xr:uid="{F3A9BFD3-EE35-4A70-B766-FD28DE0F8757}">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B20"/>
  <sheetViews>
    <sheetView topLeftCell="AF13" zoomScale="80" zoomScaleNormal="80" workbookViewId="0">
      <selection activeCell="AS13" sqref="AS13"/>
    </sheetView>
  </sheetViews>
  <sheetFormatPr defaultColWidth="10.85546875" defaultRowHeight="13.9"/>
  <cols>
    <col min="1" max="1" width="29.85546875" style="15" customWidth="1"/>
    <col min="2" max="2" width="8.28515625" style="15" customWidth="1"/>
    <col min="3" max="3" width="11.42578125" style="15" customWidth="1"/>
    <col min="4" max="6" width="29.28515625" style="15" customWidth="1"/>
    <col min="7" max="7" width="20.42578125" style="15" customWidth="1"/>
    <col min="8" max="8" width="18.85546875" style="15" customWidth="1"/>
    <col min="9" max="9" width="15.28515625" style="15" customWidth="1"/>
    <col min="10" max="10" width="21.140625" style="15" customWidth="1"/>
    <col min="11" max="11" width="23.7109375" style="15" customWidth="1"/>
    <col min="12" max="15" width="8.7109375" style="15" customWidth="1"/>
    <col min="16" max="16" width="22.28515625" style="15" customWidth="1"/>
    <col min="17" max="17" width="22.42578125" style="15" customWidth="1"/>
    <col min="18" max="24" width="7.42578125" style="15" customWidth="1"/>
    <col min="25" max="25" width="11.42578125" style="15" customWidth="1"/>
    <col min="26" max="28" width="7.42578125" style="15" customWidth="1"/>
    <col min="29" max="29" width="7.7109375" style="15" customWidth="1"/>
    <col min="30" max="30" width="7.7109375" style="15" hidden="1" customWidth="1"/>
    <col min="31" max="41" width="8.140625" style="15" customWidth="1"/>
    <col min="42" max="42" width="9" style="15" customWidth="1"/>
    <col min="43" max="43" width="17.140625" style="15" customWidth="1"/>
    <col min="44" max="44" width="15.85546875" style="125" customWidth="1"/>
    <col min="45" max="45" width="73.42578125" style="15" customWidth="1"/>
    <col min="46" max="46" width="35.85546875" style="15" customWidth="1"/>
    <col min="47" max="47" width="72.42578125" style="15" customWidth="1"/>
    <col min="48" max="49" width="24.42578125" style="15" customWidth="1"/>
    <col min="50" max="51" width="10.85546875" style="66"/>
    <col min="52" max="16380" width="10.85546875" style="15"/>
    <col min="16381" max="16381" width="9" style="15" customWidth="1"/>
    <col min="16382" max="16384" width="10.85546875" style="15"/>
  </cols>
  <sheetData>
    <row r="1" spans="1:49 16382:16382" ht="15.95" customHeight="1" thickBot="1">
      <c r="A1" s="409" t="s">
        <v>121</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410"/>
      <c r="AN1" s="410"/>
      <c r="AO1" s="410"/>
      <c r="AP1" s="410"/>
      <c r="AQ1" s="410"/>
      <c r="AR1" s="410"/>
      <c r="AS1" s="410"/>
      <c r="AT1" s="410"/>
      <c r="AU1" s="411"/>
      <c r="AV1" s="405" t="s">
        <v>122</v>
      </c>
      <c r="AW1" s="406"/>
    </row>
    <row r="2" spans="1:49 16382:16382" ht="15.95" customHeight="1" thickBot="1">
      <c r="A2" s="412" t="s">
        <v>123</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4"/>
      <c r="AV2" s="354" t="s">
        <v>124</v>
      </c>
      <c r="AW2" s="407"/>
    </row>
    <row r="3" spans="1:49 16382:16382" ht="15" customHeight="1" thickBot="1">
      <c r="A3" s="415" t="s">
        <v>0</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7"/>
      <c r="AV3" s="354" t="s">
        <v>126</v>
      </c>
      <c r="AW3" s="407"/>
    </row>
    <row r="4" spans="1:49 16382:16382" ht="15.95" customHeight="1">
      <c r="A4" s="409"/>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1"/>
      <c r="AV4" s="408" t="s">
        <v>211</v>
      </c>
      <c r="AW4" s="408"/>
    </row>
    <row r="5" spans="1:49 16382:16382" ht="15" customHeight="1">
      <c r="A5" s="433" t="s">
        <v>212</v>
      </c>
      <c r="B5" s="434"/>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5"/>
      <c r="AD5" s="168"/>
      <c r="AE5" s="421" t="s">
        <v>131</v>
      </c>
      <c r="AF5" s="422"/>
      <c r="AG5" s="422"/>
      <c r="AH5" s="422"/>
      <c r="AI5" s="422"/>
      <c r="AJ5" s="422"/>
      <c r="AK5" s="422"/>
      <c r="AL5" s="422"/>
      <c r="AM5" s="422"/>
      <c r="AN5" s="422"/>
      <c r="AO5" s="422"/>
      <c r="AP5" s="422"/>
      <c r="AQ5" s="422"/>
      <c r="AR5" s="423"/>
      <c r="AS5" s="430" t="s">
        <v>104</v>
      </c>
      <c r="AT5" s="430" t="s">
        <v>106</v>
      </c>
      <c r="AU5" s="430" t="s">
        <v>108</v>
      </c>
      <c r="AV5" s="430" t="s">
        <v>110</v>
      </c>
      <c r="AW5" s="430" t="s">
        <v>213</v>
      </c>
    </row>
    <row r="6" spans="1:49 16382:16382" ht="15" customHeight="1">
      <c r="A6" s="436" t="s">
        <v>6</v>
      </c>
      <c r="B6" s="437">
        <v>45659</v>
      </c>
      <c r="C6" s="438"/>
      <c r="D6" s="105" t="s">
        <v>129</v>
      </c>
      <c r="E6" s="106"/>
      <c r="F6" s="107"/>
      <c r="G6" s="108"/>
      <c r="H6" s="109"/>
      <c r="I6" s="109"/>
      <c r="J6" s="109"/>
      <c r="K6" s="109"/>
      <c r="L6" s="109"/>
      <c r="M6" s="109"/>
      <c r="N6" s="109"/>
      <c r="O6" s="109"/>
      <c r="P6" s="109"/>
      <c r="Q6" s="109"/>
      <c r="R6" s="109"/>
      <c r="S6" s="109"/>
      <c r="T6" s="109"/>
      <c r="U6" s="109"/>
      <c r="V6" s="109"/>
      <c r="W6" s="109"/>
      <c r="X6" s="109"/>
      <c r="Y6" s="109"/>
      <c r="Z6" s="109"/>
      <c r="AA6" s="109"/>
      <c r="AB6" s="109"/>
      <c r="AC6" s="110"/>
      <c r="AD6" s="113"/>
      <c r="AE6" s="424"/>
      <c r="AF6" s="425"/>
      <c r="AG6" s="425"/>
      <c r="AH6" s="425"/>
      <c r="AI6" s="425"/>
      <c r="AJ6" s="425"/>
      <c r="AK6" s="425"/>
      <c r="AL6" s="425"/>
      <c r="AM6" s="425"/>
      <c r="AN6" s="425"/>
      <c r="AO6" s="425"/>
      <c r="AP6" s="425"/>
      <c r="AQ6" s="425"/>
      <c r="AR6" s="426"/>
      <c r="AS6" s="431"/>
      <c r="AT6" s="431"/>
      <c r="AU6" s="431"/>
      <c r="AV6" s="431"/>
      <c r="AW6" s="431"/>
    </row>
    <row r="7" spans="1:49 16382:16382" ht="15" customHeight="1">
      <c r="A7" s="436"/>
      <c r="B7" s="438"/>
      <c r="C7" s="438"/>
      <c r="D7" s="105" t="s">
        <v>130</v>
      </c>
      <c r="E7" s="106"/>
      <c r="F7" s="111"/>
      <c r="G7" s="112"/>
      <c r="H7" s="113"/>
      <c r="I7" s="113"/>
      <c r="J7" s="113"/>
      <c r="K7" s="113"/>
      <c r="L7" s="113"/>
      <c r="M7" s="113"/>
      <c r="N7" s="113"/>
      <c r="O7" s="113"/>
      <c r="P7" s="113"/>
      <c r="Q7" s="113"/>
      <c r="R7" s="113"/>
      <c r="S7" s="113"/>
      <c r="T7" s="113"/>
      <c r="U7" s="113"/>
      <c r="V7" s="113"/>
      <c r="W7" s="113"/>
      <c r="X7" s="113"/>
      <c r="Y7" s="113"/>
      <c r="Z7" s="113"/>
      <c r="AA7" s="113"/>
      <c r="AB7" s="113"/>
      <c r="AC7" s="114"/>
      <c r="AD7" s="113"/>
      <c r="AE7" s="424"/>
      <c r="AF7" s="425"/>
      <c r="AG7" s="425"/>
      <c r="AH7" s="425"/>
      <c r="AI7" s="425"/>
      <c r="AJ7" s="425"/>
      <c r="AK7" s="425"/>
      <c r="AL7" s="425"/>
      <c r="AM7" s="425"/>
      <c r="AN7" s="425"/>
      <c r="AO7" s="425"/>
      <c r="AP7" s="425"/>
      <c r="AQ7" s="425"/>
      <c r="AR7" s="426"/>
      <c r="AS7" s="431"/>
      <c r="AT7" s="431"/>
      <c r="AU7" s="431"/>
      <c r="AV7" s="431"/>
      <c r="AW7" s="431"/>
    </row>
    <row r="8" spans="1:49 16382:16382" ht="15" customHeight="1">
      <c r="A8" s="436"/>
      <c r="B8" s="438"/>
      <c r="C8" s="438"/>
      <c r="D8" s="105" t="s">
        <v>131</v>
      </c>
      <c r="E8" s="106" t="s">
        <v>132</v>
      </c>
      <c r="F8" s="115"/>
      <c r="G8" s="116"/>
      <c r="H8" s="117"/>
      <c r="I8" s="117"/>
      <c r="J8" s="117"/>
      <c r="K8" s="117"/>
      <c r="L8" s="117"/>
      <c r="M8" s="117"/>
      <c r="N8" s="117"/>
      <c r="O8" s="117"/>
      <c r="P8" s="117"/>
      <c r="Q8" s="117"/>
      <c r="R8" s="117"/>
      <c r="S8" s="117"/>
      <c r="T8" s="117"/>
      <c r="U8" s="117"/>
      <c r="V8" s="117"/>
      <c r="W8" s="117"/>
      <c r="X8" s="117"/>
      <c r="Y8" s="117"/>
      <c r="Z8" s="117"/>
      <c r="AA8" s="117"/>
      <c r="AB8" s="117"/>
      <c r="AC8" s="118"/>
      <c r="AD8" s="113"/>
      <c r="AE8" s="424"/>
      <c r="AF8" s="425"/>
      <c r="AG8" s="425"/>
      <c r="AH8" s="425"/>
      <c r="AI8" s="425"/>
      <c r="AJ8" s="425"/>
      <c r="AK8" s="425"/>
      <c r="AL8" s="425"/>
      <c r="AM8" s="425"/>
      <c r="AN8" s="425"/>
      <c r="AO8" s="425"/>
      <c r="AP8" s="425"/>
      <c r="AQ8" s="425"/>
      <c r="AR8" s="426"/>
      <c r="AS8" s="431"/>
      <c r="AT8" s="431"/>
      <c r="AU8" s="431"/>
      <c r="AV8" s="431"/>
      <c r="AW8" s="431"/>
    </row>
    <row r="9" spans="1:49 16382:16382" ht="15" customHeight="1">
      <c r="A9" s="433" t="s">
        <v>214</v>
      </c>
      <c r="B9" s="434"/>
      <c r="C9" s="434"/>
      <c r="D9" s="441" t="s">
        <v>215</v>
      </c>
      <c r="E9" s="441"/>
      <c r="F9" s="441"/>
      <c r="G9" s="441"/>
      <c r="H9" s="441"/>
      <c r="I9" s="441"/>
      <c r="J9" s="441"/>
      <c r="K9" s="441"/>
      <c r="L9" s="441"/>
      <c r="M9" s="441"/>
      <c r="N9" s="441"/>
      <c r="O9" s="441"/>
      <c r="P9" s="441"/>
      <c r="Q9" s="441"/>
      <c r="R9" s="441"/>
      <c r="S9" s="441"/>
      <c r="T9" s="441"/>
      <c r="U9" s="441"/>
      <c r="V9" s="441"/>
      <c r="W9" s="441"/>
      <c r="X9" s="441"/>
      <c r="Y9" s="441"/>
      <c r="Z9" s="441"/>
      <c r="AA9" s="441"/>
      <c r="AB9" s="441"/>
      <c r="AC9" s="441"/>
      <c r="AD9" s="171"/>
      <c r="AE9" s="424"/>
      <c r="AF9" s="425"/>
      <c r="AG9" s="425"/>
      <c r="AH9" s="425"/>
      <c r="AI9" s="425"/>
      <c r="AJ9" s="425"/>
      <c r="AK9" s="425"/>
      <c r="AL9" s="425"/>
      <c r="AM9" s="425"/>
      <c r="AN9" s="425"/>
      <c r="AO9" s="425"/>
      <c r="AP9" s="425"/>
      <c r="AQ9" s="425"/>
      <c r="AR9" s="426"/>
      <c r="AS9" s="431"/>
      <c r="AT9" s="431"/>
      <c r="AU9" s="431"/>
      <c r="AV9" s="431"/>
      <c r="AW9" s="431"/>
    </row>
    <row r="10" spans="1:49 16382:16382" ht="15" customHeight="1">
      <c r="A10" s="433" t="s">
        <v>216</v>
      </c>
      <c r="B10" s="434"/>
      <c r="C10" s="434"/>
      <c r="D10" s="442" t="s">
        <v>134</v>
      </c>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172"/>
      <c r="AE10" s="427"/>
      <c r="AF10" s="428"/>
      <c r="AG10" s="428"/>
      <c r="AH10" s="428"/>
      <c r="AI10" s="428"/>
      <c r="AJ10" s="428"/>
      <c r="AK10" s="428"/>
      <c r="AL10" s="428"/>
      <c r="AM10" s="428"/>
      <c r="AN10" s="428"/>
      <c r="AO10" s="428"/>
      <c r="AP10" s="428"/>
      <c r="AQ10" s="428"/>
      <c r="AR10" s="429"/>
      <c r="AS10" s="431"/>
      <c r="AT10" s="431"/>
      <c r="AU10" s="431"/>
      <c r="AV10" s="431"/>
      <c r="AW10" s="431"/>
    </row>
    <row r="11" spans="1:49 16382:16382" ht="39.950000000000003" customHeight="1">
      <c r="A11" s="439" t="s">
        <v>74</v>
      </c>
      <c r="B11" s="440"/>
      <c r="C11" s="440"/>
      <c r="D11" s="430" t="s">
        <v>217</v>
      </c>
      <c r="E11" s="430" t="s">
        <v>78</v>
      </c>
      <c r="F11" s="430" t="s">
        <v>80</v>
      </c>
      <c r="G11" s="430" t="s">
        <v>82</v>
      </c>
      <c r="H11" s="430" t="s">
        <v>218</v>
      </c>
      <c r="I11" s="430" t="s">
        <v>86</v>
      </c>
      <c r="J11" s="430" t="s">
        <v>88</v>
      </c>
      <c r="K11" s="430" t="s">
        <v>90</v>
      </c>
      <c r="L11" s="439" t="s">
        <v>92</v>
      </c>
      <c r="M11" s="440"/>
      <c r="N11" s="440"/>
      <c r="O11" s="440"/>
      <c r="P11" s="430" t="s">
        <v>94</v>
      </c>
      <c r="Q11" s="430" t="s">
        <v>96</v>
      </c>
      <c r="R11" s="433" t="s">
        <v>98</v>
      </c>
      <c r="S11" s="434"/>
      <c r="T11" s="434"/>
      <c r="U11" s="434"/>
      <c r="V11" s="434"/>
      <c r="W11" s="434"/>
      <c r="X11" s="434"/>
      <c r="Y11" s="434"/>
      <c r="Z11" s="434"/>
      <c r="AA11" s="434"/>
      <c r="AB11" s="434"/>
      <c r="AC11" s="435"/>
      <c r="AD11" s="167"/>
      <c r="AE11" s="433" t="s">
        <v>100</v>
      </c>
      <c r="AF11" s="434"/>
      <c r="AG11" s="434"/>
      <c r="AH11" s="434"/>
      <c r="AI11" s="434"/>
      <c r="AJ11" s="434"/>
      <c r="AK11" s="434"/>
      <c r="AL11" s="434"/>
      <c r="AM11" s="434"/>
      <c r="AN11" s="434"/>
      <c r="AO11" s="434"/>
      <c r="AP11" s="435"/>
      <c r="AQ11" s="439" t="s">
        <v>102</v>
      </c>
      <c r="AR11" s="446"/>
      <c r="AS11" s="431"/>
      <c r="AT11" s="431"/>
      <c r="AU11" s="431"/>
      <c r="AV11" s="431"/>
      <c r="AW11" s="431"/>
    </row>
    <row r="12" spans="1:49 16382:16382" ht="27.6">
      <c r="A12" s="104" t="s">
        <v>219</v>
      </c>
      <c r="B12" s="104" t="s">
        <v>220</v>
      </c>
      <c r="C12" s="104" t="s">
        <v>221</v>
      </c>
      <c r="D12" s="432"/>
      <c r="E12" s="432"/>
      <c r="F12" s="432"/>
      <c r="G12" s="432"/>
      <c r="H12" s="432"/>
      <c r="I12" s="432"/>
      <c r="J12" s="432"/>
      <c r="K12" s="432"/>
      <c r="L12" s="104">
        <v>2024</v>
      </c>
      <c r="M12" s="104">
        <v>2025</v>
      </c>
      <c r="N12" s="104">
        <v>2026</v>
      </c>
      <c r="O12" s="104">
        <v>2027</v>
      </c>
      <c r="P12" s="432"/>
      <c r="Q12" s="432"/>
      <c r="R12" s="119" t="s">
        <v>141</v>
      </c>
      <c r="S12" s="119" t="s">
        <v>142</v>
      </c>
      <c r="T12" s="119" t="s">
        <v>143</v>
      </c>
      <c r="U12" s="119" t="s">
        <v>144</v>
      </c>
      <c r="V12" s="119" t="s">
        <v>145</v>
      </c>
      <c r="W12" s="119" t="s">
        <v>146</v>
      </c>
      <c r="X12" s="119" t="s">
        <v>147</v>
      </c>
      <c r="Y12" s="119" t="s">
        <v>148</v>
      </c>
      <c r="Z12" s="119" t="s">
        <v>149</v>
      </c>
      <c r="AA12" s="119" t="s">
        <v>150</v>
      </c>
      <c r="AB12" s="119" t="s">
        <v>151</v>
      </c>
      <c r="AC12" s="119" t="s">
        <v>128</v>
      </c>
      <c r="AD12" s="119"/>
      <c r="AE12" s="119" t="s">
        <v>141</v>
      </c>
      <c r="AF12" s="119" t="s">
        <v>142</v>
      </c>
      <c r="AG12" s="119" t="s">
        <v>143</v>
      </c>
      <c r="AH12" s="119" t="s">
        <v>144</v>
      </c>
      <c r="AI12" s="119" t="s">
        <v>145</v>
      </c>
      <c r="AJ12" s="119" t="s">
        <v>146</v>
      </c>
      <c r="AK12" s="119" t="s">
        <v>147</v>
      </c>
      <c r="AL12" s="119" t="s">
        <v>148</v>
      </c>
      <c r="AM12" s="119" t="s">
        <v>149</v>
      </c>
      <c r="AN12" s="119" t="s">
        <v>150</v>
      </c>
      <c r="AO12" s="119" t="s">
        <v>151</v>
      </c>
      <c r="AP12" s="119" t="s">
        <v>128</v>
      </c>
      <c r="AQ12" s="104" t="s">
        <v>222</v>
      </c>
      <c r="AR12" s="120" t="s">
        <v>223</v>
      </c>
      <c r="AS12" s="432"/>
      <c r="AT12" s="432"/>
      <c r="AU12" s="432"/>
      <c r="AV12" s="432"/>
      <c r="AW12" s="432"/>
    </row>
    <row r="13" spans="1:49 16382:16382" ht="332.25" customHeight="1">
      <c r="A13" s="121">
        <v>400</v>
      </c>
      <c r="B13" s="106">
        <v>9</v>
      </c>
      <c r="C13" s="106"/>
      <c r="D13" s="121" t="s">
        <v>224</v>
      </c>
      <c r="E13" s="121" t="s">
        <v>225</v>
      </c>
      <c r="F13" s="121" t="s">
        <v>226</v>
      </c>
      <c r="G13" s="121" t="s">
        <v>227</v>
      </c>
      <c r="H13" s="121">
        <v>27000</v>
      </c>
      <c r="I13" s="121" t="s">
        <v>228</v>
      </c>
      <c r="J13" s="121" t="s">
        <v>229</v>
      </c>
      <c r="K13" s="121" t="s">
        <v>230</v>
      </c>
      <c r="L13" s="174">
        <v>3300</v>
      </c>
      <c r="M13" s="174">
        <v>7900</v>
      </c>
      <c r="N13" s="174">
        <v>7900</v>
      </c>
      <c r="O13" s="174">
        <v>7900</v>
      </c>
      <c r="P13" s="122" t="s">
        <v>231</v>
      </c>
      <c r="Q13" s="122" t="s">
        <v>232</v>
      </c>
      <c r="R13" s="123"/>
      <c r="S13" s="123"/>
      <c r="T13" s="123"/>
      <c r="U13" s="123"/>
      <c r="V13" s="123"/>
      <c r="W13" s="123"/>
      <c r="X13" s="173">
        <v>600</v>
      </c>
      <c r="Y13" s="173">
        <v>500</v>
      </c>
      <c r="Z13" s="173">
        <v>600</v>
      </c>
      <c r="AA13" s="173">
        <v>600</v>
      </c>
      <c r="AB13" s="173">
        <v>600</v>
      </c>
      <c r="AC13" s="173">
        <v>400</v>
      </c>
      <c r="AD13" s="173">
        <f>X13+Y13+Z13+AA13+AB13+AC13</f>
        <v>3300</v>
      </c>
      <c r="AE13" s="123"/>
      <c r="AF13" s="123"/>
      <c r="AG13" s="123"/>
      <c r="AH13" s="123"/>
      <c r="AI13" s="123"/>
      <c r="AJ13" s="123"/>
      <c r="AK13" s="123">
        <v>700</v>
      </c>
      <c r="AL13" s="123">
        <v>519</v>
      </c>
      <c r="AM13" s="123">
        <v>631</v>
      </c>
      <c r="AN13" s="123">
        <v>623</v>
      </c>
      <c r="AO13" s="123">
        <v>602</v>
      </c>
      <c r="AP13" s="123">
        <v>404</v>
      </c>
      <c r="AQ13" s="106">
        <f>IF(G13="suma",SUM(AE13:AP13),IF(G13="creciente",MAX(AE13:AP13),IF(G13="DECRECIENTE",O13-MIN(AE13:AP13),IF(G13="CONSTANTE",AVERAGE(AE13:AP13)," "))))</f>
        <v>3479</v>
      </c>
      <c r="AR13" s="183">
        <f>AQ13/L13</f>
        <v>1.0542424242424242</v>
      </c>
      <c r="AS13" s="196" t="s">
        <v>233</v>
      </c>
      <c r="AT13" s="216" t="s">
        <v>234</v>
      </c>
      <c r="AU13" s="216" t="s">
        <v>235</v>
      </c>
      <c r="AV13" s="184" t="s">
        <v>236</v>
      </c>
      <c r="AW13" s="184" t="s">
        <v>236</v>
      </c>
      <c r="XFB13" s="15" t="s">
        <v>237</v>
      </c>
    </row>
    <row r="14" spans="1:49 16382:16382" ht="177" customHeight="1">
      <c r="A14" s="121">
        <v>400</v>
      </c>
      <c r="B14" s="106">
        <v>9</v>
      </c>
      <c r="C14" s="106">
        <v>1</v>
      </c>
      <c r="D14" s="177" t="s">
        <v>137</v>
      </c>
      <c r="E14" s="121" t="s">
        <v>238</v>
      </c>
      <c r="F14" s="121" t="s">
        <v>239</v>
      </c>
      <c r="G14" s="121" t="s">
        <v>227</v>
      </c>
      <c r="H14" s="121">
        <v>4</v>
      </c>
      <c r="I14" s="121" t="s">
        <v>228</v>
      </c>
      <c r="J14" s="121" t="s">
        <v>240</v>
      </c>
      <c r="K14" s="121" t="s">
        <v>230</v>
      </c>
      <c r="L14" s="174">
        <v>1</v>
      </c>
      <c r="M14" s="174">
        <v>1</v>
      </c>
      <c r="N14" s="174">
        <v>1</v>
      </c>
      <c r="O14" s="174">
        <v>1</v>
      </c>
      <c r="P14" s="122" t="s">
        <v>231</v>
      </c>
      <c r="Q14" s="122" t="s">
        <v>241</v>
      </c>
      <c r="R14" s="123"/>
      <c r="S14" s="123"/>
      <c r="T14" s="123"/>
      <c r="U14" s="123"/>
      <c r="V14" s="123"/>
      <c r="W14" s="123"/>
      <c r="X14" s="173"/>
      <c r="Y14" s="178">
        <v>0.2</v>
      </c>
      <c r="Z14" s="176">
        <v>0.3</v>
      </c>
      <c r="AA14" s="176">
        <v>0.3</v>
      </c>
      <c r="AB14" s="176">
        <v>0.2</v>
      </c>
      <c r="AC14" s="173"/>
      <c r="AD14" s="173" t="e">
        <f>X14+AB14+Z14+AA14+#REF!+AC14</f>
        <v>#REF!</v>
      </c>
      <c r="AE14" s="123"/>
      <c r="AF14" s="123"/>
      <c r="AG14" s="123"/>
      <c r="AH14" s="123"/>
      <c r="AI14" s="123"/>
      <c r="AJ14" s="123"/>
      <c r="AK14" s="123"/>
      <c r="AL14" s="124">
        <v>0.2</v>
      </c>
      <c r="AM14" s="124">
        <v>0.3</v>
      </c>
      <c r="AN14" s="124">
        <v>0.3</v>
      </c>
      <c r="AO14" s="124">
        <v>0.15</v>
      </c>
      <c r="AP14" s="124">
        <v>0.05</v>
      </c>
      <c r="AQ14" s="106">
        <f>IF(G14="suma",SUM(AE14:AP14),IF(G14="creciente",MAX(AE14:AP14),IF(G14="DECRECIENTE",O14-MIN(AE14:AP14),IF(G14="CONSTANTE",AVERAGE(AE14:AP14)," "))))</f>
        <v>1</v>
      </c>
      <c r="AR14" s="124">
        <f>AQ14</f>
        <v>1</v>
      </c>
      <c r="AS14" s="196" t="s">
        <v>242</v>
      </c>
      <c r="AT14" s="186" t="s">
        <v>243</v>
      </c>
      <c r="AU14" s="186" t="s">
        <v>244</v>
      </c>
      <c r="AV14" s="220" t="s">
        <v>245</v>
      </c>
      <c r="AW14" s="220" t="s">
        <v>245</v>
      </c>
    </row>
    <row r="15" spans="1:49 16382:16382" ht="186.75" customHeight="1">
      <c r="A15" s="121">
        <v>400</v>
      </c>
      <c r="B15" s="106">
        <v>9</v>
      </c>
      <c r="C15" s="175">
        <v>4</v>
      </c>
      <c r="D15" s="177" t="s">
        <v>194</v>
      </c>
      <c r="E15" s="121" t="s">
        <v>246</v>
      </c>
      <c r="F15" s="121" t="s">
        <v>247</v>
      </c>
      <c r="G15" s="121" t="s">
        <v>227</v>
      </c>
      <c r="H15" s="121">
        <v>7</v>
      </c>
      <c r="I15" s="121" t="s">
        <v>228</v>
      </c>
      <c r="J15" s="121" t="s">
        <v>248</v>
      </c>
      <c r="K15" s="121" t="s">
        <v>230</v>
      </c>
      <c r="L15" s="174">
        <v>1</v>
      </c>
      <c r="M15" s="174">
        <v>2</v>
      </c>
      <c r="N15" s="174">
        <v>2</v>
      </c>
      <c r="O15" s="174">
        <v>2</v>
      </c>
      <c r="P15" s="106" t="s">
        <v>231</v>
      </c>
      <c r="Q15" s="122" t="s">
        <v>249</v>
      </c>
      <c r="R15" s="123"/>
      <c r="S15" s="123"/>
      <c r="T15" s="123"/>
      <c r="U15" s="123"/>
      <c r="V15" s="123"/>
      <c r="W15" s="123"/>
      <c r="X15" s="123"/>
      <c r="Y15" s="159"/>
      <c r="Z15" s="159">
        <v>0.33</v>
      </c>
      <c r="AA15" s="159">
        <v>0.33</v>
      </c>
      <c r="AB15" s="159">
        <v>0.34</v>
      </c>
      <c r="AC15" s="159"/>
      <c r="AD15" s="176">
        <f>Y15+Z15+AA15+AB15+AC15</f>
        <v>1</v>
      </c>
      <c r="AE15" s="123"/>
      <c r="AF15" s="123"/>
      <c r="AG15" s="123"/>
      <c r="AH15" s="123"/>
      <c r="AI15" s="123"/>
      <c r="AJ15" s="123"/>
      <c r="AK15" s="123"/>
      <c r="AL15" s="123"/>
      <c r="AM15" s="124">
        <v>0.33</v>
      </c>
      <c r="AN15" s="124">
        <v>0.33</v>
      </c>
      <c r="AO15" s="124">
        <v>0.34</v>
      </c>
      <c r="AP15" s="123"/>
      <c r="AQ15" s="106">
        <f t="shared" ref="AQ15" si="0">IF(G15="suma",SUM(AE15:AP15),IF(G15="creciente",MAX(AE15:AP15),IF(G15="DECRECIENTE",O15-MIN(AE15:AP15),IF(G15="CONSTANTE",AVERAGE(AE15:AP15)," "))))</f>
        <v>1</v>
      </c>
      <c r="AR15" s="124">
        <f>AM15+AN15+AO15+AP15</f>
        <v>1</v>
      </c>
      <c r="AS15" s="220" t="s">
        <v>250</v>
      </c>
      <c r="AT15" s="184" t="s">
        <v>250</v>
      </c>
      <c r="AU15" s="184" t="s">
        <v>251</v>
      </c>
      <c r="AV15" s="184" t="s">
        <v>236</v>
      </c>
      <c r="AW15" s="184" t="s">
        <v>236</v>
      </c>
      <c r="XFB15" s="15" t="s">
        <v>252</v>
      </c>
    </row>
    <row r="16" spans="1:49 16382:16382" ht="153.75" customHeight="1">
      <c r="A16" s="121">
        <v>400</v>
      </c>
      <c r="B16" s="106">
        <v>9</v>
      </c>
      <c r="C16" s="175">
        <v>6</v>
      </c>
      <c r="D16" s="121" t="s">
        <v>202</v>
      </c>
      <c r="E16" s="121" t="s">
        <v>253</v>
      </c>
      <c r="F16" s="121" t="s">
        <v>254</v>
      </c>
      <c r="G16" s="121" t="s">
        <v>227</v>
      </c>
      <c r="H16" s="160">
        <v>1</v>
      </c>
      <c r="I16" s="121" t="s">
        <v>228</v>
      </c>
      <c r="J16" s="121" t="s">
        <v>255</v>
      </c>
      <c r="K16" s="121" t="s">
        <v>230</v>
      </c>
      <c r="L16" s="160">
        <v>1</v>
      </c>
      <c r="M16" s="160">
        <v>1</v>
      </c>
      <c r="N16" s="160">
        <v>1</v>
      </c>
      <c r="O16" s="160">
        <v>1</v>
      </c>
      <c r="P16" s="106" t="s">
        <v>231</v>
      </c>
      <c r="Q16" s="122" t="s">
        <v>256</v>
      </c>
      <c r="R16" s="123"/>
      <c r="S16" s="123"/>
      <c r="T16" s="123"/>
      <c r="U16" s="123"/>
      <c r="V16" s="123"/>
      <c r="W16" s="123"/>
      <c r="X16" s="123"/>
      <c r="Y16" s="159">
        <v>0.2</v>
      </c>
      <c r="Z16" s="159">
        <v>0.2</v>
      </c>
      <c r="AA16" s="159">
        <v>0.2</v>
      </c>
      <c r="AB16" s="159">
        <v>0.2</v>
      </c>
      <c r="AC16" s="159">
        <v>0.2</v>
      </c>
      <c r="AD16" s="176">
        <f>Y16+Z16+AA16+AB16+AC16</f>
        <v>1</v>
      </c>
      <c r="AE16" s="123"/>
      <c r="AF16" s="123"/>
      <c r="AG16" s="123"/>
      <c r="AH16" s="123"/>
      <c r="AI16" s="123"/>
      <c r="AJ16" s="123"/>
      <c r="AK16" s="123"/>
      <c r="AL16" s="124">
        <v>0.2</v>
      </c>
      <c r="AM16" s="124">
        <v>0.2</v>
      </c>
      <c r="AN16" s="124">
        <v>0.2</v>
      </c>
      <c r="AO16" s="124">
        <v>0.2</v>
      </c>
      <c r="AP16" s="124"/>
      <c r="AQ16" s="106">
        <v>1</v>
      </c>
      <c r="AR16" s="124">
        <f>AQ16</f>
        <v>1</v>
      </c>
      <c r="AS16" s="192" t="s">
        <v>257</v>
      </c>
      <c r="AT16" s="213" t="s">
        <v>258</v>
      </c>
      <c r="AU16" s="212" t="s">
        <v>259</v>
      </c>
      <c r="AV16" s="184" t="s">
        <v>236</v>
      </c>
      <c r="AW16" s="184" t="s">
        <v>236</v>
      </c>
      <c r="XFB16" s="15" t="s">
        <v>260</v>
      </c>
    </row>
    <row r="17" spans="1:49">
      <c r="A17" s="443" t="s">
        <v>193</v>
      </c>
      <c r="B17" s="444"/>
      <c r="C17" s="444"/>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4"/>
      <c r="AI17" s="444"/>
      <c r="AJ17" s="444"/>
      <c r="AK17" s="444"/>
      <c r="AL17" s="444"/>
      <c r="AM17" s="444"/>
      <c r="AN17" s="444"/>
      <c r="AO17" s="444"/>
      <c r="AP17" s="444"/>
      <c r="AQ17" s="444"/>
      <c r="AR17" s="444"/>
      <c r="AS17" s="444"/>
      <c r="AT17" s="444"/>
      <c r="AU17" s="444"/>
      <c r="AV17" s="444"/>
      <c r="AW17" s="445"/>
    </row>
    <row r="18" spans="1:49">
      <c r="A18" s="419" t="s">
        <v>261</v>
      </c>
      <c r="B18" s="418" t="s">
        <v>262</v>
      </c>
      <c r="C18" s="418"/>
      <c r="D18" s="418"/>
      <c r="E18" s="420" t="s">
        <v>263</v>
      </c>
      <c r="F18" s="420"/>
      <c r="G18" s="420"/>
      <c r="H18" s="420"/>
      <c r="I18" s="420"/>
      <c r="J18" s="420"/>
      <c r="K18" s="420"/>
      <c r="L18" s="420"/>
      <c r="M18" s="418" t="s">
        <v>264</v>
      </c>
      <c r="N18" s="418"/>
      <c r="O18" s="418"/>
      <c r="P18" s="418"/>
      <c r="Q18" s="418"/>
      <c r="R18" s="418" t="s">
        <v>264</v>
      </c>
      <c r="S18" s="418"/>
      <c r="T18" s="418"/>
      <c r="U18" s="418"/>
      <c r="V18" s="418"/>
      <c r="W18" s="418"/>
      <c r="X18" s="418"/>
      <c r="Y18" s="418"/>
      <c r="Z18" s="418" t="s">
        <v>264</v>
      </c>
      <c r="AA18" s="418"/>
      <c r="AB18" s="418"/>
      <c r="AC18" s="418"/>
      <c r="AD18" s="418"/>
      <c r="AE18" s="418"/>
      <c r="AF18" s="418"/>
      <c r="AG18" s="418"/>
      <c r="AH18" s="418"/>
      <c r="AI18" s="418"/>
      <c r="AJ18" s="418"/>
      <c r="AK18" s="418"/>
      <c r="AL18" s="418"/>
      <c r="AM18" s="420" t="s">
        <v>265</v>
      </c>
      <c r="AN18" s="420"/>
      <c r="AO18" s="420"/>
      <c r="AP18" s="420"/>
      <c r="AQ18" s="418" t="s">
        <v>266</v>
      </c>
      <c r="AR18" s="418"/>
      <c r="AS18" s="418"/>
      <c r="AT18" s="418"/>
      <c r="AU18" s="418"/>
      <c r="AV18" s="418"/>
      <c r="AW18" s="418"/>
    </row>
    <row r="19" spans="1:49" ht="15" customHeight="1">
      <c r="A19" s="419"/>
      <c r="B19" s="418" t="s">
        <v>267</v>
      </c>
      <c r="C19" s="418"/>
      <c r="D19" s="418"/>
      <c r="E19" s="420"/>
      <c r="F19" s="420"/>
      <c r="G19" s="420"/>
      <c r="H19" s="420"/>
      <c r="I19" s="420"/>
      <c r="J19" s="420"/>
      <c r="K19" s="420"/>
      <c r="L19" s="420"/>
      <c r="M19" s="418" t="s">
        <v>268</v>
      </c>
      <c r="N19" s="418"/>
      <c r="O19" s="418"/>
      <c r="P19" s="418"/>
      <c r="Q19" s="418"/>
      <c r="R19" s="418" t="s">
        <v>269</v>
      </c>
      <c r="S19" s="418"/>
      <c r="T19" s="418"/>
      <c r="U19" s="418"/>
      <c r="V19" s="418"/>
      <c r="W19" s="418"/>
      <c r="X19" s="418"/>
      <c r="Y19" s="418"/>
      <c r="Z19" s="418" t="s">
        <v>270</v>
      </c>
      <c r="AA19" s="418"/>
      <c r="AB19" s="418"/>
      <c r="AC19" s="418"/>
      <c r="AD19" s="418"/>
      <c r="AE19" s="418"/>
      <c r="AF19" s="418"/>
      <c r="AG19" s="418"/>
      <c r="AH19" s="418"/>
      <c r="AI19" s="418"/>
      <c r="AJ19" s="418"/>
      <c r="AK19" s="418"/>
      <c r="AL19" s="418"/>
      <c r="AM19" s="420"/>
      <c r="AN19" s="420"/>
      <c r="AO19" s="420"/>
      <c r="AP19" s="420"/>
      <c r="AQ19" s="418" t="s">
        <v>270</v>
      </c>
      <c r="AR19" s="418"/>
      <c r="AS19" s="418"/>
      <c r="AT19" s="418"/>
      <c r="AU19" s="418"/>
      <c r="AV19" s="418"/>
      <c r="AW19" s="418"/>
    </row>
    <row r="20" spans="1:49" ht="15.95" customHeight="1">
      <c r="A20" s="419"/>
      <c r="B20" s="418" t="s">
        <v>271</v>
      </c>
      <c r="C20" s="418"/>
      <c r="D20" s="418"/>
      <c r="E20" s="420"/>
      <c r="F20" s="420"/>
      <c r="G20" s="420"/>
      <c r="H20" s="420"/>
      <c r="I20" s="420"/>
      <c r="J20" s="420"/>
      <c r="K20" s="420"/>
      <c r="L20" s="420"/>
      <c r="M20" s="418" t="s">
        <v>272</v>
      </c>
      <c r="N20" s="418"/>
      <c r="O20" s="418"/>
      <c r="P20" s="418"/>
      <c r="Q20" s="418"/>
      <c r="R20" s="418" t="s">
        <v>273</v>
      </c>
      <c r="S20" s="418"/>
      <c r="T20" s="418"/>
      <c r="U20" s="418"/>
      <c r="V20" s="418"/>
      <c r="W20" s="418"/>
      <c r="X20" s="418"/>
      <c r="Y20" s="418"/>
      <c r="Z20" s="418" t="s">
        <v>274</v>
      </c>
      <c r="AA20" s="418"/>
      <c r="AB20" s="418"/>
      <c r="AC20" s="418"/>
      <c r="AD20" s="418"/>
      <c r="AE20" s="418"/>
      <c r="AF20" s="418"/>
      <c r="AG20" s="418"/>
      <c r="AH20" s="418"/>
      <c r="AI20" s="418"/>
      <c r="AJ20" s="418"/>
      <c r="AK20" s="418"/>
      <c r="AL20" s="418"/>
      <c r="AM20" s="420"/>
      <c r="AN20" s="420"/>
      <c r="AO20" s="420"/>
      <c r="AP20" s="420"/>
      <c r="AQ20" s="418" t="s">
        <v>275</v>
      </c>
      <c r="AR20" s="418"/>
      <c r="AS20" s="418"/>
      <c r="AT20" s="418"/>
      <c r="AU20" s="418"/>
      <c r="AV20" s="418"/>
      <c r="AW20" s="418"/>
    </row>
  </sheetData>
  <mergeCells count="54">
    <mergeCell ref="R19:Y19"/>
    <mergeCell ref="R20:Y20"/>
    <mergeCell ref="A10:C10"/>
    <mergeCell ref="D9:AC9"/>
    <mergeCell ref="D10:AC10"/>
    <mergeCell ref="A11:C11"/>
    <mergeCell ref="H11:H12"/>
    <mergeCell ref="A17:AW17"/>
    <mergeCell ref="AQ11:AR11"/>
    <mergeCell ref="AT5:AT12"/>
    <mergeCell ref="AV5:AV12"/>
    <mergeCell ref="AW5:AW12"/>
    <mergeCell ref="AE11:AP11"/>
    <mergeCell ref="D11:D12"/>
    <mergeCell ref="E11:E12"/>
    <mergeCell ref="AU5:AU12"/>
    <mergeCell ref="AE5:AR10"/>
    <mergeCell ref="AS5:AS12"/>
    <mergeCell ref="A5:AC5"/>
    <mergeCell ref="A6:A8"/>
    <mergeCell ref="B6:C8"/>
    <mergeCell ref="G11:G12"/>
    <mergeCell ref="Q11:Q12"/>
    <mergeCell ref="L11:O11"/>
    <mergeCell ref="F11:F12"/>
    <mergeCell ref="K11:K12"/>
    <mergeCell ref="R11:AC11"/>
    <mergeCell ref="P11:P12"/>
    <mergeCell ref="J11:J12"/>
    <mergeCell ref="I11:I12"/>
    <mergeCell ref="A9:C9"/>
    <mergeCell ref="AQ19:AW19"/>
    <mergeCell ref="AQ18:AW18"/>
    <mergeCell ref="B19:D19"/>
    <mergeCell ref="A18:A20"/>
    <mergeCell ref="E18:L20"/>
    <mergeCell ref="Z18:AL18"/>
    <mergeCell ref="Z19:AL19"/>
    <mergeCell ref="Z20:AL20"/>
    <mergeCell ref="AQ20:AW20"/>
    <mergeCell ref="AM18:AP20"/>
    <mergeCell ref="M18:Q18"/>
    <mergeCell ref="M19:Q19"/>
    <mergeCell ref="M20:Q20"/>
    <mergeCell ref="R18:Y18"/>
    <mergeCell ref="B18:D18"/>
    <mergeCell ref="B20:D20"/>
    <mergeCell ref="AV1:AW1"/>
    <mergeCell ref="AV2:AW2"/>
    <mergeCell ref="AV3:AW3"/>
    <mergeCell ref="AV4:AW4"/>
    <mergeCell ref="A1:AU1"/>
    <mergeCell ref="A2:AU2"/>
    <mergeCell ref="A3:AU4"/>
  </mergeCells>
  <phoneticPr fontId="41" type="noConversion"/>
  <pageMargins left="0.7" right="0.7" top="0.75" bottom="0.75" header="0.3" footer="0.3"/>
  <pageSetup scale="1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D10:AD10</xm:sqref>
        </x14:dataValidation>
        <x14:dataValidation type="list" allowBlank="1" showInputMessage="1" showErrorMessage="1" xr:uid="{BB947DFD-876D-4CBA-B4F9-43960E36A95A}">
          <x14:formula1>
            <xm:f>listas!$H$2:$H$5</xm:f>
          </x14:formula1>
          <xm:sqref>G13:G16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defaultColWidth="11.42578125" defaultRowHeight="14.45"/>
  <sheetData>
    <row r="1" spans="1:2">
      <c r="A1" t="s">
        <v>276</v>
      </c>
      <c r="B1" t="s">
        <v>277</v>
      </c>
    </row>
    <row r="2" spans="1:2">
      <c r="A2" t="s">
        <v>278</v>
      </c>
      <c r="B2" t="s">
        <v>279</v>
      </c>
    </row>
    <row r="3" spans="1:2">
      <c r="A3" t="s">
        <v>280</v>
      </c>
      <c r="B3" t="s">
        <v>281</v>
      </c>
    </row>
    <row r="4" spans="1:2">
      <c r="A4" t="s">
        <v>282</v>
      </c>
    </row>
    <row r="5" spans="1:2">
      <c r="A5" t="s">
        <v>283</v>
      </c>
    </row>
    <row r="6" spans="1:2">
      <c r="A6" t="s">
        <v>284</v>
      </c>
    </row>
    <row r="7" spans="1:2">
      <c r="A7" t="s">
        <v>285</v>
      </c>
    </row>
    <row r="8" spans="1:2">
      <c r="A8" t="s">
        <v>286</v>
      </c>
    </row>
    <row r="9" spans="1:2">
      <c r="A9" t="s">
        <v>287</v>
      </c>
    </row>
    <row r="10" spans="1:2">
      <c r="A10" t="s">
        <v>288</v>
      </c>
    </row>
    <row r="11" spans="1:2">
      <c r="A11" t="s">
        <v>289</v>
      </c>
    </row>
    <row r="12" spans="1:2">
      <c r="A12" t="s">
        <v>290</v>
      </c>
    </row>
    <row r="13" spans="1:2">
      <c r="A13"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L32"/>
  <sheetViews>
    <sheetView topLeftCell="AR1" zoomScale="70" zoomScaleNormal="70" workbookViewId="0">
      <selection activeCell="AZ35" sqref="AZ35"/>
    </sheetView>
  </sheetViews>
  <sheetFormatPr defaultColWidth="19.42578125" defaultRowHeight="14.25" customHeight="1"/>
  <cols>
    <col min="1" max="1" width="29.42578125" style="15" bestFit="1" customWidth="1"/>
    <col min="2" max="9" width="11" style="15" customWidth="1"/>
    <col min="10" max="10" width="14.42578125" style="15" customWidth="1"/>
    <col min="11" max="11" width="16.140625" style="15" customWidth="1"/>
    <col min="12" max="12" width="13" style="15" customWidth="1"/>
    <col min="13" max="13" width="13.85546875" style="15" customWidth="1"/>
    <col min="14" max="14" width="14.7109375" style="15" customWidth="1"/>
    <col min="15" max="15" width="13.42578125" style="15" customWidth="1"/>
    <col min="16" max="16" width="14.42578125" style="15" customWidth="1"/>
    <col min="17" max="17" width="17"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41" width="11.28515625" style="15" customWidth="1"/>
    <col min="42" max="42" width="12.42578125" style="15" customWidth="1"/>
    <col min="43" max="43" width="14.140625" style="15" customWidth="1"/>
    <col min="44" max="45" width="13.28515625" style="15" customWidth="1"/>
    <col min="46" max="46" width="18.140625" style="15" customWidth="1"/>
    <col min="47" max="51" width="11.28515625" style="15" customWidth="1"/>
    <col min="52" max="52" width="21.42578125" style="15" customWidth="1"/>
    <col min="53" max="64" width="8.85546875" style="15" customWidth="1"/>
    <col min="65" max="65" width="19.42578125" style="15"/>
    <col min="66" max="66" width="8.5703125" style="15" customWidth="1"/>
    <col min="67" max="67" width="10.140625" style="15" customWidth="1"/>
    <col min="68" max="16384" width="19.42578125" style="15"/>
  </cols>
  <sheetData>
    <row r="1" spans="1:64" ht="15.95" customHeight="1">
      <c r="A1" s="448" t="s">
        <v>121</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7" t="s">
        <v>292</v>
      </c>
      <c r="BK1" s="447"/>
      <c r="BL1" s="447"/>
    </row>
    <row r="2" spans="1:64" ht="15.95" customHeight="1">
      <c r="A2" s="448" t="s">
        <v>123</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7" t="s">
        <v>124</v>
      </c>
      <c r="BK2" s="447"/>
      <c r="BL2" s="447"/>
    </row>
    <row r="3" spans="1:64" ht="26.1" customHeight="1">
      <c r="A3" s="448" t="s">
        <v>293</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7" t="s">
        <v>126</v>
      </c>
      <c r="BK3" s="447"/>
      <c r="BL3" s="447"/>
    </row>
    <row r="4" spans="1:64" ht="15.95" customHeight="1">
      <c r="A4" s="448" t="s">
        <v>294</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8"/>
      <c r="AX4" s="448"/>
      <c r="AY4" s="448"/>
      <c r="AZ4" s="448"/>
      <c r="BA4" s="448"/>
      <c r="BB4" s="448"/>
      <c r="BC4" s="448"/>
      <c r="BD4" s="448"/>
      <c r="BE4" s="448"/>
      <c r="BF4" s="448"/>
      <c r="BG4" s="448"/>
      <c r="BH4" s="448"/>
      <c r="BI4" s="448"/>
      <c r="BJ4" s="453" t="s">
        <v>295</v>
      </c>
      <c r="BK4" s="454"/>
      <c r="BL4" s="455"/>
    </row>
    <row r="5" spans="1:64" ht="26.1" customHeight="1">
      <c r="A5" s="457" t="s">
        <v>212</v>
      </c>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G5" s="457" t="s">
        <v>296</v>
      </c>
      <c r="AH5" s="457"/>
      <c r="AI5" s="457"/>
      <c r="AJ5" s="457"/>
      <c r="AK5" s="457"/>
      <c r="AL5" s="457"/>
      <c r="AM5" s="457"/>
      <c r="AN5" s="457"/>
      <c r="AO5" s="457"/>
      <c r="AP5" s="457"/>
      <c r="AQ5" s="457"/>
      <c r="AR5" s="457"/>
      <c r="AS5" s="457"/>
      <c r="AT5" s="457"/>
      <c r="AU5" s="457"/>
      <c r="AV5" s="457"/>
      <c r="AW5" s="457"/>
      <c r="AX5" s="457"/>
      <c r="AY5" s="457"/>
      <c r="AZ5" s="457"/>
      <c r="BA5" s="457"/>
      <c r="BB5" s="457"/>
      <c r="BC5" s="457"/>
      <c r="BD5" s="457"/>
      <c r="BE5" s="457"/>
      <c r="BF5" s="457"/>
      <c r="BG5" s="457"/>
      <c r="BH5" s="457"/>
      <c r="BI5" s="457"/>
      <c r="BJ5" s="458"/>
      <c r="BK5" s="458"/>
      <c r="BL5" s="458"/>
    </row>
    <row r="6" spans="1:64" ht="31.5" customHeight="1">
      <c r="A6" s="126" t="s">
        <v>297</v>
      </c>
      <c r="B6" s="449">
        <v>45659</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0"/>
      <c r="AY6" s="450"/>
      <c r="AZ6" s="450"/>
      <c r="BA6" s="450"/>
      <c r="BB6" s="450"/>
      <c r="BC6" s="450"/>
      <c r="BD6" s="450"/>
      <c r="BE6" s="450"/>
      <c r="BF6" s="450"/>
      <c r="BG6" s="450"/>
      <c r="BH6" s="450"/>
      <c r="BI6" s="450"/>
      <c r="BJ6" s="450"/>
      <c r="BK6" s="450"/>
      <c r="BL6" s="450"/>
    </row>
    <row r="7" spans="1:64" ht="31.5" customHeight="1">
      <c r="A7" s="127" t="s">
        <v>298</v>
      </c>
      <c r="B7" s="461" t="s">
        <v>224</v>
      </c>
      <c r="C7" s="462"/>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2"/>
      <c r="BA7" s="462"/>
      <c r="BB7" s="462"/>
      <c r="BC7" s="462"/>
      <c r="BD7" s="462"/>
      <c r="BE7" s="462"/>
      <c r="BF7" s="462"/>
      <c r="BG7" s="462"/>
      <c r="BH7" s="462"/>
      <c r="BI7" s="462"/>
      <c r="BJ7" s="462"/>
      <c r="BK7" s="462"/>
      <c r="BL7" s="463"/>
    </row>
    <row r="8" spans="1:64" ht="18.75" customHeight="1">
      <c r="A8" s="128"/>
      <c r="B8" s="128"/>
      <c r="C8" s="128"/>
      <c r="D8" s="128"/>
      <c r="E8" s="128"/>
      <c r="F8" s="128"/>
      <c r="G8" s="128"/>
      <c r="H8" s="128"/>
      <c r="I8" s="128"/>
      <c r="J8" s="128"/>
      <c r="K8" s="129"/>
      <c r="L8" s="129"/>
      <c r="M8" s="129"/>
      <c r="N8" s="129"/>
      <c r="O8" s="129"/>
      <c r="P8" s="129"/>
      <c r="Q8" s="129"/>
      <c r="R8" s="129"/>
      <c r="S8" s="129"/>
      <c r="T8" s="129"/>
      <c r="U8" s="129"/>
      <c r="V8" s="129"/>
      <c r="W8" s="129"/>
      <c r="X8" s="129"/>
      <c r="Y8" s="129"/>
      <c r="Z8" s="129"/>
      <c r="AA8" s="129"/>
      <c r="AB8" s="129"/>
      <c r="AC8" s="129"/>
      <c r="AD8" s="129"/>
      <c r="AE8" s="129"/>
      <c r="AG8" s="128"/>
      <c r="AH8" s="129"/>
      <c r="AI8" s="129"/>
      <c r="AJ8" s="129"/>
      <c r="AK8" s="129"/>
      <c r="AL8" s="129"/>
      <c r="AM8" s="129"/>
      <c r="AN8" s="129"/>
      <c r="AO8" s="129"/>
    </row>
    <row r="9" spans="1:64" ht="30" customHeight="1">
      <c r="A9" s="459" t="s">
        <v>299</v>
      </c>
      <c r="B9" s="130" t="s">
        <v>141</v>
      </c>
      <c r="C9" s="130" t="s">
        <v>142</v>
      </c>
      <c r="D9" s="451" t="s">
        <v>143</v>
      </c>
      <c r="E9" s="452"/>
      <c r="F9" s="130" t="s">
        <v>144</v>
      </c>
      <c r="G9" s="130" t="s">
        <v>145</v>
      </c>
      <c r="H9" s="451" t="s">
        <v>146</v>
      </c>
      <c r="I9" s="452"/>
      <c r="J9" s="130" t="s">
        <v>147</v>
      </c>
      <c r="K9" s="130" t="s">
        <v>148</v>
      </c>
      <c r="L9" s="451" t="s">
        <v>149</v>
      </c>
      <c r="M9" s="452"/>
      <c r="N9" s="130" t="s">
        <v>150</v>
      </c>
      <c r="O9" s="130" t="s">
        <v>151</v>
      </c>
      <c r="P9" s="451" t="s">
        <v>128</v>
      </c>
      <c r="Q9" s="452"/>
      <c r="R9" s="451" t="s">
        <v>300</v>
      </c>
      <c r="S9" s="452"/>
      <c r="T9" s="451" t="s">
        <v>301</v>
      </c>
      <c r="U9" s="456"/>
      <c r="V9" s="456"/>
      <c r="W9" s="456"/>
      <c r="X9" s="456"/>
      <c r="Y9" s="452"/>
      <c r="Z9" s="451" t="s">
        <v>302</v>
      </c>
      <c r="AA9" s="456"/>
      <c r="AB9" s="456"/>
      <c r="AC9" s="456"/>
      <c r="AD9" s="456"/>
      <c r="AE9" s="452"/>
      <c r="AG9" s="459" t="s">
        <v>299</v>
      </c>
      <c r="AH9" s="130" t="s">
        <v>141</v>
      </c>
      <c r="AI9" s="130" t="s">
        <v>142</v>
      </c>
      <c r="AJ9" s="451" t="s">
        <v>143</v>
      </c>
      <c r="AK9" s="452"/>
      <c r="AL9" s="130" t="s">
        <v>144</v>
      </c>
      <c r="AM9" s="130" t="s">
        <v>145</v>
      </c>
      <c r="AN9" s="451" t="s">
        <v>146</v>
      </c>
      <c r="AO9" s="452"/>
      <c r="AP9" s="130" t="s">
        <v>147</v>
      </c>
      <c r="AQ9" s="130" t="s">
        <v>148</v>
      </c>
      <c r="AR9" s="451" t="s">
        <v>149</v>
      </c>
      <c r="AS9" s="456"/>
      <c r="AT9" s="452"/>
      <c r="AU9" s="130" t="s">
        <v>150</v>
      </c>
      <c r="AV9" s="130" t="s">
        <v>151</v>
      </c>
      <c r="AW9" s="451" t="s">
        <v>128</v>
      </c>
      <c r="AX9" s="452"/>
      <c r="AY9" s="451" t="s">
        <v>300</v>
      </c>
      <c r="AZ9" s="452"/>
      <c r="BA9" s="451" t="s">
        <v>301</v>
      </c>
      <c r="BB9" s="456"/>
      <c r="BC9" s="456"/>
      <c r="BD9" s="456"/>
      <c r="BE9" s="456"/>
      <c r="BF9" s="452"/>
      <c r="BG9" s="451" t="s">
        <v>302</v>
      </c>
      <c r="BH9" s="456"/>
      <c r="BI9" s="456"/>
      <c r="BJ9" s="456"/>
      <c r="BK9" s="456"/>
      <c r="BL9" s="452"/>
    </row>
    <row r="10" spans="1:64" ht="36" customHeight="1">
      <c r="A10" s="460"/>
      <c r="B10" s="119" t="s">
        <v>303</v>
      </c>
      <c r="C10" s="119" t="s">
        <v>303</v>
      </c>
      <c r="D10" s="119" t="s">
        <v>303</v>
      </c>
      <c r="E10" s="119" t="s">
        <v>304</v>
      </c>
      <c r="F10" s="119" t="s">
        <v>303</v>
      </c>
      <c r="G10" s="119" t="s">
        <v>303</v>
      </c>
      <c r="H10" s="119" t="s">
        <v>303</v>
      </c>
      <c r="I10" s="119" t="s">
        <v>304</v>
      </c>
      <c r="J10" s="119" t="s">
        <v>303</v>
      </c>
      <c r="K10" s="119" t="s">
        <v>303</v>
      </c>
      <c r="L10" s="119" t="s">
        <v>303</v>
      </c>
      <c r="M10" s="119" t="s">
        <v>304</v>
      </c>
      <c r="N10" s="119" t="s">
        <v>303</v>
      </c>
      <c r="O10" s="119" t="s">
        <v>303</v>
      </c>
      <c r="P10" s="119" t="s">
        <v>303</v>
      </c>
      <c r="Q10" s="119" t="s">
        <v>304</v>
      </c>
      <c r="R10" s="119" t="s">
        <v>303</v>
      </c>
      <c r="S10" s="119" t="s">
        <v>304</v>
      </c>
      <c r="T10" s="131" t="s">
        <v>305</v>
      </c>
      <c r="U10" s="131" t="s">
        <v>306</v>
      </c>
      <c r="V10" s="131" t="s">
        <v>307</v>
      </c>
      <c r="W10" s="131" t="s">
        <v>308</v>
      </c>
      <c r="X10" s="132" t="s">
        <v>309</v>
      </c>
      <c r="Y10" s="131" t="s">
        <v>310</v>
      </c>
      <c r="Z10" s="119" t="s">
        <v>311</v>
      </c>
      <c r="AA10" s="133" t="s">
        <v>312</v>
      </c>
      <c r="AB10" s="119" t="s">
        <v>313</v>
      </c>
      <c r="AC10" s="119" t="s">
        <v>314</v>
      </c>
      <c r="AD10" s="119" t="s">
        <v>315</v>
      </c>
      <c r="AE10" s="119" t="s">
        <v>316</v>
      </c>
      <c r="AG10" s="460"/>
      <c r="AH10" s="119" t="s">
        <v>303</v>
      </c>
      <c r="AI10" s="119" t="s">
        <v>303</v>
      </c>
      <c r="AJ10" s="119" t="s">
        <v>303</v>
      </c>
      <c r="AK10" s="119" t="s">
        <v>304</v>
      </c>
      <c r="AL10" s="119" t="s">
        <v>303</v>
      </c>
      <c r="AM10" s="119" t="s">
        <v>303</v>
      </c>
      <c r="AN10" s="119" t="s">
        <v>303</v>
      </c>
      <c r="AO10" s="119" t="s">
        <v>304</v>
      </c>
      <c r="AP10" s="119" t="s">
        <v>303</v>
      </c>
      <c r="AQ10" s="119" t="s">
        <v>303</v>
      </c>
      <c r="AR10" s="119" t="s">
        <v>303</v>
      </c>
      <c r="AS10" s="119" t="s">
        <v>317</v>
      </c>
      <c r="AT10" s="119" t="s">
        <v>304</v>
      </c>
      <c r="AU10" s="119" t="s">
        <v>303</v>
      </c>
      <c r="AV10" s="119" t="s">
        <v>303</v>
      </c>
      <c r="AW10" s="119" t="s">
        <v>303</v>
      </c>
      <c r="AX10" s="119" t="s">
        <v>304</v>
      </c>
      <c r="AY10" s="119" t="s">
        <v>303</v>
      </c>
      <c r="AZ10" s="119" t="s">
        <v>304</v>
      </c>
      <c r="BA10" s="131" t="s">
        <v>305</v>
      </c>
      <c r="BB10" s="131" t="s">
        <v>306</v>
      </c>
      <c r="BC10" s="131" t="s">
        <v>307</v>
      </c>
      <c r="BD10" s="131" t="s">
        <v>308</v>
      </c>
      <c r="BE10" s="132" t="s">
        <v>309</v>
      </c>
      <c r="BF10" s="131" t="s">
        <v>310</v>
      </c>
      <c r="BG10" s="134" t="s">
        <v>311</v>
      </c>
      <c r="BH10" s="135" t="s">
        <v>312</v>
      </c>
      <c r="BI10" s="134" t="s">
        <v>313</v>
      </c>
      <c r="BJ10" s="134" t="s">
        <v>314</v>
      </c>
      <c r="BK10" s="134" t="s">
        <v>315</v>
      </c>
      <c r="BL10" s="134" t="s">
        <v>316</v>
      </c>
    </row>
    <row r="11" spans="1:64" ht="15">
      <c r="A11" s="136" t="s">
        <v>318</v>
      </c>
      <c r="B11" s="136"/>
      <c r="C11" s="136"/>
      <c r="D11" s="136"/>
      <c r="E11" s="137"/>
      <c r="F11" s="136"/>
      <c r="G11" s="136"/>
      <c r="H11" s="136"/>
      <c r="I11" s="137"/>
      <c r="J11" s="169">
        <v>600</v>
      </c>
      <c r="K11" s="169">
        <v>500</v>
      </c>
      <c r="L11" s="169">
        <v>600</v>
      </c>
      <c r="M11" s="170"/>
      <c r="N11" s="169">
        <v>600</v>
      </c>
      <c r="O11" s="169">
        <v>600</v>
      </c>
      <c r="P11" s="169">
        <v>400</v>
      </c>
      <c r="Q11" s="137"/>
      <c r="R11" s="138">
        <f t="shared" ref="R11:R31" si="0">B11+C11+D11+F11+G11+H11+J11+K11+L11+N11+O11+P11</f>
        <v>3300</v>
      </c>
      <c r="S11" s="139">
        <f t="shared" ref="S11:S31" si="1">+E11+I11+M11+Q11</f>
        <v>0</v>
      </c>
      <c r="T11" s="140"/>
      <c r="U11" s="140"/>
      <c r="V11" s="140"/>
      <c r="W11" s="140"/>
      <c r="X11" s="140"/>
      <c r="Y11" s="141"/>
      <c r="Z11" s="141"/>
      <c r="AA11" s="141"/>
      <c r="AB11" s="141"/>
      <c r="AC11" s="141"/>
      <c r="AD11" s="141"/>
      <c r="AE11" s="142"/>
      <c r="AG11" s="136" t="s">
        <v>318</v>
      </c>
      <c r="AH11" s="136"/>
      <c r="AI11" s="136"/>
      <c r="AJ11" s="136"/>
      <c r="AK11" s="137"/>
      <c r="AL11" s="136"/>
      <c r="AM11" s="136"/>
      <c r="AN11" s="136"/>
      <c r="AO11" s="137"/>
      <c r="AP11" s="136"/>
      <c r="AQ11" s="136"/>
      <c r="AR11" s="136"/>
      <c r="AS11" s="136"/>
      <c r="AT11" s="137"/>
      <c r="AU11" s="136"/>
      <c r="AV11" s="136"/>
      <c r="AW11" s="136"/>
      <c r="AX11" s="137"/>
      <c r="AY11" s="138">
        <f t="shared" ref="AY11:AY31" si="2">AH11+AI11+AJ11+AL11+AM11+AN11+AP11+AQ11+AR11+AU11+AV11+AW11</f>
        <v>0</v>
      </c>
      <c r="AZ11" s="139">
        <f t="shared" ref="AZ11" si="3">+AK11+AO11+AT11+AX11</f>
        <v>0</v>
      </c>
      <c r="BA11" s="141"/>
      <c r="BB11" s="141"/>
      <c r="BC11" s="141"/>
      <c r="BD11" s="141"/>
      <c r="BE11" s="141"/>
      <c r="BF11" s="141"/>
      <c r="BG11" s="141"/>
      <c r="BH11" s="141"/>
      <c r="BI11" s="141"/>
      <c r="BJ11" s="141"/>
      <c r="BK11" s="141"/>
      <c r="BL11" s="142"/>
    </row>
    <row r="12" spans="1:64" ht="15">
      <c r="A12" s="136" t="s">
        <v>319</v>
      </c>
      <c r="B12" s="136"/>
      <c r="C12" s="136"/>
      <c r="D12" s="136"/>
      <c r="E12" s="137"/>
      <c r="F12" s="136"/>
      <c r="G12" s="136"/>
      <c r="H12" s="136"/>
      <c r="I12" s="137"/>
      <c r="J12" s="136"/>
      <c r="K12" s="136"/>
      <c r="L12" s="136"/>
      <c r="M12" s="137"/>
      <c r="N12" s="136"/>
      <c r="O12" s="136"/>
      <c r="P12" s="136"/>
      <c r="Q12" s="137"/>
      <c r="R12" s="138">
        <f t="shared" si="0"/>
        <v>0</v>
      </c>
      <c r="S12" s="139">
        <f t="shared" si="1"/>
        <v>0</v>
      </c>
      <c r="T12" s="140"/>
      <c r="U12" s="140"/>
      <c r="V12" s="140"/>
      <c r="W12" s="140"/>
      <c r="X12" s="140"/>
      <c r="Y12" s="141"/>
      <c r="Z12" s="141"/>
      <c r="AA12" s="141"/>
      <c r="AB12" s="141"/>
      <c r="AC12" s="141"/>
      <c r="AD12" s="141"/>
      <c r="AE12" s="141"/>
      <c r="AG12" s="136" t="s">
        <v>319</v>
      </c>
      <c r="AH12" s="136"/>
      <c r="AI12" s="136"/>
      <c r="AJ12" s="136"/>
      <c r="AK12" s="137"/>
      <c r="AL12" s="136"/>
      <c r="AM12" s="136"/>
      <c r="AN12" s="136"/>
      <c r="AO12" s="137"/>
      <c r="AP12" s="180">
        <v>26</v>
      </c>
      <c r="AQ12" s="190">
        <v>12</v>
      </c>
      <c r="AR12" s="193">
        <v>0</v>
      </c>
      <c r="AS12" s="193">
        <f t="shared" ref="AS12:AS32" si="4">AP12+AQ12+AR12</f>
        <v>38</v>
      </c>
      <c r="AT12" s="211">
        <v>5413809</v>
      </c>
      <c r="AU12" s="190">
        <v>0</v>
      </c>
      <c r="AV12" s="193">
        <v>0</v>
      </c>
      <c r="AW12" s="193">
        <v>0</v>
      </c>
      <c r="AX12" s="137"/>
      <c r="AY12" s="138">
        <f t="shared" si="2"/>
        <v>38</v>
      </c>
      <c r="AZ12" s="209">
        <f>AT12</f>
        <v>5413809</v>
      </c>
      <c r="BA12" s="141"/>
      <c r="BB12" s="141"/>
      <c r="BC12" s="141"/>
      <c r="BD12" s="141"/>
      <c r="BE12" s="141"/>
      <c r="BF12" s="141"/>
      <c r="BG12" s="141"/>
      <c r="BH12" s="141"/>
      <c r="BI12" s="141"/>
      <c r="BJ12" s="141"/>
      <c r="BK12" s="141"/>
      <c r="BL12" s="141"/>
    </row>
    <row r="13" spans="1:64" ht="15">
      <c r="A13" s="136" t="s">
        <v>320</v>
      </c>
      <c r="B13" s="136"/>
      <c r="C13" s="136"/>
      <c r="D13" s="136"/>
      <c r="E13" s="137"/>
      <c r="F13" s="136"/>
      <c r="G13" s="136"/>
      <c r="H13" s="136"/>
      <c r="I13" s="137"/>
      <c r="J13" s="136"/>
      <c r="K13" s="136"/>
      <c r="L13" s="136"/>
      <c r="M13" s="137"/>
      <c r="N13" s="136"/>
      <c r="O13" s="136"/>
      <c r="P13" s="136"/>
      <c r="Q13" s="137"/>
      <c r="R13" s="138">
        <f t="shared" si="0"/>
        <v>0</v>
      </c>
      <c r="S13" s="139">
        <f t="shared" si="1"/>
        <v>0</v>
      </c>
      <c r="T13" s="140"/>
      <c r="U13" s="140"/>
      <c r="V13" s="140"/>
      <c r="W13" s="140"/>
      <c r="X13" s="140"/>
      <c r="Y13" s="141"/>
      <c r="Z13" s="141"/>
      <c r="AA13" s="141"/>
      <c r="AB13" s="141"/>
      <c r="AC13" s="141"/>
      <c r="AD13" s="141"/>
      <c r="AE13" s="141"/>
      <c r="AG13" s="136" t="s">
        <v>320</v>
      </c>
      <c r="AH13" s="136"/>
      <c r="AI13" s="136"/>
      <c r="AJ13" s="136"/>
      <c r="AK13" s="137"/>
      <c r="AL13" s="136"/>
      <c r="AM13" s="136"/>
      <c r="AN13" s="136"/>
      <c r="AO13" s="137"/>
      <c r="AP13" s="181">
        <v>21</v>
      </c>
      <c r="AQ13" s="190">
        <v>89</v>
      </c>
      <c r="AR13" s="193">
        <v>17</v>
      </c>
      <c r="AS13" s="193">
        <f t="shared" si="4"/>
        <v>127</v>
      </c>
      <c r="AT13" s="211">
        <v>18093518</v>
      </c>
      <c r="AU13" s="190">
        <v>59</v>
      </c>
      <c r="AV13" s="193">
        <v>5</v>
      </c>
      <c r="AW13" s="193">
        <v>55</v>
      </c>
      <c r="AX13" s="137"/>
      <c r="AY13" s="138">
        <f t="shared" si="2"/>
        <v>246</v>
      </c>
      <c r="AZ13" s="209">
        <f t="shared" ref="AZ13:AZ30" si="5">AT13</f>
        <v>18093518</v>
      </c>
      <c r="BA13" s="141"/>
      <c r="BB13" s="141"/>
      <c r="BC13" s="141"/>
      <c r="BD13" s="141"/>
      <c r="BE13" s="141"/>
      <c r="BF13" s="141"/>
      <c r="BG13" s="141"/>
      <c r="BH13" s="141"/>
      <c r="BI13" s="141"/>
      <c r="BJ13" s="141"/>
      <c r="BK13" s="141"/>
      <c r="BL13" s="141"/>
    </row>
    <row r="14" spans="1:64" ht="15">
      <c r="A14" s="136" t="s">
        <v>321</v>
      </c>
      <c r="B14" s="136"/>
      <c r="C14" s="136"/>
      <c r="D14" s="136"/>
      <c r="E14" s="137"/>
      <c r="F14" s="136"/>
      <c r="G14" s="136"/>
      <c r="H14" s="136"/>
      <c r="I14" s="137"/>
      <c r="J14" s="136"/>
      <c r="K14" s="136"/>
      <c r="L14" s="136"/>
      <c r="M14" s="137"/>
      <c r="N14" s="136"/>
      <c r="O14" s="136"/>
      <c r="P14" s="136"/>
      <c r="Q14" s="137"/>
      <c r="R14" s="138">
        <f t="shared" si="0"/>
        <v>0</v>
      </c>
      <c r="S14" s="139">
        <f t="shared" si="1"/>
        <v>0</v>
      </c>
      <c r="T14" s="140"/>
      <c r="U14" s="140"/>
      <c r="V14" s="140"/>
      <c r="W14" s="140"/>
      <c r="X14" s="140"/>
      <c r="Y14" s="141"/>
      <c r="Z14" s="141"/>
      <c r="AA14" s="141"/>
      <c r="AB14" s="141"/>
      <c r="AC14" s="141"/>
      <c r="AD14" s="141"/>
      <c r="AE14" s="141"/>
      <c r="AG14" s="136" t="s">
        <v>321</v>
      </c>
      <c r="AH14" s="136"/>
      <c r="AI14" s="136"/>
      <c r="AJ14" s="136"/>
      <c r="AK14" s="137"/>
      <c r="AL14" s="136"/>
      <c r="AM14" s="136"/>
      <c r="AN14" s="136"/>
      <c r="AO14" s="137"/>
      <c r="AP14" s="181">
        <v>35</v>
      </c>
      <c r="AQ14" s="190">
        <v>59</v>
      </c>
      <c r="AR14" s="193">
        <v>27</v>
      </c>
      <c r="AS14" s="193">
        <f t="shared" si="4"/>
        <v>121</v>
      </c>
      <c r="AT14" s="211">
        <v>17238706</v>
      </c>
      <c r="AU14" s="190">
        <v>38</v>
      </c>
      <c r="AV14" s="193">
        <v>6</v>
      </c>
      <c r="AW14" s="193">
        <v>12</v>
      </c>
      <c r="AX14" s="137"/>
      <c r="AY14" s="138">
        <f t="shared" si="2"/>
        <v>177</v>
      </c>
      <c r="AZ14" s="209">
        <f t="shared" si="5"/>
        <v>17238706</v>
      </c>
      <c r="BA14" s="141"/>
      <c r="BB14" s="141"/>
      <c r="BC14" s="141"/>
      <c r="BD14" s="141"/>
      <c r="BE14" s="141"/>
      <c r="BF14" s="141"/>
      <c r="BG14" s="141"/>
      <c r="BH14" s="141"/>
      <c r="BI14" s="141"/>
      <c r="BJ14" s="141"/>
      <c r="BK14" s="141"/>
      <c r="BL14" s="141"/>
    </row>
    <row r="15" spans="1:64" ht="15">
      <c r="A15" s="136" t="s">
        <v>322</v>
      </c>
      <c r="B15" s="136"/>
      <c r="C15" s="136"/>
      <c r="D15" s="136"/>
      <c r="E15" s="137"/>
      <c r="F15" s="136"/>
      <c r="G15" s="136"/>
      <c r="H15" s="136"/>
      <c r="I15" s="137"/>
      <c r="J15" s="136"/>
      <c r="K15" s="136"/>
      <c r="L15" s="136"/>
      <c r="M15" s="137"/>
      <c r="N15" s="136"/>
      <c r="O15" s="136"/>
      <c r="P15" s="136"/>
      <c r="Q15" s="137"/>
      <c r="R15" s="138">
        <f t="shared" si="0"/>
        <v>0</v>
      </c>
      <c r="S15" s="139">
        <f t="shared" si="1"/>
        <v>0</v>
      </c>
      <c r="T15" s="140"/>
      <c r="U15" s="140"/>
      <c r="V15" s="140"/>
      <c r="W15" s="140"/>
      <c r="X15" s="140"/>
      <c r="Y15" s="141"/>
      <c r="Z15" s="141"/>
      <c r="AA15" s="141"/>
      <c r="AB15" s="141"/>
      <c r="AC15" s="141"/>
      <c r="AD15" s="141"/>
      <c r="AE15" s="141"/>
      <c r="AG15" s="136" t="s">
        <v>322</v>
      </c>
      <c r="AH15" s="136"/>
      <c r="AI15" s="136"/>
      <c r="AJ15" s="136"/>
      <c r="AK15" s="137"/>
      <c r="AL15" s="136"/>
      <c r="AM15" s="136"/>
      <c r="AN15" s="136"/>
      <c r="AO15" s="137"/>
      <c r="AP15" s="181">
        <v>65</v>
      </c>
      <c r="AQ15" s="190">
        <v>35</v>
      </c>
      <c r="AR15" s="193">
        <v>39</v>
      </c>
      <c r="AS15" s="193">
        <f t="shared" si="4"/>
        <v>139</v>
      </c>
      <c r="AT15" s="211">
        <v>19803142</v>
      </c>
      <c r="AU15" s="190">
        <v>23</v>
      </c>
      <c r="AV15" s="193">
        <v>28</v>
      </c>
      <c r="AW15" s="193">
        <v>13</v>
      </c>
      <c r="AX15" s="137"/>
      <c r="AY15" s="138">
        <f t="shared" si="2"/>
        <v>203</v>
      </c>
      <c r="AZ15" s="209">
        <f t="shared" si="5"/>
        <v>19803142</v>
      </c>
      <c r="BA15" s="141"/>
      <c r="BB15" s="141"/>
      <c r="BC15" s="141"/>
      <c r="BD15" s="141"/>
      <c r="BE15" s="141"/>
      <c r="BF15" s="141"/>
      <c r="BG15" s="141"/>
      <c r="BH15" s="141"/>
      <c r="BI15" s="141"/>
      <c r="BJ15" s="141"/>
      <c r="BK15" s="141"/>
      <c r="BL15" s="141"/>
    </row>
    <row r="16" spans="1:64" ht="15">
      <c r="A16" s="136" t="s">
        <v>323</v>
      </c>
      <c r="B16" s="136"/>
      <c r="C16" s="136"/>
      <c r="D16" s="136"/>
      <c r="E16" s="137"/>
      <c r="F16" s="136"/>
      <c r="G16" s="136"/>
      <c r="H16" s="136"/>
      <c r="I16" s="137"/>
      <c r="J16" s="136"/>
      <c r="K16" s="136"/>
      <c r="L16" s="136"/>
      <c r="M16" s="137"/>
      <c r="N16" s="136"/>
      <c r="O16" s="136"/>
      <c r="P16" s="136"/>
      <c r="Q16" s="137"/>
      <c r="R16" s="138">
        <f t="shared" si="0"/>
        <v>0</v>
      </c>
      <c r="S16" s="139">
        <f t="shared" si="1"/>
        <v>0</v>
      </c>
      <c r="T16" s="140"/>
      <c r="U16" s="140"/>
      <c r="V16" s="140"/>
      <c r="W16" s="140"/>
      <c r="X16" s="140"/>
      <c r="Y16" s="141"/>
      <c r="Z16" s="141"/>
      <c r="AA16" s="141"/>
      <c r="AB16" s="141"/>
      <c r="AC16" s="141"/>
      <c r="AD16" s="141"/>
      <c r="AE16" s="141"/>
      <c r="AG16" s="136" t="s">
        <v>323</v>
      </c>
      <c r="AH16" s="136"/>
      <c r="AI16" s="136"/>
      <c r="AJ16" s="136"/>
      <c r="AK16" s="137"/>
      <c r="AL16" s="136"/>
      <c r="AM16" s="136"/>
      <c r="AN16" s="136"/>
      <c r="AO16" s="137"/>
      <c r="AP16" s="181">
        <v>37</v>
      </c>
      <c r="AQ16" s="190">
        <v>8</v>
      </c>
      <c r="AR16" s="193">
        <v>32</v>
      </c>
      <c r="AS16" s="193">
        <f t="shared" si="4"/>
        <v>77</v>
      </c>
      <c r="AT16" s="211">
        <v>10970086</v>
      </c>
      <c r="AU16" s="190">
        <v>49</v>
      </c>
      <c r="AV16" s="193">
        <v>23</v>
      </c>
      <c r="AW16" s="193">
        <v>6</v>
      </c>
      <c r="AX16" s="137"/>
      <c r="AY16" s="138">
        <f t="shared" si="2"/>
        <v>155</v>
      </c>
      <c r="AZ16" s="209">
        <f t="shared" si="5"/>
        <v>10970086</v>
      </c>
      <c r="BA16" s="141"/>
      <c r="BB16" s="141"/>
      <c r="BC16" s="141"/>
      <c r="BD16" s="141"/>
      <c r="BE16" s="141"/>
      <c r="BF16" s="141"/>
      <c r="BG16" s="141"/>
      <c r="BH16" s="141"/>
      <c r="BI16" s="141"/>
      <c r="BJ16" s="141"/>
      <c r="BK16" s="141"/>
      <c r="BL16" s="141"/>
    </row>
    <row r="17" spans="1:64" ht="15">
      <c r="A17" s="136" t="s">
        <v>324</v>
      </c>
      <c r="B17" s="136"/>
      <c r="C17" s="136"/>
      <c r="D17" s="136"/>
      <c r="E17" s="137"/>
      <c r="F17" s="136"/>
      <c r="G17" s="136"/>
      <c r="H17" s="136"/>
      <c r="I17" s="137"/>
      <c r="J17" s="136"/>
      <c r="K17" s="136"/>
      <c r="L17" s="136"/>
      <c r="M17" s="137"/>
      <c r="N17" s="136"/>
      <c r="O17" s="136"/>
      <c r="P17" s="136"/>
      <c r="Q17" s="137"/>
      <c r="R17" s="138">
        <f t="shared" si="0"/>
        <v>0</v>
      </c>
      <c r="S17" s="139">
        <f t="shared" si="1"/>
        <v>0</v>
      </c>
      <c r="T17" s="140"/>
      <c r="U17" s="140"/>
      <c r="V17" s="140"/>
      <c r="W17" s="140"/>
      <c r="X17" s="140"/>
      <c r="Y17" s="141"/>
      <c r="Z17" s="141"/>
      <c r="AA17" s="141"/>
      <c r="AB17" s="141"/>
      <c r="AC17" s="141"/>
      <c r="AD17" s="141"/>
      <c r="AE17" s="141"/>
      <c r="AG17" s="136" t="s">
        <v>324</v>
      </c>
      <c r="AH17" s="136"/>
      <c r="AI17" s="136"/>
      <c r="AJ17" s="136"/>
      <c r="AK17" s="137"/>
      <c r="AL17" s="136"/>
      <c r="AM17" s="136"/>
      <c r="AN17" s="136"/>
      <c r="AO17" s="137"/>
      <c r="AP17" s="181">
        <v>32</v>
      </c>
      <c r="AQ17" s="190">
        <v>17</v>
      </c>
      <c r="AR17" s="193">
        <v>26</v>
      </c>
      <c r="AS17" s="193">
        <f t="shared" si="4"/>
        <v>75</v>
      </c>
      <c r="AT17" s="211">
        <v>10685149</v>
      </c>
      <c r="AU17" s="190">
        <v>31</v>
      </c>
      <c r="AV17" s="193">
        <v>26</v>
      </c>
      <c r="AW17" s="193">
        <v>19</v>
      </c>
      <c r="AX17" s="137"/>
      <c r="AY17" s="138">
        <f t="shared" si="2"/>
        <v>151</v>
      </c>
      <c r="AZ17" s="209">
        <f t="shared" si="5"/>
        <v>10685149</v>
      </c>
      <c r="BA17" s="141"/>
      <c r="BB17" s="141"/>
      <c r="BC17" s="141"/>
      <c r="BD17" s="141"/>
      <c r="BE17" s="141"/>
      <c r="BF17" s="141"/>
      <c r="BG17" s="141"/>
      <c r="BH17" s="141"/>
      <c r="BI17" s="141"/>
      <c r="BJ17" s="141"/>
      <c r="BK17" s="141"/>
      <c r="BL17" s="141"/>
    </row>
    <row r="18" spans="1:64" ht="15">
      <c r="A18" s="136" t="s">
        <v>325</v>
      </c>
      <c r="B18" s="136"/>
      <c r="C18" s="136"/>
      <c r="D18" s="136"/>
      <c r="E18" s="137"/>
      <c r="F18" s="136"/>
      <c r="G18" s="136"/>
      <c r="H18" s="136"/>
      <c r="I18" s="137"/>
      <c r="J18" s="136"/>
      <c r="K18" s="136"/>
      <c r="L18" s="136"/>
      <c r="M18" s="137"/>
      <c r="N18" s="136"/>
      <c r="O18" s="136"/>
      <c r="P18" s="136"/>
      <c r="Q18" s="137"/>
      <c r="R18" s="138">
        <f t="shared" si="0"/>
        <v>0</v>
      </c>
      <c r="S18" s="139">
        <f t="shared" si="1"/>
        <v>0</v>
      </c>
      <c r="T18" s="140"/>
      <c r="U18" s="140"/>
      <c r="V18" s="140"/>
      <c r="W18" s="140"/>
      <c r="X18" s="140"/>
      <c r="Y18" s="141"/>
      <c r="Z18" s="141"/>
      <c r="AA18" s="141"/>
      <c r="AB18" s="141"/>
      <c r="AC18" s="141"/>
      <c r="AD18" s="141"/>
      <c r="AE18" s="141"/>
      <c r="AG18" s="136" t="s">
        <v>325</v>
      </c>
      <c r="AH18" s="136"/>
      <c r="AI18" s="136"/>
      <c r="AJ18" s="136"/>
      <c r="AK18" s="137"/>
      <c r="AL18" s="136"/>
      <c r="AM18" s="136"/>
      <c r="AN18" s="136"/>
      <c r="AO18" s="137"/>
      <c r="AP18" s="181">
        <v>16</v>
      </c>
      <c r="AQ18" s="190">
        <v>41</v>
      </c>
      <c r="AR18" s="193">
        <v>40</v>
      </c>
      <c r="AS18" s="193">
        <f t="shared" si="4"/>
        <v>97</v>
      </c>
      <c r="AT18" s="211">
        <v>13819459</v>
      </c>
      <c r="AU18" s="190">
        <v>41</v>
      </c>
      <c r="AV18" s="193">
        <v>28</v>
      </c>
      <c r="AW18" s="193">
        <v>26</v>
      </c>
      <c r="AX18" s="137"/>
      <c r="AY18" s="138">
        <f t="shared" si="2"/>
        <v>192</v>
      </c>
      <c r="AZ18" s="209">
        <f t="shared" si="5"/>
        <v>13819459</v>
      </c>
      <c r="BA18" s="141"/>
      <c r="BB18" s="141"/>
      <c r="BC18" s="141"/>
      <c r="BD18" s="141"/>
      <c r="BE18" s="141"/>
      <c r="BF18" s="141"/>
      <c r="BG18" s="141"/>
      <c r="BH18" s="141"/>
      <c r="BI18" s="141"/>
      <c r="BJ18" s="141"/>
      <c r="BK18" s="141"/>
      <c r="BL18" s="141"/>
    </row>
    <row r="19" spans="1:64" ht="15">
      <c r="A19" s="136" t="s">
        <v>326</v>
      </c>
      <c r="B19" s="136"/>
      <c r="C19" s="136"/>
      <c r="D19" s="136"/>
      <c r="E19" s="137"/>
      <c r="F19" s="136"/>
      <c r="G19" s="136"/>
      <c r="H19" s="136"/>
      <c r="I19" s="137"/>
      <c r="J19" s="136"/>
      <c r="K19" s="136"/>
      <c r="L19" s="136"/>
      <c r="M19" s="137"/>
      <c r="N19" s="136"/>
      <c r="O19" s="136"/>
      <c r="P19" s="136"/>
      <c r="Q19" s="137"/>
      <c r="R19" s="138">
        <f t="shared" si="0"/>
        <v>0</v>
      </c>
      <c r="S19" s="139">
        <f t="shared" si="1"/>
        <v>0</v>
      </c>
      <c r="T19" s="140"/>
      <c r="U19" s="140"/>
      <c r="V19" s="140"/>
      <c r="W19" s="140"/>
      <c r="X19" s="140"/>
      <c r="Y19" s="141"/>
      <c r="Z19" s="141"/>
      <c r="AA19" s="141"/>
      <c r="AB19" s="141"/>
      <c r="AC19" s="141"/>
      <c r="AD19" s="141"/>
      <c r="AE19" s="141"/>
      <c r="AG19" s="136" t="s">
        <v>326</v>
      </c>
      <c r="AH19" s="136"/>
      <c r="AI19" s="136"/>
      <c r="AJ19" s="136"/>
      <c r="AK19" s="137"/>
      <c r="AL19" s="136"/>
      <c r="AM19" s="136"/>
      <c r="AN19" s="136"/>
      <c r="AO19" s="137"/>
      <c r="AP19" s="181">
        <v>52</v>
      </c>
      <c r="AQ19" s="190">
        <v>25</v>
      </c>
      <c r="AR19" s="193">
        <v>33</v>
      </c>
      <c r="AS19" s="193">
        <f t="shared" si="4"/>
        <v>110</v>
      </c>
      <c r="AT19" s="211">
        <v>15671551</v>
      </c>
      <c r="AU19" s="190">
        <v>37</v>
      </c>
      <c r="AV19" s="193">
        <v>35</v>
      </c>
      <c r="AW19" s="193">
        <v>18</v>
      </c>
      <c r="AX19" s="137"/>
      <c r="AY19" s="138">
        <f t="shared" si="2"/>
        <v>200</v>
      </c>
      <c r="AZ19" s="209">
        <f t="shared" si="5"/>
        <v>15671551</v>
      </c>
      <c r="BA19" s="141"/>
      <c r="BB19" s="141"/>
      <c r="BC19" s="141"/>
      <c r="BD19" s="141"/>
      <c r="BE19" s="141"/>
      <c r="BF19" s="141"/>
      <c r="BG19" s="141"/>
      <c r="BH19" s="141"/>
      <c r="BI19" s="141"/>
      <c r="BJ19" s="136"/>
      <c r="BK19" s="136"/>
      <c r="BL19" s="136"/>
    </row>
    <row r="20" spans="1:64" ht="15">
      <c r="A20" s="136" t="s">
        <v>327</v>
      </c>
      <c r="B20" s="136"/>
      <c r="C20" s="136"/>
      <c r="D20" s="136"/>
      <c r="E20" s="137"/>
      <c r="F20" s="136"/>
      <c r="G20" s="136"/>
      <c r="H20" s="136"/>
      <c r="I20" s="137"/>
      <c r="J20" s="136"/>
      <c r="K20" s="136"/>
      <c r="L20" s="136"/>
      <c r="M20" s="137"/>
      <c r="N20" s="136"/>
      <c r="O20" s="136"/>
      <c r="P20" s="136"/>
      <c r="Q20" s="137"/>
      <c r="R20" s="138">
        <f t="shared" si="0"/>
        <v>0</v>
      </c>
      <c r="S20" s="139">
        <f t="shared" si="1"/>
        <v>0</v>
      </c>
      <c r="T20" s="140"/>
      <c r="U20" s="140"/>
      <c r="V20" s="140"/>
      <c r="W20" s="140"/>
      <c r="X20" s="140"/>
      <c r="Y20" s="141"/>
      <c r="Z20" s="141"/>
      <c r="AA20" s="141"/>
      <c r="AB20" s="141"/>
      <c r="AC20" s="141"/>
      <c r="AD20" s="141"/>
      <c r="AE20" s="141"/>
      <c r="AG20" s="136" t="s">
        <v>327</v>
      </c>
      <c r="AH20" s="136"/>
      <c r="AI20" s="136"/>
      <c r="AJ20" s="136"/>
      <c r="AK20" s="137"/>
      <c r="AL20" s="136"/>
      <c r="AM20" s="136"/>
      <c r="AN20" s="136"/>
      <c r="AO20" s="137"/>
      <c r="AP20" s="181">
        <v>37</v>
      </c>
      <c r="AQ20" s="190">
        <v>40</v>
      </c>
      <c r="AR20" s="193">
        <v>47</v>
      </c>
      <c r="AS20" s="193">
        <f t="shared" si="4"/>
        <v>124</v>
      </c>
      <c r="AT20" s="211">
        <v>17666112</v>
      </c>
      <c r="AU20" s="190">
        <v>25</v>
      </c>
      <c r="AV20" s="193">
        <v>42</v>
      </c>
      <c r="AW20" s="193">
        <v>9</v>
      </c>
      <c r="AX20" s="137"/>
      <c r="AY20" s="138">
        <f t="shared" si="2"/>
        <v>200</v>
      </c>
      <c r="AZ20" s="209">
        <f t="shared" si="5"/>
        <v>17666112</v>
      </c>
      <c r="BA20" s="141"/>
      <c r="BB20" s="141"/>
      <c r="BC20" s="141"/>
      <c r="BD20" s="141"/>
      <c r="BE20" s="141"/>
      <c r="BF20" s="141"/>
      <c r="BG20" s="141"/>
      <c r="BH20" s="141"/>
      <c r="BI20" s="141"/>
      <c r="BJ20" s="136"/>
      <c r="BK20" s="136"/>
      <c r="BL20" s="136"/>
    </row>
    <row r="21" spans="1:64" ht="15">
      <c r="A21" s="136" t="s">
        <v>328</v>
      </c>
      <c r="B21" s="136"/>
      <c r="C21" s="136"/>
      <c r="D21" s="136"/>
      <c r="E21" s="137"/>
      <c r="F21" s="136"/>
      <c r="G21" s="136"/>
      <c r="H21" s="136"/>
      <c r="I21" s="137"/>
      <c r="J21" s="136"/>
      <c r="K21" s="136"/>
      <c r="L21" s="136"/>
      <c r="M21" s="137"/>
      <c r="N21" s="136"/>
      <c r="O21" s="136"/>
      <c r="P21" s="136"/>
      <c r="Q21" s="137"/>
      <c r="R21" s="138">
        <f t="shared" si="0"/>
        <v>0</v>
      </c>
      <c r="S21" s="139">
        <f t="shared" si="1"/>
        <v>0</v>
      </c>
      <c r="T21" s="140"/>
      <c r="U21" s="140"/>
      <c r="V21" s="140"/>
      <c r="W21" s="140"/>
      <c r="X21" s="140"/>
      <c r="Y21" s="141"/>
      <c r="Z21" s="141"/>
      <c r="AA21" s="141"/>
      <c r="AB21" s="141"/>
      <c r="AC21" s="141"/>
      <c r="AD21" s="141"/>
      <c r="AE21" s="141"/>
      <c r="AG21" s="136" t="s">
        <v>328</v>
      </c>
      <c r="AH21" s="136"/>
      <c r="AI21" s="136"/>
      <c r="AJ21" s="136"/>
      <c r="AK21" s="137"/>
      <c r="AL21" s="136"/>
      <c r="AM21" s="136"/>
      <c r="AN21" s="136"/>
      <c r="AO21" s="137"/>
      <c r="AP21" s="181">
        <v>66</v>
      </c>
      <c r="AQ21" s="190">
        <v>47</v>
      </c>
      <c r="AR21" s="193">
        <v>46</v>
      </c>
      <c r="AS21" s="193">
        <f t="shared" si="4"/>
        <v>159</v>
      </c>
      <c r="AT21" s="211">
        <v>22652515</v>
      </c>
      <c r="AU21" s="190">
        <v>38</v>
      </c>
      <c r="AV21" s="193">
        <v>12</v>
      </c>
      <c r="AW21" s="193">
        <v>25</v>
      </c>
      <c r="AX21" s="137"/>
      <c r="AY21" s="138">
        <f t="shared" si="2"/>
        <v>234</v>
      </c>
      <c r="AZ21" s="209">
        <f t="shared" si="5"/>
        <v>22652515</v>
      </c>
      <c r="BA21" s="141"/>
      <c r="BB21" s="141"/>
      <c r="BC21" s="141"/>
      <c r="BD21" s="141"/>
      <c r="BE21" s="141"/>
      <c r="BF21" s="141"/>
      <c r="BG21" s="141"/>
      <c r="BH21" s="141"/>
      <c r="BI21" s="141"/>
      <c r="BJ21" s="136"/>
      <c r="BK21" s="136"/>
      <c r="BL21" s="136"/>
    </row>
    <row r="22" spans="1:64" ht="15">
      <c r="A22" s="136" t="s">
        <v>329</v>
      </c>
      <c r="B22" s="136"/>
      <c r="C22" s="136"/>
      <c r="D22" s="136"/>
      <c r="E22" s="137"/>
      <c r="F22" s="136"/>
      <c r="G22" s="136"/>
      <c r="H22" s="136"/>
      <c r="I22" s="137"/>
      <c r="J22" s="136"/>
      <c r="K22" s="136"/>
      <c r="L22" s="136"/>
      <c r="M22" s="137"/>
      <c r="N22" s="136"/>
      <c r="O22" s="136"/>
      <c r="P22" s="136"/>
      <c r="Q22" s="137"/>
      <c r="R22" s="138">
        <f t="shared" si="0"/>
        <v>0</v>
      </c>
      <c r="S22" s="139">
        <f t="shared" si="1"/>
        <v>0</v>
      </c>
      <c r="T22" s="140"/>
      <c r="U22" s="140"/>
      <c r="V22" s="140"/>
      <c r="W22" s="140"/>
      <c r="X22" s="140"/>
      <c r="Y22" s="141"/>
      <c r="Z22" s="141"/>
      <c r="AA22" s="141"/>
      <c r="AB22" s="141"/>
      <c r="AC22" s="141"/>
      <c r="AD22" s="141"/>
      <c r="AE22" s="141"/>
      <c r="AG22" s="136" t="s">
        <v>329</v>
      </c>
      <c r="AH22" s="136"/>
      <c r="AI22" s="136"/>
      <c r="AJ22" s="136"/>
      <c r="AK22" s="137"/>
      <c r="AL22" s="136"/>
      <c r="AM22" s="136"/>
      <c r="AN22" s="136"/>
      <c r="AO22" s="137"/>
      <c r="AP22" s="181">
        <v>64</v>
      </c>
      <c r="AQ22" s="190">
        <v>0</v>
      </c>
      <c r="AR22" s="193">
        <v>91</v>
      </c>
      <c r="AS22" s="193">
        <f t="shared" si="4"/>
        <v>155</v>
      </c>
      <c r="AT22" s="211">
        <v>22082641</v>
      </c>
      <c r="AU22" s="190">
        <v>67</v>
      </c>
      <c r="AV22" s="193">
        <v>73</v>
      </c>
      <c r="AW22" s="193">
        <v>46</v>
      </c>
      <c r="AX22" s="137"/>
      <c r="AY22" s="138">
        <f t="shared" si="2"/>
        <v>341</v>
      </c>
      <c r="AZ22" s="209">
        <f t="shared" si="5"/>
        <v>22082641</v>
      </c>
      <c r="BA22" s="141"/>
      <c r="BB22" s="141"/>
      <c r="BC22" s="141"/>
      <c r="BD22" s="141"/>
      <c r="BE22" s="141"/>
      <c r="BF22" s="141"/>
      <c r="BG22" s="141"/>
      <c r="BH22" s="141"/>
      <c r="BI22" s="141"/>
      <c r="BJ22" s="141"/>
      <c r="BK22" s="141"/>
      <c r="BL22" s="141"/>
    </row>
    <row r="23" spans="1:64" ht="15">
      <c r="A23" s="136" t="s">
        <v>330</v>
      </c>
      <c r="B23" s="136"/>
      <c r="C23" s="136"/>
      <c r="D23" s="136"/>
      <c r="E23" s="137"/>
      <c r="F23" s="136"/>
      <c r="G23" s="136"/>
      <c r="H23" s="136"/>
      <c r="I23" s="137"/>
      <c r="J23" s="136"/>
      <c r="K23" s="136"/>
      <c r="L23" s="136"/>
      <c r="M23" s="137"/>
      <c r="N23" s="136"/>
      <c r="O23" s="136"/>
      <c r="P23" s="136"/>
      <c r="Q23" s="137"/>
      <c r="R23" s="138">
        <f t="shared" si="0"/>
        <v>0</v>
      </c>
      <c r="S23" s="139">
        <f t="shared" si="1"/>
        <v>0</v>
      </c>
      <c r="T23" s="140"/>
      <c r="U23" s="140"/>
      <c r="V23" s="140"/>
      <c r="W23" s="140"/>
      <c r="X23" s="140"/>
      <c r="Y23" s="141"/>
      <c r="Z23" s="141"/>
      <c r="AA23" s="141"/>
      <c r="AB23" s="141"/>
      <c r="AC23" s="141"/>
      <c r="AD23" s="141"/>
      <c r="AE23" s="141"/>
      <c r="AG23" s="136" t="s">
        <v>330</v>
      </c>
      <c r="AH23" s="136"/>
      <c r="AI23" s="136"/>
      <c r="AJ23" s="136"/>
      <c r="AK23" s="137"/>
      <c r="AL23" s="136"/>
      <c r="AM23" s="136"/>
      <c r="AN23" s="136"/>
      <c r="AO23" s="137"/>
      <c r="AP23" s="181">
        <v>2</v>
      </c>
      <c r="AQ23" s="190">
        <v>17</v>
      </c>
      <c r="AR23" s="193">
        <v>15</v>
      </c>
      <c r="AS23" s="193">
        <f t="shared" si="4"/>
        <v>34</v>
      </c>
      <c r="AT23" s="211">
        <v>4843934</v>
      </c>
      <c r="AU23" s="190">
        <v>24</v>
      </c>
      <c r="AV23" s="193">
        <v>49</v>
      </c>
      <c r="AW23" s="193">
        <v>26</v>
      </c>
      <c r="AX23" s="137"/>
      <c r="AY23" s="138">
        <f t="shared" si="2"/>
        <v>133</v>
      </c>
      <c r="AZ23" s="209">
        <f t="shared" si="5"/>
        <v>4843934</v>
      </c>
      <c r="BA23" s="141"/>
      <c r="BB23" s="141"/>
      <c r="BC23" s="141"/>
      <c r="BD23" s="141"/>
      <c r="BE23" s="141"/>
      <c r="BF23" s="141"/>
      <c r="BG23" s="141"/>
      <c r="BH23" s="141"/>
      <c r="BI23" s="141"/>
      <c r="BJ23" s="141"/>
      <c r="BK23" s="141"/>
      <c r="BL23" s="141"/>
    </row>
    <row r="24" spans="1:64" ht="15">
      <c r="A24" s="136" t="s">
        <v>331</v>
      </c>
      <c r="B24" s="136"/>
      <c r="C24" s="136"/>
      <c r="D24" s="136"/>
      <c r="E24" s="137"/>
      <c r="F24" s="136"/>
      <c r="G24" s="136"/>
      <c r="H24" s="136"/>
      <c r="I24" s="137"/>
      <c r="J24" s="136"/>
      <c r="K24" s="136"/>
      <c r="L24" s="136"/>
      <c r="M24" s="137"/>
      <c r="N24" s="136"/>
      <c r="O24" s="136"/>
      <c r="P24" s="136"/>
      <c r="Q24" s="137"/>
      <c r="R24" s="138">
        <f t="shared" si="0"/>
        <v>0</v>
      </c>
      <c r="S24" s="139">
        <f t="shared" si="1"/>
        <v>0</v>
      </c>
      <c r="T24" s="140"/>
      <c r="U24" s="140"/>
      <c r="V24" s="140"/>
      <c r="W24" s="140"/>
      <c r="X24" s="140"/>
      <c r="Y24" s="141"/>
      <c r="Z24" s="141"/>
      <c r="AA24" s="141"/>
      <c r="AB24" s="141"/>
      <c r="AC24" s="141"/>
      <c r="AD24" s="141"/>
      <c r="AE24" s="141"/>
      <c r="AG24" s="136" t="s">
        <v>331</v>
      </c>
      <c r="AH24" s="136"/>
      <c r="AI24" s="136"/>
      <c r="AJ24" s="136"/>
      <c r="AK24" s="137"/>
      <c r="AL24" s="136"/>
      <c r="AM24" s="136"/>
      <c r="AN24" s="136"/>
      <c r="AO24" s="137"/>
      <c r="AP24" s="181">
        <v>36</v>
      </c>
      <c r="AQ24" s="190">
        <v>64</v>
      </c>
      <c r="AR24" s="193">
        <v>63</v>
      </c>
      <c r="AS24" s="193">
        <f t="shared" si="4"/>
        <v>163</v>
      </c>
      <c r="AT24" s="211">
        <v>23222390</v>
      </c>
      <c r="AU24" s="190">
        <v>43</v>
      </c>
      <c r="AV24" s="193">
        <v>81</v>
      </c>
      <c r="AW24" s="193">
        <v>42</v>
      </c>
      <c r="AX24" s="137"/>
      <c r="AY24" s="138">
        <f t="shared" si="2"/>
        <v>329</v>
      </c>
      <c r="AZ24" s="209">
        <f t="shared" si="5"/>
        <v>23222390</v>
      </c>
      <c r="BA24" s="141"/>
      <c r="BB24" s="141"/>
      <c r="BC24" s="141"/>
      <c r="BD24" s="141"/>
      <c r="BE24" s="141"/>
      <c r="BF24" s="141"/>
      <c r="BG24" s="141"/>
      <c r="BH24" s="141"/>
      <c r="BI24" s="141"/>
      <c r="BJ24" s="141"/>
      <c r="BK24" s="141"/>
      <c r="BL24" s="141"/>
    </row>
    <row r="25" spans="1:64" ht="15">
      <c r="A25" s="136" t="s">
        <v>332</v>
      </c>
      <c r="B25" s="136"/>
      <c r="C25" s="136"/>
      <c r="D25" s="136"/>
      <c r="E25" s="137"/>
      <c r="F25" s="136"/>
      <c r="G25" s="136"/>
      <c r="H25" s="136"/>
      <c r="I25" s="137"/>
      <c r="J25" s="136"/>
      <c r="K25" s="136"/>
      <c r="L25" s="136"/>
      <c r="M25" s="137"/>
      <c r="N25" s="136"/>
      <c r="O25" s="136"/>
      <c r="P25" s="136"/>
      <c r="Q25" s="137"/>
      <c r="R25" s="138">
        <f t="shared" si="0"/>
        <v>0</v>
      </c>
      <c r="S25" s="139">
        <f t="shared" si="1"/>
        <v>0</v>
      </c>
      <c r="T25" s="140"/>
      <c r="U25" s="140"/>
      <c r="V25" s="140"/>
      <c r="W25" s="140"/>
      <c r="X25" s="140"/>
      <c r="Y25" s="141"/>
      <c r="Z25" s="141"/>
      <c r="AA25" s="141"/>
      <c r="AB25" s="141"/>
      <c r="AC25" s="141"/>
      <c r="AD25" s="141"/>
      <c r="AE25" s="141"/>
      <c r="AG25" s="136" t="s">
        <v>332</v>
      </c>
      <c r="AH25" s="136"/>
      <c r="AI25" s="136"/>
      <c r="AJ25" s="136"/>
      <c r="AK25" s="137"/>
      <c r="AL25" s="136"/>
      <c r="AM25" s="136"/>
      <c r="AN25" s="136"/>
      <c r="AO25" s="137"/>
      <c r="AP25" s="181">
        <v>56</v>
      </c>
      <c r="AQ25" s="190">
        <v>19</v>
      </c>
      <c r="AR25" s="193">
        <v>22</v>
      </c>
      <c r="AS25" s="193">
        <f t="shared" si="4"/>
        <v>97</v>
      </c>
      <c r="AT25" s="211">
        <v>13819459</v>
      </c>
      <c r="AU25" s="190">
        <v>11</v>
      </c>
      <c r="AV25" s="193">
        <v>11</v>
      </c>
      <c r="AW25" s="193">
        <v>9</v>
      </c>
      <c r="AX25" s="137"/>
      <c r="AY25" s="138">
        <f t="shared" si="2"/>
        <v>128</v>
      </c>
      <c r="AZ25" s="209">
        <f t="shared" si="5"/>
        <v>13819459</v>
      </c>
      <c r="BA25" s="141"/>
      <c r="BB25" s="141"/>
      <c r="BC25" s="141"/>
      <c r="BD25" s="141"/>
      <c r="BE25" s="141"/>
      <c r="BF25" s="141"/>
      <c r="BG25" s="141"/>
      <c r="BH25" s="141"/>
      <c r="BI25" s="141"/>
      <c r="BJ25" s="141"/>
      <c r="BK25" s="141"/>
      <c r="BL25" s="141"/>
    </row>
    <row r="26" spans="1:64" ht="15">
      <c r="A26" s="136" t="s">
        <v>333</v>
      </c>
      <c r="B26" s="136"/>
      <c r="C26" s="136"/>
      <c r="D26" s="136"/>
      <c r="E26" s="137"/>
      <c r="F26" s="136"/>
      <c r="G26" s="136"/>
      <c r="H26" s="136"/>
      <c r="I26" s="137"/>
      <c r="J26" s="136"/>
      <c r="K26" s="136"/>
      <c r="L26" s="136"/>
      <c r="M26" s="137"/>
      <c r="N26" s="136"/>
      <c r="O26" s="136"/>
      <c r="P26" s="136"/>
      <c r="Q26" s="137"/>
      <c r="R26" s="138">
        <f t="shared" si="0"/>
        <v>0</v>
      </c>
      <c r="S26" s="139">
        <f t="shared" si="1"/>
        <v>0</v>
      </c>
      <c r="T26" s="140"/>
      <c r="U26" s="140"/>
      <c r="V26" s="140"/>
      <c r="W26" s="140"/>
      <c r="X26" s="140"/>
      <c r="Y26" s="141"/>
      <c r="Z26" s="141"/>
      <c r="AA26" s="141"/>
      <c r="AB26" s="141"/>
      <c r="AC26" s="141"/>
      <c r="AD26" s="141"/>
      <c r="AE26" s="141"/>
      <c r="AG26" s="136" t="s">
        <v>333</v>
      </c>
      <c r="AH26" s="136"/>
      <c r="AI26" s="136"/>
      <c r="AJ26" s="136"/>
      <c r="AK26" s="137"/>
      <c r="AL26" s="136"/>
      <c r="AM26" s="136"/>
      <c r="AN26" s="136"/>
      <c r="AO26" s="137"/>
      <c r="AP26" s="181">
        <v>15</v>
      </c>
      <c r="AQ26" s="190">
        <v>17</v>
      </c>
      <c r="AR26" s="193">
        <v>32</v>
      </c>
      <c r="AS26" s="193">
        <f t="shared" si="4"/>
        <v>64</v>
      </c>
      <c r="AT26" s="211">
        <v>9117994</v>
      </c>
      <c r="AU26" s="190">
        <v>37</v>
      </c>
      <c r="AV26" s="193">
        <v>49</v>
      </c>
      <c r="AW26" s="193">
        <v>38</v>
      </c>
      <c r="AX26" s="137"/>
      <c r="AY26" s="138">
        <f t="shared" si="2"/>
        <v>188</v>
      </c>
      <c r="AZ26" s="209">
        <f t="shared" si="5"/>
        <v>9117994</v>
      </c>
      <c r="BA26" s="141"/>
      <c r="BB26" s="141"/>
      <c r="BC26" s="141"/>
      <c r="BD26" s="141"/>
      <c r="BE26" s="141"/>
      <c r="BF26" s="141"/>
      <c r="BG26" s="141"/>
      <c r="BH26" s="141"/>
      <c r="BI26" s="141"/>
      <c r="BJ26" s="141"/>
      <c r="BK26" s="141"/>
      <c r="BL26" s="141"/>
    </row>
    <row r="27" spans="1:64" ht="15">
      <c r="A27" s="136" t="s">
        <v>334</v>
      </c>
      <c r="B27" s="136"/>
      <c r="C27" s="136"/>
      <c r="D27" s="136"/>
      <c r="E27" s="137"/>
      <c r="F27" s="136"/>
      <c r="G27" s="136"/>
      <c r="H27" s="136"/>
      <c r="I27" s="137"/>
      <c r="J27" s="136"/>
      <c r="K27" s="136"/>
      <c r="L27" s="136"/>
      <c r="M27" s="137"/>
      <c r="N27" s="136"/>
      <c r="O27" s="136"/>
      <c r="P27" s="136"/>
      <c r="Q27" s="137"/>
      <c r="R27" s="138">
        <f t="shared" si="0"/>
        <v>0</v>
      </c>
      <c r="S27" s="139">
        <f t="shared" si="1"/>
        <v>0</v>
      </c>
      <c r="T27" s="140"/>
      <c r="U27" s="140"/>
      <c r="V27" s="140"/>
      <c r="W27" s="140"/>
      <c r="X27" s="140"/>
      <c r="Y27" s="141"/>
      <c r="Z27" s="141"/>
      <c r="AA27" s="141"/>
      <c r="AB27" s="141"/>
      <c r="AC27" s="141"/>
      <c r="AD27" s="141"/>
      <c r="AE27" s="141"/>
      <c r="AG27" s="136" t="s">
        <v>334</v>
      </c>
      <c r="AH27" s="136"/>
      <c r="AI27" s="136"/>
      <c r="AJ27" s="136"/>
      <c r="AK27" s="137"/>
      <c r="AL27" s="136"/>
      <c r="AM27" s="136"/>
      <c r="AN27" s="136"/>
      <c r="AO27" s="137"/>
      <c r="AP27" s="181">
        <v>50</v>
      </c>
      <c r="AQ27" s="190">
        <v>7</v>
      </c>
      <c r="AR27" s="193">
        <v>26</v>
      </c>
      <c r="AS27" s="193">
        <f t="shared" si="4"/>
        <v>83</v>
      </c>
      <c r="AT27" s="211">
        <v>11824898</v>
      </c>
      <c r="AU27" s="190">
        <v>27</v>
      </c>
      <c r="AV27" s="193">
        <v>27</v>
      </c>
      <c r="AW27" s="193">
        <v>27</v>
      </c>
      <c r="AX27" s="137"/>
      <c r="AY27" s="138">
        <f t="shared" si="2"/>
        <v>164</v>
      </c>
      <c r="AZ27" s="209">
        <f t="shared" si="5"/>
        <v>11824898</v>
      </c>
      <c r="BA27" s="141"/>
      <c r="BB27" s="141"/>
      <c r="BC27" s="141"/>
      <c r="BD27" s="141"/>
      <c r="BE27" s="141"/>
      <c r="BF27" s="141"/>
      <c r="BG27" s="141"/>
      <c r="BH27" s="141"/>
      <c r="BI27" s="141"/>
      <c r="BJ27" s="141"/>
      <c r="BK27" s="141"/>
      <c r="BL27" s="141"/>
    </row>
    <row r="28" spans="1:64" ht="15">
      <c r="A28" s="136" t="s">
        <v>335</v>
      </c>
      <c r="B28" s="136"/>
      <c r="C28" s="136"/>
      <c r="D28" s="136"/>
      <c r="E28" s="137"/>
      <c r="F28" s="136"/>
      <c r="G28" s="136"/>
      <c r="H28" s="136"/>
      <c r="I28" s="137"/>
      <c r="J28" s="136"/>
      <c r="K28" s="136"/>
      <c r="L28" s="136"/>
      <c r="M28" s="137"/>
      <c r="N28" s="136"/>
      <c r="O28" s="136"/>
      <c r="P28" s="136"/>
      <c r="Q28" s="137"/>
      <c r="R28" s="138">
        <f t="shared" si="0"/>
        <v>0</v>
      </c>
      <c r="S28" s="139">
        <f t="shared" si="1"/>
        <v>0</v>
      </c>
      <c r="T28" s="140"/>
      <c r="U28" s="140"/>
      <c r="V28" s="140"/>
      <c r="W28" s="140"/>
      <c r="X28" s="140"/>
      <c r="Y28" s="141"/>
      <c r="Z28" s="141"/>
      <c r="AA28" s="141"/>
      <c r="AB28" s="141"/>
      <c r="AC28" s="141"/>
      <c r="AD28" s="141"/>
      <c r="AE28" s="141"/>
      <c r="AG28" s="136" t="s">
        <v>335</v>
      </c>
      <c r="AH28" s="136"/>
      <c r="AI28" s="136"/>
      <c r="AJ28" s="136"/>
      <c r="AK28" s="137"/>
      <c r="AL28" s="136"/>
      <c r="AM28" s="136"/>
      <c r="AN28" s="136"/>
      <c r="AO28" s="137"/>
      <c r="AP28" s="181">
        <v>53</v>
      </c>
      <c r="AQ28" s="190">
        <v>2</v>
      </c>
      <c r="AR28" s="193">
        <v>0</v>
      </c>
      <c r="AS28" s="193">
        <f t="shared" si="4"/>
        <v>55</v>
      </c>
      <c r="AT28" s="211">
        <v>7835776</v>
      </c>
      <c r="AU28" s="190">
        <v>17</v>
      </c>
      <c r="AV28" s="193">
        <v>7</v>
      </c>
      <c r="AW28" s="193">
        <v>0</v>
      </c>
      <c r="AX28" s="137"/>
      <c r="AY28" s="138">
        <f t="shared" si="2"/>
        <v>79</v>
      </c>
      <c r="AZ28" s="209">
        <f t="shared" si="5"/>
        <v>7835776</v>
      </c>
      <c r="BA28" s="141"/>
      <c r="BB28" s="141"/>
      <c r="BC28" s="141"/>
      <c r="BD28" s="141"/>
      <c r="BE28" s="141"/>
      <c r="BF28" s="141"/>
      <c r="BG28" s="141"/>
      <c r="BH28" s="141"/>
      <c r="BI28" s="141"/>
      <c r="BJ28" s="141"/>
      <c r="BK28" s="141"/>
      <c r="BL28" s="141"/>
    </row>
    <row r="29" spans="1:64" ht="15">
      <c r="A29" s="136" t="s">
        <v>336</v>
      </c>
      <c r="B29" s="136"/>
      <c r="C29" s="136"/>
      <c r="D29" s="136"/>
      <c r="E29" s="137"/>
      <c r="F29" s="136"/>
      <c r="G29" s="136"/>
      <c r="H29" s="136"/>
      <c r="I29" s="137"/>
      <c r="J29" s="136"/>
      <c r="K29" s="136"/>
      <c r="L29" s="136"/>
      <c r="M29" s="137"/>
      <c r="N29" s="136"/>
      <c r="O29" s="136"/>
      <c r="P29" s="136"/>
      <c r="Q29" s="137"/>
      <c r="R29" s="138">
        <f t="shared" si="0"/>
        <v>0</v>
      </c>
      <c r="S29" s="139">
        <f t="shared" si="1"/>
        <v>0</v>
      </c>
      <c r="T29" s="140"/>
      <c r="U29" s="140"/>
      <c r="V29" s="140"/>
      <c r="W29" s="140"/>
      <c r="X29" s="140"/>
      <c r="Y29" s="141"/>
      <c r="Z29" s="141"/>
      <c r="AA29" s="141"/>
      <c r="AB29" s="141"/>
      <c r="AC29" s="141"/>
      <c r="AD29" s="141"/>
      <c r="AE29" s="141"/>
      <c r="AG29" s="136" t="s">
        <v>336</v>
      </c>
      <c r="AH29" s="136"/>
      <c r="AI29" s="136"/>
      <c r="AJ29" s="136"/>
      <c r="AK29" s="137"/>
      <c r="AL29" s="136"/>
      <c r="AM29" s="136"/>
      <c r="AN29" s="136"/>
      <c r="AO29" s="137"/>
      <c r="AP29" s="181">
        <v>23</v>
      </c>
      <c r="AQ29" s="190">
        <v>20</v>
      </c>
      <c r="AR29" s="193">
        <v>36</v>
      </c>
      <c r="AS29" s="193">
        <f t="shared" si="4"/>
        <v>79</v>
      </c>
      <c r="AT29" s="211">
        <v>11255023</v>
      </c>
      <c r="AU29" s="190">
        <v>12</v>
      </c>
      <c r="AV29" s="193">
        <v>55</v>
      </c>
      <c r="AW29" s="193">
        <v>22</v>
      </c>
      <c r="AX29" s="137"/>
      <c r="AY29" s="138">
        <f t="shared" si="2"/>
        <v>168</v>
      </c>
      <c r="AZ29" s="209">
        <f t="shared" si="5"/>
        <v>11255023</v>
      </c>
      <c r="BA29" s="141"/>
      <c r="BB29" s="141"/>
      <c r="BC29" s="141"/>
      <c r="BD29" s="141"/>
      <c r="BE29" s="141"/>
      <c r="BF29" s="141"/>
      <c r="BG29" s="141"/>
      <c r="BH29" s="141"/>
      <c r="BI29" s="141"/>
      <c r="BJ29" s="141"/>
      <c r="BK29" s="141"/>
      <c r="BL29" s="141"/>
    </row>
    <row r="30" spans="1:64" ht="14.45">
      <c r="A30" s="136" t="s">
        <v>337</v>
      </c>
      <c r="B30" s="136"/>
      <c r="C30" s="136"/>
      <c r="D30" s="136"/>
      <c r="E30" s="137"/>
      <c r="F30" s="136"/>
      <c r="G30" s="136"/>
      <c r="H30" s="136"/>
      <c r="I30" s="137"/>
      <c r="J30" s="136"/>
      <c r="K30" s="136"/>
      <c r="L30" s="136"/>
      <c r="M30" s="137"/>
      <c r="N30" s="136"/>
      <c r="O30" s="136"/>
      <c r="P30" s="136"/>
      <c r="Q30" s="137"/>
      <c r="R30" s="138">
        <f t="shared" si="0"/>
        <v>0</v>
      </c>
      <c r="S30" s="139">
        <f t="shared" si="1"/>
        <v>0</v>
      </c>
      <c r="T30" s="140"/>
      <c r="U30" s="140"/>
      <c r="V30" s="140"/>
      <c r="W30" s="140"/>
      <c r="X30" s="140"/>
      <c r="Y30" s="141"/>
      <c r="Z30" s="141"/>
      <c r="AA30" s="141"/>
      <c r="AB30" s="141"/>
      <c r="AC30" s="141"/>
      <c r="AD30" s="141"/>
      <c r="AE30" s="141"/>
      <c r="AG30" s="136" t="s">
        <v>337</v>
      </c>
      <c r="AH30" s="136"/>
      <c r="AI30" s="136"/>
      <c r="AJ30" s="136"/>
      <c r="AK30" s="137"/>
      <c r="AL30" s="136"/>
      <c r="AM30" s="136"/>
      <c r="AN30" s="136"/>
      <c r="AO30" s="137"/>
      <c r="AP30" s="181">
        <v>14</v>
      </c>
      <c r="AQ30" s="190">
        <v>0</v>
      </c>
      <c r="AR30" s="193">
        <v>39</v>
      </c>
      <c r="AS30" s="193">
        <f t="shared" si="4"/>
        <v>53</v>
      </c>
      <c r="AT30" s="211">
        <v>7550838</v>
      </c>
      <c r="AU30" s="190">
        <v>44</v>
      </c>
      <c r="AV30" s="193">
        <v>45</v>
      </c>
      <c r="AW30" s="193">
        <v>11</v>
      </c>
      <c r="AX30" s="137"/>
      <c r="AY30" s="138">
        <f t="shared" si="2"/>
        <v>153</v>
      </c>
      <c r="AZ30" s="209">
        <f t="shared" si="5"/>
        <v>7550838</v>
      </c>
      <c r="BA30" s="141"/>
      <c r="BB30" s="141"/>
      <c r="BC30" s="141"/>
      <c r="BD30" s="141"/>
      <c r="BE30" s="141"/>
      <c r="BF30" s="141"/>
      <c r="BG30" s="141"/>
      <c r="BH30" s="141"/>
      <c r="BI30" s="141"/>
      <c r="BJ30" s="141"/>
      <c r="BK30" s="141"/>
      <c r="BL30" s="141"/>
    </row>
    <row r="31" spans="1:64" ht="14.45">
      <c r="A31" s="136" t="s">
        <v>338</v>
      </c>
      <c r="B31" s="136"/>
      <c r="C31" s="136"/>
      <c r="D31" s="136"/>
      <c r="E31" s="137"/>
      <c r="F31" s="136"/>
      <c r="G31" s="136"/>
      <c r="H31" s="136"/>
      <c r="I31" s="137"/>
      <c r="J31" s="136"/>
      <c r="K31" s="136"/>
      <c r="L31" s="136"/>
      <c r="M31" s="137"/>
      <c r="N31" s="136"/>
      <c r="O31" s="136"/>
      <c r="P31" s="136"/>
      <c r="Q31" s="137"/>
      <c r="R31" s="138">
        <f t="shared" si="0"/>
        <v>0</v>
      </c>
      <c r="S31" s="139">
        <f t="shared" si="1"/>
        <v>0</v>
      </c>
      <c r="T31" s="140"/>
      <c r="U31" s="140"/>
      <c r="V31" s="140"/>
      <c r="W31" s="140"/>
      <c r="X31" s="140"/>
      <c r="Y31" s="141"/>
      <c r="Z31" s="141"/>
      <c r="AA31" s="141"/>
      <c r="AB31" s="141"/>
      <c r="AC31" s="141"/>
      <c r="AD31" s="141"/>
      <c r="AE31" s="141"/>
      <c r="AG31" s="136" t="s">
        <v>338</v>
      </c>
      <c r="AH31" s="136"/>
      <c r="AI31" s="136"/>
      <c r="AJ31" s="136"/>
      <c r="AK31" s="137"/>
      <c r="AL31" s="136"/>
      <c r="AM31" s="136"/>
      <c r="AN31" s="136"/>
      <c r="AO31" s="137"/>
      <c r="AP31" s="182">
        <v>0</v>
      </c>
      <c r="AQ31" s="191">
        <v>0</v>
      </c>
      <c r="AR31" s="194">
        <v>0</v>
      </c>
      <c r="AS31" s="194">
        <f t="shared" si="4"/>
        <v>0</v>
      </c>
      <c r="AT31" s="137"/>
      <c r="AU31" s="191">
        <v>0</v>
      </c>
      <c r="AV31" s="194">
        <v>0</v>
      </c>
      <c r="AW31" s="194">
        <v>0</v>
      </c>
      <c r="AX31" s="137"/>
      <c r="AY31" s="138">
        <f t="shared" si="2"/>
        <v>0</v>
      </c>
      <c r="AZ31" s="139"/>
      <c r="BA31" s="141"/>
      <c r="BB31" s="141"/>
      <c r="BC31" s="141"/>
      <c r="BD31" s="141"/>
      <c r="BE31" s="141"/>
      <c r="BF31" s="141"/>
      <c r="BG31" s="141"/>
      <c r="BH31" s="141"/>
      <c r="BI31" s="141"/>
      <c r="BJ31" s="141"/>
      <c r="BK31" s="141"/>
      <c r="BL31" s="141"/>
    </row>
    <row r="32" spans="1:64" ht="13.9">
      <c r="A32" s="143" t="s">
        <v>339</v>
      </c>
      <c r="B32" s="144">
        <f>SUM(B11:B31)</f>
        <v>0</v>
      </c>
      <c r="C32" s="144">
        <f t="shared" ref="C32:AE32" si="6">SUM(C11:C31)</f>
        <v>0</v>
      </c>
      <c r="D32" s="144">
        <f t="shared" si="6"/>
        <v>0</v>
      </c>
      <c r="E32" s="145">
        <f>SUM(E11:E31)</f>
        <v>0</v>
      </c>
      <c r="F32" s="144">
        <f t="shared" si="6"/>
        <v>0</v>
      </c>
      <c r="G32" s="144">
        <f t="shared" si="6"/>
        <v>0</v>
      </c>
      <c r="H32" s="144">
        <f t="shared" si="6"/>
        <v>0</v>
      </c>
      <c r="I32" s="145">
        <f>SUM(I11:I31)</f>
        <v>0</v>
      </c>
      <c r="J32" s="144">
        <f t="shared" si="6"/>
        <v>600</v>
      </c>
      <c r="K32" s="144">
        <f t="shared" si="6"/>
        <v>500</v>
      </c>
      <c r="L32" s="144">
        <f t="shared" si="6"/>
        <v>600</v>
      </c>
      <c r="M32" s="145">
        <f>SUM(M11:M31)</f>
        <v>0</v>
      </c>
      <c r="N32" s="144">
        <f t="shared" si="6"/>
        <v>600</v>
      </c>
      <c r="O32" s="144">
        <f t="shared" si="6"/>
        <v>600</v>
      </c>
      <c r="P32" s="144">
        <f t="shared" si="6"/>
        <v>400</v>
      </c>
      <c r="Q32" s="145">
        <f>SUM(Q11:Q31)</f>
        <v>0</v>
      </c>
      <c r="R32" s="144">
        <f t="shared" si="6"/>
        <v>3300</v>
      </c>
      <c r="S32" s="139">
        <f t="shared" si="6"/>
        <v>0</v>
      </c>
      <c r="T32" s="144">
        <f t="shared" si="6"/>
        <v>0</v>
      </c>
      <c r="U32" s="144">
        <f t="shared" si="6"/>
        <v>0</v>
      </c>
      <c r="V32" s="144">
        <f t="shared" si="6"/>
        <v>0</v>
      </c>
      <c r="W32" s="144">
        <f t="shared" si="6"/>
        <v>0</v>
      </c>
      <c r="X32" s="144">
        <f t="shared" si="6"/>
        <v>0</v>
      </c>
      <c r="Y32" s="144">
        <f t="shared" si="6"/>
        <v>0</v>
      </c>
      <c r="Z32" s="144">
        <f t="shared" si="6"/>
        <v>0</v>
      </c>
      <c r="AA32" s="144">
        <f t="shared" si="6"/>
        <v>0</v>
      </c>
      <c r="AB32" s="144">
        <f t="shared" si="6"/>
        <v>0</v>
      </c>
      <c r="AC32" s="144">
        <f t="shared" si="6"/>
        <v>0</v>
      </c>
      <c r="AD32" s="144">
        <f t="shared" si="6"/>
        <v>0</v>
      </c>
      <c r="AE32" s="144">
        <f t="shared" si="6"/>
        <v>0</v>
      </c>
      <c r="AG32" s="143" t="s">
        <v>339</v>
      </c>
      <c r="AH32" s="144">
        <f t="shared" ref="AH32:AX32" si="7">SUM(AH11:AH31)</f>
        <v>0</v>
      </c>
      <c r="AI32" s="144">
        <f t="shared" si="7"/>
        <v>0</v>
      </c>
      <c r="AJ32" s="144">
        <f t="shared" si="7"/>
        <v>0</v>
      </c>
      <c r="AK32" s="145">
        <f t="shared" si="7"/>
        <v>0</v>
      </c>
      <c r="AL32" s="144">
        <f t="shared" si="7"/>
        <v>0</v>
      </c>
      <c r="AM32" s="144">
        <f t="shared" si="7"/>
        <v>0</v>
      </c>
      <c r="AN32" s="144">
        <f t="shared" si="7"/>
        <v>0</v>
      </c>
      <c r="AO32" s="145">
        <f t="shared" si="7"/>
        <v>0</v>
      </c>
      <c r="AP32" s="144">
        <f t="shared" si="7"/>
        <v>700</v>
      </c>
      <c r="AQ32" s="144">
        <f t="shared" si="7"/>
        <v>519</v>
      </c>
      <c r="AR32" s="144">
        <f t="shared" si="7"/>
        <v>631</v>
      </c>
      <c r="AS32" s="144">
        <f t="shared" si="4"/>
        <v>1850</v>
      </c>
      <c r="AT32" s="195">
        <f>AZ32</f>
        <v>263567000</v>
      </c>
      <c r="AU32" s="144">
        <f t="shared" si="7"/>
        <v>623</v>
      </c>
      <c r="AV32" s="144">
        <f t="shared" si="7"/>
        <v>602</v>
      </c>
      <c r="AW32" s="144">
        <f t="shared" si="7"/>
        <v>404</v>
      </c>
      <c r="AX32" s="145">
        <f t="shared" si="7"/>
        <v>0</v>
      </c>
      <c r="AY32" s="146">
        <f t="shared" ref="AY32:BL32" si="8">SUM(AY11:AY31)</f>
        <v>3479</v>
      </c>
      <c r="AZ32" s="210">
        <f t="shared" si="8"/>
        <v>263567000</v>
      </c>
      <c r="BA32" s="144">
        <f t="shared" si="8"/>
        <v>0</v>
      </c>
      <c r="BB32" s="144">
        <f t="shared" si="8"/>
        <v>0</v>
      </c>
      <c r="BC32" s="144">
        <f t="shared" si="8"/>
        <v>0</v>
      </c>
      <c r="BD32" s="144">
        <f t="shared" si="8"/>
        <v>0</v>
      </c>
      <c r="BE32" s="144">
        <f t="shared" si="8"/>
        <v>0</v>
      </c>
      <c r="BF32" s="144">
        <f t="shared" si="8"/>
        <v>0</v>
      </c>
      <c r="BG32" s="144">
        <f t="shared" si="8"/>
        <v>0</v>
      </c>
      <c r="BH32" s="144">
        <f t="shared" si="8"/>
        <v>0</v>
      </c>
      <c r="BI32" s="144">
        <f t="shared" si="8"/>
        <v>0</v>
      </c>
      <c r="BJ32" s="144">
        <f t="shared" si="8"/>
        <v>0</v>
      </c>
      <c r="BK32" s="144">
        <f t="shared" si="8"/>
        <v>0</v>
      </c>
      <c r="BL32" s="144">
        <f t="shared" si="8"/>
        <v>0</v>
      </c>
    </row>
  </sheetData>
  <mergeCells count="28">
    <mergeCell ref="B7:BL7"/>
    <mergeCell ref="T9:Y9"/>
    <mergeCell ref="AR9:AT9"/>
    <mergeCell ref="A9:A10"/>
    <mergeCell ref="D9:E9"/>
    <mergeCell ref="H9:I9"/>
    <mergeCell ref="B6:BL6"/>
    <mergeCell ref="R9:S9"/>
    <mergeCell ref="AW9:AX9"/>
    <mergeCell ref="BJ4:BL4"/>
    <mergeCell ref="A4:BI4"/>
    <mergeCell ref="BG9:BL9"/>
    <mergeCell ref="BA9:BF9"/>
    <mergeCell ref="AY9:AZ9"/>
    <mergeCell ref="AG5:BL5"/>
    <mergeCell ref="A5:AE5"/>
    <mergeCell ref="AJ9:AK9"/>
    <mergeCell ref="AN9:AO9"/>
    <mergeCell ref="Z9:AE9"/>
    <mergeCell ref="AG9:AG10"/>
    <mergeCell ref="L9:M9"/>
    <mergeCell ref="P9:Q9"/>
    <mergeCell ref="BJ1:BL1"/>
    <mergeCell ref="BJ2:BL2"/>
    <mergeCell ref="BJ3:BL3"/>
    <mergeCell ref="A1:BI1"/>
    <mergeCell ref="A2:BI2"/>
    <mergeCell ref="A3:BI3"/>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J14"/>
  <sheetViews>
    <sheetView zoomScaleNormal="100" workbookViewId="0">
      <selection activeCell="F14" sqref="F14"/>
    </sheetView>
  </sheetViews>
  <sheetFormatPr defaultColWidth="11.42578125" defaultRowHeight="13.9"/>
  <cols>
    <col min="1" max="1" width="21" style="236" customWidth="1"/>
    <col min="2" max="4" width="20.42578125" style="66" customWidth="1"/>
    <col min="5" max="5" width="24.28515625" style="66" customWidth="1"/>
    <col min="6" max="7" width="11.42578125" style="66"/>
    <col min="8" max="8" width="17.7109375" style="66" customWidth="1"/>
    <col min="9" max="9" width="11.42578125" style="66"/>
    <col min="10" max="10" width="16.7109375" style="66" bestFit="1" customWidth="1"/>
    <col min="11" max="16384" width="11.42578125" style="66"/>
  </cols>
  <sheetData>
    <row r="1" spans="1:10" s="15" customFormat="1" ht="16.5" customHeight="1">
      <c r="A1" s="478"/>
      <c r="B1" s="481" t="s">
        <v>121</v>
      </c>
      <c r="C1" s="481"/>
      <c r="D1" s="481"/>
      <c r="E1" s="147" t="s">
        <v>122</v>
      </c>
    </row>
    <row r="2" spans="1:10" s="15" customFormat="1" ht="20.25" customHeight="1">
      <c r="A2" s="479"/>
      <c r="B2" s="482" t="s">
        <v>123</v>
      </c>
      <c r="C2" s="482"/>
      <c r="D2" s="482"/>
      <c r="E2" s="148" t="s">
        <v>124</v>
      </c>
    </row>
    <row r="3" spans="1:10" s="15" customFormat="1" ht="30" customHeight="1">
      <c r="A3" s="479"/>
      <c r="B3" s="483" t="s">
        <v>125</v>
      </c>
      <c r="C3" s="483"/>
      <c r="D3" s="483"/>
      <c r="E3" s="148" t="s">
        <v>126</v>
      </c>
    </row>
    <row r="4" spans="1:10" s="15" customFormat="1" ht="16.5" customHeight="1" thickBot="1">
      <c r="A4" s="480"/>
      <c r="B4" s="352"/>
      <c r="C4" s="352"/>
      <c r="D4" s="352"/>
      <c r="E4" s="149" t="s">
        <v>340</v>
      </c>
    </row>
    <row r="5" spans="1:10" s="15" customFormat="1" ht="9" customHeight="1" thickBot="1">
      <c r="A5" s="236"/>
      <c r="B5" s="66"/>
      <c r="C5" s="66"/>
      <c r="D5" s="66"/>
      <c r="E5" s="66"/>
    </row>
    <row r="6" spans="1:10" ht="14.25" customHeight="1">
      <c r="A6" s="470" t="s">
        <v>341</v>
      </c>
      <c r="B6" s="283"/>
      <c r="C6" s="283"/>
      <c r="D6" s="283"/>
      <c r="E6" s="471"/>
    </row>
    <row r="7" spans="1:10" ht="36.75" customHeight="1" thickBot="1">
      <c r="A7" s="150" t="s">
        <v>342</v>
      </c>
      <c r="B7" s="151" t="s">
        <v>343</v>
      </c>
      <c r="C7" s="484" t="s">
        <v>344</v>
      </c>
      <c r="D7" s="484"/>
      <c r="E7" s="485"/>
    </row>
    <row r="8" spans="1:10" ht="49.5" customHeight="1">
      <c r="A8" s="240" t="s">
        <v>345</v>
      </c>
      <c r="B8" s="215" t="s">
        <v>346</v>
      </c>
      <c r="C8" s="472" t="s">
        <v>347</v>
      </c>
      <c r="D8" s="473"/>
      <c r="E8" s="474"/>
    </row>
    <row r="9" spans="1:10" ht="51" customHeight="1">
      <c r="A9" s="237" t="s">
        <v>348</v>
      </c>
      <c r="B9" s="215" t="s">
        <v>346</v>
      </c>
      <c r="C9" s="475" t="s">
        <v>349</v>
      </c>
      <c r="D9" s="476"/>
      <c r="E9" s="477"/>
    </row>
    <row r="10" spans="1:10" ht="63" customHeight="1">
      <c r="A10" s="237" t="s">
        <v>348</v>
      </c>
      <c r="B10" s="215" t="s">
        <v>346</v>
      </c>
      <c r="C10" s="475" t="s">
        <v>350</v>
      </c>
      <c r="D10" s="476"/>
      <c r="E10" s="477"/>
    </row>
    <row r="11" spans="1:10" ht="49.5" customHeight="1">
      <c r="A11" s="237" t="s">
        <v>348</v>
      </c>
      <c r="B11" s="215" t="s">
        <v>346</v>
      </c>
      <c r="C11" s="475" t="s">
        <v>351</v>
      </c>
      <c r="D11" s="476"/>
      <c r="E11" s="477"/>
      <c r="G11" s="162" t="s">
        <v>352</v>
      </c>
      <c r="H11" s="163">
        <v>298983898</v>
      </c>
      <c r="J11" s="164">
        <f>H11*100/H14</f>
        <v>45.79757780170317</v>
      </c>
    </row>
    <row r="12" spans="1:10" ht="14.45">
      <c r="A12" s="238"/>
      <c r="B12" s="152"/>
      <c r="C12" s="464"/>
      <c r="D12" s="465"/>
      <c r="E12" s="466"/>
      <c r="G12" s="162" t="s">
        <v>353</v>
      </c>
      <c r="H12" s="163">
        <v>298983900</v>
      </c>
      <c r="J12" s="164">
        <f>H12*100/H14</f>
        <v>45.797578108057984</v>
      </c>
    </row>
    <row r="13" spans="1:10" ht="14.45">
      <c r="A13" s="238"/>
      <c r="B13" s="152"/>
      <c r="C13" s="464"/>
      <c r="D13" s="465"/>
      <c r="E13" s="466"/>
      <c r="G13" s="162" t="s">
        <v>354</v>
      </c>
      <c r="H13" s="163">
        <v>54869999</v>
      </c>
      <c r="J13" s="164">
        <f>H13*100/H14</f>
        <v>8.4048440902388499</v>
      </c>
    </row>
    <row r="14" spans="1:10" ht="15" thickBot="1">
      <c r="A14" s="239"/>
      <c r="B14" s="153"/>
      <c r="C14" s="467"/>
      <c r="D14" s="468"/>
      <c r="E14" s="469"/>
      <c r="H14" s="163">
        <f>SUM(H11:H13)</f>
        <v>652837797</v>
      </c>
      <c r="J14" s="165">
        <f>SUM(J11:J13)</f>
        <v>100.00000000000001</v>
      </c>
    </row>
  </sheetData>
  <mergeCells count="13">
    <mergeCell ref="A1:A4"/>
    <mergeCell ref="B1:D1"/>
    <mergeCell ref="B2:D2"/>
    <mergeCell ref="B3:D4"/>
    <mergeCell ref="C7:E7"/>
    <mergeCell ref="C13:E13"/>
    <mergeCell ref="C14:E14"/>
    <mergeCell ref="A6:E6"/>
    <mergeCell ref="C8:E8"/>
    <mergeCell ref="C9:E9"/>
    <mergeCell ref="C10:E10"/>
    <mergeCell ref="C11:E11"/>
    <mergeCell ref="C12:E12"/>
  </mergeCells>
  <phoneticPr fontId="41" type="noConversion"/>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defaultColWidth="11.42578125" defaultRowHeight="14.45"/>
  <cols>
    <col min="1" max="1" width="15.85546875" customWidth="1"/>
    <col min="2" max="2" width="70.42578125" customWidth="1"/>
    <col min="3" max="3" width="45.85546875" customWidth="1"/>
    <col min="4" max="4" width="77.85546875" customWidth="1"/>
    <col min="5" max="5" width="15.42578125" customWidth="1"/>
    <col min="6" max="6" width="53.42578125" customWidth="1"/>
    <col min="7" max="7" width="32.85546875" style="7" customWidth="1"/>
    <col min="8" max="8" width="19" style="2" customWidth="1"/>
    <col min="9" max="9" width="29.42578125" style="2" customWidth="1"/>
    <col min="10" max="10" width="36.28515625" style="2" customWidth="1"/>
  </cols>
  <sheetData>
    <row r="1" spans="1:10" ht="26.45">
      <c r="A1" s="9" t="s">
        <v>355</v>
      </c>
      <c r="B1" s="9" t="s">
        <v>14</v>
      </c>
      <c r="C1" s="9" t="s">
        <v>356</v>
      </c>
      <c r="D1" s="9" t="s">
        <v>357</v>
      </c>
      <c r="E1" s="9" t="s">
        <v>358</v>
      </c>
      <c r="F1" s="10" t="s">
        <v>359</v>
      </c>
      <c r="G1" s="10" t="s">
        <v>86</v>
      </c>
      <c r="H1" s="10" t="s">
        <v>360</v>
      </c>
      <c r="I1" s="10" t="s">
        <v>360</v>
      </c>
      <c r="J1" s="10" t="s">
        <v>301</v>
      </c>
    </row>
    <row r="2" spans="1:10">
      <c r="A2" s="11"/>
      <c r="B2" s="11"/>
      <c r="C2" s="11"/>
      <c r="D2" s="11"/>
      <c r="E2" s="11"/>
      <c r="F2" s="12"/>
      <c r="G2" s="3" t="s">
        <v>361</v>
      </c>
      <c r="H2" s="8" t="s">
        <v>362</v>
      </c>
      <c r="I2" s="8" t="s">
        <v>363</v>
      </c>
      <c r="J2" s="8" t="s">
        <v>364</v>
      </c>
    </row>
    <row r="3" spans="1:10">
      <c r="A3" s="8" t="s">
        <v>365</v>
      </c>
      <c r="B3" s="14" t="s">
        <v>366</v>
      </c>
      <c r="C3" s="13" t="s">
        <v>367</v>
      </c>
      <c r="D3" s="8" t="s">
        <v>368</v>
      </c>
      <c r="E3" s="8" t="s">
        <v>369</v>
      </c>
      <c r="F3" s="8" t="s">
        <v>370</v>
      </c>
      <c r="G3" s="8" t="s">
        <v>371</v>
      </c>
      <c r="H3" s="8" t="s">
        <v>372</v>
      </c>
      <c r="I3" s="8" t="s">
        <v>373</v>
      </c>
      <c r="J3" s="8" t="s">
        <v>310</v>
      </c>
    </row>
    <row r="4" spans="1:10">
      <c r="A4" s="8" t="s">
        <v>374</v>
      </c>
      <c r="B4" s="14" t="s">
        <v>375</v>
      </c>
      <c r="C4" s="13" t="s">
        <v>376</v>
      </c>
      <c r="D4" s="8" t="s">
        <v>377</v>
      </c>
      <c r="E4" s="8" t="s">
        <v>378</v>
      </c>
      <c r="F4" s="8" t="s">
        <v>379</v>
      </c>
      <c r="G4" s="8" t="s">
        <v>380</v>
      </c>
      <c r="H4" s="8" t="s">
        <v>381</v>
      </c>
      <c r="I4" s="8" t="s">
        <v>382</v>
      </c>
      <c r="J4" s="8" t="s">
        <v>305</v>
      </c>
    </row>
    <row r="5" spans="1:10">
      <c r="A5" s="8" t="s">
        <v>134</v>
      </c>
      <c r="B5" s="14" t="s">
        <v>135</v>
      </c>
      <c r="C5" s="13" t="s">
        <v>383</v>
      </c>
      <c r="D5" s="8" t="s">
        <v>384</v>
      </c>
      <c r="E5" s="8" t="s">
        <v>385</v>
      </c>
      <c r="F5" s="8" t="s">
        <v>386</v>
      </c>
      <c r="G5" s="8" t="s">
        <v>387</v>
      </c>
      <c r="H5" s="8" t="s">
        <v>227</v>
      </c>
      <c r="I5" s="8" t="s">
        <v>388</v>
      </c>
      <c r="J5" s="8" t="s">
        <v>306</v>
      </c>
    </row>
    <row r="6" spans="1:10">
      <c r="A6" s="8" t="s">
        <v>389</v>
      </c>
      <c r="B6" s="14" t="s">
        <v>390</v>
      </c>
      <c r="C6" s="13" t="s">
        <v>391</v>
      </c>
      <c r="D6" s="8" t="s">
        <v>392</v>
      </c>
      <c r="E6" s="8" t="s">
        <v>393</v>
      </c>
      <c r="F6" s="8" t="s">
        <v>394</v>
      </c>
      <c r="G6" s="8" t="s">
        <v>395</v>
      </c>
      <c r="H6" s="8"/>
      <c r="I6" s="8" t="s">
        <v>396</v>
      </c>
      <c r="J6" s="8" t="s">
        <v>307</v>
      </c>
    </row>
    <row r="7" spans="1:10">
      <c r="A7" s="8"/>
      <c r="B7" s="14" t="s">
        <v>397</v>
      </c>
      <c r="C7" s="13" t="s">
        <v>398</v>
      </c>
      <c r="D7" s="8" t="s">
        <v>399</v>
      </c>
      <c r="E7" s="8" t="s">
        <v>400</v>
      </c>
      <c r="F7" s="8" t="s">
        <v>401</v>
      </c>
      <c r="G7" s="8" t="s">
        <v>402</v>
      </c>
      <c r="H7" s="8"/>
      <c r="I7" s="8" t="s">
        <v>316</v>
      </c>
      <c r="J7" s="8" t="s">
        <v>308</v>
      </c>
    </row>
    <row r="8" spans="1:10">
      <c r="A8" s="8"/>
      <c r="B8" s="14" t="s">
        <v>403</v>
      </c>
      <c r="C8" s="13" t="s">
        <v>404</v>
      </c>
      <c r="D8" s="8" t="s">
        <v>405</v>
      </c>
      <c r="E8" s="8" t="s">
        <v>406</v>
      </c>
      <c r="F8" s="8" t="s">
        <v>407</v>
      </c>
      <c r="G8" s="8" t="s">
        <v>408</v>
      </c>
      <c r="H8" s="8"/>
      <c r="I8" s="8"/>
      <c r="J8" s="8"/>
    </row>
    <row r="9" spans="1:10">
      <c r="C9" s="13" t="s">
        <v>409</v>
      </c>
      <c r="D9" s="8" t="s">
        <v>133</v>
      </c>
      <c r="E9" s="8"/>
      <c r="F9" s="8"/>
      <c r="G9" s="8" t="s">
        <v>410</v>
      </c>
    </row>
    <row r="10" spans="1:10">
      <c r="C10" s="13" t="s">
        <v>411</v>
      </c>
      <c r="D10" s="8" t="s">
        <v>412</v>
      </c>
      <c r="E10" s="8"/>
      <c r="F10" s="8"/>
      <c r="G10" s="8" t="s">
        <v>413</v>
      </c>
    </row>
    <row r="11" spans="1:10">
      <c r="C11" s="13" t="s">
        <v>414</v>
      </c>
      <c r="D11" s="8" t="s">
        <v>415</v>
      </c>
      <c r="E11" s="8"/>
      <c r="F11" s="8"/>
      <c r="G11" s="8" t="s">
        <v>416</v>
      </c>
    </row>
    <row r="12" spans="1:10">
      <c r="C12" s="13" t="s">
        <v>417</v>
      </c>
      <c r="D12" s="8" t="s">
        <v>418</v>
      </c>
      <c r="E12" s="8"/>
      <c r="F12" s="8"/>
      <c r="G12" s="8" t="s">
        <v>419</v>
      </c>
    </row>
    <row r="13" spans="1:10">
      <c r="C13" s="13" t="s">
        <v>420</v>
      </c>
      <c r="D13" s="8" t="s">
        <v>421</v>
      </c>
      <c r="E13" s="8"/>
      <c r="F13" s="8"/>
      <c r="G13" s="8" t="s">
        <v>422</v>
      </c>
    </row>
    <row r="14" spans="1:10">
      <c r="B14" s="1"/>
      <c r="C14" s="13" t="s">
        <v>423</v>
      </c>
      <c r="D14" s="8" t="s">
        <v>424</v>
      </c>
      <c r="E14" s="8"/>
      <c r="F14" s="8"/>
      <c r="G14" s="8" t="s">
        <v>425</v>
      </c>
    </row>
    <row r="15" spans="1:10">
      <c r="B15" s="1"/>
      <c r="C15" s="13" t="s">
        <v>426</v>
      </c>
      <c r="D15" s="8" t="s">
        <v>427</v>
      </c>
      <c r="E15" s="8"/>
      <c r="F15" s="8"/>
      <c r="G15" s="8" t="s">
        <v>428</v>
      </c>
    </row>
    <row r="16" spans="1:10">
      <c r="C16" s="13" t="s">
        <v>429</v>
      </c>
      <c r="D16" s="8"/>
      <c r="E16" s="1"/>
      <c r="G16" s="5"/>
    </row>
    <row r="17" spans="2:7">
      <c r="C17" s="13" t="s">
        <v>430</v>
      </c>
      <c r="D17" s="8"/>
      <c r="E17" s="1"/>
      <c r="G17" s="5"/>
    </row>
    <row r="18" spans="2:7">
      <c r="C18" s="13" t="s">
        <v>431</v>
      </c>
      <c r="D18" s="8"/>
      <c r="E18" s="1"/>
      <c r="G18" s="5"/>
    </row>
    <row r="19" spans="2:7">
      <c r="C19" s="13" t="s">
        <v>136</v>
      </c>
      <c r="D19" s="8"/>
      <c r="E19" s="1"/>
      <c r="G19" s="5"/>
    </row>
    <row r="20" spans="2:7">
      <c r="B20" s="1"/>
      <c r="C20" s="13" t="s">
        <v>432</v>
      </c>
      <c r="D20" s="8"/>
      <c r="E20" s="1"/>
      <c r="G20" s="5"/>
    </row>
    <row r="21" spans="2:7">
      <c r="E21" s="1"/>
      <c r="G21" s="5"/>
    </row>
    <row r="22" spans="2:7">
      <c r="E22" s="1"/>
      <c r="G22" s="5"/>
    </row>
    <row r="23" spans="2:7">
      <c r="G23" s="5"/>
    </row>
    <row r="24" spans="2:7">
      <c r="G24" s="6" t="s">
        <v>433</v>
      </c>
    </row>
    <row r="25" spans="2:7">
      <c r="G25" s="4" t="s">
        <v>434</v>
      </c>
    </row>
    <row r="26" spans="2:7">
      <c r="G26" s="4" t="s">
        <v>435</v>
      </c>
    </row>
    <row r="27" spans="2:7">
      <c r="G27" s="4" t="s">
        <v>436</v>
      </c>
    </row>
    <row r="28" spans="2:7">
      <c r="G28" s="4" t="s">
        <v>437</v>
      </c>
    </row>
    <row r="29" spans="2:7">
      <c r="G29" s="4" t="s">
        <v>438</v>
      </c>
    </row>
    <row r="30" spans="2:7">
      <c r="G30" s="4" t="s">
        <v>439</v>
      </c>
    </row>
    <row r="31" spans="2:7">
      <c r="G31" s="4" t="s">
        <v>440</v>
      </c>
    </row>
    <row r="32" spans="2:7">
      <c r="G32" s="4" t="s">
        <v>441</v>
      </c>
    </row>
    <row r="33" spans="7:7">
      <c r="G33" s="4" t="s">
        <v>442</v>
      </c>
    </row>
    <row r="34" spans="7:7">
      <c r="G34" s="4" t="s">
        <v>443</v>
      </c>
    </row>
    <row r="35" spans="7:7">
      <c r="G35" s="4" t="s">
        <v>444</v>
      </c>
    </row>
    <row r="36" spans="7:7">
      <c r="G36" s="4" t="s">
        <v>445</v>
      </c>
    </row>
    <row r="37" spans="7:7">
      <c r="G37" s="4" t="s">
        <v>446</v>
      </c>
    </row>
    <row r="38" spans="7:7">
      <c r="G38" s="4" t="s">
        <v>447</v>
      </c>
    </row>
    <row r="39" spans="7:7">
      <c r="G39" s="4" t="s">
        <v>448</v>
      </c>
    </row>
    <row r="40" spans="7:7">
      <c r="G40" s="4" t="s">
        <v>449</v>
      </c>
    </row>
    <row r="41" spans="7:7">
      <c r="G41" s="4" t="s">
        <v>450</v>
      </c>
    </row>
    <row r="42" spans="7:7">
      <c r="G42" s="4" t="s">
        <v>451</v>
      </c>
    </row>
    <row r="43" spans="7:7">
      <c r="G43" s="4" t="s">
        <v>452</v>
      </c>
    </row>
    <row r="44" spans="7:7">
      <c r="G44" s="4" t="s">
        <v>453</v>
      </c>
    </row>
    <row r="45" spans="7:7">
      <c r="G45" s="4" t="s">
        <v>454</v>
      </c>
    </row>
    <row r="46" spans="7:7">
      <c r="G46" s="4" t="s">
        <v>455</v>
      </c>
    </row>
    <row r="47" spans="7:7">
      <c r="G47" s="4" t="s">
        <v>456</v>
      </c>
    </row>
    <row r="48" spans="7:7">
      <c r="G48" s="4" t="s">
        <v>457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file>

<file path=customXml/itemProps2.xml><?xml version="1.0" encoding="utf-8"?>
<ds:datastoreItem xmlns:ds="http://schemas.openxmlformats.org/officeDocument/2006/customXml" ds:itemID="{202E8B72-858C-4889-8960-E361352B4DBB}"/>
</file>

<file path=customXml/itemProps3.xml><?xml version="1.0" encoding="utf-8"?>
<ds:datastoreItem xmlns:ds="http://schemas.openxmlformats.org/officeDocument/2006/customXml" ds:itemID="{7EB4FA0F-4C2A-4AD5-B77A-1EEE3893F7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2025-01-23T16:07:14Z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