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Noviembre\"/>
    </mc:Choice>
  </mc:AlternateContent>
  <xr:revisionPtr revIDLastSave="0" documentId="13_ncr:1_{A03E58C1-8C7B-4BF7-9607-942C9C8BCA13}" xr6:coauthVersionLast="47" xr6:coauthVersionMax="47" xr10:uidLastSave="{00000000-0000-0000-0000-000000000000}"/>
  <bookViews>
    <workbookView xWindow="-120" yWindow="-120" windowWidth="29040" windowHeight="15720" activeTab="1" xr2:uid="{00000000-000D-0000-FFFF-FFFF00000000}"/>
  </bookViews>
  <sheets>
    <sheet name="Instructivo" sheetId="44" state="hidden" r:id="rId1"/>
    <sheet name="META 1" sheetId="40" r:id="rId2"/>
    <sheet name="META 2" sheetId="45" r:id="rId3"/>
    <sheet name="META 3" sheetId="46" r:id="rId4"/>
    <sheet name="META 4" sheetId="47" r:id="rId5"/>
    <sheet name="Indicadores PA" sheetId="36" r:id="rId6"/>
    <sheet name="Control de Cambios" sheetId="41" r:id="rId7"/>
    <sheet name="Hoja1" sheetId="42" state="hidden" r:id="rId8"/>
    <sheet name="listas" sheetId="43" state="hidden" r:id="rId9"/>
  </sheets>
  <definedNames>
    <definedName name="_xlnm._FilterDatabase" localSheetId="5" hidden="1">'Indicadores PA'!$A$12:$AV$12</definedName>
    <definedName name="_xlnm.Print_Area" localSheetId="1">'META 1'!$B$1:$AE$52</definedName>
    <definedName name="_xlnm.Print_Area" localSheetId="2">'META 2'!$A$1:$AD$44</definedName>
    <definedName name="_xlnm.Print_Area" localSheetId="3">'META 3'!$A$1:$AD$42</definedName>
    <definedName name="_xlnm.Print_Area" localSheetId="4">'META 4'!$A$1:$AD$44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47" l="1"/>
  <c r="AA23" i="47"/>
  <c r="AA25" i="46"/>
  <c r="AA23" i="46"/>
  <c r="AA25" i="45"/>
  <c r="AA23" i="45"/>
  <c r="AB25" i="40"/>
  <c r="AB23" i="40"/>
  <c r="AP27" i="36"/>
  <c r="AP25" i="36"/>
  <c r="AQ25" i="36" s="1"/>
  <c r="Z25" i="47"/>
  <c r="Z23" i="47"/>
  <c r="Z25" i="46"/>
  <c r="Z23" i="46"/>
  <c r="Z25" i="45"/>
  <c r="Z23" i="45"/>
  <c r="AA25" i="40"/>
  <c r="AA23" i="40"/>
  <c r="AB24" i="45" l="1"/>
  <c r="AP21" i="36" l="1"/>
  <c r="AP20" i="36"/>
  <c r="AP19" i="36"/>
  <c r="AP17" i="36"/>
  <c r="AP23" i="36"/>
  <c r="Y25" i="47" l="1"/>
  <c r="Y23" i="47"/>
  <c r="Y25" i="46"/>
  <c r="Y23" i="46"/>
  <c r="Y25" i="45"/>
  <c r="Y23" i="45"/>
  <c r="Z25" i="40"/>
  <c r="AC23" i="45" l="1"/>
  <c r="AD23" i="45" s="1"/>
  <c r="X23" i="47"/>
  <c r="X23" i="46"/>
  <c r="X23" i="45"/>
  <c r="P42" i="47" l="1"/>
  <c r="W23" i="47"/>
  <c r="W23" i="46"/>
  <c r="X23" i="40"/>
  <c r="Y23" i="40" l="1"/>
  <c r="Z23" i="40" s="1"/>
  <c r="AP14" i="36"/>
  <c r="AQ14" i="36" s="1"/>
  <c r="AP15" i="36"/>
  <c r="AQ15" i="36" s="1"/>
  <c r="AP16" i="36"/>
  <c r="AQ16" i="36" s="1"/>
  <c r="AP18" i="36"/>
  <c r="AQ18" i="36" s="1"/>
  <c r="AP22" i="36"/>
  <c r="AQ22" i="36" s="1"/>
  <c r="AP24" i="36"/>
  <c r="AQ24" i="36" s="1"/>
  <c r="P44" i="46"/>
  <c r="P43" i="45"/>
  <c r="Q42" i="40" l="1"/>
  <c r="Q43" i="40"/>
  <c r="Q44" i="40"/>
  <c r="Q45" i="40"/>
  <c r="Q46" i="40"/>
  <c r="Q47" i="40"/>
  <c r="Q48" i="40"/>
  <c r="Q49" i="40"/>
  <c r="Q50" i="40"/>
  <c r="Q52" i="40"/>
  <c r="Q41" i="40"/>
  <c r="P41" i="45"/>
  <c r="P35" i="46" l="1"/>
  <c r="P43" i="46"/>
  <c r="P41" i="46"/>
  <c r="C35" i="40"/>
  <c r="P43" i="47"/>
  <c r="X22" i="46" l="1"/>
  <c r="Y22" i="40"/>
  <c r="X22" i="45"/>
  <c r="AC24" i="45"/>
  <c r="P44" i="47"/>
  <c r="P41" i="47"/>
  <c r="P36" i="47"/>
  <c r="P35" i="47"/>
  <c r="P30" i="47"/>
  <c r="AC25" i="47"/>
  <c r="N25" i="47"/>
  <c r="O25" i="47" s="1"/>
  <c r="AC24" i="47"/>
  <c r="M24" i="47"/>
  <c r="L24" i="47"/>
  <c r="H24" i="47"/>
  <c r="G24" i="47"/>
  <c r="F24" i="47"/>
  <c r="E24" i="47"/>
  <c r="D24" i="47"/>
  <c r="C24" i="47"/>
  <c r="B24" i="47"/>
  <c r="AC23" i="47"/>
  <c r="N23" i="47"/>
  <c r="O23" i="47" s="1"/>
  <c r="AC22" i="47"/>
  <c r="N22" i="47"/>
  <c r="P42" i="46"/>
  <c r="P36" i="46"/>
  <c r="P30" i="46"/>
  <c r="AC25" i="46"/>
  <c r="AD25" i="46" s="1"/>
  <c r="N25" i="46"/>
  <c r="O25" i="46" s="1"/>
  <c r="AC24" i="46"/>
  <c r="M24" i="46"/>
  <c r="L24" i="46"/>
  <c r="H24" i="46"/>
  <c r="G24" i="46"/>
  <c r="F24" i="46"/>
  <c r="E24" i="46"/>
  <c r="D24" i="46"/>
  <c r="C24" i="46"/>
  <c r="B24" i="46"/>
  <c r="AC23" i="46"/>
  <c r="AD23" i="46" s="1"/>
  <c r="N23" i="46"/>
  <c r="O23" i="46" s="1"/>
  <c r="AC22" i="46"/>
  <c r="N22" i="46"/>
  <c r="P44" i="45"/>
  <c r="P42" i="45"/>
  <c r="P30" i="45"/>
  <c r="AC25" i="45"/>
  <c r="AD25" i="45" s="1"/>
  <c r="N25" i="45"/>
  <c r="O25" i="45" s="1"/>
  <c r="H24" i="45"/>
  <c r="G24" i="45"/>
  <c r="F24" i="45"/>
  <c r="E24" i="45"/>
  <c r="D24" i="45"/>
  <c r="C24" i="45"/>
  <c r="B24" i="45"/>
  <c r="N24" i="45" s="1"/>
  <c r="N23" i="45"/>
  <c r="O23" i="45" s="1"/>
  <c r="N22" i="45"/>
  <c r="AD24" i="40"/>
  <c r="N24" i="40"/>
  <c r="M24" i="40"/>
  <c r="L24" i="40"/>
  <c r="J24" i="40"/>
  <c r="I24" i="40"/>
  <c r="H24" i="40"/>
  <c r="G24" i="40"/>
  <c r="F24" i="40"/>
  <c r="E24" i="40"/>
  <c r="D24" i="40"/>
  <c r="C24" i="40"/>
  <c r="AE25" i="45" l="1"/>
  <c r="N24" i="47"/>
  <c r="N24" i="46"/>
  <c r="AC22" i="45"/>
  <c r="AE23" i="45" s="1"/>
  <c r="AE23" i="47"/>
  <c r="AD23" i="47"/>
  <c r="AE25" i="47"/>
  <c r="AD25" i="47"/>
  <c r="AE23" i="46"/>
  <c r="AE25" i="46"/>
  <c r="AP13" i="36"/>
  <c r="AQ13" i="36" s="1"/>
  <c r="O22" i="40"/>
  <c r="O23" i="40"/>
  <c r="P23" i="40" s="1"/>
  <c r="AD25" i="40"/>
  <c r="AE25" i="40" s="1"/>
  <c r="AD23" i="40"/>
  <c r="AE23" i="40" s="1"/>
  <c r="AD22" i="40"/>
  <c r="O25" i="40"/>
  <c r="P25" i="40" s="1"/>
  <c r="O24" i="40"/>
  <c r="Q30" i="40"/>
  <c r="AF25" i="40" l="1"/>
  <c r="AF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L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B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M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Z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B17" authorId="2" shapeId="0" xr:uid="{A4A8A1E4-A145-411C-BD50-CC141AF22E62}">
      <text>
        <r>
          <rPr>
            <sz val="9"/>
            <color indexed="81"/>
            <rFont val="Tahoma"/>
            <family val="2"/>
          </rPr>
          <t>En este campo se diligencia el nombre de la actividad del proyecto de inversión</t>
        </r>
      </text>
    </comment>
    <comment ref="B21" authorId="0" shapeId="0" xr:uid="{00000000-0006-0000-0000-000003000000}">
      <text>
        <r>
          <rPr>
            <sz val="9"/>
            <color indexed="81"/>
            <rFont val="Tahoma"/>
            <family val="2"/>
          </rPr>
          <t>Valor de la reserva constituida al inicio de la vigencia</t>
        </r>
      </text>
    </comment>
    <comment ref="AE21" authorId="0" shapeId="0" xr:uid="{00000000-0006-0000-0000-000004000000}">
      <text>
        <r>
          <rPr>
            <sz val="9"/>
            <color rgb="FF000000"/>
            <rFont val="Tahoma"/>
            <family val="2"/>
          </rPr>
          <t>Ajustar las sumatorias en las formulas de compromisos y giros según el periodo según corresponda</t>
        </r>
      </text>
    </comment>
    <comment ref="B22" authorId="0" shapeId="0" xr:uid="{00000000-0006-0000-0000-000005000000}">
      <text>
        <r>
          <rPr>
            <sz val="9"/>
            <color indexed="81"/>
            <rFont val="Tahoma"/>
            <family val="2"/>
          </rPr>
          <t>Programación de acuerdo de desempleño en la ejecución de giros para cada mes de la vigencia.</t>
        </r>
      </text>
    </comment>
    <comment ref="Y22" authorId="3" shapeId="0" xr:uid="{DDECB69B-EFAE-4D8C-B9D7-FDEF959EEE60}">
      <text>
        <r>
          <rPr>
            <sz val="11"/>
            <color theme="1"/>
            <rFont val="Calibri"/>
            <family val="2"/>
            <scheme val="minor"/>
          </rPr>
          <t>Leidy Maritza Ángel Hernández:
OPS y logística</t>
        </r>
      </text>
    </comment>
    <comment ref="B23" authorId="0" shapeId="0" xr:uid="{00000000-0006-0000-0000-000006000000}">
      <text>
        <r>
          <rPr>
            <sz val="9"/>
            <color indexed="81"/>
            <rFont val="Tahoma"/>
            <family val="2"/>
          </rPr>
          <t>Liberaciones de reservas realizadas en cada mes de la vigencia.</t>
        </r>
      </text>
    </comment>
    <comment ref="B24" authorId="0" shapeId="0" xr:uid="{00000000-0006-0000-0000-000007000000}">
      <text>
        <r>
          <rPr>
            <sz val="9"/>
            <color indexed="81"/>
            <rFont val="Tahoma"/>
            <family val="2"/>
          </rPr>
          <t>Reserva definitiva despues de liberaciones.</t>
        </r>
      </text>
    </comment>
    <comment ref="B25" authorId="0" shapeId="0" xr:uid="{00000000-0006-0000-0000-000008000000}">
      <text>
        <r>
          <rPr>
            <sz val="9"/>
            <color indexed="81"/>
            <rFont val="Tahoma"/>
            <family val="2"/>
          </rPr>
          <t>Ejecución de los giros de la reserva para mes</t>
        </r>
      </text>
    </comment>
    <comment ref="B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C28" authorId="2" shapeId="0" xr:uid="{65D46435-DB94-4A56-9FC3-A713136B9863}">
      <text>
        <r>
          <rPr>
            <sz val="9"/>
            <color indexed="81"/>
            <rFont val="Tahoma"/>
            <family val="2"/>
          </rPr>
          <t>Se diligencia el rezago reportado al corte de diciembre de la vigencia anterior</t>
        </r>
      </text>
    </comment>
    <comment ref="B33" authorId="2" shapeId="0" xr:uid="{F81769B4-4129-4985-A7EC-26F6C2FC42B6}">
      <text>
        <r>
          <rPr>
            <sz val="9"/>
            <color indexed="81"/>
            <rFont val="Tahoma"/>
            <family val="2"/>
          </rPr>
          <t>En este campo se diligencia el nombre de la actividad del proyecto de inversión</t>
        </r>
      </text>
    </comment>
    <comment ref="C33" authorId="2" shapeId="0" xr:uid="{4EE1C5EF-8F6A-409A-B4F6-E2C23857097D}">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E33" authorId="2" shapeId="0" xr:uid="{B3862851-9615-46E0-BE47-FDA90E933FF7}">
      <text>
        <r>
          <rPr>
            <sz val="9"/>
            <color rgb="FF000000"/>
            <rFont val="Tahoma"/>
            <family val="2"/>
          </rPr>
          <t>Se diligencia la programación mensual de la actividad proyecto de inversión</t>
        </r>
      </text>
    </comment>
    <comment ref="B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C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BE25B815-DDC7-4953-A609-997E254CB7E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801220E-063D-4A29-8A78-F2A29F586EE8}">
      <text>
        <r>
          <rPr>
            <sz val="9"/>
            <color rgb="FF000000"/>
            <rFont val="Tahoma"/>
            <family val="2"/>
          </rPr>
          <t xml:space="preserve">En este campo seleccionar de la lista desplegable el nombre del proyecto asignado y cargado en la ficha EBI de MGA.
</t>
        </r>
      </text>
    </comment>
    <comment ref="A15" authorId="0" shapeId="0" xr:uid="{794546DD-21F5-4B9E-A123-4C30683FCE4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2B34D90-A754-40ED-927C-0CA83966DCA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A95EC77-9EB4-4D91-BDC2-BA6ADCBEC4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14A6A9D-E53B-4DC5-9C09-782F4A844015}">
      <text>
        <r>
          <rPr>
            <sz val="9"/>
            <color rgb="FF000000"/>
            <rFont val="Tahoma"/>
            <family val="2"/>
          </rPr>
          <t>En este campo se diligencia el nombre de la actividad del proyecto de inversión</t>
        </r>
      </text>
    </comment>
    <comment ref="A21" authorId="0" shapeId="0" xr:uid="{1568D43F-016C-477F-AB38-7690AE47E52F}">
      <text>
        <r>
          <rPr>
            <sz val="9"/>
            <color indexed="81"/>
            <rFont val="Tahoma"/>
            <family val="2"/>
          </rPr>
          <t>Valor de la reserva constituida al inicio de la vigencia</t>
        </r>
      </text>
    </comment>
    <comment ref="AD21" authorId="0" shapeId="0" xr:uid="{ABC440BB-D4BE-44C1-8D61-5076AB67EF70}">
      <text>
        <r>
          <rPr>
            <sz val="9"/>
            <color indexed="81"/>
            <rFont val="Tahoma"/>
            <family val="2"/>
          </rPr>
          <t>Ajustar las sumatorias en las formulas de compromisos y giros según el periodo según corresponda</t>
        </r>
      </text>
    </comment>
    <comment ref="A22" authorId="0" shapeId="0" xr:uid="{7BABE880-934E-48A1-8D12-1E3AA8541698}">
      <text>
        <r>
          <rPr>
            <sz val="9"/>
            <color indexed="81"/>
            <rFont val="Tahoma"/>
            <family val="2"/>
          </rPr>
          <t>Programación de acuerdo de desempleño en la ejecución de giros para cada mes de la vigencia.</t>
        </r>
      </text>
    </comment>
    <comment ref="X22" authorId="3" shapeId="0" xr:uid="{A1CF186B-6878-4688-9E57-C4581136F5D9}">
      <text>
        <r>
          <rPr>
            <sz val="11"/>
            <color theme="1"/>
            <rFont val="Calibri"/>
            <family val="2"/>
            <scheme val="minor"/>
          </rPr>
          <t>Leidy Maritza Ángel Hernández:
OPS y logística</t>
        </r>
      </text>
    </comment>
    <comment ref="A23" authorId="0" shapeId="0" xr:uid="{78CB95E1-63E2-4260-AD2D-A80E70D5C608}">
      <text>
        <r>
          <rPr>
            <sz val="9"/>
            <color indexed="81"/>
            <rFont val="Tahoma"/>
            <family val="2"/>
          </rPr>
          <t>Liberaciones de reservas realizadas en cada mes de la vigencia.</t>
        </r>
      </text>
    </comment>
    <comment ref="A24" authorId="0" shapeId="0" xr:uid="{70CBF936-54D2-4375-8FE0-457472D9DAB7}">
      <text>
        <r>
          <rPr>
            <sz val="9"/>
            <color indexed="81"/>
            <rFont val="Tahoma"/>
            <family val="2"/>
          </rPr>
          <t>Reserva definitiva despues de liberaciones.</t>
        </r>
      </text>
    </comment>
    <comment ref="A25" authorId="0" shapeId="0" xr:uid="{AD3096E3-E668-4972-8DEB-A171B1E0B475}">
      <text>
        <r>
          <rPr>
            <sz val="9"/>
            <color indexed="81"/>
            <rFont val="Tahoma"/>
            <family val="2"/>
          </rPr>
          <t>Ejecución de los giros de la reserva para mes</t>
        </r>
      </text>
    </comment>
    <comment ref="A28" authorId="2" shapeId="0" xr:uid="{48C4BEC5-766B-41DB-A314-9B308A6C81BB}">
      <text>
        <r>
          <rPr>
            <sz val="9"/>
            <color indexed="81"/>
            <rFont val="Tahoma"/>
            <family val="2"/>
          </rPr>
          <t>En este campo se diligencia el nombre de la actividad del proyecto que se reportó con rezago en su cumplimiento físico en la vigencia anterior</t>
        </r>
      </text>
    </comment>
    <comment ref="B28" authorId="2" shapeId="0" xr:uid="{AD326DC3-3A16-47D4-B5D9-3DDE847E6113}">
      <text>
        <r>
          <rPr>
            <sz val="9"/>
            <color indexed="81"/>
            <rFont val="Tahoma"/>
            <family val="2"/>
          </rPr>
          <t>Se diligencia el rezago reportado al corte de diciembre de la vigencia anterior</t>
        </r>
      </text>
    </comment>
    <comment ref="A33" authorId="2" shapeId="0" xr:uid="{EFB98094-73EC-4F5F-8C3D-5F08E64B2BD3}">
      <text>
        <r>
          <rPr>
            <sz val="9"/>
            <color indexed="81"/>
            <rFont val="Tahoma"/>
            <family val="2"/>
          </rPr>
          <t>En este campo se diligencia el nombre de la actividad del proyecto de inversión</t>
        </r>
      </text>
    </comment>
    <comment ref="B33" authorId="2" shapeId="0" xr:uid="{A0535F38-B222-4D68-B792-D6A722067B5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BC89660-A9AE-48FB-A188-A8E49DF97585}">
      <text>
        <r>
          <rPr>
            <sz val="9"/>
            <color indexed="81"/>
            <rFont val="Tahoma"/>
            <family val="2"/>
          </rPr>
          <t>Se diligencia la programación mensual de la actividad proyecto de inversión</t>
        </r>
      </text>
    </comment>
    <comment ref="A39" authorId="2" shapeId="0" xr:uid="{C7FF10D0-EFA0-43DE-A8C0-3B5CA46330E1}">
      <text>
        <r>
          <rPr>
            <sz val="9"/>
            <color indexed="81"/>
            <rFont val="Tahoma"/>
            <family val="2"/>
          </rPr>
          <t>En este campo se diligencia el nombre de la tarea definida para la gestión de cumplimiento de la actividad del proyecto de inversión</t>
        </r>
      </text>
    </comment>
    <comment ref="B39" authorId="2" shapeId="0" xr:uid="{CD07A9B5-40FF-4B63-8355-BB58371165A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42DA9040-01C6-4A5F-B987-60F50FFE132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8662FE-2CF4-4865-A417-20EB5CAB702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9B6F07A-3795-4802-8DBF-0A37EF20A5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7D0C88C-616E-48C6-BFCB-96CDD17BB704}">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527590D-2208-49CE-BC47-0C40449D23A7}">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CB61EFD-4379-4E78-B54F-F33FBE911FBC}">
      <text>
        <r>
          <rPr>
            <sz val="9"/>
            <color indexed="81"/>
            <rFont val="Tahoma"/>
            <family val="2"/>
          </rPr>
          <t>En este campo se diligencia el nombre de la actividad del proyecto de inversión</t>
        </r>
      </text>
    </comment>
    <comment ref="A21" authorId="0" shapeId="0" xr:uid="{AD513268-04A6-46A1-B004-BB0B970DFB90}">
      <text>
        <r>
          <rPr>
            <sz val="9"/>
            <color indexed="81"/>
            <rFont val="Tahoma"/>
            <family val="2"/>
          </rPr>
          <t>Valor de la reserva constituida al inicio de la vigencia</t>
        </r>
      </text>
    </comment>
    <comment ref="AD21" authorId="0" shapeId="0" xr:uid="{8DF41842-C277-4695-AF8A-6314699AD80B}">
      <text>
        <r>
          <rPr>
            <sz val="9"/>
            <color indexed="81"/>
            <rFont val="Tahoma"/>
            <family val="2"/>
          </rPr>
          <t>Ajustar las sumatorias en las formulas de compromisos y giros según el periodo según corresponda</t>
        </r>
      </text>
    </comment>
    <comment ref="A22" authorId="0" shapeId="0" xr:uid="{B5726FA5-195A-4C91-9140-D1F7D6D89B09}">
      <text>
        <r>
          <rPr>
            <sz val="9"/>
            <color indexed="81"/>
            <rFont val="Tahoma"/>
            <family val="2"/>
          </rPr>
          <t>Programación de acuerdo de desempleño en la ejecución de giros para cada mes de la vigencia.</t>
        </r>
      </text>
    </comment>
    <comment ref="X22" authorId="3" shapeId="0" xr:uid="{00217CF4-B539-4C7F-8A0F-793849C89983}">
      <text>
        <r>
          <rPr>
            <sz val="11"/>
            <color theme="1"/>
            <rFont val="Calibri"/>
            <family val="2"/>
            <scheme val="minor"/>
          </rPr>
          <t>Leidy Maritza Ángel Hernández:
OPS y logística</t>
        </r>
      </text>
    </comment>
    <comment ref="AA22" authorId="3" shapeId="0" xr:uid="{C98F2772-5323-4025-8D9B-DE7A9354D688}">
      <text>
        <r>
          <rPr>
            <sz val="11"/>
            <color theme="1"/>
            <rFont val="Calibri"/>
            <family val="2"/>
            <scheme val="minor"/>
          </rPr>
          <t>Leidy Maritza Ángel Hernández:
Saldo logística posible adición</t>
        </r>
      </text>
    </comment>
    <comment ref="A23" authorId="0" shapeId="0" xr:uid="{86A7F5F9-3F86-4351-AE54-1DFE8E2B06F4}">
      <text>
        <r>
          <rPr>
            <sz val="9"/>
            <color indexed="81"/>
            <rFont val="Tahoma"/>
            <family val="2"/>
          </rPr>
          <t>Liberaciones de reservas realizadas en cada mes de la vigencia.</t>
        </r>
      </text>
    </comment>
    <comment ref="A24" authorId="0" shapeId="0" xr:uid="{BE40F3C2-5C80-410B-828D-E105758D8652}">
      <text>
        <r>
          <rPr>
            <sz val="9"/>
            <color indexed="81"/>
            <rFont val="Tahoma"/>
            <family val="2"/>
          </rPr>
          <t>Reserva definitiva despues de liberaciones.</t>
        </r>
      </text>
    </comment>
    <comment ref="A25" authorId="0" shapeId="0" xr:uid="{88155FCB-0ED2-4B77-BEE3-7A982007574F}">
      <text>
        <r>
          <rPr>
            <sz val="9"/>
            <color indexed="81"/>
            <rFont val="Tahoma"/>
            <family val="2"/>
          </rPr>
          <t>Ejecución de los giros de la reserva para mes</t>
        </r>
      </text>
    </comment>
    <comment ref="A28" authorId="2" shapeId="0" xr:uid="{AD1DFA3E-22DF-425E-A0D3-4E2618089B4B}">
      <text>
        <r>
          <rPr>
            <sz val="9"/>
            <color indexed="81"/>
            <rFont val="Tahoma"/>
            <family val="2"/>
          </rPr>
          <t>En este campo se diligencia el nombre de la actividad del proyecto que se reportó con rezago en su cumplimiento físico en la vigencia anterior</t>
        </r>
      </text>
    </comment>
    <comment ref="B28" authorId="2" shapeId="0" xr:uid="{B8279960-3F29-4B93-B030-09F342A20542}">
      <text>
        <r>
          <rPr>
            <sz val="9"/>
            <color indexed="81"/>
            <rFont val="Tahoma"/>
            <family val="2"/>
          </rPr>
          <t>Se diligencia el rezago reportado al corte de diciembre de la vigencia anterior</t>
        </r>
      </text>
    </comment>
    <comment ref="A33" authorId="2" shapeId="0" xr:uid="{34049BA6-3BCB-478E-AEE3-2F44B164CF91}">
      <text>
        <r>
          <rPr>
            <sz val="9"/>
            <color indexed="81"/>
            <rFont val="Tahoma"/>
            <family val="2"/>
          </rPr>
          <t>En este campo se diligencia el nombre de la actividad del proyecto de inversión</t>
        </r>
      </text>
    </comment>
    <comment ref="B33" authorId="2" shapeId="0" xr:uid="{46D831D2-CA48-4FC8-9F3C-F8DCD1536A81}">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FF2EB08-6EEB-46FB-9A8A-0F2DC7650ED5}">
      <text>
        <r>
          <rPr>
            <sz val="9"/>
            <color rgb="FF000000"/>
            <rFont val="Tahoma"/>
            <family val="2"/>
          </rPr>
          <t>Se diligencia la programación mensual de la actividad proyecto de inversión</t>
        </r>
      </text>
    </comment>
    <comment ref="A39" authorId="2" shapeId="0" xr:uid="{5B6AFC14-C6C1-47DB-964E-EC8BD6BF73AA}">
      <text>
        <r>
          <rPr>
            <sz val="9"/>
            <color indexed="81"/>
            <rFont val="Tahoma"/>
            <family val="2"/>
          </rPr>
          <t>En este campo se diligencia el nombre de la tarea definida para la gestión de cumplimiento de la actividad del proyecto de inversión</t>
        </r>
      </text>
    </comment>
    <comment ref="B39" authorId="2" shapeId="0" xr:uid="{E7DCB6A5-D91A-4D7E-8834-E8E7476325F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C8531AE5-9B64-4A66-9C19-64BE21D4425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3E60FCB5-8B4D-43FA-ADA4-16E771F81E0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126ACE8-ADD0-4B31-95BB-B189BDDFCF3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E04B6E47-432F-4AFA-9039-D2C3B51DE23A}">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F295366-EE61-41CA-AB08-278612B2839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73497CF-7FB8-4892-9006-77CDC02E69D3}">
      <text>
        <r>
          <rPr>
            <sz val="9"/>
            <color indexed="81"/>
            <rFont val="Tahoma"/>
            <family val="2"/>
          </rPr>
          <t>En este campo se diligencia el nombre de la actividad del proyecto de inversión</t>
        </r>
      </text>
    </comment>
    <comment ref="A21" authorId="0" shapeId="0" xr:uid="{FF8DB965-4E9C-4F2D-99D2-7868E6B09277}">
      <text>
        <r>
          <rPr>
            <sz val="9"/>
            <color indexed="81"/>
            <rFont val="Tahoma"/>
            <family val="2"/>
          </rPr>
          <t>Valor de la reserva constituida al inicio de la vigencia</t>
        </r>
      </text>
    </comment>
    <comment ref="AD21" authorId="0" shapeId="0" xr:uid="{46580535-7134-417F-818D-8C7E612FC842}">
      <text>
        <r>
          <rPr>
            <sz val="9"/>
            <color indexed="81"/>
            <rFont val="Tahoma"/>
            <family val="2"/>
          </rPr>
          <t>Ajustar las sumatorias en las formulas de compromisos y giros según el periodo según corresponda</t>
        </r>
      </text>
    </comment>
    <comment ref="A22" authorId="0" shapeId="0" xr:uid="{2274D237-1662-4A50-998F-767E07721DEA}">
      <text>
        <r>
          <rPr>
            <sz val="9"/>
            <color indexed="81"/>
            <rFont val="Tahoma"/>
            <family val="2"/>
          </rPr>
          <t>Programación de acuerdo de desempleño en la ejecución de giros para cada mes de la vigencia.</t>
        </r>
      </text>
    </comment>
    <comment ref="AA22" authorId="3" shapeId="0" xr:uid="{4958F59B-1337-48CE-96B3-DC9463E6A1B6}">
      <text>
        <r>
          <rPr>
            <sz val="11"/>
            <color theme="1"/>
            <rFont val="Calibri"/>
            <family val="2"/>
            <scheme val="minor"/>
          </rPr>
          <t>Leidy Maritza Ángel Hernández:
Saldo logística adición</t>
        </r>
      </text>
    </comment>
    <comment ref="A23" authorId="0" shapeId="0" xr:uid="{DCC929D0-597F-4B4C-A6C3-D53757306430}">
      <text>
        <r>
          <rPr>
            <sz val="9"/>
            <color indexed="81"/>
            <rFont val="Tahoma"/>
            <family val="2"/>
          </rPr>
          <t>Liberaciones de reservas realizadas en cada mes de la vigencia.</t>
        </r>
      </text>
    </comment>
    <comment ref="A24" authorId="0" shapeId="0" xr:uid="{133A627C-BD5C-4E21-AF6B-518DFD734D6C}">
      <text>
        <r>
          <rPr>
            <sz val="9"/>
            <color indexed="81"/>
            <rFont val="Tahoma"/>
            <family val="2"/>
          </rPr>
          <t>Reserva definitiva despues de liberaciones.</t>
        </r>
      </text>
    </comment>
    <comment ref="A25" authorId="0" shapeId="0" xr:uid="{1D21B79D-32C3-49A2-8CD6-F43EFBFBAF2E}">
      <text>
        <r>
          <rPr>
            <sz val="9"/>
            <color indexed="81"/>
            <rFont val="Tahoma"/>
            <family val="2"/>
          </rPr>
          <t>Ejecución de los giros de la reserva para mes</t>
        </r>
      </text>
    </comment>
    <comment ref="A28" authorId="2" shapeId="0" xr:uid="{75667AA3-2D02-4B9F-A2D2-309614062C8C}">
      <text>
        <r>
          <rPr>
            <sz val="9"/>
            <color indexed="81"/>
            <rFont val="Tahoma"/>
            <family val="2"/>
          </rPr>
          <t>En este campo se diligencia el nombre de la actividad del proyecto que se reportó con rezago en su cumplimiento físico en la vigencia anterior</t>
        </r>
      </text>
    </comment>
    <comment ref="B28" authorId="2" shapeId="0" xr:uid="{1ECDF77A-2B8F-4DD3-ACC4-73459455A9F8}">
      <text>
        <r>
          <rPr>
            <sz val="9"/>
            <color indexed="81"/>
            <rFont val="Tahoma"/>
            <family val="2"/>
          </rPr>
          <t>Se diligencia el rezago reportado al corte de diciembre de la vigencia anterior</t>
        </r>
      </text>
    </comment>
    <comment ref="A33" authorId="2" shapeId="0" xr:uid="{6F9F49D0-7FCC-41A1-83E5-531DE081D372}">
      <text>
        <r>
          <rPr>
            <sz val="9"/>
            <color indexed="81"/>
            <rFont val="Tahoma"/>
            <family val="2"/>
          </rPr>
          <t>En este campo se diligencia el nombre de la actividad del proyecto de inversión</t>
        </r>
      </text>
    </comment>
    <comment ref="B33" authorId="2" shapeId="0" xr:uid="{8CD5B8AE-2734-4EB7-BADC-8138B6D60E1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E424BDA-D5B5-4599-BC53-939D61BDB97E}">
      <text>
        <r>
          <rPr>
            <sz val="9"/>
            <color indexed="81"/>
            <rFont val="Tahoma"/>
            <family val="2"/>
          </rPr>
          <t>Se diligencia la programación mensual de la actividad proyecto de inversión</t>
        </r>
      </text>
    </comment>
    <comment ref="A39" authorId="2" shapeId="0" xr:uid="{0996A77A-8820-4AF3-AC1E-BE1A95E034EA}">
      <text>
        <r>
          <rPr>
            <sz val="9"/>
            <color indexed="81"/>
            <rFont val="Tahoma"/>
            <family val="2"/>
          </rPr>
          <t>En este campo se diligencia el nombre de la tarea definida para la gestión de cumplimiento de la actividad del proyecto de inversión</t>
        </r>
      </text>
    </comment>
    <comment ref="B39" authorId="2" shapeId="0" xr:uid="{9F03C4FD-253C-4DF4-AECC-A33E9B1EC3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rgb="FF000000"/>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<sst xmlns="http://schemas.openxmlformats.org/spreadsheetml/2006/main" count="1204" uniqueCount="500">
  <si>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</si>
  <si>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</si>
  <si>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</si>
  <si>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</si>
  <si>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</si>
  <si>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</si>
  <si>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</si>
  <si>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</si>
  <si>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</si>
  <si>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</si>
  <si>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</si>
  <si>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</si>
  <si>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</si>
  <si>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</si>
  <si>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</si>
  <si>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</si>
  <si>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</si>
  <si>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</si>
  <si>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</si>
  <si>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</si>
  <si>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</si>
  <si>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</si>
  <si>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</si>
  <si>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</si>
  <si>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</si>
  <si>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</si>
  <si>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</si>
  <si>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</si>
  <si>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</si>
  <si>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</si>
  <si>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</si>
  <si>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</si>
  <si>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</si>
  <si>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</si>
  <si>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</si>
  <si>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</si>
  <si>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</si>
  <si>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</si>
  <si>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</si>
  <si>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</si>
  <si>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</si>
  <si>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</si>
  <si>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</si>
  <si>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</si>
  <si>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</si>
  <si>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</si>
  <si>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</si>
  <si>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</si>
  <si>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</si>
  <si>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</si>
  <si>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</si>
  <si>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</si>
  <si>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</si>
  <si>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</si>
  <si>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</si>
  <si>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</si>
  <si>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</si>
  <si>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</si>
  <si>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</si>
  <si>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</si>
  <si>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</si>
  <si>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</si>
  <si>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</si>
  <si>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</si>
  <si>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</si>
  <si>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</si>
  <si>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</si>
  <si>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</si>
  <si>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</si>
  <si>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</si>
  <si>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</si>
  <si>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</si>
  <si>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</si>
  <si>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</si>
  <si>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</si>
  <si>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</si>
  <si>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</si>
  <si>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</si>
  <si>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</si>
  <si>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</si>
  <si>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</si>
  <si>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</si>
  <si>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</si>
  <si>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</si>
  <si>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</si>
  <si>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</si>
  <si>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</si>
  <si>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</si>
  <si>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</si>
  <si>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</si>
  <si>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</si>
  <si>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</si>
  <si>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</si>
  <si>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</si>
  <si>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</si>
  <si>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</si>
  <si>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</si>
  <si>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</si>
  <si>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</si>
  <si>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</si>
  <si>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</si>
  <si>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</si>
  <si>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</si>
  <si>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</si>
  <si>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</si>
  <si>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</si>
  <si>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</si>
  <si>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</si>
  <si>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</si>
  <si>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</si>
  <si>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</si>
  <si>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</si>
  <si>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</si>
  <si>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</si>
  <si>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</si>
  <si>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</si>
  <si>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</si>
  <si>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</si>
  <si>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</si>
  <si>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</si>
  <si>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</si>
  <si>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</si>
  <si>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</si>
  <si>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</si>
  <si>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</si>
  <si>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</si>
  <si>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</si>
  <si>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</si>
  <si>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</si>
  <si>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</si>
  <si>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</si>
  <si>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</si>
  <si>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</si>
  <si>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8222 - Fortalecimiento de los servicios y estrategias con enfoque diferencial en el sector público y privado que vinculen a la ciudadanía y a las mujeres en sus diferencias y diversidad en Bogotá D.C.</t>
  </si>
  <si>
    <t>2. Bogotá confía en su bien-estar</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</si>
  <si>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</si>
  <si>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</si>
  <si>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Implementar 3 estrategias que contribuyan al reconocimiento y garantía de los  derechos de las mujeres en sus diferencias y diversidad</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</si>
  <si>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</si>
  <si>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</si>
  <si>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</si>
  <si>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</si>
  <si>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</si>
  <si>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</si>
  <si>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</si>
  <si>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</si>
  <si>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</si>
  <si>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</si>
  <si>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</si>
  <si>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</si>
  <si>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</si>
  <si>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</si>
  <si>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</si>
  <si>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</si>
  <si>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</si>
  <si>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</si>
  <si>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</si>
  <si>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</si>
  <si>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</si>
  <si>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</si>
  <si>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</si>
  <si>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</si>
  <si>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</si>
  <si>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</si>
  <si>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</si>
  <si>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</si>
  <si>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</si>
  <si>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</si>
  <si>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</si>
  <si>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</si>
  <si>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</si>
  <si>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</si>
  <si>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</si>
  <si>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</si>
  <si>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</si>
  <si>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</si>
  <si>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</si>
  <si>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</si>
  <si>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</si>
  <si>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</si>
  <si>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</si>
  <si>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*Incluir tantas filas sean necesarias</t>
  </si>
  <si>
    <t xml:space="preserve"> Implementar 1 Estrategia Distrital de Cuidado Menstrual, con enfoque diferencial</t>
  </si>
  <si>
    <t>x</t>
  </si>
  <si>
    <t>Implementar 1 estrategia de asistencia técnica dirigidas a los Sectores de la Administración Distrital y al Sector Privado, para la incorporación del enfoque diferencial en los  servicios, programas y estrategias dirigidas a mujeres.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</si>
  <si>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</si>
  <si>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Implementar 1 estrategia de reconocimiento de la diversidad de las mujeres del Distrito Capital.</t>
  </si>
  <si>
    <t xml:space="preserve">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</si>
  <si>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</si>
  <si>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</si>
  <si>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</si>
  <si>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</si>
  <si>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</si>
  <si>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</si>
  <si>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</si>
  <si>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</si>
  <si>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</si>
  <si>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</si>
  <si>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</si>
  <si>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</si>
  <si>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 xml:space="preserve">Número de mujeres certificadas en cursos virtuales </t>
  </si>
  <si>
    <t>Suma</t>
  </si>
  <si>
    <t xml:space="preserve">Direccion Enfoque Diferencial </t>
  </si>
  <si>
    <t>certificaciones</t>
  </si>
  <si>
    <t>suma</t>
  </si>
  <si>
    <t>creciente</t>
  </si>
  <si>
    <t>decreciente</t>
  </si>
  <si>
    <t>constante</t>
  </si>
  <si>
    <t xml:space="preserve">Plan de acción formulado/Plan de acción desarrollado * 100 </t>
  </si>
  <si>
    <t xml:space="preserve">Constante </t>
  </si>
  <si>
    <t xml:space="preserve">número de encuentros diferenciales y conmemoraciones realizadas </t>
  </si>
  <si>
    <t>ELABORÓ</t>
  </si>
  <si>
    <t>Firma:</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</si>
  <si>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</si>
  <si>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</si>
  <si>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</si>
  <si>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</si>
  <si>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</si>
  <si>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</si>
  <si>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</si>
  <si>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</si>
  <si>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</si>
  <si>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</si>
  <si>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</si>
  <si>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</si>
  <si>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</si>
  <si>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</si>
  <si>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</si>
  <si>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</si>
  <si>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</si>
  <si>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</si>
  <si>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</si>
  <si>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</si>
  <si>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</si>
  <si>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 xml:space="preserve">ENFOQUE DIFERENCIAL </t>
  </si>
  <si>
    <t>Indigenas</t>
  </si>
  <si>
    <t>Afrodescendientes</t>
  </si>
  <si>
    <t>Raizales</t>
  </si>
  <si>
    <t>Rrom</t>
  </si>
  <si>
    <t>LGBTI</t>
  </si>
  <si>
    <t>No responde</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</si>
  <si>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</si>
  <si>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</si>
  <si>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</si>
  <si>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</si>
  <si>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</si>
  <si>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</si>
  <si>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</si>
  <si>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</si>
  <si>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</si>
  <si>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</si>
  <si>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</si>
  <si>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</si>
  <si>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</si>
  <si>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</si>
  <si>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</si>
  <si>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</si>
  <si>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</si>
  <si>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</si>
  <si>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</si>
  <si>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</si>
  <si>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</si>
  <si>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</si>
  <si>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</si>
  <si>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</si>
  <si>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</si>
  <si>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</si>
  <si>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</si>
  <si>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</si>
  <si>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</si>
  <si>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</si>
  <si>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</si>
  <si>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</si>
  <si>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</si>
  <si>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</si>
  <si>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</si>
  <si>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</si>
  <si>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</si>
  <si>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</si>
  <si>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</si>
  <si>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</si>
  <si>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</si>
  <si>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</si>
  <si>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</si>
  <si>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</si>
  <si>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</si>
  <si>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</si>
  <si>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</si>
  <si>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</si>
  <si>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</si>
  <si>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</si>
  <si>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</si>
  <si>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</si>
  <si>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</si>
  <si>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</si>
  <si>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</si>
  <si>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</si>
  <si>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</si>
  <si>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</si>
  <si>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</si>
  <si>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</si>
  <si>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</si>
  <si>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</si>
  <si>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</si>
  <si>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</si>
  <si>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</si>
  <si>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</si>
  <si>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</si>
  <si>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</si>
  <si>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</si>
  <si>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</si>
  <si>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</si>
  <si>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</si>
  <si>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</si>
  <si>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</si>
  <si>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</si>
  <si>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</si>
  <si>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</si>
  <si>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</si>
  <si>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</si>
  <si>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</si>
  <si>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</si>
  <si>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</si>
  <si>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</si>
  <si>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</si>
  <si>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</si>
  <si>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</si>
  <si>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</si>
  <si>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</si>
  <si>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</si>
  <si>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</si>
  <si>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</si>
  <si>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</si>
  <si>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</si>
  <si>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</si>
  <si>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</si>
  <si>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</si>
  <si>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</si>
  <si>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</si>
  <si>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</si>
  <si>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</si>
  <si>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</si>
  <si>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</si>
  <si>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</si>
  <si>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</si>
  <si>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</si>
  <si>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</si>
  <si>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MENSUAL</t>
  </si>
  <si>
    <t xml:space="preserve">sesiones cumplidas </t>
  </si>
  <si>
    <t xml:space="preserve">Actas de asistencia </t>
  </si>
  <si>
    <t xml:space="preserve">cursos realizados </t>
  </si>
  <si>
    <t xml:space="preserve">Proporción de ejecucicón de Plan de Acción </t>
  </si>
  <si>
    <t xml:space="preserve">Plan de Acciòn ejecutado </t>
  </si>
  <si>
    <t>eventos</t>
  </si>
  <si>
    <t>Nombre:Liza Yomara Garcia Reyes</t>
  </si>
  <si>
    <t>Cargo: Subsecretaría del Cuidado y Políticas de Igualdad</t>
  </si>
  <si>
    <t>Formular y sistematizar una estrategia de reconocimiento de la diversidad de las mujeres del Distrito</t>
  </si>
  <si>
    <t>Desarrollar el plan de acción acordado en  la Mesa Distrital de Cuidado Menstrual Distrital</t>
  </si>
  <si>
    <t xml:space="preserve">Número de Jornadas significativas con enfoque de derechos humanos y diferencial realizadas </t>
  </si>
  <si>
    <t xml:space="preserve"> Número de Escuelas de educación emocional desarrolladas</t>
  </si>
  <si>
    <t xml:space="preserve">Número de cursos de educación flexible realizados </t>
  </si>
  <si>
    <t xml:space="preserve">Número de Espacios EMAA realizados </t>
  </si>
  <si>
    <t xml:space="preserve">Sumatoria de certificados obtenidos </t>
  </si>
  <si>
    <t xml:space="preserve">Sumatoria de jornadas realizadas </t>
  </si>
  <si>
    <t xml:space="preserve">Sumatoria de escuelas realizadas  </t>
  </si>
  <si>
    <t xml:space="preserve">sumatoria de cursos realizados </t>
  </si>
  <si>
    <t xml:space="preserve">sumatoria de espacios EMMA realizados  </t>
  </si>
  <si>
    <t xml:space="preserve">sumatoria de eventos realizados  </t>
  </si>
  <si>
    <t xml:space="preserve">numero de certificados </t>
  </si>
  <si>
    <t>numero de jornadas</t>
  </si>
  <si>
    <t xml:space="preserve">numero de escuelas </t>
  </si>
  <si>
    <t>numero de cursos</t>
  </si>
  <si>
    <t xml:space="preserve">porcentaje de avance </t>
  </si>
  <si>
    <t>numero de Espacios</t>
  </si>
  <si>
    <t xml:space="preserve">numero de eventos </t>
  </si>
  <si>
    <t xml:space="preserve">Actividades EMMA realizadas </t>
  </si>
  <si>
    <t xml:space="preserve">7. Participar y acompañar la Mesa Distrital de Cuidado Menstrual Distrital, articulando las acciones acordadas y desarrollando el plan de acción acordado (jornadas distritales, recorridos, cualificaciones a equipos, lineamientos, discusión de agua potable y acceso a infraestructura adecuada para la dignificación de la vivencia Menstrual) </t>
  </si>
  <si>
    <t>Certificados en los cursos virtuales</t>
  </si>
  <si>
    <t>Nombre: Lina Tatiana Lozano Ruiz</t>
  </si>
  <si>
    <t xml:space="preserve">Nombre: Karin Liliana Forero </t>
  </si>
  <si>
    <t xml:space="preserve">Número de actividades </t>
  </si>
  <si>
    <t>sumatoria de actividades</t>
  </si>
  <si>
    <t xml:space="preserve">numero de actividades </t>
  </si>
  <si>
    <t xml:space="preserve">listados de asistencia a Encuentros y Conmemoraciones realizadas </t>
  </si>
  <si>
    <t xml:space="preserve">listados de asistencia </t>
  </si>
  <si>
    <t xml:space="preserve">12. Formulación y sistematización de una estrategia de reconocimiento de la diversidad de las mujeres del Distrito  tanto en el ámbito público como en el privado,  (Guía metodológica y plan de acción para el abordaje a los diferentes pueblos y comunidades con los que trabaja la DED) </t>
  </si>
  <si>
    <t xml:space="preserve">8. Realizar 20 espacios de Educación Menstrual para el Autocuidado y el Autoconocimiento EMAA dirigidas a las Mujeres en todo curso de vida, focalizando de manera especial las mujeres con mayor vulnerabilidad en sus diferencias y diversidad. </t>
  </si>
  <si>
    <t>10. Realizar 12 actividades de apoyo para la transversalización del enfoque diferencial dirigidas a los Sectores de la Administración Distrital.</t>
  </si>
  <si>
    <t>11. Alistamiento y realización de 12 conmemoraciones y encuentros diferenciales de mujeres en sus diferencias y diversidad, vinculando a la sociedad civil, organizaciones de mujeres y sectores de la Administración Distrital.</t>
  </si>
  <si>
    <t xml:space="preserve">
 Certificar 2500 ciudadanas en sus diferencias y diversidad, en los cursos virtuales de la Estrategia de empoderamiento de la SDM - DED </t>
  </si>
  <si>
    <t xml:space="preserve">  Realizar 10 Escuelas de educación emocional para la salud mental, sexual y reproductiva presenciales</t>
  </si>
  <si>
    <t>Realizar 20 espacios de Educación Menstrual para el Autocuidado y el Autoconocimiento EMAA</t>
  </si>
  <si>
    <t>Formular y sistematizar un documento metodológico y plan de acción para el proceso de asistencia técnica de la transversalización del enfoque diferencial</t>
  </si>
  <si>
    <t>Realizar 12 actividades de apoyo para la transversalización del enfoque diferencial</t>
  </si>
  <si>
    <t>Alistar y realizar  12 conmemoraciones y encuentros diferenciales de mujeres en sus diferencias y diversidad</t>
  </si>
  <si>
    <t>inscripciones Pruebas SABER11-ICFES</t>
  </si>
  <si>
    <t>inscripciones</t>
  </si>
  <si>
    <t xml:space="preserve">Proporción de personas  inscritas y patrocinadas para las pruebas Saber 11-ICFES / numero de personas que presentan la prueba </t>
  </si>
  <si>
    <t>inscripciones a la prueba / pruebas  presentadas * 100</t>
  </si>
  <si>
    <t>Patrocinar la inscripción de 200 ciudadanas para las pruebas saber 11 ICFES y presentación pruebas del 50% de la población inscrita</t>
  </si>
  <si>
    <t xml:space="preserve">5.  Promover y acompañar 5 procesos formativos y de educación flexible,en articulación con la Secretaria de Educación, el SENA y otras instituciones dirigidos  las mujeres en sus diferencias y diversidades y de todos los grupos étnicos. </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</si>
  <si>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</si>
  <si>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Desarrollar 4 estrategias de empoderamiento para promover capacidades, liderazgos, participación, incidencia política y transformación de imaginarios culturales que, reproducen los estereotipos de género en los territorios urbanos y rurales</t>
  </si>
  <si>
    <t>sumatoria de acciones ejecutadas para la implementación de la estrategia de transformación cultural</t>
  </si>
  <si>
    <t xml:space="preserve">Número de estrategias que aporten a la garantía de los derechos de las mujeres, desde los territorios urbanos y rurales </t>
  </si>
  <si>
    <t>}</t>
  </si>
  <si>
    <t xml:space="preserve">numero de estrategias </t>
  </si>
  <si>
    <t xml:space="preserve">estrategias desarrolladas </t>
  </si>
  <si>
    <t xml:space="preserve">estrategias </t>
  </si>
  <si>
    <t>Porcentaje de implementación de la estrategia de transformación cultural</t>
  </si>
  <si>
    <t>Número de estrategias que aporten a la garantía de los derechos de las mujeres desde los territorios urbanos y rurales en temáticas asociadas a la prevención de violencias capacidades y oportunidades diseñadas y desarrolladas</t>
  </si>
  <si>
    <t>Realizar 25 Jornadas significativas  y semilleros con enfoque de derechos humanos y diferencial</t>
  </si>
  <si>
    <r>
      <t xml:space="preserve">1. Certificar 2500 ciudadanas en sus diferencias y diversidad, en los cursos virtuales de la </t>
    </r>
    <r>
      <rPr>
        <i/>
        <sz val="11"/>
        <rFont val="Arial"/>
        <family val="2"/>
      </rPr>
      <t>Estrategia de Empoderamiento</t>
    </r>
    <r>
      <rPr>
        <sz val="11"/>
        <rFont val="Arial"/>
        <family val="2"/>
      </rPr>
      <t xml:space="preserve"> de la SDM - DED  </t>
    </r>
  </si>
  <si>
    <r>
      <t xml:space="preserve">2. Realizar 25 Jornadas Significativas y Semilleros  con enfoque de derechos humanos y diferencial, como </t>
    </r>
    <r>
      <rPr>
        <i/>
        <sz val="11"/>
        <rFont val="Arial"/>
        <family val="2"/>
      </rPr>
      <t>Estrategia de Empoderamiento</t>
    </r>
    <r>
      <rPr>
        <sz val="11"/>
        <rFont val="Arial"/>
        <family val="2"/>
      </rPr>
      <t xml:space="preserve"> identificando población participante en su curso de vida, pueblo, comunidad o grupo étnico.</t>
    </r>
  </si>
  <si>
    <t xml:space="preserve">3. Realizar 10 Escuelas de Educación Emocional y 30 Espácios Respiro para la salud mental, sexual y reproductiva presenciales, enfocadas en fortalecer capacidades y herramientas para gestionar el bienestar emocional y  la salud mental de las mujeres en su diversidad  incluyendo las PRASP en las zonas de concentración. </t>
  </si>
  <si>
    <t xml:space="preserve">4. Avance de la Estrategia de Educación Flexible a través de patrocinar la inscripción de  200 ciudadanas para las pruebas saber 11 ICFES  y  la presentación de  estas pruebas del 50% de la población inscrita, identificando todos los grupos étnicos cubiertos por el patrocinio, particularmente: PPASP - Población negra, palenquera y RROM </t>
  </si>
  <si>
    <t xml:space="preserve">6. Sistematizar dos metodologías diferenciales M1. Transferencia Metodológica de Escuelas de Educación Emocional y Espacios Respiro para la salud mental, sexual y reproductiva, enfocadas en fortalecer capacidades y herramientas para gestionar el bienestar emocional y la salud mental de las mujeres en su diversidad M2. Estrategia para el empoderamiento, sensibilización y desarrollo de capacidades para la transformación de imaginarios y estereotipos desde una mirada interseccional. </t>
  </si>
  <si>
    <r>
      <t xml:space="preserve">
9. Formular y sistematizar un documento metodológico y plan de acción que guíe el proceso de </t>
    </r>
    <r>
      <rPr>
        <i/>
        <sz val="11"/>
        <rFont val="Arial"/>
        <family val="2"/>
      </rPr>
      <t>Asistencia Técnica para la Transversalización del Enfoque Diferencial con una mirada interseccional</t>
    </r>
    <r>
      <rPr>
        <sz val="11"/>
        <rFont val="Arial"/>
        <family val="2"/>
      </rPr>
      <t>, dirigida a los Sectores de la Administración Distrital y el sector privado.</t>
    </r>
  </si>
  <si>
    <t xml:space="preserve">1. Certificar 2500 ciudadanas en sus diferencias y diversidad, en los cursos virtuales de la Estrategia de Empoderamiento de la SDM - DED  </t>
  </si>
  <si>
    <t>2. Realizar 25 Jornadas Significativas y Semilleros  con enfoque de derechos humanos y diferencial, como Estrategia de Empoderamiento identificando población participante en su curso de vida, pueblo, comunidad o grupo étnico.</t>
  </si>
  <si>
    <t xml:space="preserve">
9. Formular y sistematizar un documento metodológico y plan de acción que guíe el proceso de Asistencia Técnica para la Transversalización del Enfoque Diferencial con una mirada interseccional, dirigida a los Sectores de la Administración Distrital y el sector privado.</t>
  </si>
  <si>
    <t>Realizar  30 Espácios Respiro para la salud mental  presenciales o virtuales</t>
  </si>
  <si>
    <t xml:space="preserve">Número de Espacios Respiro realizados </t>
  </si>
  <si>
    <t xml:space="preserve">Sumatoria de Espacios </t>
  </si>
  <si>
    <t xml:space="preserve">numero de espacios </t>
  </si>
  <si>
    <t>Promover y acompañar 5 procesos formativos y de educación flexible</t>
  </si>
  <si>
    <t xml:space="preserve">Sistematizar la Estrategia para el empoderamiento, sensibilización y desarrollo de capacidades para la transformación de imaginarios y estereotipos desde una mirada interseccional. </t>
  </si>
  <si>
    <t xml:space="preserve">Formulación y sistematización de la metodológia con su plan de acción </t>
  </si>
  <si>
    <t xml:space="preserve">Avance en la formulación y sistematización de la metodológia con su plan de acción / Programación de la formulación y sistematización de la metodológia con su plan de acción * 100 </t>
  </si>
  <si>
    <t>Porcentaje de avance en la formulación y sistematización de la metodológia con su plan de acción</t>
  </si>
  <si>
    <t xml:space="preserve">Documento metodológico y plan de acción formulado </t>
  </si>
  <si>
    <t xml:space="preserve">Sistematizar el proceso para la Transferencia Metodológica de Escuelas de Educación Emocional y Espacios Respiro para la salud mental, sexual y reproductiva, enfocadas en fortalecer capacidades y herramientas para gestionar el bienestar emocional y la salud mental de las mujeres en su diversidad </t>
  </si>
  <si>
    <t xml:space="preserve">Porcentaje de avance en la formulación y sistematización de la metodológia con su plan de acción </t>
  </si>
  <si>
    <t>Para este periodo no se presentaron retrasos.</t>
  </si>
  <si>
    <t xml:space="preserve">Para este periodo no se presentan retrasos </t>
  </si>
  <si>
    <t xml:space="preserve">No se presentan retrasos para este periodo </t>
  </si>
  <si>
    <t xml:space="preserve">Formulación y sistematización de una estrategia de reconocimiento de la diversidad de las mujeres del Distrito  tanto en el ámbito público como en el privado y Guía metodológica y plan de acción para el abordaje a los diferentes pueblos y comunidades con los que trabaja la DED. </t>
  </si>
  <si>
    <t xml:space="preserve">No se presentan retrasos para el periodo de acuerdo con lo proyectado. </t>
  </si>
  <si>
    <t>Cargo: PROFESIONAL UNIVERSITARIA DED</t>
  </si>
  <si>
    <t>Como estrategia de formación para el empoderamiento con enfoque diferencial se realizará difusión, seguimiento y acompañamiento a la certificación de los cursos virtuales: “Observo, Identifico y Protejo: niñas, niños y adolescentes libres de violencias basadas en género”,
Tejiendo redes: derechos humanos, migración y bienestar emocional de las mujeres (Dirigida a Personas Migrantes) y Tejiendo redes: derechos humanos, migración y bienestar emocional de las mujeres (Dirigido a servidores públicos) Adicionalmente se realizará la Sistematización de dos metodologías diferenciales que contribuyan al reconocimiento y garantía de los derechos de las mujeres en sus diferencias y diversidad</t>
  </si>
  <si>
    <t>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Adicionalmente, 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</si>
  <si>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 xml:space="preserve">Formulación y sistematización de un documento metodológico y plan de acción que guíe el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	</t>
  </si>
  <si>
    <t xml:space="preserve">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4 mujeres en ASP </t>
  </si>
  <si>
    <t xml:space="preserve">El equipo de estrategia empoderamiento en Agos realiza consolidación de  metodologías para jornadas significativas y semilleros de empoderamiento que será parte del documento de sistematización de la estrategia y realizó 1 primer documento de empoderamiento que contiene logros alcanzados, proyección para el cuatrienio y retos Sept. se realizan 2 reuniones en donde se definen criterios para avanzar en la estructura metodológica y se avanzó en estructura del documento de sistematización. Oct. se realizó la sistematización de 5 metodologías de jornadas significativas (jornada ASP, UNAD, Cuidadoras, jóvenes en ámbito educativo) y avanzó en la sistematización de documento de la estrategia de empoderamiento. </t>
  </si>
  <si>
    <t>Reprogramación presupuestal metas</t>
  </si>
  <si>
    <t xml:space="preserve">Se realiza reprogramación presupuestal de las metas de proyecto de inversión teniendo en cuenta el traslado presupuestal entre proyectos de inversión, de acuerdo a la resolución No. 0387, por la cual se efectúa la modificación en el presupuesto de Gastos e Inversiónde la SDMujer para la vigencia 2024. </t>
  </si>
  <si>
    <t xml:space="preserve">Actualmente se avanza con la gestión para abrir convocatoria y gestión de espacios y logística para el inicio de nuevas escuelas con mujeres en ASP en Casa de Todas, teniendo en cuenta que es un compromiso de política pública y se realiza el trámite para iniciar otra nueva escuela con la UNAD. </t>
  </si>
  <si>
    <t xml:space="preserve">Cargo: Directora de Enfoque Diferencial </t>
  </si>
  <si>
    <r>
      <t xml:space="preserve">Plataforma virtual de la Secretaría Distrital de la Mujer: </t>
    </r>
    <r>
      <rPr>
        <b/>
        <sz val="11"/>
        <rFont val="Arial"/>
        <family val="2"/>
      </rPr>
      <t xml:space="preserve"> Julio</t>
    </r>
    <r>
      <rPr>
        <sz val="11"/>
        <rFont val="Arial"/>
        <family val="2"/>
      </rPr>
      <t xml:space="preserve"> 457 personas certificadas en el curso virtual “Observo, Identifico y Protejo: niñas, niños y adolescentes libres de violencias basadas en género”</t>
    </r>
    <r>
      <rPr>
        <b/>
        <sz val="11"/>
        <rFont val="Arial"/>
        <family val="2"/>
      </rPr>
      <t xml:space="preserve"> Agosto </t>
    </r>
    <r>
      <rPr>
        <sz val="11"/>
        <rFont val="Arial"/>
        <family val="2"/>
      </rPr>
      <t xml:space="preserve">en articualción con la Secretaría Distrital de Integración Social se certificaron 1.309 profesionales en el curso Observo, Identifico y Protejo, brindando herramientas para el abordaje en la atención a la niñez, adolesencia y juventud en prevención de violencias, empoderamiento y reconocmiento de los enfoques de derechos, dIferencial e interseccional. </t>
    </r>
    <r>
      <rPr>
        <b/>
        <sz val="11"/>
        <rFont val="Arial"/>
        <family val="2"/>
      </rPr>
      <t>Septiembre</t>
    </r>
    <r>
      <rPr>
        <sz val="11"/>
        <rFont val="Arial"/>
        <family val="2"/>
      </rPr>
      <t xml:space="preserve"> se certificaron 441 personas en el curso Observo, Identifico y Protejo y adicionalmente se certificaron 4 personas en el curso virtual  •Tejiendo redes: derechos humanos, migración y bienestar emocional de las mujeres y 4 personas certificadas en en el curso virtual  •Tejiendo redes: derechos humanos, migración y bienestar emocional de las mujeres para funcionarios públicos. </t>
    </r>
    <r>
      <rPr>
        <b/>
        <sz val="11"/>
        <rFont val="Arial"/>
        <family val="2"/>
      </rPr>
      <t xml:space="preserve">Octubre </t>
    </r>
    <r>
      <rPr>
        <sz val="11"/>
        <rFont val="Arial"/>
        <family val="2"/>
      </rPr>
      <t xml:space="preserve">se certficaron 118 personas en el curso Observo, identifico y protejo. 20 certificadas en curso Tejiendo redes comunidad y 19 certificadas en Escuela AMARTE virtual </t>
    </r>
    <r>
      <rPr>
        <b/>
        <sz val="11"/>
        <rFont val="Arial"/>
        <family val="2"/>
      </rPr>
      <t>Noviembre</t>
    </r>
    <r>
      <rPr>
        <sz val="11"/>
        <rFont val="Arial"/>
        <family val="2"/>
      </rPr>
      <t xml:space="preserve"> En el mes de noviembre se realizó acompañamiento para la certifiación de 41 funcionarios y funcionarias de la Secretaría Distrital de Integración Social en el desarrollo del curso Observo, identifico y protejo, logrando entre Julio y Noviembre que 2366 personas se certificaran en dicho curso, aportando asi al fortalecimiento de capacidades en el reconocimiento de las violencias, prevención y atención de las mismas, así cómo el aporte al fortalecimiento del empoderamiento femenino. Adicionalmente se inicia el segundo  grupo del curso Tejiendo Redes comunidad  Virtual con 25 personas certificadas a la fecha; de igual manera, se inicia grupo para Tejiendo redes servidores  públicos con 7 funcionarias certificadas. En cuanto a  la segunda  Escuela de Educación Emocional AMARTE Virtual 22 personas certificadas. </t>
    </r>
  </si>
  <si>
    <r>
      <t xml:space="preserve">El equipo de profesionales de la DED de la estrategia de empoderamiento en el mes </t>
    </r>
    <r>
      <rPr>
        <b/>
        <sz val="11"/>
        <rFont val="Arial"/>
        <family val="2"/>
      </rPr>
      <t>de julio</t>
    </r>
    <r>
      <rPr>
        <sz val="11"/>
        <rFont val="Arial"/>
        <family val="2"/>
      </rPr>
      <t xml:space="preserve"> realizaron 2 jornadas significativas con jóvenes estudiantes de la Universidad Nacional Abierta y a Distancia con 51 participantes en total. En el </t>
    </r>
    <r>
      <rPr>
        <b/>
        <sz val="11"/>
        <rFont val="Arial"/>
        <family val="2"/>
      </rPr>
      <t xml:space="preserve">mes de Agosto </t>
    </r>
    <r>
      <rPr>
        <sz val="11"/>
        <rFont val="Arial"/>
        <family val="2"/>
      </rPr>
      <t xml:space="preserve">realizaron 2 jornadas significativas; encuentro intergeneracional (30 participantes) y jornadas de reconocmiento de los derechos de las mujeres con jóvenes estudiantes de la Universidad Nacional Abierta y a Distancia. (37 participantes) </t>
    </r>
    <r>
      <rPr>
        <b/>
        <sz val="11"/>
        <rFont val="Arial"/>
        <family val="2"/>
      </rPr>
      <t>En septiembre</t>
    </r>
    <r>
      <rPr>
        <sz val="11"/>
        <rFont val="Arial"/>
        <family val="2"/>
      </rPr>
      <t xml:space="preserve"> se desarrollaron 6 jornadas significativas en las que se trabajo sobre prevención de violencias, rutas de atención, empoderamiento en la adolescencia y juventud, comunicación no sexista y roles de género y se desarrollo 1  un semillero de empoderamiento en el Colegio San Isidro. </t>
    </r>
    <r>
      <rPr>
        <b/>
        <sz val="11"/>
        <rFont val="Arial"/>
        <family val="2"/>
      </rPr>
      <t>En Octubre</t>
    </r>
    <r>
      <rPr>
        <sz val="11"/>
        <rFont val="Arial"/>
        <family val="2"/>
      </rPr>
      <t xml:space="preserve"> se realizaron 6 jornadas significativas y un 1 semillero de empoderamiento. con un total de 115 participantes. En </t>
    </r>
    <r>
      <rPr>
        <b/>
        <sz val="11"/>
        <rFont val="Arial"/>
        <family val="2"/>
      </rPr>
      <t>noviembre</t>
    </r>
    <r>
      <rPr>
        <sz val="11"/>
        <rFont val="Arial"/>
        <family val="2"/>
      </rPr>
      <t xml:space="preserve"> se realizaron 4 jornadas significativas y 1 semillero de empoderamiento en donde se logró una participación de 65 personas, entre  adolescentes, mujeres jóvenes en sus diferencias y diversidad. En estos espacios participaron mujeres Raizales, Mujeres de Organizaciones Femeninas de la Localidad de Santa Fe, niños, niñas y adolescentes del Colegio San Isidro de la Localidad de San Cristobal. Las metodologias fueron diseñadas de acuerdo a las necesidades de cada grupo, avanzando así en la transversalización del enfoque de género y diferencial de las mujeres.</t>
    </r>
  </si>
  <si>
    <r>
      <t xml:space="preserve"> El equipo de profesionales de la DED de La Estrategia de capacidades psicoemocionales en</t>
    </r>
    <r>
      <rPr>
        <b/>
        <sz val="11"/>
        <rFont val="Arial"/>
        <family val="2"/>
      </rPr>
      <t xml:space="preserve"> julio</t>
    </r>
    <r>
      <rPr>
        <sz val="11"/>
        <rFont val="Arial"/>
        <family val="2"/>
      </rPr>
      <t xml:space="preserve"> realizó 7 espacios respiro con 91 participantes En</t>
    </r>
    <r>
      <rPr>
        <b/>
        <sz val="11"/>
        <rFont val="Arial"/>
        <family val="2"/>
      </rPr>
      <t xml:space="preserve"> agosto</t>
    </r>
    <r>
      <rPr>
        <sz val="11"/>
        <rFont val="Arial"/>
        <family val="2"/>
      </rPr>
      <t xml:space="preserve"> realizó 2 espacios respiro con 21 participantes y se  realizó la inscripción de 16 mujeres jovénes  de Escuela de Educación AMARTE presencial con UNAD, además de la articulación con la Cárcel  Distrital de varones y anexo  de mujeres de Bogotá para inicio de Escuela AMARTE con Mujeres  privadas de la libertad</t>
    </r>
    <r>
      <rPr>
        <b/>
        <sz val="11"/>
        <rFont val="Arial"/>
        <family val="2"/>
      </rPr>
      <t xml:space="preserve"> En septiembre</t>
    </r>
    <r>
      <rPr>
        <sz val="11"/>
        <rFont val="Arial"/>
        <family val="2"/>
      </rPr>
      <t xml:space="preserve"> se iniciaron dos 2  Escuelas de Educación emocional AMARTE para mujeres  privadas de la libertad   en  la  Cárcel  Distrital de varones y anexo  de mujeres de Bogotá y se realizaron seis 6 espacios respiro con 290 participantes En</t>
    </r>
    <r>
      <rPr>
        <b/>
        <sz val="11"/>
        <rFont val="Arial"/>
        <family val="2"/>
      </rPr>
      <t xml:space="preserve"> Octubre s</t>
    </r>
    <r>
      <rPr>
        <sz val="11"/>
        <rFont val="Arial"/>
        <family val="2"/>
      </rPr>
      <t xml:space="preserve">e realizaron 9 espacios respiro dos con mujeres migrantes y refugiadas: 85 mujeres participantes. Un ER mujeres con discapacidad con 17 mujeres participantes. 3 ER mujeres adultas y mayores con 25 participantes un ER con 9 mujeres jovénes. Un ER  mujeres campesinas con 11 participantes y 1 ER mujeres interseccional: 13 participantes. Adicionalmente, se iniciaron 2 escuelas de educación emocional una con mujeres en ASP y 1 escuela con mujeres con discapacidad visual. </t>
    </r>
    <r>
      <rPr>
        <b/>
        <sz val="11"/>
        <rFont val="Arial"/>
        <family val="2"/>
      </rPr>
      <t xml:space="preserve">En Noviembre </t>
    </r>
    <r>
      <rPr>
        <sz val="11"/>
        <rFont val="Arial"/>
        <family val="2"/>
      </rPr>
      <t xml:space="preserve">se realizaron 5  espacios respiro * 1 ER Mujeres discapacidad visual, cuyos objetivos de trabajo fueron el movimiento ritmico consciente  y la Aromaterapia como herramientas de gestión emocional * 2 ER Mujeres adultas y mayores cuyo objetivo fue el autoreconocimiento de herramientas  propias para la gestión emocional y la resolución de conflictos  desde el arte y la construcción de esculturas con plastilina * 2 ER Mujeres en ASP sobre movimiento ritmico consciente, la Aromaterapia  y el masaje reparador como herramientas de gestión emocional y adicionalmente se iniciaron 4 escuelas de educación emocional (ASP -adultas - 2 de mujeres con discapacidad) </t>
    </r>
  </si>
  <si>
    <r>
      <rPr>
        <b/>
        <sz val="11"/>
        <rFont val="Arial"/>
        <family val="2"/>
      </rPr>
      <t>Estrategia empoderam.: Agos.</t>
    </r>
    <r>
      <rPr>
        <sz val="11"/>
        <rFont val="Arial"/>
        <family val="2"/>
      </rPr>
      <t xml:space="preserve"> consolidación de metod. jornadas significativas y semilleros de empodera. realizó 1 primer documento con logros alcanzados, proyección para el cuatrienio y retos </t>
    </r>
    <r>
      <rPr>
        <b/>
        <sz val="11"/>
        <rFont val="Arial"/>
        <family val="2"/>
      </rPr>
      <t>Sept.</t>
    </r>
    <r>
      <rPr>
        <sz val="11"/>
        <rFont val="Arial"/>
        <family val="2"/>
      </rPr>
      <t xml:space="preserve"> definición criterios para avance en estructura metod. y avance en estructura del documento sistematiza. </t>
    </r>
    <r>
      <rPr>
        <b/>
        <sz val="11"/>
        <rFont val="Arial"/>
        <family val="2"/>
      </rPr>
      <t>Oct</t>
    </r>
    <r>
      <rPr>
        <sz val="11"/>
        <rFont val="Arial"/>
        <family val="2"/>
      </rPr>
      <t xml:space="preserve">. Sistematiza. de 5 metod. de jornadas significativas ASP, UNAD, Cuidadoras, jóvenes en ámbito educativo y documento de estrategia de empodera. </t>
    </r>
    <r>
      <rPr>
        <b/>
        <sz val="11"/>
        <rFont val="Arial"/>
        <family val="2"/>
      </rPr>
      <t>Nov</t>
    </r>
    <r>
      <rPr>
        <sz val="11"/>
        <rFont val="Arial"/>
        <family val="2"/>
      </rPr>
      <t xml:space="preserve">. realizó avance en el sistematiza. del documento de la estrategia de empodera. con el formato establecido y se sistematizaron 3 metod de semillero de empodera. en estructura establecida. </t>
    </r>
    <r>
      <rPr>
        <b/>
        <sz val="11"/>
        <rFont val="Arial"/>
        <family val="2"/>
      </rPr>
      <t>Estrategia Capa. Emo. en Agos.</t>
    </r>
    <r>
      <rPr>
        <sz val="11"/>
        <rFont val="Arial"/>
        <family val="2"/>
      </rPr>
      <t xml:space="preserve"> realiza la entrega de Cartilla para las Escuelas de educa.Emo.AMARTE, los ER y transferencias conoci. para revisión y avanzó en construc. de eje temático para versión 2 de la Escuela de Educa.EmociAMARTE para ASP y proyec. de estructura. temática de documento metodológico y plan de acción para Transferencia metod. de Escuelas de Educa. Emo. y ER para la salud mental, sexual y reproductiva, finalizaron ajustes en metod. para la Escuela de mujeres migrantes y refugiadas </t>
    </r>
    <r>
      <rPr>
        <b/>
        <sz val="11"/>
        <rFont val="Arial"/>
        <family val="2"/>
      </rPr>
      <t>Sept</t>
    </r>
    <r>
      <rPr>
        <sz val="11"/>
        <rFont val="Arial"/>
        <family val="2"/>
      </rPr>
      <t xml:space="preserve">. envío de ajustes finales metod. de ER de mujeres raizales, gitanas, jóvenes y privadas de la libertad y avance de la metod. de la segunda cesión de la Escu.Educa.AMARTE  ASP, acuerda ejes temáticos para realización metodológica segunda versión de escuela AMARTE mujeres discapacidad visual </t>
    </r>
    <r>
      <rPr>
        <b/>
        <sz val="11"/>
        <rFont val="Arial"/>
        <family val="2"/>
      </rPr>
      <t>Oct.</t>
    </r>
    <r>
      <rPr>
        <sz val="11"/>
        <rFont val="Arial"/>
        <family val="2"/>
      </rPr>
      <t xml:space="preserve"> ajustes metod.  transferencia de conocimientos en formato establecido y ajustes de metod. de espacio de conexión emocional para mujeres jóvenes y gitanas al equipo de apoyo DED. realiza corrección de estilo y apoyo en diligenciamiento de las metod.</t>
    </r>
    <r>
      <rPr>
        <b/>
        <sz val="11"/>
        <rFont val="Arial"/>
        <family val="2"/>
      </rPr>
      <t xml:space="preserve"> Nov. </t>
    </r>
    <r>
      <rPr>
        <sz val="11"/>
        <rFont val="Arial"/>
        <family val="2"/>
      </rPr>
      <t>versiones finales de   la metod. de transfer de conocimientos en formato establecido y versiones finales de metod. de espacios conexión emocional para mujeres jóvenes, gitanas, raizales, privadas de la libertad y ajustes documento guía de capacidades psicoemo.; al equipo de apoyo de sistematiza de DED</t>
    </r>
  </si>
  <si>
    <r>
      <rPr>
        <b/>
        <sz val="11"/>
        <rFont val="Arial"/>
        <family val="2"/>
      </rPr>
      <t>Agosto</t>
    </r>
    <r>
      <rPr>
        <sz val="11"/>
        <rFont val="Arial"/>
        <family val="2"/>
      </rPr>
      <t xml:space="preserve">  inscripción de 199 mujeres para presentación de Pruebas SABER11-ICFES  y desarrolló de talleres de fortalecimiento para la presentación de las Pruebas Saber 11, con tres jornadas virtuales y una presencial y 107 mujeres realizaron la presentación de Pruebas Saber 11, dos ciudadanas fueron reprogramadas para la presentación de la Prueba en septiembre, ya que una estaba hospitalizada y otra no contó a la hora de la Prueba con los ajustes razonables ya que cuenta con discapacidad auditiva. En </t>
    </r>
    <r>
      <rPr>
        <b/>
        <sz val="11"/>
        <rFont val="Arial"/>
        <family val="2"/>
      </rPr>
      <t>septiembre</t>
    </r>
    <r>
      <rPr>
        <sz val="11"/>
        <rFont val="Arial"/>
        <family val="2"/>
      </rPr>
      <t xml:space="preserve"> el ICFES ratifico la lista final de mujeres en sus diferencias que participaron en la Prueba Saber 11- ICFES 2024, donde se ratifico que 129 mujeres habian presentado la Prueba Saber11  a las restantes que faltaron a la Prueba se les compartio carta de desistimiento, se realizaron gestiones para que se recopilen las cartas de desistimiento de las mujeres inscritas que no participaron. </t>
    </r>
    <r>
      <rPr>
        <b/>
        <sz val="11"/>
        <rFont val="Arial"/>
        <family val="2"/>
      </rPr>
      <t xml:space="preserve">Octubre, </t>
    </r>
    <r>
      <rPr>
        <sz val="11"/>
        <rFont val="Arial"/>
        <family val="2"/>
      </rPr>
      <t xml:space="preserve">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4 mujeres en ASP  </t>
    </r>
    <r>
      <rPr>
        <b/>
        <sz val="11"/>
        <rFont val="Arial"/>
        <family val="2"/>
      </rPr>
      <t>Noviembre</t>
    </r>
    <r>
      <rPr>
        <sz val="11"/>
        <rFont val="Arial"/>
        <family val="2"/>
      </rPr>
      <t xml:space="preserve"> se compartieron los resultados del ICFES de las Pruebas Saber 11 a las 129 participantes y se compartio un enlace de 2021, 2022 y 2023, para saber si habian accedido a cursos, técnicos, técnologicos y eduación súperior. Se envio  matriz con datos al ICFES para fortalecer la información del informe final del contrato interadministrativo 984 de 2024 entre el ICFES y la SDMujer.  </t>
    </r>
  </si>
  <si>
    <r>
      <t xml:space="preserve">Durante el </t>
    </r>
    <r>
      <rPr>
        <b/>
        <sz val="11"/>
        <rFont val="Arial"/>
        <family val="2"/>
      </rPr>
      <t>mes de agosto</t>
    </r>
    <r>
      <rPr>
        <sz val="11"/>
        <rFont val="Arial"/>
        <family val="2"/>
      </rPr>
      <t xml:space="preserve">, se desarrollaron articulaciones para el desarrollo de cursos con el SENA, logrando la gestion para desarrollar en el mes de septiembre,  4 cursos en modalidades presencial y virtual  (2 de barismo y  preparaciones de cafe, 1 de organización de eventos presenciales y 1 de marketing digital de 40 horas) </t>
    </r>
    <r>
      <rPr>
        <b/>
        <sz val="11"/>
        <rFont val="Arial"/>
        <family val="2"/>
      </rPr>
      <t>En septiembre</t>
    </r>
    <r>
      <rPr>
        <sz val="11"/>
        <rFont val="Arial"/>
        <family val="2"/>
      </rPr>
      <t xml:space="preserv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t>
    </r>
    <r>
      <rPr>
        <b/>
        <sz val="11"/>
        <rFont val="Arial"/>
        <family val="2"/>
      </rPr>
      <t>En Octubre</t>
    </r>
    <r>
      <rPr>
        <sz val="11"/>
        <rFont val="Arial"/>
        <family val="2"/>
      </rPr>
      <t xml:space="preserve"> se inicio el curso de organización de eventos con 16 mujeres en sus diferencias y divesidades  modalidad preencial, en el complejo del SENA -Notel Paoloquemao. </t>
    </r>
    <r>
      <rPr>
        <b/>
        <sz val="11"/>
        <rFont val="Arial"/>
        <family val="2"/>
      </rPr>
      <t xml:space="preserve">Noviembre </t>
    </r>
    <r>
      <rPr>
        <sz val="11"/>
        <rFont val="Arial"/>
        <family val="2"/>
      </rPr>
      <t>se inicio el curso de Barismo (Preparación de bebidas de café) con 29 mujeres en sus diferencias y divesidades participantes.</t>
    </r>
    <r>
      <rPr>
        <b/>
        <sz val="11"/>
        <rFont val="Arial"/>
        <family val="2"/>
      </rPr>
      <t xml:space="preserve"> </t>
    </r>
  </si>
  <si>
    <t>En el mes de Noviembre se certificaron en los cursos ofrecidos en la plataforma virtual de la secretaria de la mujer orientados a brindar herramientas para el empoderamiento y capacidades emocionales 95  ciudadanos y ciudadanas. se realizaron 4 jornadas significativas y 1 semillero de empoderamiento en donde se logró una participación de 65 personas, entre  adolescentes, mujeres jóvenes en sus diferencias y diversidad, adicionalmente se realizaron 5  espacios respiro con Mujeres condiscapacidad visual, Mujeres adultas y mayores, Mujeres en ASP  y adicionalmente se iniciaron 4 escuelas de educación emocional (ASP -adultas - 2 de mujeres con discapacidad) y se inicio el curso de Barismo (Preparación de bebidas de café) con 29 mujeres en sus diferencias y divesidades participantes.</t>
  </si>
  <si>
    <t>En el periodo de julio a Noviembre se han certificado 2467 ciudadanos y ciudadanas en los cursos ofrecidos en la plataforma virtual de la secretaria de la mujer orientados a brindar herramientas para el empoderamiento y capacidades emocionales. se realizaron 20 jornadas significativas y 3 semilleros de empoderamiento, adicionalmente se realizaron 29  espacios de conexión emocional con Mujeres en sus diferencias y diversidades  y adicionalmente se realizaron 10 escuelas de educación emocional y se desarrollo la presentación de las pruebas  Saber 11-ICFES de 129 mujeres acompañadas por el equipo de profesionales de la estrategia de educación flexible y la realización de 5 cursos de educación flexible a trav{es del acompañamiento de la DED</t>
  </si>
  <si>
    <t>https://secretariadistritald-my.sharepoint.com/:f:/g/personal/kforero_sdmujer_gov_co/EkdiW_vEOMdHp-nS4D_EiNwBD4eJd6A3Zsat8IV22bzxJA?e=xSenAL</t>
  </si>
  <si>
    <t>https://secretariadistritald-my.sharepoint.com/:f:/g/personal/kforero_sdmujer_gov_co/EgjFMtwdfTBOuiM5ndy7flwBCQYIFOugdcC-Om8UrJbRDw?e=xq1ntC</t>
  </si>
  <si>
    <t>https://secretariadistritald-my.sharepoint.com/:f:/g/personal/kforero_sdmujer_gov_co/ErOvh_h0s61CoAocPTaAJYgBZ-1IQ9a6aPPYJ8EbOtreqQ?e=awVGXp</t>
  </si>
  <si>
    <t>https://secretariadistritald-my.sharepoint.com/:f:/g/personal/kforero_sdmujer_gov_co/EoXIjyO63xVGkmVxfdQ3JncB2tW-JdA0HL-BbXiKrLmZBw?e=fDhVcI</t>
  </si>
  <si>
    <t>https://secretariadistritald-my.sharepoint.com/:f:/g/personal/kforero_sdmujer_gov_co/Ev4_pbKCLyxOgz9yAbj31hQBViz4SiQFNopeVvBgj8O8wg?e=aG4Utt</t>
  </si>
  <si>
    <t>https://secretariadistritald-my.sharepoint.com/:f:/g/personal/kforero_sdmujer_gov_co/Esuf1KF-7JlCvHcEo_PddWYBFxgAj30g65AKW4ZXwrLZHg?e=Qx5nJ5</t>
  </si>
  <si>
    <t>https://secretariadistritald-my.sharepoint.com/:f:/g/personal/kforero_sdmujer_gov_co/EhRFgd59NDNJlx9f7K-cEK4BPxFMm3AQXTP4Hp2W-iVIQw?e=6eW5SS</t>
  </si>
  <si>
    <r>
      <rPr>
        <b/>
        <sz val="11"/>
        <rFont val="Arial"/>
        <family val="2"/>
      </rPr>
      <t xml:space="preserve"> Julio </t>
    </r>
    <r>
      <rPr>
        <sz val="11"/>
        <rFont val="Arial"/>
        <family val="2"/>
      </rPr>
      <t xml:space="preserve"> sexta reunión de la mesa distrital de cuidado menstrual. Se realizó el recorrido en la localidad de Chapinero 10 participantes. Se realizaron 2 cualificaciones a equipos de IDIPRON con 21 participantes y SDIS con 5 participantes.   </t>
    </r>
    <r>
      <rPr>
        <b/>
        <sz val="11"/>
        <rFont val="Arial"/>
        <family val="2"/>
      </rPr>
      <t xml:space="preserve"> agosto </t>
    </r>
    <r>
      <rPr>
        <sz val="11"/>
        <rFont val="Arial"/>
        <family val="2"/>
      </rPr>
      <t xml:space="preserve"> séptima reunión de la mesa distrital de cuidado menstrual y en articulación con la mesa, se realizó el recorrido en la localidad de Ciudad Bolívar en donde se abordaron 11 mujeres, ademas se realizaron 3 cualificaciones a equipos de SDIS con 236 participantes y se asistió a 6 escenarios distritales de discusión. </t>
    </r>
    <r>
      <rPr>
        <b/>
        <sz val="11"/>
        <rFont val="Arial"/>
        <family val="2"/>
      </rPr>
      <t>septiembre</t>
    </r>
    <r>
      <rPr>
        <sz val="11"/>
        <rFont val="Arial"/>
        <family val="2"/>
      </rPr>
      <t xml:space="preserve"> se realizó mesa Distrital del Cuidado Menstrual con los delegados de las entidades: IDIPRON, SDIS adultez y referente de habitabilidad de calle, SDS y en este espacio se acuerda unirse para la conmemoración que planteo SDIS 21 de noviembre día de la mujer habitante de calle, se programa recorrido es en ciudad bolívar o en Usme  23 de octubre.</t>
    </r>
    <r>
      <rPr>
        <b/>
        <sz val="11"/>
        <rFont val="Arial"/>
        <family val="2"/>
      </rPr>
      <t xml:space="preserve"> En Octubre </t>
    </r>
    <r>
      <rPr>
        <sz val="11"/>
        <rFont val="Arial"/>
        <family val="2"/>
      </rPr>
      <t xml:space="preserve"> espacio con la Mesa Distrital de cuidado menstrual el día 29 de octubre,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t>
    </r>
    <r>
      <rPr>
        <b/>
        <sz val="11"/>
        <rFont val="Arial"/>
        <family val="2"/>
      </rPr>
      <t xml:space="preserve"> </t>
    </r>
    <r>
      <rPr>
        <sz val="11"/>
        <rFont val="Arial"/>
        <family val="2"/>
      </rPr>
      <t xml:space="preserve">además se realiza 1 recorrido por la localidad de San Critobal </t>
    </r>
    <r>
      <rPr>
        <b/>
        <sz val="11"/>
        <rFont val="Arial"/>
        <family val="2"/>
      </rPr>
      <t xml:space="preserve"> Noviembre </t>
    </r>
    <r>
      <rPr>
        <sz val="11"/>
        <rFont val="Arial"/>
        <family val="2"/>
      </rPr>
      <t xml:space="preserve"> espacio con la Mesa Distrital de cuidado menstrual el día 27 de nov. en donde se acuerda realizar para el mes de diciembre un recorrido en el barrio los mártires y una jornada de cuidado menstrual en la localidad de kenney. se realiza 2 recorrido por las localidades de Puente Aranda y Barrios Unidos</t>
    </r>
  </si>
  <si>
    <r>
      <rPr>
        <b/>
        <sz val="11"/>
        <rFont val="Arial"/>
        <family val="2"/>
      </rPr>
      <t>En Julio</t>
    </r>
    <r>
      <rPr>
        <sz val="11"/>
        <rFont val="Arial"/>
        <family val="2"/>
      </rPr>
      <t xml:space="preserve"> se realizaron 7 espacios EMAA, con 70 participantes en el total en estos espacios. </t>
    </r>
    <r>
      <rPr>
        <b/>
        <sz val="11"/>
        <rFont val="Arial"/>
        <family val="2"/>
      </rPr>
      <t xml:space="preserve"> en Agosto </t>
    </r>
    <r>
      <rPr>
        <sz val="11"/>
        <rFont val="Arial"/>
        <family val="2"/>
      </rPr>
      <t xml:space="preserve">se realizó Un 1 espacio EMAA con la aprticipación de 14 mujeres adolescentes y jovenes. </t>
    </r>
    <r>
      <rPr>
        <b/>
        <sz val="11"/>
        <rFont val="Arial"/>
        <family val="2"/>
      </rPr>
      <t xml:space="preserve">En Septiembre </t>
    </r>
    <r>
      <rPr>
        <sz val="11"/>
        <rFont val="Arial"/>
        <family val="2"/>
      </rPr>
      <t xml:space="preserve">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 </t>
    </r>
    <r>
      <rPr>
        <b/>
        <sz val="11"/>
        <rFont val="Arial"/>
        <family val="2"/>
      </rPr>
      <t xml:space="preserve">en Octubre </t>
    </r>
    <r>
      <rPr>
        <sz val="11"/>
        <rFont val="Arial"/>
        <family val="2"/>
      </rPr>
      <t>se realizaron 5 espacios EMAA en: Feria María paz ; Feria Panas y parces; Recorrido de mujeres ASP; Colegio Pasquilla y Unidad de protección integral - UPI 32 IDIPRON. En los espacios participaron en total 156 personas de las cuales:  36 son adolescentes y jóvenes 64</t>
    </r>
    <r>
      <rPr>
        <b/>
        <sz val="11"/>
        <rFont val="Arial"/>
        <family val="2"/>
      </rPr>
      <t xml:space="preserve">. En Noviembre </t>
    </r>
    <r>
      <rPr>
        <sz val="11"/>
        <rFont val="Arial"/>
        <family val="2"/>
      </rPr>
      <t>Se realizo 1 Espacio EMAA con la Fundación Cares. En el espacio participo un total de 30 personas de las cuales: 2 adolescentes, 7 jóvenes y 21 mujeres adultas</t>
    </r>
  </si>
  <si>
    <t>Durante el mes de noviembre se realizó la Mesa Distrital de cuidado menstrual el día 27 de nov. en donde se acuerda realizar para el mes de diciembre un recorrido en el barrio los mártires y una jornada de cuidado menstrual en la localidad de kenney. se realiza 2 recorrido por las localidades de Puente Aranda y Barrios Unidos.  Adicionalmente, se realizo 1 Espacio EMAA con la Fundación Cares. En el espacio participo un total de 30 personas de las cuales: 2 adolescentes, 7 jóvenes y 21 mujeres adultas</t>
  </si>
  <si>
    <t xml:space="preserve">De julio a Noviembre se han realizado 21  Espacios de Educación Menstrual para el Autoconocimiento y Autocuidado – EMAA que son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 fundamental, promoviendo el reconocimiento de la menstruación como un proceso natural que no debe ser estigmatizado, y logrando  cambiar la percepción social sobre la menstruación, empoderando a las mujeres y niñas para que reivindiquen su derecho a vivir esta experiencia con dignidad y se han realizado tres recorridos por diferentes localidades con el objetivo de abordar mujeres habitantes de calle o en riezgo de habitar calle con herramientas de educación menstrual  </t>
  </si>
  <si>
    <t>https://secretariadistritald-my.sharepoint.com/:f:/g/personal/kforero_sdmujer_gov_co/Es7IP-40b_1DpkjcYh8NSb8BuaowPVp-sG2t9JkrBDjZkw?e=ijGGyK</t>
  </si>
  <si>
    <t>https://secretariadistritald-my.sharepoint.com/:f:/g/personal/kforero_sdmujer_gov_co/Eh__0TQdDWhPhVBeKnOGa1cByn_0dYP9kWvXwwJHJto43g?e=5Xzy1M</t>
  </si>
  <si>
    <t>AGO. tres reuniones avance en construir propuesta estructura de documento metodol. a sistematizar, logrando: 1. Socializa. a la DED avance en implementación estrategia transversalización del E.D. y A.T. brindada a sectores de la Adm. Dis. segundo semestre 2020 a primer semestre 2024 2. se recibieron indicaciones de directora para diseño de las metodol. A. T. de la DED  3. Presentación propuesta estructura de documento metodol. de A.T. la cual revisó, ajustó y validó como primer borrador a trabajar en esta vigencia. SEPT. reunión para estructura documento que sistematizará las metodol. de A.T. y envió a DED para revisión, comentarios y posterior socialización al equipo DED; asimismo, correo a equipo de AT  solicitando temas que han trabajo con sectores de la Adm. Dist. y que consideran necesarios para las metodol. a sistematizar. OCT. reunión socializa.  consolidado temas que se han trabajado en A.T. desde la DED de 2021 a 2024 y priorizar temas; reunión contratistas del equipo de AT definir temas y cronograma a dic. 2024 para sistematiza. de metodol. de AT desde la DED. Avance en estructura general de la Guía de AT. y avance en organizar la sistematiza. de las metodol. a dic. de 2024. Programa. espacios para revisar los avances y propuestas NOV. 3 reuniones avance en construc. documento metodol. que guíe el proceso de A.T. para Transversalización del E.D. dirigida a Sectores Adm. Dist.l y sector privado (i) ajustes contenido guía de A.T. (ii) revi. y comentarios a metodol. de “Fiestón Lesbiarte” elaborada por referente de mujeres LB (iii) revisión y comentarios metodol sobre sistema sexo género, orientaciones sexuales e identidades de género, elaborada por la referente mujeres trans. Avance: contar con versión ajustada de la guía de A.T.; metodología del “Fiestón Lesbiarte” ajustada según comentarios y metodología sobre sistema sexo género, orientaciones sexuales e identidades de género ajustada según comentarios</t>
  </si>
  <si>
    <t>De Julio a Noviembre: HACIENDA Capacita. derechos personas trans y comportamientos discriminatorios en entornos laborales y personales Unidad Administrativa Especial Catastro Distrital SALUD cualificación módulos de Estrategia EMAA para funcionarios(as) Sec. Salud. INTEGRACIONSOCIAL (i)Taller equipo IDIPRON enfoques PPMYEG, conceptos básicos sistema sexo-género-deseo y herramientas para trabajo con mujeres LBT (ii)A.T. a profesionales Subdirecciones Locales de Usaquén, La Candelaria, Rafael Uribe Uribe, Kennedy, Antonio Nariño, Puente Aranda, Fontibón, Engativá, Los Mártires y San Cristóbal, y líderes de polít. Púb. de las subdirecciones técnicas para la Juventud, Infancia, Adultez, Familia, asuntos LGBTI, Discapacidad y Dirección de Nutrición y Abastecimiento (iii)Con Subdirección para Asuntos LGBTI Taller enfoques de la PPMYEG y derecho a una vida libre de violencias (iv) Equipo Servicio Autocuidado Liberia Taller sobre enfoque PPMYEG y el derecho a una vida libre de violencias EG y D., Oferta de la Estrat. Casa de Todas y recomendaciones para el abordaje de mujeres en ASP (v) Sensibiliza. equipo de atención de la Subdirec. Local Mártires: Referente de la CIOM y profesional Enlace Sofia de la Localidad AMBIENTE (i) Reunión con personal de IDPYBA, Jardín Botánico, SDA e IDIGER (ii) información a servidoras(es) del IDPYBA Comunicación efectiva, asertiva, empática e incluyente con EG Y D. (iii) sensibiliza. Servidoras(es) IDPYBA entornos laborales sin discriminación JUSTICIA sesión cualifica. Metodol. EMAA, para equipo atención integral Cárcel Distrital JURIDICA charla a funcionario-as Sec. Jurídica Dis. herramientas conceptuales y técnicas EG, D Y D. SECTOR DESCENTRALI: (i)CASA JUSTICIA TUNJUELITO Espacio herramientas transversalización de E.G. para profesional Unidad Medición y Conciliación Casa Justicia Tunjuelito y equipo que presta servicios equipamiento Casa de Justicia. (ii)Taller identidades de género diversas y lineamientos atención a mujeres LBT en el marco del Comité Operativo Local de Mujer y Equidad de Género - COLMyEG de la localidad de Fontibón (iii)Mesa Interinstitucional LGBTI- Kennedy charla E.G. Y D., oferta Estrategia Casa de Todas y recomendaciones abordaje mujeres en ASP (iv)Taller equipos planea. y participa. de Alcaldía Local de Engativá se abordó recomendaciones para la incorporación del enfoque diferencial - Mujeres lesbianas y bisexuales MUJERES (i) Presta. de servicios de interpreta. en LENGIUAJE DE SEÑAS COLOMBIANO para ciudadanas sordas (ii)socializa Protocolo de aten. con enfoque diferencial dirigido a nuevos contratistas encargados de la vigilancia y seguridad de SDM (iii) jornada con servidoras (es) y contratistas de la SDM, con el fin de brindar recomendaciones para la atención a las mujeres en sus diferencias y diversidad con enfoque diferencial. (iv) taller  sensibiliza. con el equipo de Casa de Todas de recomendaciones para el trabajo con mujeres lesbianas, bisexuales y trans</t>
  </si>
  <si>
    <t xml:space="preserve">En noviembre se realizaron 3 reuniones para avanzar en la construcción del documento metodológico (guía) que guíe el proceso de Asistencia Técnica para la Transversalización del Enfoque Diferencial dirigida a los Sectores de la Administración Distrital y el sector privado, así: una reunión para hacer ajustes al contenido de la guía de asistencia técnica; otra para revisar y hacer comentarios a la metodología del “Fiestón Lesbiarte” elaborada por la referente de mujeres lesbianas y bisexuales y la última para la revisión y comentarios a la metodología sobre sistema sexo género, orientaciones sexuales e identidades de género, elaborada por la referente de mujeres trans. De acuerdo con esto se avanzó en: contar con una versión ajustada de la guía de asistencia técnica, que será revisada con la directora de Enfoque Diferencial; metodología del “Fiestón Lesbiarte” ajustada según comentarios y metodología sobre sistema sexo género, orientaciones sexuales e identidades de género ajustada según comentarios. </t>
  </si>
  <si>
    <r>
      <rPr>
        <b/>
        <sz val="11"/>
        <rFont val="Arial"/>
        <family val="2"/>
      </rPr>
      <t>AGO.</t>
    </r>
    <r>
      <rPr>
        <sz val="11"/>
        <rFont val="Arial"/>
        <family val="2"/>
      </rPr>
      <t xml:space="preserve"> tres reuniones avance en construir propuesta estructura de documento metodol. a sistematizar, logrando: 1. Socializa. a la DED avance en implementación estrategia transversalización del E.D. y A.T. brindada a sectores de la Adm. Dis. segundo semestre 2020 a primer semestre 2024 2. se recibieron indicaciones de directora para diseño de las metodol. A. T. de la DED  3. Presentación propuesta estructura de documento metodol. de A.T. la cual revisó, ajustó y validó como primer borrador a trabajar en esta vigencia.</t>
    </r>
    <r>
      <rPr>
        <b/>
        <sz val="11"/>
        <rFont val="Arial"/>
        <family val="2"/>
      </rPr>
      <t xml:space="preserve"> SEPT.</t>
    </r>
    <r>
      <rPr>
        <sz val="11"/>
        <rFont val="Arial"/>
        <family val="2"/>
      </rPr>
      <t xml:space="preserve"> reunión para estructura documento que sistematizará las metodol. de A.T. y envió a DED para revisión, comentarios y posterior socialización al equipo DED; asimismo, correo a equipo de AT  solicitando temas que han trabajo con sectores de la Adm. Dist. y que consideran necesarios para las metodol. a sistematizar. </t>
    </r>
    <r>
      <rPr>
        <b/>
        <sz val="11"/>
        <rFont val="Arial"/>
        <family val="2"/>
      </rPr>
      <t>OCT.</t>
    </r>
    <r>
      <rPr>
        <sz val="11"/>
        <rFont val="Arial"/>
        <family val="2"/>
      </rPr>
      <t xml:space="preserve"> reunión socializa.  consolidado temas que se han trabajado en A.T. desde la DED de 2021 a 2024 y priorizar temas; reunión contratistas del equipo de AT definir temas y cronograma a dic. 2024 para sistematiza. de metodol. de AT desde la DED. Avance en estructura general de la Guía de AT. y avance en organizar la sistematiza. de las metodol. a dic. de 2024. Programa. espacios para revisar los avances y propuestas</t>
    </r>
    <r>
      <rPr>
        <b/>
        <sz val="11"/>
        <rFont val="Arial"/>
        <family val="2"/>
      </rPr>
      <t xml:space="preserve"> NOV. </t>
    </r>
    <r>
      <rPr>
        <sz val="11"/>
        <rFont val="Arial"/>
        <family val="2"/>
      </rPr>
      <t>3 reuniones avance en construc. documento metodol. que guíe el proceso de A.T. para Transversalización del E.D. dirigida a Sectores Adm. Dist.l y sector privado (i) ajustes contenido guía de A.T. (ii) revi. y comentarios a metodol. de “Fiestón Lesbiarte” elaborada por referente de mujeres LB (iii) revisión y comentarios metodol sobre sistema sexo género, orientaciones sexuales e identidades de género, elaborada por la referente mujeres trans. Avance: contar con versión ajustada de la guía de A.T.; metodología del “Fiestón Lesbiarte” ajustada según comentarios y metodología sobre sistema sexo género, orientaciones sexuales e identidades de género ajustada según comentarios</t>
    </r>
  </si>
  <si>
    <r>
      <rPr>
        <b/>
        <sz val="11"/>
        <rFont val="Arial"/>
        <family val="2"/>
      </rPr>
      <t>De Julio a Noviembre se han realizado actividades de transversalización en 7 sectores del Distrito y en sector descentralizado así:</t>
    </r>
    <r>
      <rPr>
        <sz val="11"/>
        <rFont val="Arial"/>
        <family val="2"/>
      </rPr>
      <t xml:space="preserve"> HACIENDA Capacita. derechos personas trans y comportamientos discriminatorios en entornos laborales y personales Unidad Administrativa Especial Catastro Distrital SALUD cualificación módulos de Estrategia EMAA para funcionarios(as) Sec. Salud. INTEGRACIONSOCIAL (i)Taller equipo IDIPRON enfoques PPMYEG, conceptos básicos sistema sexo-género-deseo y herramientas para trabajo con mujeres LBT (ii)A.T. a profesionales Subdirecciones Locales de Usaquén, La Candelaria, Rafael Uribe Uribe, Kennedy, Antonio Nariño, Puente Aranda, Fontibón, Engativá, Los Mártires y San Cristóbal, y líderes de polít. Púb. de las subdirecciones técnicas para la Juventud, Infancia, Adultez, Familia, asuntos LGBTI, Discapacidad y Dirección de Nutrición y Abastecimiento (iii)Con Subdirección para Asuntos LGBTI Taller enfoques de la PPMYEG y derecho a una vida libre de violencias (iv) Equipo Servicio Autocuidado Liberia Taller sobre enfoque PPMYEG y el derecho a una vida libre de violencias EG y D., Oferta de la Estrat. Casa de Todas y recomendaciones para el abordaje de mujeres en ASP (v) Sensibiliza. equipo de atención de la Subdirec. Local Mártires: Referente de la CIOM y profesional Enlace Sofia de la Localidad AMBIENTE (i) Reunión con personal de IDPYBA, Jardín Botánico, SDA e IDIGER (ii) información a servidoras(es) del IDPYBA Comunicación efectiva, asertiva, empática e incluyente con EG Y D. (iii) sensibiliza. Servidoras(es) IDPYBA entornos laborales sin discriminación JUSTICIA sesión cualifica. Metodol. EMAA, para equipo atención integral Cárcel Distrital JURIDICA charla a funcionario-as Sec. Jurídica Dis. herramientas conceptuales y técnicas EG, D Y D. SECTOR DESCENTRALI: (i)CASA JUSTICIA TUNJUELITO Espacio herramientas transversalización de E.G. para profesional Unidad Medición y Conciliación Casa Justicia Tunjuelito y equipo que presta servicios equipamiento Casa de Justicia. (ii)Taller identidades de género diversas y lineamientos atención a mujeres LBT en el marco del Comité Operativo Local de Mujer y Equidad de Género - COLMyEG de la localidad de Fontibón (iii)Mesa Interinstitucional LGBTI- Kennedy charla E.G. Y D., oferta Estrategia Casa de Todas y recomendaciones abordaje mujeres en ASP (iv)Taller equipos planea. y participa. de Alcaldía Local de Engativá se abordó recomendaciones para la incorporación del enfoque diferencial - Mujeres lesbianas y bisexuales MUJERES (i) Presta. de servicios de interpreta. en LENGIUAJE DE SEÑAS COLOMBIANO para ciudadanas sordas (ii)socializa Protocolo de aten. con enfoque diferencial dirigido a nuevos contratistas encargados de la vigilancia y seguridad de SDM (iii) jornada con servidoras (es) y contratistas de la SDM, con el fin de brindar recomendaciones para la atención a las mujeres en sus diferencias y diversidad con enfoque diferencial. (iv) taller  sensibiliza. con el equipo de Casa de Todas de recomendaciones para el trabajo con mujeres lesbianas, bisexuales y trans</t>
    </r>
  </si>
  <si>
    <r>
      <t xml:space="preserve">Para </t>
    </r>
    <r>
      <rPr>
        <b/>
        <sz val="11"/>
        <rFont val="Arial"/>
        <family val="2"/>
      </rPr>
      <t xml:space="preserve">Julio, </t>
    </r>
    <r>
      <rPr>
        <sz val="11"/>
        <rFont val="Arial"/>
        <family val="2"/>
      </rPr>
      <t xml:space="preserve">se llevó a cabo la Conmemoración del Día Distrital de las Mujeres Negras/Afrocolombianas realizada el 25 de julio. </t>
    </r>
    <r>
      <rPr>
        <b/>
        <sz val="11"/>
        <rFont val="Arial"/>
        <family val="2"/>
      </rPr>
      <t xml:space="preserve">AGO, </t>
    </r>
    <r>
      <rPr>
        <sz val="11"/>
        <rFont val="Arial"/>
        <family val="2"/>
      </rPr>
      <t>de acuerdo con lo programado, se llevo a cabo un segundo espacio para continuar con la conmemoración de Mujeres Afro realizado el 31 de agosto.</t>
    </r>
    <r>
      <rPr>
        <b/>
        <sz val="11"/>
        <rFont val="Arial"/>
        <family val="2"/>
      </rPr>
      <t xml:space="preserve"> SEPT.  </t>
    </r>
    <r>
      <rPr>
        <sz val="11"/>
        <rFont val="Arial"/>
        <family val="2"/>
      </rPr>
      <t xml:space="preserve">se llevaron a cabo tres conmemoraciones, una de mujeres indígenas el 5 de septiembre, "Fiestón Lesbiarte" de mujeres lesbianas y bisexuales 21 de septiembre  y la conmemoración de mujeres en ASP 25 de septiembre, adicionalmente  se realizarón acciones de alistamiento como reuniones de planeación y creación de preparativos de los grupos poblacionales: adultas, mayores,, jóvenes, trans, con discapacidad, habitantes de calle, adultas y mayores, campesinas y rurales, víctimas del conflicto armado y habitantes de calle, raizales y gitanas. </t>
    </r>
    <r>
      <rPr>
        <b/>
        <sz val="11"/>
        <rFont val="Arial"/>
        <family val="2"/>
      </rPr>
      <t>OCT.</t>
    </r>
    <r>
      <rPr>
        <sz val="11"/>
        <rFont val="Arial"/>
        <family val="2"/>
      </rPr>
      <t xml:space="preserve"> se realizan 4 conmemoraciones 1. La mujer Palenquera como eje central para la transmisión de saberes gastronómicos y de la medicina ancestral.  2. Conmemoración de la mujer gitana organización Unión Romani 3. Conmemoración mujeres campesinas y rurales ¡Sembrando vida! Mujeres transformando territorios. 4.Festival mujer joven: Emprender, reconocer y disfrutar de Bogotá Noviembre</t>
    </r>
    <r>
      <rPr>
        <b/>
        <sz val="11"/>
        <rFont val="Arial"/>
        <family val="2"/>
      </rPr>
      <t xml:space="preserve"> NOV. </t>
    </r>
    <r>
      <rPr>
        <sz val="11"/>
        <rFont val="Arial"/>
        <family val="2"/>
      </rPr>
      <t>Se realizan cuatro comemoraciones: 1.Conmemoración de Mujeres Raizales 2. Evento TRANS- Incidencias en su  6ta versión 3. 13avo  encuentro de mujeres con discapacidad "Bogotá avanza con la discapacidad" 4.  Fecha conmemorativa de mujeres adulta y mayores</t>
    </r>
  </si>
  <si>
    <r>
      <rPr>
        <b/>
        <sz val="11"/>
        <rFont val="Arial"/>
        <family val="2"/>
      </rPr>
      <t xml:space="preserve"> Agosto,</t>
    </r>
    <r>
      <rPr>
        <sz val="11"/>
        <rFont val="Arial"/>
        <family val="2"/>
      </rPr>
      <t xml:space="preserve"> se remitió el documento sobre las metodologías y líneas de trabajo para el reconocimiento de la diversidad a carga de la dirección de enfoque diferencial a la directora de enfoque diferencial para su revisión, quien le realizó comentarios y ajsutes, </t>
    </r>
    <r>
      <rPr>
        <b/>
        <sz val="11"/>
        <rFont val="Arial"/>
        <family val="2"/>
      </rPr>
      <t>Septiembre</t>
    </r>
    <r>
      <rPr>
        <sz val="11"/>
        <rFont val="Arial"/>
        <family val="2"/>
      </rPr>
      <t xml:space="preserv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 </t>
    </r>
    <r>
      <rPr>
        <b/>
        <sz val="11"/>
        <rFont val="Arial"/>
        <family val="2"/>
      </rPr>
      <t>octubre</t>
    </r>
    <r>
      <rPr>
        <sz val="11"/>
        <rFont val="Arial"/>
        <family val="2"/>
      </rPr>
      <t xml:space="preserve"> Se llevó a cabo una reunión de emplame de la estrategia, en la que se establecieron acuerdos y compromisos para el desarrollo de la sistematización. Se abordaron los avances realizados y se realizó la revisión del documento de sistematización. </t>
    </r>
    <r>
      <rPr>
        <b/>
        <sz val="11"/>
        <rFont val="Arial"/>
        <family val="2"/>
      </rPr>
      <t>Noviembre</t>
    </r>
    <r>
      <rPr>
        <sz val="11"/>
        <rFont val="Arial"/>
        <family val="2"/>
      </rPr>
      <t xml:space="preserve"> Se llevó a cabo una socialización con todo el equipo mediante un ejercicio experimental sobre la sistematización, en el que se compartió el formato correspondiente y se resolvieron dudas dentro del equipo. Esta actividad fue realizada con la aprobación de la directora Lina Lozano, y el equipo de sistematización estuvo de acuerdo con el proceso. Todas las participantes fueron involucradas en el ejercicio, y además se estableció un compromiso colectivo en el que cada una de las mujeres del equipo deberá entregar una acción sistematizada entre el 12 y el 18 de diciembre</t>
    </r>
  </si>
  <si>
    <t>https://secretariadistritald-my.sharepoint.com/:f:/g/personal/kforero_sdmujer_gov_co/ElxQc8Od9chLj0xG9et4zM4BtbCQQ8ive-eOy43eDHq4Ww?e=U2LexG</t>
  </si>
  <si>
    <t>https://secretariadistritald-my.sharepoint.com/:f:/g/personal/kforero_sdmujer_gov_co/EhXey74U58dBjr60MwhNsdcBVplAMDxyLphm0mpLhHvSmQ?e=uhEbro</t>
  </si>
  <si>
    <t>Para los meses de julio a Noviembre, se llevaron a cabo 13  Conmemoraciones, visibilidad y reconocimiento a la diversidad así: 1. Conmemoración del Día Distrital de las Mujeres Negras/Afrocolombianas realizada el 25 de julio 2. Se llevó a cabo un segundo espacio para continuar con la conmemoración de Mujeres Afro realizado el 31 de agosto 3. Conmemoración de mujeres indígenas el 5 de septiembre 4.  "Fiestón Lesbiarte" de mujeres lesbianas y bisexuales 21 de septiembre  5. Conmemoración de mujeres en ASP 25 de septiembre 6. Conmemoración de La mujer Palenquera como eje central para la transmisión de saberes gastronómicos y de la medicina ancestral  7. Conmemoración de la mujer gitana organización Unión Romani realizada a través de dos espacios de celebración. 8. Conmemoración mujeres campesinas y rurales ¡Sembrando vida! Mujeres transformando territorios. 9. Festival mujer joven: Emprender, reconocer y disfrutar de Bogotá 10. Conmemoración de Mujeres Raizales 11. Evento TRANS- Incidencias en su  6ta versión 12. 13avo  encuentro de mujeres con discapacidad "Bogotá avanza con la discapacidad" 13. Fecha conmemorativa de mujeres adulta y mayores</t>
  </si>
  <si>
    <t>En Noviembre se realizan 4 conmemoraciones  1.Conmemoración de Mujeres Raizales 2. Evento TRANS- Incidencias en su  6ta versión 3. 13avo  encuentro de mujeres con discapacidad "Bogotá avanza con la discapacidad" 4.  Fecha conmemorativa de mujeres adulta y mayores</t>
  </si>
  <si>
    <t>En el mes de noviembre se realizó acompañamiento para la certifiación de 41 funcionarios y funcionarias de la Secretaría Distrital de Integración Social en el desarrollo del curso Observo, identifico y protejo, logrando entre Julio y Noviembre que 2366 personas se certificaran en dicho curso, aportando asi al fortalecimiento de capacidades en el reconocimiento de las violencias, prevención y atención de las mismas, así cómo el aporte al fortalecimiento del empoderamiento femenino. Adicionalmente se inicia el segundo  grupo del curso Tejiendo Redes comunidad  Virtual con 25 personas certificadas a la fecha; de igual manera, se inicia grupo para Tejiendo redes servidores  públicos con 7 funcionarias certificadas. En cuanto a  la segunda  Escuela de Educación Emocional AMARTE Virtual 22 personas certificadas.</t>
  </si>
  <si>
    <t>En noviembre se realizaron 4 jornadas significativas y 1 semillero de empoderamiento en donde se logró una participación de 65 personas, entre  adolescentes, mujeres jóvenes en sus diferencias y diversidad. En estos espacios participaron mujeres Raizales, Mujeres de Organizaciones Femeninas de la Localidad de Santa Fe, niños, niñas y adolescentes del Colegio San Isidro de la Localidad de San Cristobal. Las metodologias fueron diseñadas de acuerdo a las necesidades de cada grupo, avanzando así en la transversalización del enfoque de género y diferencial de las mujeres.</t>
  </si>
  <si>
    <t xml:space="preserve">En Noviembre se realizaron 5  espacios respiro * 1 ER Mujeres discapacidad visual, cuyos objetivos de trabajo fueron el movimiento ritmico consciente  y la Aromaterapia como herramientas de gestión emocional * 2 ER Mujeres adultas y mayores cuyo objetivo fue el autoreconocimiento de herramientas  propias para la gestión emocional y la resolución de conflictos  desde el arte y la construcción de esculturas con plastilina * 2 ER Mujeres en ASP sobre movimiento ritmico consciente, la Aromaterapia  y el masaje reparador como herramientas de gestión emocional </t>
  </si>
  <si>
    <t>En Noviembre se  se iniciaron 4 escuelas de educación emocional (ASP -adultas - 2 de mujeres con discapacidad)</t>
  </si>
  <si>
    <t xml:space="preserve">En el periodo de julio a Noviembre se han certificado 2467 ciudadanos y ciudadanas en los cursos ofrecidos en la plataforma virtual de la secretaria de la mujer orientados a brindar herramientas para el empoderamiento y capacidades emocionales. </t>
  </si>
  <si>
    <t>En el periodo de julio a Noviembre se . se realizaron 20 jornadas significativas y 3 semilleros de empoderamiento</t>
  </si>
  <si>
    <t xml:space="preserve">En el periodo de julio a Noviembre  se realizaron 29  espacios de conexión emocional con Mujeres en sus diferencias y diversidades  y adicionalmente se realizaron 10 escuelas de educación emocional </t>
  </si>
  <si>
    <t xml:space="preserve">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4 mujeres en ASP. Noviembre se compartieron los resultados del ICFES de las Pruebas Saber 11 a las 129 participantes y se compartio un enlace de 2021, 2022 y 2023, para saber si habian accedido a cursos, técnicos, técnologicos y eduación súperior. Se envio  matriz con datos al ICFES para fortalecer la información del informe final del contrato interadministrativo 984 de 2024 entre el ICFES y la SDMujer.  </t>
  </si>
  <si>
    <t>Noviembre se inicio el curso de Barismo (Preparación de bebidas de café) con 29 mujeres en sus diferencias y divesidades participantes.</t>
  </si>
  <si>
    <t xml:space="preserve">En el periodo de julio a Noviembre se ha adelantado la realización de 5 cursos de educación flexible a través del acompañamiento de la DED en articulación con entidades como el SENA </t>
  </si>
  <si>
    <t xml:space="preserve">En el mes de noviembre se realizó las sistematización de tres metodologias de semilleros de empoderamiento (mujeres raizales, niñas - adolescentes en entorno escolar y mujeres palenqueras9, y se avanzó en la sistematización de la estrategia de empoderamiento. </t>
  </si>
  <si>
    <t xml:space="preserve">Para el mes de noviembre  La Estrategía  de Capacidades Emocionales realiza el envío  de metodología final de transferencia de conocimientos, esapcios de conexión emocional   versión final con : mujeres gitanas.mujeres jovenes,muejres raizales, mujeres privadas de la libertad y envia ajustes del documento guía d ela estartegia de capacidades psicoemocionales  </t>
  </si>
  <si>
    <t>EL equipo de Capacidades Emocionales en Agost. realiza la entrega de la  Cartilla para las Escuelas de educación Emocional AMARTE, los ER y las transferencias de conocimiento para revisión y avanzó en la construcción de eje temático para la versión 2 de la Escuela de Educación Emocional AMARTE para ASP y la proyección de estructuración temática de documento metodológico y plan de acción para la Transferencia metodológica de Escuelas de Educación Emocional y ER para la salud mental, sexual y reproductiva, finalizaron ajustes en la metodología para la Escuela de mujeres migrantes y refugiadas Sept. realiza el envío  de los ajustes finales de metodologías de ER de mujeres raizales, gitanas, jóvenes y privadas de la libertad, además del avance de la metodología de la segunda cesión de la Escu. Educa. AMARTE para ASP, acuerda ejes temáticos para realización metodológica de segunda versión de escuela AMARTE con mujeres con discapacidad visual Oct. envían  ajustes de metodología de transferencia de conocimientos en nuevo formato establecido y ajustes de metodología de espacio de conexión emocional para mujeres jóvenes y mujeres gitanas al equipo de apoyo de sistematización quienes realizan corrección de estilo y apoyo en diligenciamiento de las metodologías.</t>
  </si>
  <si>
    <t>Noviembre  espacio con la Mesa Distrital de cuidado menstrual el día 27 de nov. en donde se acuerda realizar para el mes de diciembre un recorrido en el barrio los mártires y una jornada de cuidado menstrual en la localidad de kenney. se realiza 2 recorrido por las localidades de Puente Aranda y Barrios Unidos</t>
  </si>
  <si>
    <t>En Noviembre Se realizo 1 Espacio EMAA con la Fundación Cares. En el espacio participo un total de 30 personas de las cuales: 2 adolescentes, 7 jóvenes y 21 mujeres adultas</t>
  </si>
  <si>
    <t xml:space="preserve"> Julio  sexta reunión de la mesa distrital de cuidado menstrual. Se realizó el recorrido en la localidad de Chapinero 10 participantes. Se realizaron 2 cualificaciones a equipos de IDIPRON con 21 participantes y SDIS con 5 participantes.    agosto  séptima reunión de la mesa distrital de cuidado menstrual y en articulación con la mesa, se realizó el recorrido en la localidad de Ciudad Bolívar en donde se abordaron 11 mujeres, ademas se realizaron 3 cualificaciones a equipos de SDIS con 236 participantes y se asistió a 6 escenarios distritales de discusión. septiembre se realizó mesa Distrital del Cuidado Menstrual con los delegados de las entidades: IDIPRON, SDIS adultez y referente de habitabilidad de calle, SDS y en este espacio se acuerda unirse para la conmemoración que planteo SDIS 21 de noviembre día de la mujer habitante de calle, se programa recorrido es en ciudad bolívar o en Usme  23 de octubre. En Octubre  espacio con la Mesa Distrital de cuidado menstrual el día 29 de octubre,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 además se realiza 1 recorrido por la localidad de San Critobal  Noviembre  espacio con la Mesa Distrital de cuidado menstrual el día 27 de nov. en donde se acuerda realizar para el mes de diciembre un recorrido en el barrio los mártires y una jornada de cuidado menstrual en la localidad de kenney. se realiza 2 recorrido por las localidades de Puente Aranda y Barrios Unidos</t>
  </si>
  <si>
    <t>En Noviembre Dando cumplimiento a lo establecido en la Estrategia de Ambientes Laborales Inclusivos y a la Directiva 005 de 2021 “Lineamientos para la protección de los derechos de las personas trans en el ámbito de la gestión del talento humano y la vinculación en el Distrito Capital”, se realizó capacitación sobre derechos de las personas trans y comportamientos discriminatorios en entornos laborales y personales, en el marco de la jornada de reinducción de la Unidad Administrativa Especial de Catastro Distrital, se realizó Taller sobre enfoques de la PPMYEG y el derecho a una vida libre de violencias y reunión General Equipo Servicio Autocuidado Liberia. Sensibilización con el equipo de atención de la Subdirección Local de los Mártires</t>
  </si>
  <si>
    <t>NOV. Se realizan cuatro comemoraciones: 1.Conmemoración de Mujeres Raizales 2. Evento TRANS- Incidencias en su  6ta versión 3. 13avo  encuentro de mujeres con discapacidad "Bogotá avanza con la discapacidad" 4.  Fecha conmemorativa de mujeres adulta y mayores</t>
  </si>
  <si>
    <t>Noviembre Se llevó a cabo una socialización con todo el equipo mediante un ejercicio experimental sobre la sistematización, en el que se compartió el formato correspondiente y se resolvieron dudas dentro del equipo. Esta actividad fue realizada con la aprobación de la directora Lina Lozano, y el equipo de sistematización estuvo de acuerdo con el proceso. Todas las participantes fueron involucradas en el ejercicio, y además se estableció un compromiso colectivo en el que cada una de las mujeres del equipo deberá entregar una acción sistematizada entre el 12 y el 18 de diciembre</t>
  </si>
  <si>
    <t>https://secretariadistritald-my.sharepoint.com/:f:/g/personal/kforero_sdmujer_gov_co/EkEkpN2yjUBFqQc92IhykTcBZCU46Fwktt-m1fcMvHlLBA?e=L8sHuJ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</si>
</sst>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s>
  <fonts count="44">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sz val="10"/>
      <color rgb="FF000000"/>
      <name val="Tahoma"/>
      <family val="2"/>
    </font>
    <font>
      <sz val="9"/>
      <color rgb="FF000000"/>
      <name val="Tahoma"/>
      <family val="2"/>
    </font>
    <font>
      <i/>
      <sz val="11"/>
      <name val="Arial"/>
      <family val="2"/>
    </font>
    <font>
      <u/>
      <sz val="11"/>
      <color theme="10"/>
      <name val="Calibri"/>
      <family val="2"/>
      <scheme val="minor"/>
    </font>
    <font>
      <sz val="11"/>
      <color theme="1"/>
      <name val="Calibri (Cuerpo)"/>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2" fillId="0" borderId="0" applyNumberFormat="0" applyFill="0" applyBorder="0" applyAlignment="0" applyProtection="0"/>
  </cellStyleXfs>
  <cellXfs count="449">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7" borderId="58" xfId="0" applyFont="1" applyFill="1" applyBorder="1" applyAlignment="1">
      <alignment horizontal="center" vertical="center"/>
    </xf>
    <xf numFmtId="0" fontId="22" fillId="17"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2" borderId="18" xfId="22" applyFont="1" applyFill="1" applyBorder="1" applyAlignment="1">
      <alignment horizontal="center" vertical="center" wrapText="1"/>
    </xf>
    <xf numFmtId="0" fontId="26" fillId="12" borderId="24" xfId="22" applyFont="1" applyFill="1" applyBorder="1" applyAlignment="1">
      <alignment horizontal="center" vertical="center" wrapText="1"/>
    </xf>
    <xf numFmtId="0" fontId="26" fillId="12" borderId="25" xfId="22" applyFont="1" applyFill="1" applyBorder="1" applyAlignment="1">
      <alignment horizontal="center" vertical="center" wrapText="1"/>
    </xf>
    <xf numFmtId="0" fontId="26" fillId="12" borderId="26" xfId="22" applyFont="1" applyFill="1" applyBorder="1" applyAlignment="1">
      <alignment horizontal="center" vertical="center" wrapText="1"/>
    </xf>
    <xf numFmtId="0" fontId="26" fillId="11" borderId="0" xfId="22" applyFont="1" applyFill="1" applyAlignment="1">
      <alignment vertical="center" wrapText="1"/>
    </xf>
    <xf numFmtId="0" fontId="26" fillId="12" borderId="19" xfId="22" applyFont="1" applyFill="1" applyBorder="1" applyAlignment="1">
      <alignment horizontal="center" vertical="center" wrapText="1"/>
    </xf>
    <xf numFmtId="0" fontId="26" fillId="12"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2"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2"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2"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2"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6"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6"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3" borderId="6" xfId="0" applyFont="1" applyFill="1" applyBorder="1" applyAlignment="1">
      <alignment horizontal="left" vertical="center"/>
    </xf>
    <xf numFmtId="0" fontId="33" fillId="13"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5" borderId="6" xfId="0" applyFont="1" applyFill="1" applyBorder="1" applyAlignment="1">
      <alignment horizontal="left" vertical="center"/>
    </xf>
    <xf numFmtId="0" fontId="28" fillId="15" borderId="4" xfId="0" applyFont="1" applyFill="1" applyBorder="1" applyAlignment="1">
      <alignment vertical="center" wrapText="1"/>
    </xf>
    <xf numFmtId="0" fontId="28" fillId="0" borderId="4" xfId="0" applyFont="1" applyBorder="1" applyAlignment="1">
      <alignment horizontal="left" vertical="center" wrapText="1"/>
    </xf>
    <xf numFmtId="0" fontId="28" fillId="15"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5"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0" xfId="28" applyFont="1" applyAlignment="1">
      <alignment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2" borderId="23" xfId="22" applyFont="1" applyFill="1" applyBorder="1" applyAlignment="1">
      <alignment horizontal="center" vertical="center" wrapText="1"/>
    </xf>
    <xf numFmtId="0" fontId="26" fillId="12"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6" fontId="25" fillId="0" borderId="0" xfId="15" applyFont="1" applyAlignment="1">
      <alignment vertical="center"/>
    </xf>
    <xf numFmtId="9" fontId="25" fillId="10" borderId="5" xfId="30" applyFont="1" applyFill="1" applyBorder="1" applyAlignment="1" applyProtection="1">
      <alignment vertical="center" wrapText="1"/>
    </xf>
    <xf numFmtId="0" fontId="28" fillId="0" borderId="71" xfId="0" applyFont="1" applyBorder="1" applyAlignment="1">
      <alignment vertical="center"/>
    </xf>
    <xf numFmtId="172" fontId="28" fillId="0" borderId="40" xfId="10" applyNumberFormat="1" applyFont="1" applyBorder="1" applyAlignment="1">
      <alignment vertical="center"/>
    </xf>
    <xf numFmtId="172" fontId="28" fillId="0" borderId="0" xfId="0" applyNumberFormat="1" applyFont="1"/>
    <xf numFmtId="9" fontId="25" fillId="0" borderId="6" xfId="28" applyFont="1" applyFill="1" applyBorder="1" applyAlignment="1" applyProtection="1">
      <alignment horizontal="center" vertical="center" wrapText="1"/>
      <protection locked="0"/>
    </xf>
    <xf numFmtId="9" fontId="25" fillId="9" borderId="6" xfId="28" applyFont="1" applyFill="1" applyBorder="1" applyAlignment="1" applyProtection="1">
      <alignment horizontal="center" vertical="center" wrapText="1"/>
      <protection locked="0"/>
    </xf>
    <xf numFmtId="0" fontId="28" fillId="0" borderId="0" xfId="0" applyFont="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33" fillId="10" borderId="7" xfId="0" applyFont="1" applyFill="1" applyBorder="1" applyAlignment="1">
      <alignment vertical="center" wrapText="1"/>
    </xf>
    <xf numFmtId="0" fontId="33" fillId="10" borderId="0" xfId="0" applyFont="1" applyFill="1" applyAlignment="1">
      <alignment vertical="center" wrapText="1"/>
    </xf>
    <xf numFmtId="0" fontId="33" fillId="10" borderId="10" xfId="0" applyFont="1" applyFill="1" applyBorder="1" applyAlignment="1">
      <alignment vertical="center" wrapText="1"/>
    </xf>
    <xf numFmtId="0" fontId="26" fillId="9" borderId="6" xfId="22" applyFont="1" applyFill="1" applyBorder="1" applyAlignment="1">
      <alignment horizontal="left" vertical="center" wrapText="1"/>
    </xf>
    <xf numFmtId="172" fontId="28" fillId="9" borderId="14" xfId="10" applyNumberFormat="1" applyFont="1" applyFill="1" applyBorder="1" applyAlignment="1">
      <alignment vertical="center"/>
    </xf>
    <xf numFmtId="172" fontId="28" fillId="9" borderId="4" xfId="10" applyNumberFormat="1" applyFont="1" applyFill="1" applyBorder="1" applyAlignment="1">
      <alignment vertical="center"/>
    </xf>
    <xf numFmtId="172" fontId="28" fillId="9" borderId="13" xfId="10" applyNumberFormat="1" applyFont="1" applyFill="1" applyBorder="1" applyAlignment="1">
      <alignment vertical="center"/>
    </xf>
    <xf numFmtId="172" fontId="28" fillId="9" borderId="6" xfId="10" applyNumberFormat="1" applyFont="1" applyFill="1" applyBorder="1" applyAlignment="1">
      <alignment vertical="center"/>
    </xf>
    <xf numFmtId="172" fontId="28" fillId="9" borderId="0" xfId="0" applyNumberFormat="1" applyFont="1" applyFill="1" applyAlignment="1">
      <alignment vertical="center"/>
    </xf>
    <xf numFmtId="0" fontId="33" fillId="10" borderId="6" xfId="0" applyFont="1" applyFill="1" applyBorder="1" applyAlignment="1">
      <alignment vertical="center"/>
    </xf>
    <xf numFmtId="0" fontId="28" fillId="10" borderId="6" xfId="0" applyFont="1" applyFill="1" applyBorder="1" applyAlignment="1">
      <alignment vertical="center"/>
    </xf>
    <xf numFmtId="172" fontId="28" fillId="0" borderId="6" xfId="10" applyNumberFormat="1" applyFont="1" applyFill="1" applyBorder="1" applyAlignment="1">
      <alignment vertical="center"/>
    </xf>
    <xf numFmtId="0" fontId="25" fillId="0" borderId="23" xfId="22" applyFont="1" applyBorder="1" applyAlignment="1">
      <alignment horizontal="left" vertical="center" wrapText="1"/>
    </xf>
    <xf numFmtId="9" fontId="26" fillId="0" borderId="6" xfId="28" applyFont="1" applyFill="1" applyBorder="1" applyAlignment="1">
      <alignment horizontal="center" vertical="center" wrapText="1"/>
    </xf>
    <xf numFmtId="9" fontId="26" fillId="0" borderId="3" xfId="28" applyFont="1" applyFill="1" applyBorder="1" applyAlignment="1" applyProtection="1">
      <alignment horizontal="center" vertical="center" wrapText="1"/>
    </xf>
    <xf numFmtId="172" fontId="25" fillId="0" borderId="6" xfId="10" applyNumberFormat="1" applyFont="1" applyFill="1" applyBorder="1" applyAlignment="1" applyProtection="1">
      <alignment horizontal="center" vertical="center" wrapText="1"/>
      <protection locked="0"/>
    </xf>
    <xf numFmtId="172" fontId="28" fillId="0" borderId="6" xfId="10" applyNumberFormat="1" applyFont="1" applyFill="1" applyBorder="1" applyAlignment="1">
      <alignment horizontal="center" vertical="center" wrapText="1"/>
    </xf>
    <xf numFmtId="168" fontId="28" fillId="0" borderId="6" xfId="11" applyFont="1" applyFill="1" applyBorder="1" applyAlignment="1">
      <alignment horizontal="center" vertical="center" wrapText="1"/>
    </xf>
    <xf numFmtId="172" fontId="25" fillId="0" borderId="6" xfId="10" applyNumberFormat="1" applyFont="1" applyFill="1" applyBorder="1" applyAlignment="1" applyProtection="1">
      <alignment horizontal="left" vertical="center" wrapText="1"/>
      <protection locked="0"/>
    </xf>
    <xf numFmtId="9" fontId="28" fillId="0" borderId="6" xfId="28" applyFont="1" applyFill="1" applyBorder="1" applyAlignment="1">
      <alignment vertical="center"/>
    </xf>
    <xf numFmtId="0" fontId="35" fillId="0" borderId="6" xfId="0" applyFont="1" applyBorder="1" applyAlignment="1">
      <alignment vertical="center" wrapText="1"/>
    </xf>
    <xf numFmtId="172" fontId="28" fillId="0" borderId="6" xfId="0" applyNumberFormat="1" applyFont="1" applyBorder="1" applyAlignment="1">
      <alignment vertical="center"/>
    </xf>
    <xf numFmtId="0" fontId="28" fillId="0" borderId="0" xfId="0" applyFont="1" applyAlignment="1">
      <alignment horizontal="left"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left" vertical="center" wrapText="1"/>
    </xf>
    <xf numFmtId="0" fontId="28" fillId="9" borderId="6" xfId="0" applyFont="1" applyFill="1" applyBorder="1" applyAlignment="1">
      <alignment vertical="center" wrapText="1"/>
    </xf>
    <xf numFmtId="0" fontId="28" fillId="9" borderId="6" xfId="0" applyFont="1" applyFill="1" applyBorder="1" applyAlignment="1">
      <alignment horizontal="center" vertical="center" wrapText="1"/>
    </xf>
    <xf numFmtId="9" fontId="28" fillId="9" borderId="6" xfId="0" applyNumberFormat="1" applyFont="1" applyFill="1" applyBorder="1" applyAlignment="1">
      <alignment horizontal="center" vertical="center"/>
    </xf>
    <xf numFmtId="9" fontId="28" fillId="9" borderId="6" xfId="28" applyFont="1" applyFill="1" applyBorder="1" applyAlignment="1">
      <alignment vertical="center"/>
    </xf>
    <xf numFmtId="172" fontId="28" fillId="9" borderId="6" xfId="10" applyNumberFormat="1" applyFont="1" applyFill="1" applyBorder="1" applyAlignment="1">
      <alignment horizontal="center" vertical="center" wrapText="1"/>
    </xf>
    <xf numFmtId="168" fontId="28" fillId="9" borderId="6" xfId="11" applyFont="1" applyFill="1" applyBorder="1" applyAlignment="1">
      <alignment horizontal="center" vertical="center" wrapText="1"/>
    </xf>
    <xf numFmtId="0" fontId="28" fillId="9" borderId="6" xfId="0" applyFont="1" applyFill="1" applyBorder="1" applyAlignment="1">
      <alignment vertical="center"/>
    </xf>
    <xf numFmtId="9" fontId="25" fillId="9" borderId="6" xfId="29" applyFont="1" applyFill="1" applyBorder="1" applyAlignment="1" applyProtection="1">
      <alignment horizontal="center" vertical="center" wrapText="1"/>
      <protection locked="0"/>
    </xf>
    <xf numFmtId="0" fontId="28" fillId="9" borderId="0" xfId="0" applyFont="1" applyFill="1"/>
    <xf numFmtId="0" fontId="28" fillId="9" borderId="12" xfId="0" applyFont="1" applyFill="1" applyBorder="1" applyAlignment="1">
      <alignment horizontal="center" vertical="center"/>
    </xf>
    <xf numFmtId="2" fontId="25" fillId="9" borderId="6" xfId="22" applyNumberFormat="1" applyFont="1" applyFill="1" applyBorder="1" applyAlignment="1">
      <alignment vertical="center" wrapText="1"/>
    </xf>
    <xf numFmtId="172" fontId="25" fillId="9" borderId="6" xfId="10" applyNumberFormat="1" applyFont="1" applyFill="1" applyBorder="1" applyAlignment="1" applyProtection="1">
      <alignment horizontal="center" vertical="center" wrapText="1"/>
      <protection locked="0"/>
    </xf>
    <xf numFmtId="2" fontId="25" fillId="9" borderId="6" xfId="22" applyNumberFormat="1" applyFont="1" applyFill="1" applyBorder="1" applyAlignment="1">
      <alignment horizontal="left" vertical="center" wrapText="1"/>
    </xf>
    <xf numFmtId="172" fontId="28" fillId="9" borderId="6" xfId="0" applyNumberFormat="1" applyFont="1" applyFill="1" applyBorder="1" applyAlignment="1">
      <alignment vertical="center"/>
    </xf>
    <xf numFmtId="3" fontId="25" fillId="9" borderId="6" xfId="0" applyNumberFormat="1" applyFont="1" applyFill="1" applyBorder="1" applyAlignment="1">
      <alignment horizontal="left" vertical="top" wrapText="1"/>
    </xf>
    <xf numFmtId="0" fontId="25" fillId="9" borderId="6" xfId="0" applyFont="1" applyFill="1" applyBorder="1" applyAlignment="1">
      <alignment horizontal="left" vertical="top" wrapText="1"/>
    </xf>
    <xf numFmtId="0" fontId="14" fillId="9" borderId="6" xfId="0" applyFont="1" applyFill="1" applyBorder="1" applyAlignment="1">
      <alignment horizontal="left" vertical="top" wrapText="1"/>
    </xf>
    <xf numFmtId="9" fontId="14" fillId="9" borderId="6" xfId="28" applyFont="1" applyFill="1" applyBorder="1" applyAlignment="1">
      <alignment horizontal="center" vertical="center"/>
    </xf>
    <xf numFmtId="173" fontId="25" fillId="9" borderId="6" xfId="28" applyNumberFormat="1" applyFont="1" applyFill="1" applyBorder="1" applyAlignment="1" applyProtection="1">
      <alignment horizontal="center" vertical="center" wrapText="1"/>
      <protection locked="0"/>
    </xf>
    <xf numFmtId="0" fontId="28" fillId="9" borderId="6" xfId="0" applyFont="1" applyFill="1" applyBorder="1" applyAlignment="1">
      <alignment horizontal="left" vertical="top" wrapText="1"/>
    </xf>
    <xf numFmtId="172" fontId="28" fillId="9" borderId="6" xfId="10" applyNumberFormat="1" applyFont="1" applyFill="1" applyBorder="1" applyAlignment="1">
      <alignment horizontal="center" vertical="center"/>
    </xf>
    <xf numFmtId="168" fontId="26" fillId="10" borderId="5" xfId="11" applyFont="1" applyFill="1" applyBorder="1" applyAlignment="1" applyProtection="1">
      <alignment vertical="center" wrapText="1"/>
    </xf>
    <xf numFmtId="9" fontId="28" fillId="10" borderId="6" xfId="28" applyFont="1" applyFill="1" applyBorder="1" applyAlignment="1">
      <alignment horizontal="center" vertical="center"/>
    </xf>
    <xf numFmtId="9" fontId="28" fillId="0" borderId="6" xfId="28" applyFont="1" applyBorder="1" applyAlignment="1">
      <alignment horizontal="center" vertical="center"/>
    </xf>
    <xf numFmtId="0" fontId="28" fillId="0" borderId="6" xfId="28" applyNumberFormat="1" applyFont="1" applyFill="1" applyBorder="1" applyAlignment="1">
      <alignment vertical="center" wrapText="1"/>
    </xf>
    <xf numFmtId="9" fontId="28" fillId="0" borderId="6" xfId="28" applyFont="1" applyFill="1" applyBorder="1" applyAlignment="1">
      <alignment vertical="center" wrapText="1"/>
    </xf>
    <xf numFmtId="9" fontId="28" fillId="9" borderId="6" xfId="28" applyFont="1" applyFill="1" applyBorder="1" applyAlignment="1">
      <alignment vertical="center" wrapText="1"/>
    </xf>
    <xf numFmtId="9" fontId="43" fillId="9" borderId="6" xfId="34" applyNumberFormat="1" applyFont="1" applyFill="1" applyBorder="1" applyAlignment="1">
      <alignment vertical="center" wrapText="1"/>
    </xf>
    <xf numFmtId="9" fontId="28" fillId="9" borderId="6" xfId="0" applyNumberFormat="1" applyFont="1" applyFill="1" applyBorder="1" applyAlignment="1">
      <alignment vertical="center"/>
    </xf>
    <xf numFmtId="9" fontId="28" fillId="0" borderId="6" xfId="0" applyNumberFormat="1" applyFont="1" applyBorder="1" applyAlignment="1">
      <alignment vertical="center"/>
    </xf>
    <xf numFmtId="3" fontId="28" fillId="9" borderId="0" xfId="0" applyNumberFormat="1" applyFont="1" applyFill="1" applyAlignment="1">
      <alignment vertical="center"/>
    </xf>
    <xf numFmtId="9" fontId="42" fillId="0" borderId="6" xfId="34" applyNumberFormat="1" applyFill="1" applyBorder="1" applyAlignment="1">
      <alignment horizontal="center" vertical="center" wrapText="1"/>
    </xf>
    <xf numFmtId="9" fontId="42" fillId="9" borderId="6" xfId="34" applyNumberFormat="1" applyFill="1" applyBorder="1" applyAlignment="1">
      <alignment horizontal="center" vertical="center" wrapText="1"/>
    </xf>
    <xf numFmtId="0" fontId="28" fillId="0" borderId="0" xfId="0" applyFont="1" applyAlignment="1">
      <alignment horizontal="center" vertical="center" wrapText="1"/>
    </xf>
    <xf numFmtId="9" fontId="28" fillId="0" borderId="39" xfId="28" applyFont="1" applyBorder="1" applyAlignment="1">
      <alignment vertical="center"/>
    </xf>
    <xf numFmtId="172" fontId="26" fillId="0" borderId="3" xfId="10" applyNumberFormat="1" applyFont="1" applyFill="1" applyBorder="1" applyAlignment="1">
      <alignment vertical="center" wrapText="1"/>
    </xf>
    <xf numFmtId="172" fontId="26" fillId="0" borderId="3" xfId="10" applyNumberFormat="1" applyFont="1" applyFill="1" applyBorder="1" applyAlignment="1" applyProtection="1">
      <alignment vertical="center" wrapText="1"/>
    </xf>
    <xf numFmtId="0" fontId="26" fillId="10" borderId="5" xfId="28" applyNumberFormat="1" applyFont="1" applyFill="1" applyBorder="1" applyAlignment="1" applyProtection="1">
      <alignment vertical="center" wrapText="1"/>
    </xf>
    <xf numFmtId="9" fontId="26" fillId="0" borderId="6" xfId="28" applyFont="1" applyBorder="1" applyAlignment="1">
      <alignment horizontal="center" vertical="center" wrapText="1"/>
    </xf>
    <xf numFmtId="172" fontId="28" fillId="0" borderId="71" xfId="0" applyNumberFormat="1" applyFont="1" applyBorder="1" applyAlignment="1">
      <alignment vertical="center"/>
    </xf>
    <xf numFmtId="172" fontId="28" fillId="0" borderId="5" xfId="10" applyNumberFormat="1" applyFont="1" applyFill="1" applyBorder="1" applyAlignment="1">
      <alignment vertical="center"/>
    </xf>
    <xf numFmtId="0" fontId="28" fillId="9" borderId="6" xfId="28" applyNumberFormat="1" applyFont="1" applyFill="1" applyBorder="1" applyAlignment="1">
      <alignment vertical="center" wrapText="1"/>
    </xf>
    <xf numFmtId="172" fontId="26" fillId="10" borderId="5" xfId="10" applyNumberFormat="1" applyFont="1" applyFill="1" applyBorder="1" applyAlignment="1" applyProtection="1">
      <alignment vertical="center" wrapText="1"/>
    </xf>
    <xf numFmtId="173" fontId="28" fillId="9" borderId="6" xfId="0" applyNumberFormat="1" applyFont="1" applyFill="1" applyBorder="1" applyAlignment="1">
      <alignment vertical="center"/>
    </xf>
    <xf numFmtId="14" fontId="28" fillId="0" borderId="14" xfId="0" applyNumberFormat="1" applyFont="1" applyBorder="1"/>
    <xf numFmtId="0" fontId="28" fillId="0" borderId="4" xfId="0" applyFont="1" applyBorder="1" applyAlignment="1">
      <alignment horizontal="left" wrapText="1"/>
    </xf>
    <xf numFmtId="0" fontId="42" fillId="0" borderId="0" xfId="34" applyAlignment="1">
      <alignment wrapText="1"/>
    </xf>
    <xf numFmtId="9" fontId="26" fillId="10" borderId="5" xfId="28" applyFont="1" applyFill="1" applyBorder="1" applyAlignment="1" applyProtection="1">
      <alignment vertical="center" wrapText="1"/>
    </xf>
    <xf numFmtId="0" fontId="42" fillId="0" borderId="6" xfId="34" applyBorder="1" applyAlignment="1">
      <alignment horizontal="center" vertical="center" wrapText="1"/>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6" fillId="16" borderId="12" xfId="0" applyFont="1" applyFill="1" applyBorder="1" applyAlignment="1">
      <alignment horizontal="center" vertical="center"/>
    </xf>
    <xf numFmtId="0" fontId="36" fillId="16" borderId="39" xfId="0" applyFont="1" applyFill="1" applyBorder="1" applyAlignment="1">
      <alignment horizontal="center" vertical="center"/>
    </xf>
    <xf numFmtId="0" fontId="33" fillId="14" borderId="12" xfId="0" applyFont="1" applyFill="1" applyBorder="1" applyAlignment="1">
      <alignment horizontal="left" vertical="center" wrapText="1"/>
    </xf>
    <xf numFmtId="0" fontId="33" fillId="14" borderId="39" xfId="0" applyFont="1" applyFill="1" applyBorder="1" applyAlignment="1">
      <alignment horizontal="left" vertical="center" wrapText="1"/>
    </xf>
    <xf numFmtId="0" fontId="33" fillId="18" borderId="12" xfId="0" applyFont="1" applyFill="1" applyBorder="1" applyAlignment="1">
      <alignment horizontal="center" vertical="center"/>
    </xf>
    <xf numFmtId="0" fontId="33" fillId="18" borderId="39" xfId="0" applyFont="1" applyFill="1" applyBorder="1" applyAlignment="1">
      <alignment horizontal="center" vertical="center"/>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2" borderId="47" xfId="22" applyFont="1" applyFill="1" applyBorder="1" applyAlignment="1">
      <alignment horizontal="center" vertical="center" wrapText="1"/>
    </xf>
    <xf numFmtId="0" fontId="26" fillId="12" borderId="45" xfId="22" applyFont="1" applyFill="1" applyBorder="1" applyAlignment="1">
      <alignment horizontal="center" vertical="center" wrapText="1"/>
    </xf>
    <xf numFmtId="0" fontId="26" fillId="12" borderId="48" xfId="22" applyFont="1" applyFill="1" applyBorder="1" applyAlignment="1">
      <alignment horizontal="center" vertical="center" wrapText="1"/>
    </xf>
    <xf numFmtId="3" fontId="26" fillId="0" borderId="5" xfId="22" applyNumberFormat="1" applyFont="1" applyBorder="1" applyAlignment="1">
      <alignment horizontal="center" vertical="center" wrapText="1"/>
    </xf>
    <xf numFmtId="9" fontId="25" fillId="0" borderId="3" xfId="28" applyFont="1" applyFill="1" applyBorder="1" applyAlignment="1">
      <alignment horizontal="center" vertical="center" wrapText="1"/>
    </xf>
    <xf numFmtId="9" fontId="25" fillId="0" borderId="4" xfId="28" applyFont="1" applyFill="1" applyBorder="1" applyAlignment="1">
      <alignment horizontal="center" vertical="center" wrapText="1"/>
    </xf>
    <xf numFmtId="2" fontId="25" fillId="0" borderId="6" xfId="22" applyNumberFormat="1" applyFont="1" applyBorder="1" applyAlignment="1">
      <alignment horizontal="center" vertical="center" wrapText="1"/>
    </xf>
    <xf numFmtId="9" fontId="25" fillId="0" borderId="29" xfId="22" applyNumberFormat="1" applyFon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8"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11" xfId="22" applyNumberFormat="1" applyFont="1" applyBorder="1" applyAlignment="1">
      <alignment horizontal="center" vertical="center" wrapText="1"/>
    </xf>
    <xf numFmtId="9" fontId="42" fillId="0" borderId="29" xfId="34" applyNumberForma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0" fontId="26" fillId="12" borderId="6"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2" borderId="16" xfId="22" applyFont="1" applyFill="1" applyBorder="1" applyAlignment="1">
      <alignment horizontal="center" vertical="center" wrapText="1"/>
    </xf>
    <xf numFmtId="0" fontId="26" fillId="12" borderId="12" xfId="22" applyFont="1" applyFill="1" applyBorder="1" applyAlignment="1">
      <alignment horizontal="center" vertical="center" wrapText="1"/>
    </xf>
    <xf numFmtId="0" fontId="26" fillId="12" borderId="38" xfId="22" applyFont="1" applyFill="1" applyBorder="1" applyAlignment="1">
      <alignment horizontal="center" vertical="center" wrapText="1"/>
    </xf>
    <xf numFmtId="0" fontId="26" fillId="12" borderId="39" xfId="22" applyFont="1" applyFill="1" applyBorder="1" applyAlignment="1">
      <alignment horizontal="center" vertical="center" wrapText="1"/>
    </xf>
    <xf numFmtId="0" fontId="26" fillId="12" borderId="13" xfId="22" applyFont="1" applyFill="1" applyBorder="1" applyAlignment="1">
      <alignment horizontal="center" vertical="center" wrapText="1"/>
    </xf>
    <xf numFmtId="0" fontId="25" fillId="12" borderId="6" xfId="22" applyFont="1" applyFill="1" applyBorder="1" applyAlignment="1">
      <alignment horizontal="center" vertical="center" wrapText="1"/>
    </xf>
    <xf numFmtId="0" fontId="26" fillId="12" borderId="32" xfId="22" applyFont="1" applyFill="1" applyBorder="1" applyAlignment="1">
      <alignment horizontal="center" vertical="center" wrapText="1"/>
    </xf>
    <xf numFmtId="0" fontId="26" fillId="12" borderId="33" xfId="22" applyFont="1" applyFill="1" applyBorder="1" applyAlignment="1">
      <alignment horizontal="center" vertical="center" wrapText="1"/>
    </xf>
    <xf numFmtId="0" fontId="26" fillId="12" borderId="34" xfId="22" applyFont="1" applyFill="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0" fontId="26" fillId="9" borderId="45" xfId="22" applyFont="1" applyFill="1" applyBorder="1" applyAlignment="1">
      <alignment horizontal="left" vertical="center" wrapText="1"/>
    </xf>
    <xf numFmtId="0" fontId="26" fillId="12" borderId="32" xfId="22" applyFont="1" applyFill="1" applyBorder="1" applyAlignment="1">
      <alignment horizontal="left" vertical="center" wrapText="1"/>
    </xf>
    <xf numFmtId="0" fontId="26" fillId="12" borderId="34" xfId="22" applyFont="1" applyFill="1" applyBorder="1" applyAlignment="1">
      <alignment horizontal="left"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12" borderId="35" xfId="22" applyFont="1" applyFill="1" applyBorder="1" applyAlignment="1">
      <alignment horizontal="left" vertical="center" wrapText="1"/>
    </xf>
    <xf numFmtId="0" fontId="26" fillId="12" borderId="37" xfId="22" applyFont="1" applyFill="1" applyBorder="1" applyAlignment="1">
      <alignment horizontal="left" vertical="center" wrapText="1"/>
    </xf>
    <xf numFmtId="0" fontId="26" fillId="12" borderId="1" xfId="22" applyFont="1" applyFill="1" applyBorder="1" applyAlignment="1">
      <alignment horizontal="left" vertical="center" wrapText="1"/>
    </xf>
    <xf numFmtId="0" fontId="26" fillId="12" borderId="2" xfId="22" applyFont="1" applyFill="1" applyBorder="1" applyAlignment="1">
      <alignment horizontal="left" vertical="center" wrapText="1"/>
    </xf>
    <xf numFmtId="0" fontId="26" fillId="12" borderId="47" xfId="22" applyFont="1" applyFill="1" applyBorder="1" applyAlignment="1">
      <alignment horizontal="left" vertical="center" wrapText="1"/>
    </xf>
    <xf numFmtId="0" fontId="26" fillId="12" borderId="48" xfId="22" applyFont="1" applyFill="1" applyBorder="1" applyAlignment="1">
      <alignment horizontal="left" vertical="center" wrapText="1"/>
    </xf>
    <xf numFmtId="0" fontId="26" fillId="12" borderId="36" xfId="22" applyFont="1" applyFill="1" applyBorder="1" applyAlignment="1">
      <alignment horizontal="left" vertical="center" wrapText="1"/>
    </xf>
    <xf numFmtId="0" fontId="26" fillId="12" borderId="0" xfId="22" applyFont="1" applyFill="1" applyAlignment="1">
      <alignment horizontal="left" vertical="center" wrapText="1"/>
    </xf>
    <xf numFmtId="0" fontId="26" fillId="12" borderId="45"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2" borderId="20" xfId="22" applyFont="1" applyFill="1" applyBorder="1" applyAlignment="1">
      <alignment horizontal="center" vertical="center" wrapText="1"/>
    </xf>
    <xf numFmtId="0" fontId="26" fillId="12" borderId="21" xfId="22" applyFont="1" applyFill="1" applyBorder="1" applyAlignment="1">
      <alignment horizontal="center" vertical="center" wrapText="1"/>
    </xf>
    <xf numFmtId="9" fontId="25" fillId="0" borderId="6" xfId="28" applyFont="1" applyFill="1" applyBorder="1" applyAlignment="1">
      <alignment horizontal="center" vertical="center" wrapText="1"/>
    </xf>
    <xf numFmtId="0" fontId="26" fillId="12" borderId="40" xfId="22" applyFont="1" applyFill="1" applyBorder="1" applyAlignment="1">
      <alignment horizontal="center" vertical="center" wrapText="1"/>
    </xf>
    <xf numFmtId="0" fontId="26" fillId="12" borderId="4" xfId="22" applyFont="1" applyFill="1" applyBorder="1" applyAlignment="1">
      <alignment horizontal="center" vertical="center" wrapText="1"/>
    </xf>
    <xf numFmtId="0" fontId="26" fillId="12" borderId="41" xfId="22" applyFont="1" applyFill="1" applyBorder="1" applyAlignment="1">
      <alignment horizontal="center" vertical="center" wrapText="1"/>
    </xf>
    <xf numFmtId="0" fontId="26" fillId="12" borderId="42" xfId="22" applyFont="1" applyFill="1" applyBorder="1" applyAlignment="1">
      <alignment horizontal="center" vertical="center" wrapText="1"/>
    </xf>
    <xf numFmtId="0" fontId="26" fillId="12" borderId="43" xfId="22" applyFont="1" applyFill="1" applyBorder="1" applyAlignment="1">
      <alignment horizontal="center" vertical="center" wrapText="1"/>
    </xf>
    <xf numFmtId="9" fontId="25" fillId="9" borderId="29" xfId="30" applyFont="1" applyFill="1" applyBorder="1" applyAlignment="1" applyProtection="1">
      <alignment horizontal="center" vertical="center" wrapText="1"/>
    </xf>
    <xf numFmtId="9" fontId="25" fillId="9" borderId="7" xfId="30" applyFont="1" applyFill="1" applyBorder="1" applyAlignment="1" applyProtection="1">
      <alignment horizontal="center" vertical="center" wrapText="1"/>
    </xf>
    <xf numFmtId="9" fontId="25" fillId="9" borderId="8" xfId="30" applyFont="1" applyFill="1" applyBorder="1" applyAlignment="1" applyProtection="1">
      <alignment horizontal="center" vertical="center" wrapText="1"/>
    </xf>
    <xf numFmtId="9" fontId="25" fillId="9" borderId="44" xfId="30" applyFont="1" applyFill="1" applyBorder="1" applyAlignment="1" applyProtection="1">
      <alignment horizontal="center" vertical="center" wrapText="1"/>
    </xf>
    <xf numFmtId="9" fontId="25" fillId="9" borderId="45" xfId="30" applyFont="1" applyFill="1" applyBorder="1" applyAlignment="1" applyProtection="1">
      <alignment horizontal="center" vertical="center" wrapText="1"/>
    </xf>
    <xf numFmtId="9" fontId="25" fillId="9" borderId="46" xfId="30" applyFont="1" applyFill="1" applyBorder="1" applyAlignment="1" applyProtection="1">
      <alignment horizontal="center" vertical="center" wrapText="1"/>
    </xf>
    <xf numFmtId="9" fontId="25" fillId="9" borderId="6" xfId="30" applyFont="1" applyFill="1" applyBorder="1" applyAlignment="1" applyProtection="1">
      <alignment horizontal="center" vertical="center" wrapText="1"/>
    </xf>
    <xf numFmtId="9" fontId="25" fillId="9" borderId="5" xfId="30" applyFont="1" applyFill="1" applyBorder="1" applyAlignment="1" applyProtection="1">
      <alignment horizontal="center" vertical="center" wrapText="1"/>
    </xf>
    <xf numFmtId="9" fontId="25" fillId="0" borderId="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0" fontId="26" fillId="12" borderId="22" xfId="22" applyFont="1" applyFill="1" applyBorder="1" applyAlignment="1">
      <alignment horizontal="center" vertical="center" wrapText="1"/>
    </xf>
    <xf numFmtId="0" fontId="26" fillId="12" borderId="52" xfId="22" applyFont="1" applyFill="1" applyBorder="1" applyAlignment="1">
      <alignment horizontal="center" vertical="center" wrapText="1"/>
    </xf>
    <xf numFmtId="9" fontId="42" fillId="0" borderId="7" xfId="34" applyNumberForma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2" fontId="25" fillId="0" borderId="13"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9" fontId="25" fillId="0" borderId="29" xfId="30" applyFont="1" applyFill="1" applyBorder="1" applyAlignment="1" applyProtection="1">
      <alignment horizontal="center" vertical="center" wrapText="1"/>
    </xf>
    <xf numFmtId="9" fontId="25" fillId="0" borderId="7" xfId="30" applyFont="1" applyFill="1" applyBorder="1" applyAlignment="1" applyProtection="1">
      <alignment horizontal="center" vertical="center" wrapText="1"/>
    </xf>
    <xf numFmtId="9" fontId="25" fillId="0" borderId="8" xfId="30" applyFont="1" applyFill="1" applyBorder="1" applyAlignment="1" applyProtection="1">
      <alignment horizontal="center" vertical="center" wrapText="1"/>
    </xf>
    <xf numFmtId="9" fontId="25" fillId="0" borderId="44" xfId="30" applyFont="1" applyFill="1" applyBorder="1" applyAlignment="1" applyProtection="1">
      <alignment horizontal="center" vertical="center" wrapText="1"/>
    </xf>
    <xf numFmtId="9" fontId="25" fillId="0" borderId="45" xfId="30" applyFont="1" applyFill="1" applyBorder="1" applyAlignment="1" applyProtection="1">
      <alignment horizontal="center" vertical="center" wrapText="1"/>
    </xf>
    <xf numFmtId="9" fontId="25" fillId="0" borderId="46" xfId="30" applyFont="1" applyFill="1" applyBorder="1" applyAlignment="1" applyProtection="1">
      <alignment horizontal="center" vertical="center" wrapText="1"/>
    </xf>
    <xf numFmtId="0" fontId="25" fillId="0" borderId="58" xfId="0" applyFont="1" applyBorder="1" applyAlignment="1">
      <alignment vertical="center" wrapText="1"/>
    </xf>
    <xf numFmtId="0" fontId="25" fillId="0" borderId="14" xfId="0" applyFont="1" applyBorder="1" applyAlignment="1">
      <alignment vertical="center" wrapText="1"/>
    </xf>
    <xf numFmtId="9" fontId="25" fillId="9" borderId="6" xfId="28" applyFont="1" applyFill="1" applyBorder="1" applyAlignment="1">
      <alignment horizontal="center" vertical="center" wrapText="1"/>
    </xf>
    <xf numFmtId="0" fontId="25" fillId="0" borderId="58" xfId="22" applyFont="1" applyBorder="1" applyAlignment="1">
      <alignment horizontal="center" vertical="center" wrapText="1"/>
    </xf>
    <xf numFmtId="0" fontId="25" fillId="0" borderId="18" xfId="22" applyFont="1" applyBorder="1" applyAlignment="1">
      <alignment horizontal="center" vertical="center" wrapText="1"/>
    </xf>
    <xf numFmtId="0" fontId="31" fillId="9" borderId="55"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7" xfId="0" applyFont="1" applyFill="1" applyBorder="1" applyAlignment="1">
      <alignment horizontal="center" vertical="center"/>
    </xf>
    <xf numFmtId="2" fontId="25" fillId="0" borderId="13" xfId="22" applyNumberFormat="1" applyFont="1" applyBorder="1" applyAlignment="1">
      <alignment horizontal="justify"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0" fontId="26" fillId="9" borderId="6" xfId="22" applyFont="1" applyFill="1" applyBorder="1" applyAlignment="1">
      <alignment horizontal="left"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28" fillId="0" borderId="6" xfId="0" applyFont="1" applyBorder="1" applyAlignment="1">
      <alignment horizontal="left" vertical="center"/>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39" xfId="0" applyFont="1" applyFill="1" applyBorder="1" applyAlignment="1">
      <alignment horizontal="center" vertical="center"/>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3" fillId="11" borderId="6" xfId="22" applyFont="1" applyFill="1" applyBorder="1" applyAlignment="1">
      <alignment horizontal="center" vertical="center" wrapText="1"/>
    </xf>
    <xf numFmtId="0" fontId="26" fillId="11" borderId="6" xfId="22" applyFont="1" applyFill="1" applyBorder="1" applyAlignment="1">
      <alignment horizontal="center"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2" borderId="5" xfId="22" applyFont="1" applyFill="1" applyBorder="1" applyAlignment="1">
      <alignment horizontal="center" vertical="center" wrapText="1"/>
    </xf>
    <xf numFmtId="0" fontId="26" fillId="12" borderId="28" xfId="22" applyFont="1" applyFill="1" applyBorder="1" applyAlignment="1">
      <alignment horizontal="center" vertical="center" wrapText="1"/>
    </xf>
    <xf numFmtId="0" fontId="28" fillId="0" borderId="41" xfId="0" applyFont="1" applyBorder="1" applyAlignment="1">
      <alignment horizontal="center" wrapText="1"/>
    </xf>
    <xf numFmtId="0" fontId="28" fillId="0" borderId="42" xfId="0" applyFont="1" applyBorder="1" applyAlignment="1">
      <alignment horizontal="center" wrapText="1"/>
    </xf>
    <xf numFmtId="0" fontId="28" fillId="0" borderId="50" xfId="0" applyFont="1" applyBorder="1" applyAlignment="1">
      <alignment horizont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2" borderId="49" xfId="22" applyFont="1" applyFill="1" applyBorder="1" applyAlignment="1">
      <alignment horizontal="center" vertical="center" wrapText="1"/>
    </xf>
    <xf numFmtId="0" fontId="26" fillId="12" borderId="50" xfId="22" applyFont="1" applyFill="1" applyBorder="1" applyAlignment="1">
      <alignment horizontal="center" vertical="center" wrapText="1"/>
    </xf>
    <xf numFmtId="172" fontId="28" fillId="19" borderId="21" xfId="10" applyNumberFormat="1" applyFont="1" applyFill="1" applyBorder="1" applyAlignment="1">
      <alignment vertical="center"/>
    </xf>
    <xf numFmtId="172" fontId="28" fillId="19" borderId="6" xfId="10" applyNumberFormat="1" applyFont="1" applyFill="1" applyBorder="1" applyAlignment="1">
      <alignment vertical="center"/>
    </xf>
    <xf numFmtId="172" fontId="28" fillId="19" borderId="40" xfId="10" applyNumberFormat="1" applyFont="1" applyFill="1" applyBorder="1" applyAlignment="1">
      <alignment vertical="center"/>
    </xf>
    <xf numFmtId="172" fontId="28" fillId="19" borderId="4" xfId="1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2">
    <dxf>
      <fill>
        <patternFill>
          <bgColor rgb="FF92D05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666750</xdr:colOff>
      <xdr:row>0</xdr:row>
      <xdr:rowOff>85725</xdr:rowOff>
    </xdr:from>
    <xdr:to>
      <xdr:col>1</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0C4CE2C-FE9C-4B24-8671-37518097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B87810-6343-4047-B816-05D2D8233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478B154-8FD9-4651-A0D1-3FE2ACC8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kforero_sdmujer_gov_co/ErOvh_h0s61CoAocPTaAJYgBZ-1IQ9a6aPPYJ8EbOtreqQ?e=awVGXp" TargetMode="External"/><Relationship Id="rId7" Type="http://schemas.openxmlformats.org/officeDocument/2006/relationships/printerSettings" Target="../printerSettings/printerSettings2.bin"/><Relationship Id="rId2" Type="http://schemas.openxmlformats.org/officeDocument/2006/relationships/hyperlink" Target="https://secretariadistritald-my.sharepoint.com/:f:/g/personal/kforero_sdmujer_gov_co/EgjFMtwdfTBOuiM5ndy7flwBCQYIFOugdcC-Om8UrJbRDw?e=xq1ntC" TargetMode="External"/><Relationship Id="rId1" Type="http://schemas.openxmlformats.org/officeDocument/2006/relationships/hyperlink" Target="https://secretariadistritald-my.sharepoint.com/:f:/g/personal/kforero_sdmujer_gov_co/EkdiW_vEOMdHp-nS4D_EiNwBD4eJd6A3Zsat8IV22bzxJA?e=xSenAL" TargetMode="External"/><Relationship Id="rId6" Type="http://schemas.openxmlformats.org/officeDocument/2006/relationships/hyperlink" Target="https://secretariadistritald-my.sharepoint.com/:f:/g/personal/kforero_sdmujer_gov_co/Ev4_pbKCLyxOgz9yAbj31hQBViz4SiQFNopeVvBgj8O8wg?e=aG4Utt" TargetMode="External"/><Relationship Id="rId5" Type="http://schemas.openxmlformats.org/officeDocument/2006/relationships/hyperlink" Target="https://secretariadistritald-my.sharepoint.com/:f:/g/personal/kforero_sdmujer_gov_co/EoXIjyO63xVGkmVxfdQ3JncB2tW-JdA0HL-BbXiKrLmZBw?e=fDhVcI" TargetMode="External"/><Relationship Id="rId10" Type="http://schemas.openxmlformats.org/officeDocument/2006/relationships/comments" Target="../comments1.xml"/><Relationship Id="rId4" Type="http://schemas.openxmlformats.org/officeDocument/2006/relationships/hyperlink" Target="https://secretariadistritald-my.sharepoint.com/:f:/g/personal/kforero_sdmujer_gov_co/EoXIjyO63xVGkmVxfdQ3JncB2tW-JdA0HL-BbXiKrLmZBw?e=fDhVcI"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kforero_sdmujer_gov_co/EhRFgd59NDNJlx9f7K-cEK4BPxFMm3AQXTP4Hp2W-iVIQw?e=6eW5SS" TargetMode="External"/><Relationship Id="rId1" Type="http://schemas.openxmlformats.org/officeDocument/2006/relationships/hyperlink" Target="https://secretariadistritald-my.sharepoint.com/:f:/g/personal/kforero_sdmujer_gov_co/Esuf1KF-7JlCvHcEo_PddWYBFxgAj30g65AKW4ZXwrLZHg?e=Qx5nJ5"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f:/g/personal/kforero_sdmujer_gov_co/Eh__0TQdDWhPhVBeKnOGa1cByn_0dYP9kWvXwwJHJto43g?e=5Xzy1M" TargetMode="External"/><Relationship Id="rId1" Type="http://schemas.openxmlformats.org/officeDocument/2006/relationships/hyperlink" Target="https://secretariadistritald-my.sharepoint.com/:f:/g/personal/kforero_sdmujer_gov_co/Es7IP-40b_1DpkjcYh8NSb8BuaowPVp-sG2t9JkrBDjZkw?e=ijGGyK"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f:/g/personal/kforero_sdmujer_gov_co/EhXey74U58dBjr60MwhNsdcBVplAMDxyLphm0mpLhHvSmQ?e=uhEbro" TargetMode="External"/><Relationship Id="rId1" Type="http://schemas.openxmlformats.org/officeDocument/2006/relationships/hyperlink" Target="https://secretariadistritald-my.sharepoint.com/:f:/g/personal/kforero_sdmujer_gov_co/ElxQc8Od9chLj0xG9et4zM4BtbCQQ8ive-eOy43eDHq4Ww?e=U2LexG"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v4_pbKCLyxOgz9yAbj31hQBViz4SiQFNopeVvBgj8O8wg?e=aG4Utt" TargetMode="External"/><Relationship Id="rId13" Type="http://schemas.openxmlformats.org/officeDocument/2006/relationships/hyperlink" Target="https://secretariadistritald-my.sharepoint.com/:f:/g/personal/kforero_sdmujer_gov_co/ElxQc8Od9chLj0xG9et4zM4BtbCQQ8ive-eOy43eDHq4Ww?e=U2LexG" TargetMode="External"/><Relationship Id="rId18" Type="http://schemas.openxmlformats.org/officeDocument/2006/relationships/vmlDrawing" Target="../drawings/vmlDrawing5.vml"/><Relationship Id="rId3" Type="http://schemas.openxmlformats.org/officeDocument/2006/relationships/hyperlink" Target="https://secretariadistritald-my.sharepoint.com/:f:/g/personal/kforero_sdmujer_gov_co/ErOvh_h0s61CoAocPTaAJYgBZ-1IQ9a6aPPYJ8EbOtreqQ?e=awVGXp" TargetMode="External"/><Relationship Id="rId7" Type="http://schemas.openxmlformats.org/officeDocument/2006/relationships/hyperlink" Target="https://secretariadistritald-my.sharepoint.com/:f:/g/personal/kforero_sdmujer_gov_co/Ev4_pbKCLyxOgz9yAbj31hQBViz4SiQFNopeVvBgj8O8wg?e=aG4Utt" TargetMode="External"/><Relationship Id="rId12" Type="http://schemas.openxmlformats.org/officeDocument/2006/relationships/hyperlink" Target="https://secretariadistritald-my.sharepoint.com/:f:/g/personal/kforero_sdmujer_gov_co/Es7IP-40b_1DpkjcYh8NSb8BuaowPVp-sG2t9JkrBDjZkw?e=ijGGyK" TargetMode="External"/><Relationship Id="rId17" Type="http://schemas.openxmlformats.org/officeDocument/2006/relationships/printerSettings" Target="../printerSettings/printerSettings6.bin"/><Relationship Id="rId2" Type="http://schemas.openxmlformats.org/officeDocument/2006/relationships/hyperlink" Target="https://secretariadistritald-my.sharepoint.com/:f:/g/personal/kforero_sdmujer_gov_co/EgjFMtwdfTBOuiM5ndy7flwBCQYIFOugdcC-Om8UrJbRDw?e=xq1ntC" TargetMode="External"/><Relationship Id="rId16" Type="http://schemas.openxmlformats.org/officeDocument/2006/relationships/hyperlink" Target="https://secretariadistritald-my.sharepoint.com/:f:/g/personal/kforero_sdmujer_gov_co/EkEkpN2yjUBFqQc92IhykTcBZCU46Fwktt-m1fcMvHlLBA?e=L8sHuJ" TargetMode="External"/><Relationship Id="rId1" Type="http://schemas.openxmlformats.org/officeDocument/2006/relationships/hyperlink" Target="https://secretariadistritald-my.sharepoint.com/:f:/g/personal/kforero_sdmujer_gov_co/EkdiW_vEOMdHp-nS4D_EiNwBD4eJd6A3Zsat8IV22bzxJA?e=xSenAL" TargetMode="External"/><Relationship Id="rId6" Type="http://schemas.openxmlformats.org/officeDocument/2006/relationships/hyperlink" Target="https://secretariadistritald-my.sharepoint.com/:f:/g/personal/kforero_sdmujer_gov_co/EoXIjyO63xVGkmVxfdQ3JncB2tW-JdA0HL-BbXiKrLmZBw?e=fDhVcI" TargetMode="External"/><Relationship Id="rId11" Type="http://schemas.openxmlformats.org/officeDocument/2006/relationships/hyperlink" Target="https://secretariadistritald-my.sharepoint.com/:f:/g/personal/kforero_sdmujer_gov_co/Eh__0TQdDWhPhVBeKnOGa1cByn_0dYP9kWvXwwJHJto43g?e=5Xzy1M" TargetMode="External"/><Relationship Id="rId5" Type="http://schemas.openxmlformats.org/officeDocument/2006/relationships/hyperlink" Target="https://secretariadistritald-my.sharepoint.com/:f:/g/personal/kforero_sdmujer_gov_co/EoXIjyO63xVGkmVxfdQ3JncB2tW-JdA0HL-BbXiKrLmZBw?e=fDhVcI" TargetMode="External"/><Relationship Id="rId15" Type="http://schemas.openxmlformats.org/officeDocument/2006/relationships/hyperlink" Target="https://secretariadistritald-my.sharepoint.com/:f:/g/personal/kforero_sdmujer_gov_co/ElxQc8Od9chLj0xG9et4zM4BtbCQQ8ive-eOy43eDHq4Ww?e=U2LexG" TargetMode="External"/><Relationship Id="rId10" Type="http://schemas.openxmlformats.org/officeDocument/2006/relationships/hyperlink" Target="https://secretariadistritald-my.sharepoint.com/:f:/g/personal/kforero_sdmujer_gov_co/EhRFgd59NDNJlx9f7K-cEK4BPxFMm3AQXTP4Hp2W-iVIQw?e=6eW5SS" TargetMode="External"/><Relationship Id="rId19" Type="http://schemas.openxmlformats.org/officeDocument/2006/relationships/comments" Target="../comments5.xml"/><Relationship Id="rId4" Type="http://schemas.openxmlformats.org/officeDocument/2006/relationships/hyperlink" Target="https://secretariadistritald-my.sharepoint.com/:f:/g/personal/kforero_sdmujer_gov_co/ErOvh_h0s61CoAocPTaAJYgBZ-1IQ9a6aPPYJ8EbOtreqQ?e=awVGXp" TargetMode="External"/><Relationship Id="rId9" Type="http://schemas.openxmlformats.org/officeDocument/2006/relationships/hyperlink" Target="https://secretariadistritald-my.sharepoint.com/:f:/g/personal/kforero_sdmujer_gov_co/Esuf1KF-7JlCvHcEo_PddWYBFxgAj30g65AKW4ZXwrLZHg?e=Qx5nJ5" TargetMode="External"/><Relationship Id="rId14" Type="http://schemas.openxmlformats.org/officeDocument/2006/relationships/hyperlink" Target="https://secretariadistritald-my.sharepoint.com/:f:/g/personal/kforero_sdmujer_gov_co/EhXey74U58dBjr60MwhNsdcBVplAMDxyLphm0mpLhHvSmQ?e=uhEbro"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70" zoomScaleNormal="90" workbookViewId="0">
      <selection activeCell="A48" sqref="A48"/>
    </sheetView>
  </sheetViews>
  <sheetFormatPr baseColWidth="10" defaultColWidth="10.7109375" defaultRowHeight="14.25"/>
  <cols>
    <col min="1" max="1" width="72" style="91" bestFit="1" customWidth="1"/>
    <col min="2" max="2" width="85.42578125" style="91" customWidth="1"/>
    <col min="3" max="3" width="10.7109375" style="91"/>
    <col min="4" max="4" width="31.140625" style="91" customWidth="1"/>
    <col min="5" max="5" width="70.140625" style="91" customWidth="1"/>
    <col min="6" max="6" width="17.42578125" style="91" customWidth="1"/>
    <col min="7" max="8" width="21.7109375" style="91" customWidth="1"/>
    <col min="9" max="9" width="19.42578125" style="91" customWidth="1"/>
    <col min="10" max="10" width="42" style="91" customWidth="1"/>
    <col min="11" max="256" width="10.7109375" style="91"/>
    <col min="257" max="257" width="72" style="91" bestFit="1" customWidth="1"/>
    <col min="258" max="258" width="78.42578125" style="91" customWidth="1"/>
    <col min="259" max="259" width="10.7109375" style="91"/>
    <col min="260" max="260" width="31.140625" style="91" customWidth="1"/>
    <col min="261" max="261" width="70.140625" style="91" customWidth="1"/>
    <col min="262" max="262" width="17.42578125" style="91" customWidth="1"/>
    <col min="263" max="264" width="21.7109375" style="91" customWidth="1"/>
    <col min="265" max="265" width="19.42578125" style="91" customWidth="1"/>
    <col min="266" max="266" width="42" style="91" customWidth="1"/>
    <col min="267" max="512" width="10.7109375" style="91"/>
    <col min="513" max="513" width="72" style="91" bestFit="1" customWidth="1"/>
    <col min="514" max="514" width="78.42578125" style="91" customWidth="1"/>
    <col min="515" max="515" width="10.7109375" style="91"/>
    <col min="516" max="516" width="31.140625" style="91" customWidth="1"/>
    <col min="517" max="517" width="70.140625" style="91" customWidth="1"/>
    <col min="518" max="518" width="17.42578125" style="91" customWidth="1"/>
    <col min="519" max="520" width="21.7109375" style="91" customWidth="1"/>
    <col min="521" max="521" width="19.42578125" style="91" customWidth="1"/>
    <col min="522" max="522" width="42" style="91" customWidth="1"/>
    <col min="523" max="768" width="10.7109375" style="91"/>
    <col min="769" max="769" width="72" style="91" bestFit="1" customWidth="1"/>
    <col min="770" max="770" width="78.42578125" style="91" customWidth="1"/>
    <col min="771" max="771" width="10.7109375" style="91"/>
    <col min="772" max="772" width="31.140625" style="91" customWidth="1"/>
    <col min="773" max="773" width="70.140625" style="91" customWidth="1"/>
    <col min="774" max="774" width="17.42578125" style="91" customWidth="1"/>
    <col min="775" max="776" width="21.7109375" style="91" customWidth="1"/>
    <col min="777" max="777" width="19.42578125" style="91" customWidth="1"/>
    <col min="778" max="778" width="42" style="91" customWidth="1"/>
    <col min="779" max="1024" width="10.7109375" style="91"/>
    <col min="1025" max="1025" width="72" style="91" bestFit="1" customWidth="1"/>
    <col min="1026" max="1026" width="78.42578125" style="91" customWidth="1"/>
    <col min="1027" max="1027" width="10.7109375" style="91"/>
    <col min="1028" max="1028" width="31.140625" style="91" customWidth="1"/>
    <col min="1029" max="1029" width="70.140625" style="91" customWidth="1"/>
    <col min="1030" max="1030" width="17.42578125" style="91" customWidth="1"/>
    <col min="1031" max="1032" width="21.7109375" style="91" customWidth="1"/>
    <col min="1033" max="1033" width="19.42578125" style="91" customWidth="1"/>
    <col min="1034" max="1034" width="42" style="91" customWidth="1"/>
    <col min="1035" max="1280" width="10.7109375" style="91"/>
    <col min="1281" max="1281" width="72" style="91" bestFit="1" customWidth="1"/>
    <col min="1282" max="1282" width="78.42578125" style="91" customWidth="1"/>
    <col min="1283" max="1283" width="10.7109375" style="91"/>
    <col min="1284" max="1284" width="31.140625" style="91" customWidth="1"/>
    <col min="1285" max="1285" width="70.140625" style="91" customWidth="1"/>
    <col min="1286" max="1286" width="17.42578125" style="91" customWidth="1"/>
    <col min="1287" max="1288" width="21.7109375" style="91" customWidth="1"/>
    <col min="1289" max="1289" width="19.42578125" style="91" customWidth="1"/>
    <col min="1290" max="1290" width="42" style="91" customWidth="1"/>
    <col min="1291" max="1536" width="10.7109375" style="91"/>
    <col min="1537" max="1537" width="72" style="91" bestFit="1" customWidth="1"/>
    <col min="1538" max="1538" width="78.42578125" style="91" customWidth="1"/>
    <col min="1539" max="1539" width="10.7109375" style="91"/>
    <col min="1540" max="1540" width="31.140625" style="91" customWidth="1"/>
    <col min="1541" max="1541" width="70.140625" style="91" customWidth="1"/>
    <col min="1542" max="1542" width="17.42578125" style="91" customWidth="1"/>
    <col min="1543" max="1544" width="21.7109375" style="91" customWidth="1"/>
    <col min="1545" max="1545" width="19.42578125" style="91" customWidth="1"/>
    <col min="1546" max="1546" width="42" style="91" customWidth="1"/>
    <col min="1547" max="1792" width="10.7109375" style="91"/>
    <col min="1793" max="1793" width="72" style="91" bestFit="1" customWidth="1"/>
    <col min="1794" max="1794" width="78.42578125" style="91" customWidth="1"/>
    <col min="1795" max="1795" width="10.7109375" style="91"/>
    <col min="1796" max="1796" width="31.140625" style="91" customWidth="1"/>
    <col min="1797" max="1797" width="70.140625" style="91" customWidth="1"/>
    <col min="1798" max="1798" width="17.42578125" style="91" customWidth="1"/>
    <col min="1799" max="1800" width="21.7109375" style="91" customWidth="1"/>
    <col min="1801" max="1801" width="19.42578125" style="91" customWidth="1"/>
    <col min="1802" max="1802" width="42" style="91" customWidth="1"/>
    <col min="1803" max="2048" width="10.7109375" style="91"/>
    <col min="2049" max="2049" width="72" style="91" bestFit="1" customWidth="1"/>
    <col min="2050" max="2050" width="78.42578125" style="91" customWidth="1"/>
    <col min="2051" max="2051" width="10.7109375" style="91"/>
    <col min="2052" max="2052" width="31.140625" style="91" customWidth="1"/>
    <col min="2053" max="2053" width="70.140625" style="91" customWidth="1"/>
    <col min="2054" max="2054" width="17.42578125" style="91" customWidth="1"/>
    <col min="2055" max="2056" width="21.7109375" style="91" customWidth="1"/>
    <col min="2057" max="2057" width="19.42578125" style="91" customWidth="1"/>
    <col min="2058" max="2058" width="42" style="91" customWidth="1"/>
    <col min="2059" max="2304" width="10.7109375" style="91"/>
    <col min="2305" max="2305" width="72" style="91" bestFit="1" customWidth="1"/>
    <col min="2306" max="2306" width="78.42578125" style="91" customWidth="1"/>
    <col min="2307" max="2307" width="10.7109375" style="91"/>
    <col min="2308" max="2308" width="31.140625" style="91" customWidth="1"/>
    <col min="2309" max="2309" width="70.140625" style="91" customWidth="1"/>
    <col min="2310" max="2310" width="17.42578125" style="91" customWidth="1"/>
    <col min="2311" max="2312" width="21.7109375" style="91" customWidth="1"/>
    <col min="2313" max="2313" width="19.42578125" style="91" customWidth="1"/>
    <col min="2314" max="2314" width="42" style="91" customWidth="1"/>
    <col min="2315" max="2560" width="10.7109375" style="91"/>
    <col min="2561" max="2561" width="72" style="91" bestFit="1" customWidth="1"/>
    <col min="2562" max="2562" width="78.42578125" style="91" customWidth="1"/>
    <col min="2563" max="2563" width="10.7109375" style="91"/>
    <col min="2564" max="2564" width="31.140625" style="91" customWidth="1"/>
    <col min="2565" max="2565" width="70.140625" style="91" customWidth="1"/>
    <col min="2566" max="2566" width="17.42578125" style="91" customWidth="1"/>
    <col min="2567" max="2568" width="21.7109375" style="91" customWidth="1"/>
    <col min="2569" max="2569" width="19.42578125" style="91" customWidth="1"/>
    <col min="2570" max="2570" width="42" style="91" customWidth="1"/>
    <col min="2571" max="2816" width="10.7109375" style="91"/>
    <col min="2817" max="2817" width="72" style="91" bestFit="1" customWidth="1"/>
    <col min="2818" max="2818" width="78.42578125" style="91" customWidth="1"/>
    <col min="2819" max="2819" width="10.7109375" style="91"/>
    <col min="2820" max="2820" width="31.140625" style="91" customWidth="1"/>
    <col min="2821" max="2821" width="70.140625" style="91" customWidth="1"/>
    <col min="2822" max="2822" width="17.42578125" style="91" customWidth="1"/>
    <col min="2823" max="2824" width="21.7109375" style="91" customWidth="1"/>
    <col min="2825" max="2825" width="19.42578125" style="91" customWidth="1"/>
    <col min="2826" max="2826" width="42" style="91" customWidth="1"/>
    <col min="2827" max="3072" width="10.7109375" style="91"/>
    <col min="3073" max="3073" width="72" style="91" bestFit="1" customWidth="1"/>
    <col min="3074" max="3074" width="78.42578125" style="91" customWidth="1"/>
    <col min="3075" max="3075" width="10.7109375" style="91"/>
    <col min="3076" max="3076" width="31.140625" style="91" customWidth="1"/>
    <col min="3077" max="3077" width="70.140625" style="91" customWidth="1"/>
    <col min="3078" max="3078" width="17.42578125" style="91" customWidth="1"/>
    <col min="3079" max="3080" width="21.7109375" style="91" customWidth="1"/>
    <col min="3081" max="3081" width="19.42578125" style="91" customWidth="1"/>
    <col min="3082" max="3082" width="42" style="91" customWidth="1"/>
    <col min="3083" max="3328" width="10.7109375" style="91"/>
    <col min="3329" max="3329" width="72" style="91" bestFit="1" customWidth="1"/>
    <col min="3330" max="3330" width="78.42578125" style="91" customWidth="1"/>
    <col min="3331" max="3331" width="10.7109375" style="91"/>
    <col min="3332" max="3332" width="31.140625" style="91" customWidth="1"/>
    <col min="3333" max="3333" width="70.140625" style="91" customWidth="1"/>
    <col min="3334" max="3334" width="17.42578125" style="91" customWidth="1"/>
    <col min="3335" max="3336" width="21.7109375" style="91" customWidth="1"/>
    <col min="3337" max="3337" width="19.42578125" style="91" customWidth="1"/>
    <col min="3338" max="3338" width="42" style="91" customWidth="1"/>
    <col min="3339" max="3584" width="10.7109375" style="91"/>
    <col min="3585" max="3585" width="72" style="91" bestFit="1" customWidth="1"/>
    <col min="3586" max="3586" width="78.42578125" style="91" customWidth="1"/>
    <col min="3587" max="3587" width="10.7109375" style="91"/>
    <col min="3588" max="3588" width="31.140625" style="91" customWidth="1"/>
    <col min="3589" max="3589" width="70.140625" style="91" customWidth="1"/>
    <col min="3590" max="3590" width="17.42578125" style="91" customWidth="1"/>
    <col min="3591" max="3592" width="21.7109375" style="91" customWidth="1"/>
    <col min="3593" max="3593" width="19.42578125" style="91" customWidth="1"/>
    <col min="3594" max="3594" width="42" style="91" customWidth="1"/>
    <col min="3595" max="3840" width="10.7109375" style="91"/>
    <col min="3841" max="3841" width="72" style="91" bestFit="1" customWidth="1"/>
    <col min="3842" max="3842" width="78.42578125" style="91" customWidth="1"/>
    <col min="3843" max="3843" width="10.7109375" style="91"/>
    <col min="3844" max="3844" width="31.140625" style="91" customWidth="1"/>
    <col min="3845" max="3845" width="70.140625" style="91" customWidth="1"/>
    <col min="3846" max="3846" width="17.42578125" style="91" customWidth="1"/>
    <col min="3847" max="3848" width="21.7109375" style="91" customWidth="1"/>
    <col min="3849" max="3849" width="19.42578125" style="91" customWidth="1"/>
    <col min="3850" max="3850" width="42" style="91" customWidth="1"/>
    <col min="3851" max="4096" width="10.7109375" style="91"/>
    <col min="4097" max="4097" width="72" style="91" bestFit="1" customWidth="1"/>
    <col min="4098" max="4098" width="78.42578125" style="91" customWidth="1"/>
    <col min="4099" max="4099" width="10.7109375" style="91"/>
    <col min="4100" max="4100" width="31.140625" style="91" customWidth="1"/>
    <col min="4101" max="4101" width="70.140625" style="91" customWidth="1"/>
    <col min="4102" max="4102" width="17.42578125" style="91" customWidth="1"/>
    <col min="4103" max="4104" width="21.7109375" style="91" customWidth="1"/>
    <col min="4105" max="4105" width="19.42578125" style="91" customWidth="1"/>
    <col min="4106" max="4106" width="42" style="91" customWidth="1"/>
    <col min="4107" max="4352" width="10.7109375" style="91"/>
    <col min="4353" max="4353" width="72" style="91" bestFit="1" customWidth="1"/>
    <col min="4354" max="4354" width="78.42578125" style="91" customWidth="1"/>
    <col min="4355" max="4355" width="10.7109375" style="91"/>
    <col min="4356" max="4356" width="31.140625" style="91" customWidth="1"/>
    <col min="4357" max="4357" width="70.140625" style="91" customWidth="1"/>
    <col min="4358" max="4358" width="17.42578125" style="91" customWidth="1"/>
    <col min="4359" max="4360" width="21.7109375" style="91" customWidth="1"/>
    <col min="4361" max="4361" width="19.42578125" style="91" customWidth="1"/>
    <col min="4362" max="4362" width="42" style="91" customWidth="1"/>
    <col min="4363" max="4608" width="10.7109375" style="91"/>
    <col min="4609" max="4609" width="72" style="91" bestFit="1" customWidth="1"/>
    <col min="4610" max="4610" width="78.42578125" style="91" customWidth="1"/>
    <col min="4611" max="4611" width="10.7109375" style="91"/>
    <col min="4612" max="4612" width="31.140625" style="91" customWidth="1"/>
    <col min="4613" max="4613" width="70.140625" style="91" customWidth="1"/>
    <col min="4614" max="4614" width="17.42578125" style="91" customWidth="1"/>
    <col min="4615" max="4616" width="21.7109375" style="91" customWidth="1"/>
    <col min="4617" max="4617" width="19.42578125" style="91" customWidth="1"/>
    <col min="4618" max="4618" width="42" style="91" customWidth="1"/>
    <col min="4619" max="4864" width="10.7109375" style="91"/>
    <col min="4865" max="4865" width="72" style="91" bestFit="1" customWidth="1"/>
    <col min="4866" max="4866" width="78.42578125" style="91" customWidth="1"/>
    <col min="4867" max="4867" width="10.7109375" style="91"/>
    <col min="4868" max="4868" width="31.140625" style="91" customWidth="1"/>
    <col min="4869" max="4869" width="70.140625" style="91" customWidth="1"/>
    <col min="4870" max="4870" width="17.42578125" style="91" customWidth="1"/>
    <col min="4871" max="4872" width="21.7109375" style="91" customWidth="1"/>
    <col min="4873" max="4873" width="19.42578125" style="91" customWidth="1"/>
    <col min="4874" max="4874" width="42" style="91" customWidth="1"/>
    <col min="4875" max="5120" width="10.7109375" style="91"/>
    <col min="5121" max="5121" width="72" style="91" bestFit="1" customWidth="1"/>
    <col min="5122" max="5122" width="78.42578125" style="91" customWidth="1"/>
    <col min="5123" max="5123" width="10.7109375" style="91"/>
    <col min="5124" max="5124" width="31.140625" style="91" customWidth="1"/>
    <col min="5125" max="5125" width="70.140625" style="91" customWidth="1"/>
    <col min="5126" max="5126" width="17.42578125" style="91" customWidth="1"/>
    <col min="5127" max="5128" width="21.7109375" style="91" customWidth="1"/>
    <col min="5129" max="5129" width="19.42578125" style="91" customWidth="1"/>
    <col min="5130" max="5130" width="42" style="91" customWidth="1"/>
    <col min="5131" max="5376" width="10.7109375" style="91"/>
    <col min="5377" max="5377" width="72" style="91" bestFit="1" customWidth="1"/>
    <col min="5378" max="5378" width="78.42578125" style="91" customWidth="1"/>
    <col min="5379" max="5379" width="10.7109375" style="91"/>
    <col min="5380" max="5380" width="31.140625" style="91" customWidth="1"/>
    <col min="5381" max="5381" width="70.140625" style="91" customWidth="1"/>
    <col min="5382" max="5382" width="17.42578125" style="91" customWidth="1"/>
    <col min="5383" max="5384" width="21.7109375" style="91" customWidth="1"/>
    <col min="5385" max="5385" width="19.42578125" style="91" customWidth="1"/>
    <col min="5386" max="5386" width="42" style="91" customWidth="1"/>
    <col min="5387" max="5632" width="10.7109375" style="91"/>
    <col min="5633" max="5633" width="72" style="91" bestFit="1" customWidth="1"/>
    <col min="5634" max="5634" width="78.42578125" style="91" customWidth="1"/>
    <col min="5635" max="5635" width="10.7109375" style="91"/>
    <col min="5636" max="5636" width="31.140625" style="91" customWidth="1"/>
    <col min="5637" max="5637" width="70.140625" style="91" customWidth="1"/>
    <col min="5638" max="5638" width="17.42578125" style="91" customWidth="1"/>
    <col min="5639" max="5640" width="21.7109375" style="91" customWidth="1"/>
    <col min="5641" max="5641" width="19.42578125" style="91" customWidth="1"/>
    <col min="5642" max="5642" width="42" style="91" customWidth="1"/>
    <col min="5643" max="5888" width="10.7109375" style="91"/>
    <col min="5889" max="5889" width="72" style="91" bestFit="1" customWidth="1"/>
    <col min="5890" max="5890" width="78.42578125" style="91" customWidth="1"/>
    <col min="5891" max="5891" width="10.7109375" style="91"/>
    <col min="5892" max="5892" width="31.140625" style="91" customWidth="1"/>
    <col min="5893" max="5893" width="70.140625" style="91" customWidth="1"/>
    <col min="5894" max="5894" width="17.42578125" style="91" customWidth="1"/>
    <col min="5895" max="5896" width="21.7109375" style="91" customWidth="1"/>
    <col min="5897" max="5897" width="19.42578125" style="91" customWidth="1"/>
    <col min="5898" max="5898" width="42" style="91" customWidth="1"/>
    <col min="5899" max="6144" width="10.7109375" style="91"/>
    <col min="6145" max="6145" width="72" style="91" bestFit="1" customWidth="1"/>
    <col min="6146" max="6146" width="78.42578125" style="91" customWidth="1"/>
    <col min="6147" max="6147" width="10.7109375" style="91"/>
    <col min="6148" max="6148" width="31.140625" style="91" customWidth="1"/>
    <col min="6149" max="6149" width="70.140625" style="91" customWidth="1"/>
    <col min="6150" max="6150" width="17.42578125" style="91" customWidth="1"/>
    <col min="6151" max="6152" width="21.7109375" style="91" customWidth="1"/>
    <col min="6153" max="6153" width="19.42578125" style="91" customWidth="1"/>
    <col min="6154" max="6154" width="42" style="91" customWidth="1"/>
    <col min="6155" max="6400" width="10.7109375" style="91"/>
    <col min="6401" max="6401" width="72" style="91" bestFit="1" customWidth="1"/>
    <col min="6402" max="6402" width="78.42578125" style="91" customWidth="1"/>
    <col min="6403" max="6403" width="10.7109375" style="91"/>
    <col min="6404" max="6404" width="31.140625" style="91" customWidth="1"/>
    <col min="6405" max="6405" width="70.140625" style="91" customWidth="1"/>
    <col min="6406" max="6406" width="17.42578125" style="91" customWidth="1"/>
    <col min="6407" max="6408" width="21.7109375" style="91" customWidth="1"/>
    <col min="6409" max="6409" width="19.42578125" style="91" customWidth="1"/>
    <col min="6410" max="6410" width="42" style="91" customWidth="1"/>
    <col min="6411" max="6656" width="10.7109375" style="91"/>
    <col min="6657" max="6657" width="72" style="91" bestFit="1" customWidth="1"/>
    <col min="6658" max="6658" width="78.42578125" style="91" customWidth="1"/>
    <col min="6659" max="6659" width="10.7109375" style="91"/>
    <col min="6660" max="6660" width="31.140625" style="91" customWidth="1"/>
    <col min="6661" max="6661" width="70.140625" style="91" customWidth="1"/>
    <col min="6662" max="6662" width="17.42578125" style="91" customWidth="1"/>
    <col min="6663" max="6664" width="21.7109375" style="91" customWidth="1"/>
    <col min="6665" max="6665" width="19.42578125" style="91" customWidth="1"/>
    <col min="6666" max="6666" width="42" style="91" customWidth="1"/>
    <col min="6667" max="6912" width="10.7109375" style="91"/>
    <col min="6913" max="6913" width="72" style="91" bestFit="1" customWidth="1"/>
    <col min="6914" max="6914" width="78.42578125" style="91" customWidth="1"/>
    <col min="6915" max="6915" width="10.7109375" style="91"/>
    <col min="6916" max="6916" width="31.140625" style="91" customWidth="1"/>
    <col min="6917" max="6917" width="70.140625" style="91" customWidth="1"/>
    <col min="6918" max="6918" width="17.42578125" style="91" customWidth="1"/>
    <col min="6919" max="6920" width="21.7109375" style="91" customWidth="1"/>
    <col min="6921" max="6921" width="19.42578125" style="91" customWidth="1"/>
    <col min="6922" max="6922" width="42" style="91" customWidth="1"/>
    <col min="6923" max="7168" width="10.7109375" style="91"/>
    <col min="7169" max="7169" width="72" style="91" bestFit="1" customWidth="1"/>
    <col min="7170" max="7170" width="78.42578125" style="91" customWidth="1"/>
    <col min="7171" max="7171" width="10.7109375" style="91"/>
    <col min="7172" max="7172" width="31.140625" style="91" customWidth="1"/>
    <col min="7173" max="7173" width="70.140625" style="91" customWidth="1"/>
    <col min="7174" max="7174" width="17.42578125" style="91" customWidth="1"/>
    <col min="7175" max="7176" width="21.7109375" style="91" customWidth="1"/>
    <col min="7177" max="7177" width="19.42578125" style="91" customWidth="1"/>
    <col min="7178" max="7178" width="42" style="91" customWidth="1"/>
    <col min="7179" max="7424" width="10.7109375" style="91"/>
    <col min="7425" max="7425" width="72" style="91" bestFit="1" customWidth="1"/>
    <col min="7426" max="7426" width="78.42578125" style="91" customWidth="1"/>
    <col min="7427" max="7427" width="10.7109375" style="91"/>
    <col min="7428" max="7428" width="31.140625" style="91" customWidth="1"/>
    <col min="7429" max="7429" width="70.140625" style="91" customWidth="1"/>
    <col min="7430" max="7430" width="17.42578125" style="91" customWidth="1"/>
    <col min="7431" max="7432" width="21.7109375" style="91" customWidth="1"/>
    <col min="7433" max="7433" width="19.42578125" style="91" customWidth="1"/>
    <col min="7434" max="7434" width="42" style="91" customWidth="1"/>
    <col min="7435" max="7680" width="10.7109375" style="91"/>
    <col min="7681" max="7681" width="72" style="91" bestFit="1" customWidth="1"/>
    <col min="7682" max="7682" width="78.42578125" style="91" customWidth="1"/>
    <col min="7683" max="7683" width="10.7109375" style="91"/>
    <col min="7684" max="7684" width="31.140625" style="91" customWidth="1"/>
    <col min="7685" max="7685" width="70.140625" style="91" customWidth="1"/>
    <col min="7686" max="7686" width="17.42578125" style="91" customWidth="1"/>
    <col min="7687" max="7688" width="21.7109375" style="91" customWidth="1"/>
    <col min="7689" max="7689" width="19.42578125" style="91" customWidth="1"/>
    <col min="7690" max="7690" width="42" style="91" customWidth="1"/>
    <col min="7691" max="7936" width="10.7109375" style="91"/>
    <col min="7937" max="7937" width="72" style="91" bestFit="1" customWidth="1"/>
    <col min="7938" max="7938" width="78.42578125" style="91" customWidth="1"/>
    <col min="7939" max="7939" width="10.7109375" style="91"/>
    <col min="7940" max="7940" width="31.140625" style="91" customWidth="1"/>
    <col min="7941" max="7941" width="70.140625" style="91" customWidth="1"/>
    <col min="7942" max="7942" width="17.42578125" style="91" customWidth="1"/>
    <col min="7943" max="7944" width="21.7109375" style="91" customWidth="1"/>
    <col min="7945" max="7945" width="19.42578125" style="91" customWidth="1"/>
    <col min="7946" max="7946" width="42" style="91" customWidth="1"/>
    <col min="7947" max="8192" width="10.7109375" style="91"/>
    <col min="8193" max="8193" width="72" style="91" bestFit="1" customWidth="1"/>
    <col min="8194" max="8194" width="78.42578125" style="91" customWidth="1"/>
    <col min="8195" max="8195" width="10.7109375" style="91"/>
    <col min="8196" max="8196" width="31.140625" style="91" customWidth="1"/>
    <col min="8197" max="8197" width="70.140625" style="91" customWidth="1"/>
    <col min="8198" max="8198" width="17.42578125" style="91" customWidth="1"/>
    <col min="8199" max="8200" width="21.7109375" style="91" customWidth="1"/>
    <col min="8201" max="8201" width="19.42578125" style="91" customWidth="1"/>
    <col min="8202" max="8202" width="42" style="91" customWidth="1"/>
    <col min="8203" max="8448" width="10.7109375" style="91"/>
    <col min="8449" max="8449" width="72" style="91" bestFit="1" customWidth="1"/>
    <col min="8450" max="8450" width="78.42578125" style="91" customWidth="1"/>
    <col min="8451" max="8451" width="10.7109375" style="91"/>
    <col min="8452" max="8452" width="31.140625" style="91" customWidth="1"/>
    <col min="8453" max="8453" width="70.140625" style="91" customWidth="1"/>
    <col min="8454" max="8454" width="17.42578125" style="91" customWidth="1"/>
    <col min="8455" max="8456" width="21.7109375" style="91" customWidth="1"/>
    <col min="8457" max="8457" width="19.42578125" style="91" customWidth="1"/>
    <col min="8458" max="8458" width="42" style="91" customWidth="1"/>
    <col min="8459" max="8704" width="10.7109375" style="91"/>
    <col min="8705" max="8705" width="72" style="91" bestFit="1" customWidth="1"/>
    <col min="8706" max="8706" width="78.42578125" style="91" customWidth="1"/>
    <col min="8707" max="8707" width="10.7109375" style="91"/>
    <col min="8708" max="8708" width="31.140625" style="91" customWidth="1"/>
    <col min="8709" max="8709" width="70.140625" style="91" customWidth="1"/>
    <col min="8710" max="8710" width="17.42578125" style="91" customWidth="1"/>
    <col min="8711" max="8712" width="21.7109375" style="91" customWidth="1"/>
    <col min="8713" max="8713" width="19.42578125" style="91" customWidth="1"/>
    <col min="8714" max="8714" width="42" style="91" customWidth="1"/>
    <col min="8715" max="8960" width="10.7109375" style="91"/>
    <col min="8961" max="8961" width="72" style="91" bestFit="1" customWidth="1"/>
    <col min="8962" max="8962" width="78.42578125" style="91" customWidth="1"/>
    <col min="8963" max="8963" width="10.7109375" style="91"/>
    <col min="8964" max="8964" width="31.140625" style="91" customWidth="1"/>
    <col min="8965" max="8965" width="70.140625" style="91" customWidth="1"/>
    <col min="8966" max="8966" width="17.42578125" style="91" customWidth="1"/>
    <col min="8967" max="8968" width="21.7109375" style="91" customWidth="1"/>
    <col min="8969" max="8969" width="19.42578125" style="91" customWidth="1"/>
    <col min="8970" max="8970" width="42" style="91" customWidth="1"/>
    <col min="8971" max="9216" width="10.7109375" style="91"/>
    <col min="9217" max="9217" width="72" style="91" bestFit="1" customWidth="1"/>
    <col min="9218" max="9218" width="78.42578125" style="91" customWidth="1"/>
    <col min="9219" max="9219" width="10.7109375" style="91"/>
    <col min="9220" max="9220" width="31.140625" style="91" customWidth="1"/>
    <col min="9221" max="9221" width="70.140625" style="91" customWidth="1"/>
    <col min="9222" max="9222" width="17.42578125" style="91" customWidth="1"/>
    <col min="9223" max="9224" width="21.7109375" style="91" customWidth="1"/>
    <col min="9225" max="9225" width="19.42578125" style="91" customWidth="1"/>
    <col min="9226" max="9226" width="42" style="91" customWidth="1"/>
    <col min="9227" max="9472" width="10.7109375" style="91"/>
    <col min="9473" max="9473" width="72" style="91" bestFit="1" customWidth="1"/>
    <col min="9474" max="9474" width="78.42578125" style="91" customWidth="1"/>
    <col min="9475" max="9475" width="10.7109375" style="91"/>
    <col min="9476" max="9476" width="31.140625" style="91" customWidth="1"/>
    <col min="9477" max="9477" width="70.140625" style="91" customWidth="1"/>
    <col min="9478" max="9478" width="17.42578125" style="91" customWidth="1"/>
    <col min="9479" max="9480" width="21.7109375" style="91" customWidth="1"/>
    <col min="9481" max="9481" width="19.42578125" style="91" customWidth="1"/>
    <col min="9482" max="9482" width="42" style="91" customWidth="1"/>
    <col min="9483" max="9728" width="10.7109375" style="91"/>
    <col min="9729" max="9729" width="72" style="91" bestFit="1" customWidth="1"/>
    <col min="9730" max="9730" width="78.42578125" style="91" customWidth="1"/>
    <col min="9731" max="9731" width="10.7109375" style="91"/>
    <col min="9732" max="9732" width="31.140625" style="91" customWidth="1"/>
    <col min="9733" max="9733" width="70.140625" style="91" customWidth="1"/>
    <col min="9734" max="9734" width="17.42578125" style="91" customWidth="1"/>
    <col min="9735" max="9736" width="21.7109375" style="91" customWidth="1"/>
    <col min="9737" max="9737" width="19.42578125" style="91" customWidth="1"/>
    <col min="9738" max="9738" width="42" style="91" customWidth="1"/>
    <col min="9739" max="9984" width="10.7109375" style="91"/>
    <col min="9985" max="9985" width="72" style="91" bestFit="1" customWidth="1"/>
    <col min="9986" max="9986" width="78.42578125" style="91" customWidth="1"/>
    <col min="9987" max="9987" width="10.7109375" style="91"/>
    <col min="9988" max="9988" width="31.140625" style="91" customWidth="1"/>
    <col min="9989" max="9989" width="70.140625" style="91" customWidth="1"/>
    <col min="9990" max="9990" width="17.42578125" style="91" customWidth="1"/>
    <col min="9991" max="9992" width="21.7109375" style="91" customWidth="1"/>
    <col min="9993" max="9993" width="19.42578125" style="91" customWidth="1"/>
    <col min="9994" max="9994" width="42" style="91" customWidth="1"/>
    <col min="9995" max="10240" width="10.7109375" style="91"/>
    <col min="10241" max="10241" width="72" style="91" bestFit="1" customWidth="1"/>
    <col min="10242" max="10242" width="78.42578125" style="91" customWidth="1"/>
    <col min="10243" max="10243" width="10.7109375" style="91"/>
    <col min="10244" max="10244" width="31.140625" style="91" customWidth="1"/>
    <col min="10245" max="10245" width="70.140625" style="91" customWidth="1"/>
    <col min="10246" max="10246" width="17.42578125" style="91" customWidth="1"/>
    <col min="10247" max="10248" width="21.7109375" style="91" customWidth="1"/>
    <col min="10249" max="10249" width="19.42578125" style="91" customWidth="1"/>
    <col min="10250" max="10250" width="42" style="91" customWidth="1"/>
    <col min="10251" max="10496" width="10.7109375" style="91"/>
    <col min="10497" max="10497" width="72" style="91" bestFit="1" customWidth="1"/>
    <col min="10498" max="10498" width="78.42578125" style="91" customWidth="1"/>
    <col min="10499" max="10499" width="10.7109375" style="91"/>
    <col min="10500" max="10500" width="31.140625" style="91" customWidth="1"/>
    <col min="10501" max="10501" width="70.140625" style="91" customWidth="1"/>
    <col min="10502" max="10502" width="17.42578125" style="91" customWidth="1"/>
    <col min="10503" max="10504" width="21.7109375" style="91" customWidth="1"/>
    <col min="10505" max="10505" width="19.42578125" style="91" customWidth="1"/>
    <col min="10506" max="10506" width="42" style="91" customWidth="1"/>
    <col min="10507" max="10752" width="10.7109375" style="91"/>
    <col min="10753" max="10753" width="72" style="91" bestFit="1" customWidth="1"/>
    <col min="10754" max="10754" width="78.42578125" style="91" customWidth="1"/>
    <col min="10755" max="10755" width="10.7109375" style="91"/>
    <col min="10756" max="10756" width="31.140625" style="91" customWidth="1"/>
    <col min="10757" max="10757" width="70.140625" style="91" customWidth="1"/>
    <col min="10758" max="10758" width="17.42578125" style="91" customWidth="1"/>
    <col min="10759" max="10760" width="21.7109375" style="91" customWidth="1"/>
    <col min="10761" max="10761" width="19.42578125" style="91" customWidth="1"/>
    <col min="10762" max="10762" width="42" style="91" customWidth="1"/>
    <col min="10763" max="11008" width="10.7109375" style="91"/>
    <col min="11009" max="11009" width="72" style="91" bestFit="1" customWidth="1"/>
    <col min="11010" max="11010" width="78.42578125" style="91" customWidth="1"/>
    <col min="11011" max="11011" width="10.7109375" style="91"/>
    <col min="11012" max="11012" width="31.140625" style="91" customWidth="1"/>
    <col min="11013" max="11013" width="70.140625" style="91" customWidth="1"/>
    <col min="11014" max="11014" width="17.42578125" style="91" customWidth="1"/>
    <col min="11015" max="11016" width="21.7109375" style="91" customWidth="1"/>
    <col min="11017" max="11017" width="19.42578125" style="91" customWidth="1"/>
    <col min="11018" max="11018" width="42" style="91" customWidth="1"/>
    <col min="11019" max="11264" width="10.7109375" style="91"/>
    <col min="11265" max="11265" width="72" style="91" bestFit="1" customWidth="1"/>
    <col min="11266" max="11266" width="78.42578125" style="91" customWidth="1"/>
    <col min="11267" max="11267" width="10.7109375" style="91"/>
    <col min="11268" max="11268" width="31.140625" style="91" customWidth="1"/>
    <col min="11269" max="11269" width="70.140625" style="91" customWidth="1"/>
    <col min="11270" max="11270" width="17.42578125" style="91" customWidth="1"/>
    <col min="11271" max="11272" width="21.7109375" style="91" customWidth="1"/>
    <col min="11273" max="11273" width="19.42578125" style="91" customWidth="1"/>
    <col min="11274" max="11274" width="42" style="91" customWidth="1"/>
    <col min="11275" max="11520" width="10.7109375" style="91"/>
    <col min="11521" max="11521" width="72" style="91" bestFit="1" customWidth="1"/>
    <col min="11522" max="11522" width="78.42578125" style="91" customWidth="1"/>
    <col min="11523" max="11523" width="10.7109375" style="91"/>
    <col min="11524" max="11524" width="31.140625" style="91" customWidth="1"/>
    <col min="11525" max="11525" width="70.140625" style="91" customWidth="1"/>
    <col min="11526" max="11526" width="17.42578125" style="91" customWidth="1"/>
    <col min="11527" max="11528" width="21.7109375" style="91" customWidth="1"/>
    <col min="11529" max="11529" width="19.42578125" style="91" customWidth="1"/>
    <col min="11530" max="11530" width="42" style="91" customWidth="1"/>
    <col min="11531" max="11776" width="10.7109375" style="91"/>
    <col min="11777" max="11777" width="72" style="91" bestFit="1" customWidth="1"/>
    <col min="11778" max="11778" width="78.42578125" style="91" customWidth="1"/>
    <col min="11779" max="11779" width="10.7109375" style="91"/>
    <col min="11780" max="11780" width="31.140625" style="91" customWidth="1"/>
    <col min="11781" max="11781" width="70.140625" style="91" customWidth="1"/>
    <col min="11782" max="11782" width="17.42578125" style="91" customWidth="1"/>
    <col min="11783" max="11784" width="21.7109375" style="91" customWidth="1"/>
    <col min="11785" max="11785" width="19.42578125" style="91" customWidth="1"/>
    <col min="11786" max="11786" width="42" style="91" customWidth="1"/>
    <col min="11787" max="12032" width="10.7109375" style="91"/>
    <col min="12033" max="12033" width="72" style="91" bestFit="1" customWidth="1"/>
    <col min="12034" max="12034" width="78.42578125" style="91" customWidth="1"/>
    <col min="12035" max="12035" width="10.7109375" style="91"/>
    <col min="12036" max="12036" width="31.140625" style="91" customWidth="1"/>
    <col min="12037" max="12037" width="70.140625" style="91" customWidth="1"/>
    <col min="12038" max="12038" width="17.42578125" style="91" customWidth="1"/>
    <col min="12039" max="12040" width="21.7109375" style="91" customWidth="1"/>
    <col min="12041" max="12041" width="19.42578125" style="91" customWidth="1"/>
    <col min="12042" max="12042" width="42" style="91" customWidth="1"/>
    <col min="12043" max="12288" width="10.7109375" style="91"/>
    <col min="12289" max="12289" width="72" style="91" bestFit="1" customWidth="1"/>
    <col min="12290" max="12290" width="78.42578125" style="91" customWidth="1"/>
    <col min="12291" max="12291" width="10.7109375" style="91"/>
    <col min="12292" max="12292" width="31.140625" style="91" customWidth="1"/>
    <col min="12293" max="12293" width="70.140625" style="91" customWidth="1"/>
    <col min="12294" max="12294" width="17.42578125" style="91" customWidth="1"/>
    <col min="12295" max="12296" width="21.7109375" style="91" customWidth="1"/>
    <col min="12297" max="12297" width="19.42578125" style="91" customWidth="1"/>
    <col min="12298" max="12298" width="42" style="91" customWidth="1"/>
    <col min="12299" max="12544" width="10.7109375" style="91"/>
    <col min="12545" max="12545" width="72" style="91" bestFit="1" customWidth="1"/>
    <col min="12546" max="12546" width="78.42578125" style="91" customWidth="1"/>
    <col min="12547" max="12547" width="10.7109375" style="91"/>
    <col min="12548" max="12548" width="31.140625" style="91" customWidth="1"/>
    <col min="12549" max="12549" width="70.140625" style="91" customWidth="1"/>
    <col min="12550" max="12550" width="17.42578125" style="91" customWidth="1"/>
    <col min="12551" max="12552" width="21.7109375" style="91" customWidth="1"/>
    <col min="12553" max="12553" width="19.42578125" style="91" customWidth="1"/>
    <col min="12554" max="12554" width="42" style="91" customWidth="1"/>
    <col min="12555" max="12800" width="10.7109375" style="91"/>
    <col min="12801" max="12801" width="72" style="91" bestFit="1" customWidth="1"/>
    <col min="12802" max="12802" width="78.42578125" style="91" customWidth="1"/>
    <col min="12803" max="12803" width="10.7109375" style="91"/>
    <col min="12804" max="12804" width="31.140625" style="91" customWidth="1"/>
    <col min="12805" max="12805" width="70.140625" style="91" customWidth="1"/>
    <col min="12806" max="12806" width="17.42578125" style="91" customWidth="1"/>
    <col min="12807" max="12808" width="21.7109375" style="91" customWidth="1"/>
    <col min="12809" max="12809" width="19.42578125" style="91" customWidth="1"/>
    <col min="12810" max="12810" width="42" style="91" customWidth="1"/>
    <col min="12811" max="13056" width="10.7109375" style="91"/>
    <col min="13057" max="13057" width="72" style="91" bestFit="1" customWidth="1"/>
    <col min="13058" max="13058" width="78.42578125" style="91" customWidth="1"/>
    <col min="13059" max="13059" width="10.7109375" style="91"/>
    <col min="13060" max="13060" width="31.140625" style="91" customWidth="1"/>
    <col min="13061" max="13061" width="70.140625" style="91" customWidth="1"/>
    <col min="13062" max="13062" width="17.42578125" style="91" customWidth="1"/>
    <col min="13063" max="13064" width="21.7109375" style="91" customWidth="1"/>
    <col min="13065" max="13065" width="19.42578125" style="91" customWidth="1"/>
    <col min="13066" max="13066" width="42" style="91" customWidth="1"/>
    <col min="13067" max="13312" width="10.7109375" style="91"/>
    <col min="13313" max="13313" width="72" style="91" bestFit="1" customWidth="1"/>
    <col min="13314" max="13314" width="78.42578125" style="91" customWidth="1"/>
    <col min="13315" max="13315" width="10.7109375" style="91"/>
    <col min="13316" max="13316" width="31.140625" style="91" customWidth="1"/>
    <col min="13317" max="13317" width="70.140625" style="91" customWidth="1"/>
    <col min="13318" max="13318" width="17.42578125" style="91" customWidth="1"/>
    <col min="13319" max="13320" width="21.7109375" style="91" customWidth="1"/>
    <col min="13321" max="13321" width="19.42578125" style="91" customWidth="1"/>
    <col min="13322" max="13322" width="42" style="91" customWidth="1"/>
    <col min="13323" max="13568" width="10.7109375" style="91"/>
    <col min="13569" max="13569" width="72" style="91" bestFit="1" customWidth="1"/>
    <col min="13570" max="13570" width="78.42578125" style="91" customWidth="1"/>
    <col min="13571" max="13571" width="10.7109375" style="91"/>
    <col min="13572" max="13572" width="31.140625" style="91" customWidth="1"/>
    <col min="13573" max="13573" width="70.140625" style="91" customWidth="1"/>
    <col min="13574" max="13574" width="17.42578125" style="91" customWidth="1"/>
    <col min="13575" max="13576" width="21.7109375" style="91" customWidth="1"/>
    <col min="13577" max="13577" width="19.42578125" style="91" customWidth="1"/>
    <col min="13578" max="13578" width="42" style="91" customWidth="1"/>
    <col min="13579" max="13824" width="10.7109375" style="91"/>
    <col min="13825" max="13825" width="72" style="91" bestFit="1" customWidth="1"/>
    <col min="13826" max="13826" width="78.42578125" style="91" customWidth="1"/>
    <col min="13827" max="13827" width="10.7109375" style="91"/>
    <col min="13828" max="13828" width="31.140625" style="91" customWidth="1"/>
    <col min="13829" max="13829" width="70.140625" style="91" customWidth="1"/>
    <col min="13830" max="13830" width="17.42578125" style="91" customWidth="1"/>
    <col min="13831" max="13832" width="21.7109375" style="91" customWidth="1"/>
    <col min="13833" max="13833" width="19.42578125" style="91" customWidth="1"/>
    <col min="13834" max="13834" width="42" style="91" customWidth="1"/>
    <col min="13835" max="14080" width="10.7109375" style="91"/>
    <col min="14081" max="14081" width="72" style="91" bestFit="1" customWidth="1"/>
    <col min="14082" max="14082" width="78.42578125" style="91" customWidth="1"/>
    <col min="14083" max="14083" width="10.7109375" style="91"/>
    <col min="14084" max="14084" width="31.140625" style="91" customWidth="1"/>
    <col min="14085" max="14085" width="70.140625" style="91" customWidth="1"/>
    <col min="14086" max="14086" width="17.42578125" style="91" customWidth="1"/>
    <col min="14087" max="14088" width="21.7109375" style="91" customWidth="1"/>
    <col min="14089" max="14089" width="19.42578125" style="91" customWidth="1"/>
    <col min="14090" max="14090" width="42" style="91" customWidth="1"/>
    <col min="14091" max="14336" width="10.7109375" style="91"/>
    <col min="14337" max="14337" width="72" style="91" bestFit="1" customWidth="1"/>
    <col min="14338" max="14338" width="78.42578125" style="91" customWidth="1"/>
    <col min="14339" max="14339" width="10.7109375" style="91"/>
    <col min="14340" max="14340" width="31.140625" style="91" customWidth="1"/>
    <col min="14341" max="14341" width="70.140625" style="91" customWidth="1"/>
    <col min="14342" max="14342" width="17.42578125" style="91" customWidth="1"/>
    <col min="14343" max="14344" width="21.7109375" style="91" customWidth="1"/>
    <col min="14345" max="14345" width="19.42578125" style="91" customWidth="1"/>
    <col min="14346" max="14346" width="42" style="91" customWidth="1"/>
    <col min="14347" max="14592" width="10.7109375" style="91"/>
    <col min="14593" max="14593" width="72" style="91" bestFit="1" customWidth="1"/>
    <col min="14594" max="14594" width="78.42578125" style="91" customWidth="1"/>
    <col min="14595" max="14595" width="10.7109375" style="91"/>
    <col min="14596" max="14596" width="31.140625" style="91" customWidth="1"/>
    <col min="14597" max="14597" width="70.140625" style="91" customWidth="1"/>
    <col min="14598" max="14598" width="17.42578125" style="91" customWidth="1"/>
    <col min="14599" max="14600" width="21.7109375" style="91" customWidth="1"/>
    <col min="14601" max="14601" width="19.42578125" style="91" customWidth="1"/>
    <col min="14602" max="14602" width="42" style="91" customWidth="1"/>
    <col min="14603" max="14848" width="10.7109375" style="91"/>
    <col min="14849" max="14849" width="72" style="91" bestFit="1" customWidth="1"/>
    <col min="14850" max="14850" width="78.42578125" style="91" customWidth="1"/>
    <col min="14851" max="14851" width="10.7109375" style="91"/>
    <col min="14852" max="14852" width="31.140625" style="91" customWidth="1"/>
    <col min="14853" max="14853" width="70.140625" style="91" customWidth="1"/>
    <col min="14854" max="14854" width="17.42578125" style="91" customWidth="1"/>
    <col min="14855" max="14856" width="21.7109375" style="91" customWidth="1"/>
    <col min="14857" max="14857" width="19.42578125" style="91" customWidth="1"/>
    <col min="14858" max="14858" width="42" style="91" customWidth="1"/>
    <col min="14859" max="15104" width="10.7109375" style="91"/>
    <col min="15105" max="15105" width="72" style="91" bestFit="1" customWidth="1"/>
    <col min="15106" max="15106" width="78.42578125" style="91" customWidth="1"/>
    <col min="15107" max="15107" width="10.7109375" style="91"/>
    <col min="15108" max="15108" width="31.140625" style="91" customWidth="1"/>
    <col min="15109" max="15109" width="70.140625" style="91" customWidth="1"/>
    <col min="15110" max="15110" width="17.42578125" style="91" customWidth="1"/>
    <col min="15111" max="15112" width="21.7109375" style="91" customWidth="1"/>
    <col min="15113" max="15113" width="19.42578125" style="91" customWidth="1"/>
    <col min="15114" max="15114" width="42" style="91" customWidth="1"/>
    <col min="15115" max="15360" width="10.7109375" style="91"/>
    <col min="15361" max="15361" width="72" style="91" bestFit="1" customWidth="1"/>
    <col min="15362" max="15362" width="78.42578125" style="91" customWidth="1"/>
    <col min="15363" max="15363" width="10.7109375" style="91"/>
    <col min="15364" max="15364" width="31.140625" style="91" customWidth="1"/>
    <col min="15365" max="15365" width="70.140625" style="91" customWidth="1"/>
    <col min="15366" max="15366" width="17.42578125" style="91" customWidth="1"/>
    <col min="15367" max="15368" width="21.7109375" style="91" customWidth="1"/>
    <col min="15369" max="15369" width="19.42578125" style="91" customWidth="1"/>
    <col min="15370" max="15370" width="42" style="91" customWidth="1"/>
    <col min="15371" max="15616" width="10.7109375" style="91"/>
    <col min="15617" max="15617" width="72" style="91" bestFit="1" customWidth="1"/>
    <col min="15618" max="15618" width="78.42578125" style="91" customWidth="1"/>
    <col min="15619" max="15619" width="10.7109375" style="91"/>
    <col min="15620" max="15620" width="31.140625" style="91" customWidth="1"/>
    <col min="15621" max="15621" width="70.140625" style="91" customWidth="1"/>
    <col min="15622" max="15622" width="17.42578125" style="91" customWidth="1"/>
    <col min="15623" max="15624" width="21.7109375" style="91" customWidth="1"/>
    <col min="15625" max="15625" width="19.42578125" style="91" customWidth="1"/>
    <col min="15626" max="15626" width="42" style="91" customWidth="1"/>
    <col min="15627" max="15872" width="10.7109375" style="91"/>
    <col min="15873" max="15873" width="72" style="91" bestFit="1" customWidth="1"/>
    <col min="15874" max="15874" width="78.42578125" style="91" customWidth="1"/>
    <col min="15875" max="15875" width="10.7109375" style="91"/>
    <col min="15876" max="15876" width="31.140625" style="91" customWidth="1"/>
    <col min="15877" max="15877" width="70.140625" style="91" customWidth="1"/>
    <col min="15878" max="15878" width="17.42578125" style="91" customWidth="1"/>
    <col min="15879" max="15880" width="21.7109375" style="91" customWidth="1"/>
    <col min="15881" max="15881" width="19.42578125" style="91" customWidth="1"/>
    <col min="15882" max="15882" width="42" style="91" customWidth="1"/>
    <col min="15883" max="16128" width="10.7109375" style="91"/>
    <col min="16129" max="16129" width="72" style="91" bestFit="1" customWidth="1"/>
    <col min="16130" max="16130" width="78.42578125" style="91" customWidth="1"/>
    <col min="16131" max="16131" width="10.7109375" style="91"/>
    <col min="16132" max="16132" width="31.140625" style="91" customWidth="1"/>
    <col min="16133" max="16133" width="70.140625" style="91" customWidth="1"/>
    <col min="16134" max="16134" width="17.42578125" style="91" customWidth="1"/>
    <col min="16135" max="16136" width="21.7109375" style="91" customWidth="1"/>
    <col min="16137" max="16137" width="19.42578125" style="91" customWidth="1"/>
    <col min="16138" max="16138" width="42" style="91" customWidth="1"/>
    <col min="16139" max="16384" width="10.7109375" style="91"/>
  </cols>
  <sheetData>
    <row r="1" spans="1:2" ht="25.5" customHeight="1">
      <c r="A1" s="224" t="s">
        <v>0</v>
      </c>
      <c r="B1" s="225"/>
    </row>
    <row r="2" spans="1:2" ht="25.5" customHeight="1">
      <c r="A2" s="226" t="s">
        <v>1</v>
      </c>
      <c r="B2" s="227"/>
    </row>
    <row r="3" spans="1:2" ht="15">
      <c r="A3" s="92" t="s">
        <v>2</v>
      </c>
      <c r="B3" s="93" t="s">
        <v>3</v>
      </c>
    </row>
    <row r="4" spans="1:2" ht="15">
      <c r="A4" s="94" t="s">
        <v>4</v>
      </c>
      <c r="B4" s="95" t="s">
        <v>5</v>
      </c>
    </row>
    <row r="5" spans="1:2" ht="15">
      <c r="A5" s="94" t="s">
        <v>6</v>
      </c>
      <c r="B5" s="95" t="s">
        <v>7</v>
      </c>
    </row>
    <row r="6" spans="1:2" ht="103.5">
      <c r="A6" s="94" t="s">
        <v>8</v>
      </c>
      <c r="B6" s="96" t="s">
        <v>9</v>
      </c>
    </row>
    <row r="7" spans="1:2" ht="40.5" customHeight="1">
      <c r="A7" s="94" t="s">
        <v>10</v>
      </c>
      <c r="B7" s="97" t="s">
        <v>11</v>
      </c>
    </row>
    <row r="8" spans="1:2" ht="29.25" customHeight="1">
      <c r="A8" s="94" t="s">
        <v>12</v>
      </c>
      <c r="B8" s="97" t="s">
        <v>13</v>
      </c>
    </row>
    <row r="9" spans="1:2" ht="38.25" customHeight="1">
      <c r="A9" s="94" t="s">
        <v>14</v>
      </c>
      <c r="B9" s="97" t="s">
        <v>13</v>
      </c>
    </row>
    <row r="10" spans="1:2" ht="28.5">
      <c r="A10" s="94" t="s">
        <v>15</v>
      </c>
      <c r="B10" s="98" t="s">
        <v>16</v>
      </c>
    </row>
    <row r="11" spans="1:2" ht="15">
      <c r="A11" s="94" t="s">
        <v>17</v>
      </c>
      <c r="B11" s="98" t="s">
        <v>18</v>
      </c>
    </row>
    <row r="12" spans="1:2" ht="8.25" customHeight="1">
      <c r="A12" s="99"/>
      <c r="B12" s="100"/>
    </row>
    <row r="13" spans="1:2" ht="15">
      <c r="A13" s="94" t="s">
        <v>19</v>
      </c>
      <c r="B13" s="101" t="s">
        <v>20</v>
      </c>
    </row>
    <row r="14" spans="1:2" ht="15">
      <c r="A14" s="94" t="s">
        <v>21</v>
      </c>
      <c r="B14" s="101" t="s">
        <v>22</v>
      </c>
    </row>
    <row r="15" spans="1:2" ht="28.5">
      <c r="A15" s="94" t="s">
        <v>23</v>
      </c>
      <c r="B15" s="101" t="s">
        <v>24</v>
      </c>
    </row>
    <row r="16" spans="1:2" ht="15">
      <c r="A16" s="94" t="s">
        <v>25</v>
      </c>
      <c r="B16" s="101" t="s">
        <v>26</v>
      </c>
    </row>
    <row r="17" spans="1:2" ht="8.25" customHeight="1">
      <c r="A17" s="99"/>
      <c r="B17" s="102"/>
    </row>
    <row r="18" spans="1:2" ht="42.75">
      <c r="A18" s="94" t="s">
        <v>27</v>
      </c>
      <c r="B18" s="101" t="s">
        <v>28</v>
      </c>
    </row>
    <row r="19" spans="1:2" ht="28.5">
      <c r="A19" s="94" t="s">
        <v>29</v>
      </c>
      <c r="B19" s="101" t="s">
        <v>30</v>
      </c>
    </row>
    <row r="20" spans="1:2" ht="28.5">
      <c r="A20" s="94" t="s">
        <v>31</v>
      </c>
      <c r="B20" s="101" t="s">
        <v>32</v>
      </c>
    </row>
    <row r="21" spans="1:2" ht="28.5">
      <c r="A21" s="94" t="s">
        <v>25</v>
      </c>
      <c r="B21" s="101" t="s">
        <v>33</v>
      </c>
    </row>
    <row r="22" spans="1:2" ht="8.25" customHeight="1">
      <c r="A22" s="99"/>
      <c r="B22" s="102"/>
    </row>
    <row r="23" spans="1:2" ht="31.5" customHeight="1">
      <c r="A23" s="94" t="s">
        <v>34</v>
      </c>
      <c r="B23" s="101" t="s">
        <v>35</v>
      </c>
    </row>
    <row r="24" spans="1:2" ht="15">
      <c r="A24" s="94" t="s">
        <v>36</v>
      </c>
      <c r="B24" s="101" t="s">
        <v>37</v>
      </c>
    </row>
    <row r="25" spans="1:2" ht="19.899999999999999" customHeight="1">
      <c r="A25" s="94" t="s">
        <v>38</v>
      </c>
      <c r="B25" s="101" t="s">
        <v>39</v>
      </c>
    </row>
    <row r="26" spans="1:2" ht="28.9" customHeight="1">
      <c r="A26" s="94" t="s">
        <v>40</v>
      </c>
      <c r="B26" s="101" t="s">
        <v>41</v>
      </c>
    </row>
    <row r="27" spans="1:2" ht="20.65" customHeight="1">
      <c r="A27" s="94" t="s">
        <v>42</v>
      </c>
      <c r="B27" s="101" t="s">
        <v>43</v>
      </c>
    </row>
    <row r="28" spans="1:2" ht="8.25" customHeight="1">
      <c r="A28" s="99"/>
      <c r="B28" s="102"/>
    </row>
    <row r="29" spans="1:2" ht="28.5">
      <c r="A29" s="94" t="s">
        <v>44</v>
      </c>
      <c r="B29" s="101" t="s">
        <v>45</v>
      </c>
    </row>
    <row r="30" spans="1:2" ht="42.75">
      <c r="A30" s="94" t="s">
        <v>46</v>
      </c>
      <c r="B30" s="101" t="s">
        <v>47</v>
      </c>
    </row>
    <row r="31" spans="1:2" ht="42.75">
      <c r="A31" s="94" t="s">
        <v>48</v>
      </c>
      <c r="B31" s="101" t="s">
        <v>49</v>
      </c>
    </row>
    <row r="32" spans="1:2" ht="28.5">
      <c r="A32" s="94" t="s">
        <v>50</v>
      </c>
      <c r="B32" s="101" t="s">
        <v>51</v>
      </c>
    </row>
    <row r="33" spans="1:2" ht="57">
      <c r="A33" s="94" t="s">
        <v>52</v>
      </c>
      <c r="B33" s="101" t="s">
        <v>53</v>
      </c>
    </row>
    <row r="34" spans="1:2" ht="85.15" customHeight="1">
      <c r="A34" s="103" t="s">
        <v>54</v>
      </c>
      <c r="B34" s="101" t="s">
        <v>55</v>
      </c>
    </row>
    <row r="35" spans="1:2" ht="81.400000000000006" customHeight="1">
      <c r="A35" s="103" t="s">
        <v>56</v>
      </c>
      <c r="B35" s="101" t="s">
        <v>57</v>
      </c>
    </row>
    <row r="36" spans="1:2" ht="54" customHeight="1">
      <c r="A36" s="103" t="s">
        <v>58</v>
      </c>
      <c r="B36" s="101" t="s">
        <v>59</v>
      </c>
    </row>
    <row r="37" spans="1:2" ht="8.25" customHeight="1">
      <c r="A37" s="104"/>
      <c r="B37" s="102"/>
    </row>
    <row r="38" spans="1:2" ht="57">
      <c r="A38" s="103" t="s">
        <v>60</v>
      </c>
      <c r="B38" s="101" t="s">
        <v>61</v>
      </c>
    </row>
    <row r="39" spans="1:2" ht="42.75">
      <c r="A39" s="103" t="s">
        <v>62</v>
      </c>
      <c r="B39" s="101" t="s">
        <v>63</v>
      </c>
    </row>
    <row r="40" spans="1:2" ht="28.5">
      <c r="A40" s="103" t="s">
        <v>64</v>
      </c>
      <c r="B40" s="101" t="s">
        <v>65</v>
      </c>
    </row>
    <row r="41" spans="1:2" ht="71.25">
      <c r="A41" s="103" t="s">
        <v>66</v>
      </c>
      <c r="B41" s="101" t="s">
        <v>67</v>
      </c>
    </row>
    <row r="42" spans="1:2" ht="28.5">
      <c r="A42" s="94" t="s">
        <v>68</v>
      </c>
      <c r="B42" s="101" t="s">
        <v>69</v>
      </c>
    </row>
    <row r="43" spans="1:2" ht="15">
      <c r="A43" s="103"/>
      <c r="B43" s="105"/>
    </row>
    <row r="44" spans="1:2" ht="25.5" customHeight="1">
      <c r="A44" s="226" t="s">
        <v>70</v>
      </c>
      <c r="B44" s="227"/>
    </row>
    <row r="45" spans="1:2" ht="15">
      <c r="A45" s="92" t="s">
        <v>2</v>
      </c>
      <c r="B45" s="93" t="s">
        <v>3</v>
      </c>
    </row>
    <row r="46" spans="1:2" ht="15">
      <c r="A46" s="94" t="s">
        <v>6</v>
      </c>
      <c r="B46" s="95" t="s">
        <v>7</v>
      </c>
    </row>
    <row r="47" spans="1:2" ht="103.5">
      <c r="A47" s="94" t="s">
        <v>8</v>
      </c>
      <c r="B47" s="96" t="s">
        <v>9</v>
      </c>
    </row>
    <row r="48" spans="1:2" ht="15">
      <c r="A48" s="94" t="s">
        <v>71</v>
      </c>
      <c r="B48" s="106" t="s">
        <v>72</v>
      </c>
    </row>
    <row r="49" spans="1:2" ht="37.5" customHeight="1">
      <c r="A49" s="94" t="s">
        <v>73</v>
      </c>
      <c r="B49" s="106" t="s">
        <v>13</v>
      </c>
    </row>
    <row r="50" spans="1:2" ht="28.5">
      <c r="A50" s="94" t="s">
        <v>74</v>
      </c>
      <c r="B50" s="106" t="s">
        <v>75</v>
      </c>
    </row>
    <row r="51" spans="1:2" ht="42.75">
      <c r="A51" s="94" t="s">
        <v>76</v>
      </c>
      <c r="B51" s="107" t="s">
        <v>77</v>
      </c>
    </row>
    <row r="52" spans="1:2" ht="42.75">
      <c r="A52" s="94" t="s">
        <v>78</v>
      </c>
      <c r="B52" s="107" t="s">
        <v>79</v>
      </c>
    </row>
    <row r="53" spans="1:2" ht="15">
      <c r="A53" s="94" t="s">
        <v>80</v>
      </c>
      <c r="B53" s="107" t="s">
        <v>81</v>
      </c>
    </row>
    <row r="54" spans="1:2" ht="71.25">
      <c r="A54" s="94" t="s">
        <v>82</v>
      </c>
      <c r="B54" s="107" t="s">
        <v>83</v>
      </c>
    </row>
    <row r="55" spans="1:2" ht="60">
      <c r="A55" s="103" t="s">
        <v>84</v>
      </c>
      <c r="B55" s="107" t="s">
        <v>85</v>
      </c>
    </row>
    <row r="56" spans="1:2" ht="28.5">
      <c r="A56" s="94" t="s">
        <v>86</v>
      </c>
      <c r="B56" s="107" t="s">
        <v>87</v>
      </c>
    </row>
    <row r="57" spans="1:2" ht="85.5">
      <c r="A57" s="94" t="s">
        <v>88</v>
      </c>
      <c r="B57" s="107" t="s">
        <v>89</v>
      </c>
    </row>
    <row r="58" spans="1:2" ht="15">
      <c r="A58" s="94" t="s">
        <v>90</v>
      </c>
      <c r="B58" s="107" t="s">
        <v>91</v>
      </c>
    </row>
    <row r="59" spans="1:2" ht="28.5">
      <c r="A59" s="94" t="s">
        <v>92</v>
      </c>
      <c r="B59" s="107" t="s">
        <v>93</v>
      </c>
    </row>
    <row r="60" spans="1:2" ht="28.5">
      <c r="A60" s="94" t="s">
        <v>94</v>
      </c>
      <c r="B60" s="107" t="s">
        <v>95</v>
      </c>
    </row>
    <row r="61" spans="1:2" ht="28.5">
      <c r="A61" s="94" t="s">
        <v>96</v>
      </c>
      <c r="B61" s="107" t="s">
        <v>97</v>
      </c>
    </row>
    <row r="62" spans="1:2" ht="28.5">
      <c r="A62" s="94" t="s">
        <v>98</v>
      </c>
      <c r="B62" s="107" t="s">
        <v>99</v>
      </c>
    </row>
    <row r="63" spans="1:2" ht="42.75">
      <c r="A63" s="94" t="s">
        <v>100</v>
      </c>
      <c r="B63" s="107" t="s">
        <v>101</v>
      </c>
    </row>
    <row r="64" spans="1:2" ht="79.5" customHeight="1">
      <c r="A64" s="94" t="s">
        <v>102</v>
      </c>
      <c r="B64" s="107" t="s">
        <v>103</v>
      </c>
    </row>
    <row r="65" spans="1:2" ht="114">
      <c r="A65" s="94" t="s">
        <v>104</v>
      </c>
      <c r="B65" s="107" t="s">
        <v>105</v>
      </c>
    </row>
    <row r="66" spans="1:2" ht="28.5">
      <c r="A66" s="94" t="s">
        <v>106</v>
      </c>
      <c r="B66" s="107" t="s">
        <v>107</v>
      </c>
    </row>
    <row r="67" spans="1:2" ht="156.75">
      <c r="A67" s="94" t="s">
        <v>108</v>
      </c>
      <c r="B67" s="107" t="s">
        <v>109</v>
      </c>
    </row>
    <row r="68" spans="1:2" ht="28.5">
      <c r="A68" s="94" t="s">
        <v>110</v>
      </c>
      <c r="B68" s="107" t="s">
        <v>111</v>
      </c>
    </row>
    <row r="69" spans="1:2" ht="30">
      <c r="A69" s="103" t="s">
        <v>112</v>
      </c>
      <c r="B69" s="107" t="s">
        <v>113</v>
      </c>
    </row>
    <row r="70" spans="1:2" ht="25.5" customHeight="1">
      <c r="A70" s="226" t="s">
        <v>114</v>
      </c>
      <c r="B70" s="227"/>
    </row>
    <row r="71" spans="1:2" ht="15">
      <c r="A71" s="228" t="s">
        <v>115</v>
      </c>
      <c r="B71" s="229"/>
    </row>
    <row r="72" spans="1:2" ht="72" customHeight="1">
      <c r="A72" s="222" t="s">
        <v>116</v>
      </c>
      <c r="B72" s="223"/>
    </row>
    <row r="73" spans="1:2" ht="28.5">
      <c r="A73" s="94" t="s">
        <v>117</v>
      </c>
      <c r="B73" s="107" t="s">
        <v>118</v>
      </c>
    </row>
    <row r="74" spans="1:2" ht="28.5">
      <c r="A74" s="103" t="s">
        <v>119</v>
      </c>
      <c r="B74" s="10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B1:AO53"/>
  <sheetViews>
    <sheetView showGridLines="0" tabSelected="1" topLeftCell="B15" zoomScale="80" zoomScaleNormal="80" workbookViewId="0">
      <selection activeCell="D17" sqref="D17:AF17"/>
    </sheetView>
  </sheetViews>
  <sheetFormatPr baseColWidth="10" defaultColWidth="10.7109375" defaultRowHeight="14.25"/>
  <cols>
    <col min="1" max="1" width="10.7109375" style="15"/>
    <col min="2" max="2" width="68.7109375" style="15" customWidth="1"/>
    <col min="3" max="3" width="15.28515625" style="15" customWidth="1"/>
    <col min="4" max="4" width="19.7109375" style="15" customWidth="1"/>
    <col min="5" max="5" width="17.140625" style="15" customWidth="1"/>
    <col min="6" max="6" width="15.42578125" style="15" customWidth="1"/>
    <col min="7" max="7" width="17.140625" style="15" customWidth="1"/>
    <col min="8" max="8" width="16.28515625" style="15" customWidth="1"/>
    <col min="9" max="9" width="18.140625" style="15" customWidth="1"/>
    <col min="10" max="11" width="17" style="15" customWidth="1"/>
    <col min="12" max="12" width="17.140625" style="15" customWidth="1"/>
    <col min="13" max="13" width="16.28515625" style="15" customWidth="1"/>
    <col min="14" max="14" width="18.7109375" style="15" customWidth="1"/>
    <col min="15" max="15" width="15.42578125" style="15" customWidth="1"/>
    <col min="16" max="16" width="16.28515625" style="15" customWidth="1"/>
    <col min="17" max="17" width="29.140625" style="15" customWidth="1"/>
    <col min="18" max="18" width="17" style="15" customWidth="1"/>
    <col min="19" max="19" width="13.42578125" style="15" customWidth="1"/>
    <col min="20" max="20" width="13.28515625" style="15" customWidth="1"/>
    <col min="21" max="21" width="24.7109375" style="15" customWidth="1"/>
    <col min="22" max="22" width="15.140625" style="15" customWidth="1"/>
    <col min="23" max="23" width="12.28515625" style="15" customWidth="1"/>
    <col min="24" max="24" width="16" style="15" customWidth="1"/>
    <col min="25" max="25" width="16.42578125" style="15" customWidth="1"/>
    <col min="26" max="28" width="18.140625" style="15" customWidth="1"/>
    <col min="29" max="29" width="22.7109375" style="15" customWidth="1"/>
    <col min="30" max="30" width="19" style="15" customWidth="1"/>
    <col min="31" max="31" width="19.7109375" style="15" customWidth="1"/>
    <col min="32" max="32" width="58.2851562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2:32" ht="32.25" customHeight="1" thickBot="1">
      <c r="B1" s="273"/>
      <c r="C1" s="276" t="s">
        <v>121</v>
      </c>
      <c r="D1" s="277"/>
      <c r="E1" s="277"/>
      <c r="F1" s="277"/>
      <c r="G1" s="277"/>
      <c r="H1" s="277"/>
      <c r="I1" s="277"/>
      <c r="J1" s="277"/>
      <c r="K1" s="277"/>
      <c r="L1" s="277"/>
      <c r="M1" s="277"/>
      <c r="N1" s="277"/>
      <c r="O1" s="277"/>
      <c r="P1" s="277"/>
      <c r="Q1" s="277"/>
      <c r="R1" s="277"/>
      <c r="S1" s="277"/>
      <c r="T1" s="277"/>
      <c r="U1" s="277"/>
      <c r="V1" s="277"/>
      <c r="W1" s="277"/>
      <c r="X1" s="277"/>
      <c r="Y1" s="277"/>
      <c r="Z1" s="277"/>
      <c r="AA1" s="277"/>
      <c r="AB1" s="278"/>
      <c r="AC1" s="285" t="s">
        <v>122</v>
      </c>
      <c r="AD1" s="286"/>
      <c r="AE1" s="286"/>
      <c r="AF1" s="287"/>
    </row>
    <row r="2" spans="2:32" ht="30.75" customHeight="1" thickBot="1">
      <c r="B2" s="274"/>
      <c r="C2" s="276" t="s">
        <v>123</v>
      </c>
      <c r="D2" s="277"/>
      <c r="E2" s="277"/>
      <c r="F2" s="277"/>
      <c r="G2" s="277"/>
      <c r="H2" s="277"/>
      <c r="I2" s="277"/>
      <c r="J2" s="277"/>
      <c r="K2" s="277"/>
      <c r="L2" s="277"/>
      <c r="M2" s="277"/>
      <c r="N2" s="277"/>
      <c r="O2" s="277"/>
      <c r="P2" s="277"/>
      <c r="Q2" s="277"/>
      <c r="R2" s="277"/>
      <c r="S2" s="277"/>
      <c r="T2" s="277"/>
      <c r="U2" s="277"/>
      <c r="V2" s="277"/>
      <c r="W2" s="277"/>
      <c r="X2" s="277"/>
      <c r="Y2" s="277"/>
      <c r="Z2" s="277"/>
      <c r="AA2" s="277"/>
      <c r="AB2" s="278"/>
      <c r="AC2" s="285" t="s">
        <v>124</v>
      </c>
      <c r="AD2" s="286"/>
      <c r="AE2" s="286"/>
      <c r="AF2" s="287"/>
    </row>
    <row r="3" spans="2:32" ht="24" customHeight="1" thickBot="1">
      <c r="B3" s="274"/>
      <c r="C3" s="279" t="s">
        <v>125</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c r="AC3" s="285" t="s">
        <v>126</v>
      </c>
      <c r="AD3" s="286"/>
      <c r="AE3" s="286"/>
      <c r="AF3" s="287"/>
    </row>
    <row r="4" spans="2:32" ht="21.75" customHeight="1" thickBot="1">
      <c r="B4" s="275"/>
      <c r="C4" s="282"/>
      <c r="D4" s="283"/>
      <c r="E4" s="283"/>
      <c r="F4" s="283"/>
      <c r="G4" s="283"/>
      <c r="H4" s="283"/>
      <c r="I4" s="283"/>
      <c r="J4" s="283"/>
      <c r="K4" s="283"/>
      <c r="L4" s="283"/>
      <c r="M4" s="283"/>
      <c r="N4" s="283"/>
      <c r="O4" s="283"/>
      <c r="P4" s="283"/>
      <c r="Q4" s="283"/>
      <c r="R4" s="283"/>
      <c r="S4" s="283"/>
      <c r="T4" s="283"/>
      <c r="U4" s="283"/>
      <c r="V4" s="283"/>
      <c r="W4" s="283"/>
      <c r="X4" s="283"/>
      <c r="Y4" s="283"/>
      <c r="Z4" s="283"/>
      <c r="AA4" s="283"/>
      <c r="AB4" s="284"/>
      <c r="AC4" s="288" t="s">
        <v>127</v>
      </c>
      <c r="AD4" s="289"/>
      <c r="AE4" s="289"/>
      <c r="AF4" s="290"/>
    </row>
    <row r="5" spans="2:32" ht="9" customHeight="1" thickBot="1">
      <c r="B5" s="17"/>
      <c r="C5" s="18"/>
      <c r="D5" s="19"/>
      <c r="E5" s="20"/>
      <c r="F5" s="20"/>
      <c r="G5" s="20"/>
      <c r="H5" s="20"/>
      <c r="I5" s="20"/>
      <c r="J5" s="20"/>
      <c r="K5" s="20"/>
      <c r="L5" s="20"/>
      <c r="M5" s="20"/>
      <c r="N5" s="20"/>
      <c r="O5" s="20"/>
      <c r="P5" s="20"/>
      <c r="Q5" s="20"/>
      <c r="R5" s="20"/>
      <c r="S5" s="20"/>
      <c r="T5" s="20"/>
      <c r="U5" s="20"/>
      <c r="V5" s="20"/>
      <c r="W5" s="20"/>
      <c r="X5" s="20"/>
      <c r="Y5" s="20"/>
      <c r="Z5" s="20"/>
      <c r="AA5" s="21"/>
      <c r="AB5" s="20"/>
      <c r="AC5" s="20"/>
      <c r="AE5" s="22"/>
      <c r="AF5" s="23"/>
    </row>
    <row r="6" spans="2:32" ht="9" customHeight="1" thickBot="1">
      <c r="B6" s="24"/>
      <c r="C6" s="20"/>
      <c r="D6" s="20"/>
      <c r="E6" s="20"/>
      <c r="F6" s="20"/>
      <c r="G6" s="20"/>
      <c r="H6" s="20"/>
      <c r="I6" s="20"/>
      <c r="J6" s="20"/>
      <c r="K6" s="20"/>
      <c r="L6" s="20"/>
      <c r="M6" s="20"/>
      <c r="N6" s="20"/>
      <c r="O6" s="20"/>
      <c r="P6" s="20"/>
      <c r="Q6" s="20"/>
      <c r="R6" s="20"/>
      <c r="S6" s="20"/>
      <c r="T6" s="20"/>
      <c r="U6" s="20"/>
      <c r="V6" s="20"/>
      <c r="W6" s="20"/>
      <c r="X6" s="20"/>
      <c r="Y6" s="20"/>
      <c r="Z6" s="20"/>
      <c r="AA6" s="21"/>
      <c r="AB6" s="20"/>
      <c r="AC6" s="20"/>
      <c r="AE6" s="22"/>
      <c r="AF6" s="23"/>
    </row>
    <row r="7" spans="2:32" ht="15">
      <c r="B7" s="291" t="s">
        <v>4</v>
      </c>
      <c r="C7" s="292"/>
      <c r="D7" s="325" t="s">
        <v>150</v>
      </c>
      <c r="E7" s="291" t="s">
        <v>6</v>
      </c>
      <c r="F7" s="297"/>
      <c r="G7" s="297"/>
      <c r="H7" s="297"/>
      <c r="I7" s="292"/>
      <c r="J7" s="319">
        <v>45628</v>
      </c>
      <c r="K7" s="320"/>
      <c r="L7" s="291" t="s">
        <v>8</v>
      </c>
      <c r="M7" s="292"/>
      <c r="N7" s="311" t="s">
        <v>129</v>
      </c>
      <c r="O7" s="312"/>
      <c r="P7" s="300"/>
      <c r="Q7" s="301"/>
      <c r="R7" s="20"/>
      <c r="S7" s="20"/>
      <c r="T7" s="20"/>
      <c r="U7" s="20"/>
      <c r="V7" s="20"/>
      <c r="W7" s="20"/>
      <c r="X7" s="20"/>
      <c r="Y7" s="20"/>
      <c r="Z7" s="20"/>
      <c r="AA7" s="21"/>
      <c r="AB7" s="20"/>
      <c r="AC7" s="20"/>
      <c r="AE7" s="22"/>
      <c r="AF7" s="23"/>
    </row>
    <row r="8" spans="2:32" ht="15">
      <c r="B8" s="293"/>
      <c r="C8" s="294"/>
      <c r="D8" s="326"/>
      <c r="E8" s="293"/>
      <c r="F8" s="298"/>
      <c r="G8" s="298"/>
      <c r="H8" s="298"/>
      <c r="I8" s="294"/>
      <c r="J8" s="321"/>
      <c r="K8" s="322"/>
      <c r="L8" s="293"/>
      <c r="M8" s="294"/>
      <c r="N8" s="328" t="s">
        <v>131</v>
      </c>
      <c r="O8" s="329"/>
      <c r="P8" s="313"/>
      <c r="Q8" s="314"/>
      <c r="R8" s="20"/>
      <c r="S8" s="20"/>
      <c r="T8" s="20"/>
      <c r="U8" s="20"/>
      <c r="V8" s="20"/>
      <c r="W8" s="20"/>
      <c r="X8" s="20"/>
      <c r="Y8" s="20"/>
      <c r="Z8" s="20"/>
      <c r="AA8" s="21"/>
      <c r="AB8" s="20"/>
      <c r="AC8" s="20"/>
      <c r="AE8" s="22"/>
      <c r="AF8" s="23"/>
    </row>
    <row r="9" spans="2:32" ht="15.75" thickBot="1">
      <c r="B9" s="295"/>
      <c r="C9" s="296"/>
      <c r="D9" s="327"/>
      <c r="E9" s="295"/>
      <c r="F9" s="299"/>
      <c r="G9" s="299"/>
      <c r="H9" s="299"/>
      <c r="I9" s="296"/>
      <c r="J9" s="323"/>
      <c r="K9" s="324"/>
      <c r="L9" s="295"/>
      <c r="M9" s="296"/>
      <c r="N9" s="315" t="s">
        <v>132</v>
      </c>
      <c r="O9" s="316"/>
      <c r="P9" s="317" t="s">
        <v>130</v>
      </c>
      <c r="Q9" s="318"/>
      <c r="R9" s="20"/>
      <c r="S9" s="20"/>
      <c r="T9" s="20"/>
      <c r="U9" s="20"/>
      <c r="V9" s="20"/>
      <c r="W9" s="20"/>
      <c r="X9" s="20"/>
      <c r="Y9" s="20"/>
      <c r="Z9" s="20"/>
      <c r="AA9" s="21"/>
      <c r="AB9" s="20"/>
      <c r="AC9" s="20"/>
      <c r="AE9" s="22"/>
      <c r="AF9" s="23"/>
    </row>
    <row r="10" spans="2:32" ht="15" customHeight="1" thickBot="1">
      <c r="B10" s="25"/>
      <c r="C10" s="26"/>
      <c r="D10" s="26"/>
      <c r="E10" s="27"/>
      <c r="F10" s="27"/>
      <c r="G10" s="27"/>
      <c r="H10" s="27"/>
      <c r="I10" s="27"/>
      <c r="J10" s="28"/>
      <c r="K10" s="28"/>
      <c r="L10" s="27"/>
      <c r="M10" s="27"/>
      <c r="N10" s="29"/>
      <c r="O10" s="29"/>
      <c r="P10" s="30"/>
      <c r="Q10" s="30"/>
      <c r="R10" s="26"/>
      <c r="S10" s="26"/>
      <c r="T10" s="26"/>
      <c r="U10" s="26"/>
      <c r="V10" s="26"/>
      <c r="W10" s="26"/>
      <c r="X10" s="26"/>
      <c r="Y10" s="26"/>
      <c r="Z10" s="26"/>
      <c r="AA10" s="31"/>
      <c r="AB10" s="26"/>
      <c r="AC10" s="26"/>
      <c r="AE10" s="32"/>
      <c r="AF10" s="33"/>
    </row>
    <row r="11" spans="2:32" ht="15" customHeight="1">
      <c r="B11" s="291" t="s">
        <v>10</v>
      </c>
      <c r="C11" s="292"/>
      <c r="D11" s="249" t="s">
        <v>133</v>
      </c>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1"/>
    </row>
    <row r="12" spans="2:32" ht="15" customHeight="1">
      <c r="B12" s="293"/>
      <c r="C12" s="294"/>
      <c r="D12" s="302"/>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4"/>
    </row>
    <row r="13" spans="2:32" ht="15" customHeight="1" thickBot="1">
      <c r="B13" s="295"/>
      <c r="C13" s="296"/>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7"/>
    </row>
    <row r="14" spans="2:32" ht="9" customHeight="1" thickBot="1">
      <c r="B14" s="35"/>
      <c r="C14" s="36"/>
      <c r="D14" s="37"/>
      <c r="E14" s="37"/>
      <c r="F14" s="37"/>
      <c r="G14" s="37"/>
      <c r="H14" s="37"/>
      <c r="I14" s="37"/>
      <c r="J14" s="37"/>
      <c r="K14" s="37"/>
      <c r="L14" s="37"/>
      <c r="M14" s="37"/>
      <c r="N14" s="38"/>
      <c r="O14" s="38"/>
      <c r="P14" s="38"/>
      <c r="Q14" s="38"/>
      <c r="R14" s="38"/>
      <c r="S14" s="39"/>
      <c r="T14" s="39"/>
      <c r="U14" s="39"/>
      <c r="V14" s="39"/>
      <c r="W14" s="39"/>
      <c r="X14" s="39"/>
      <c r="Y14" s="39"/>
      <c r="Z14" s="27"/>
      <c r="AA14" s="27"/>
      <c r="AB14" s="27"/>
      <c r="AC14" s="27"/>
      <c r="AE14" s="27"/>
      <c r="AF14" s="34"/>
    </row>
    <row r="15" spans="2:32" ht="63.75" customHeight="1" thickBot="1">
      <c r="B15" s="268" t="s">
        <v>12</v>
      </c>
      <c r="C15" s="269"/>
      <c r="D15" s="308" t="s">
        <v>134</v>
      </c>
      <c r="E15" s="309"/>
      <c r="F15" s="309"/>
      <c r="G15" s="309"/>
      <c r="H15" s="309"/>
      <c r="I15" s="309"/>
      <c r="J15" s="309"/>
      <c r="K15" s="309"/>
      <c r="L15" s="310"/>
      <c r="M15" s="258" t="s">
        <v>14</v>
      </c>
      <c r="N15" s="259"/>
      <c r="O15" s="259"/>
      <c r="P15" s="259"/>
      <c r="Q15" s="259"/>
      <c r="R15" s="260"/>
      <c r="S15" s="264" t="s">
        <v>135</v>
      </c>
      <c r="T15" s="265"/>
      <c r="U15" s="265"/>
      <c r="V15" s="265"/>
      <c r="W15" s="265"/>
      <c r="X15" s="265"/>
      <c r="Y15" s="266"/>
      <c r="Z15" s="258" t="s">
        <v>15</v>
      </c>
      <c r="AA15" s="260"/>
      <c r="AB15" s="261" t="s">
        <v>136</v>
      </c>
      <c r="AC15" s="262"/>
      <c r="AD15" s="262"/>
      <c r="AE15" s="262"/>
      <c r="AF15" s="263"/>
    </row>
    <row r="16" spans="2:32" ht="9" customHeight="1" thickBot="1">
      <c r="B16" s="24"/>
      <c r="C16" s="20"/>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E16" s="22"/>
      <c r="AF16" s="23"/>
    </row>
    <row r="17" spans="2:33" s="40" customFormat="1" ht="37.5" customHeight="1" thickBot="1">
      <c r="B17" s="268" t="s">
        <v>17</v>
      </c>
      <c r="C17" s="269"/>
      <c r="D17" s="261" t="s">
        <v>137</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3"/>
    </row>
    <row r="18" spans="2:33" ht="16.5" customHeight="1" thickBot="1">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156"/>
      <c r="AB18" s="156"/>
      <c r="AC18" s="42"/>
      <c r="AE18" s="42"/>
      <c r="AF18" s="43"/>
    </row>
    <row r="19" spans="2:33" ht="31.9" customHeight="1" thickBot="1">
      <c r="B19" s="258" t="s">
        <v>138</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60"/>
    </row>
    <row r="20" spans="2:33" ht="31.9" customHeight="1" thickBot="1">
      <c r="B20" s="45" t="s">
        <v>19</v>
      </c>
      <c r="C20" s="232" t="s">
        <v>139</v>
      </c>
      <c r="D20" s="233"/>
      <c r="E20" s="233"/>
      <c r="F20" s="233"/>
      <c r="G20" s="233"/>
      <c r="H20" s="233"/>
      <c r="I20" s="233"/>
      <c r="J20" s="233"/>
      <c r="K20" s="233"/>
      <c r="L20" s="233"/>
      <c r="M20" s="233"/>
      <c r="N20" s="233"/>
      <c r="O20" s="233"/>
      <c r="P20" s="234"/>
      <c r="Q20" s="258" t="s">
        <v>140</v>
      </c>
      <c r="R20" s="259"/>
      <c r="S20" s="259"/>
      <c r="T20" s="259"/>
      <c r="U20" s="259"/>
      <c r="V20" s="259"/>
      <c r="W20" s="259"/>
      <c r="X20" s="259"/>
      <c r="Y20" s="259"/>
      <c r="Z20" s="259"/>
      <c r="AA20" s="259"/>
      <c r="AB20" s="259"/>
      <c r="AC20" s="259"/>
      <c r="AD20" s="259"/>
      <c r="AE20" s="259"/>
      <c r="AF20" s="260"/>
    </row>
    <row r="21" spans="2:33" ht="31.9" customHeight="1" thickBot="1">
      <c r="B21" s="25"/>
      <c r="C21" s="46" t="s">
        <v>141</v>
      </c>
      <c r="D21" s="47" t="s">
        <v>142</v>
      </c>
      <c r="E21" s="47" t="s">
        <v>143</v>
      </c>
      <c r="F21" s="47" t="s">
        <v>144</v>
      </c>
      <c r="G21" s="47" t="s">
        <v>145</v>
      </c>
      <c r="H21" s="47" t="s">
        <v>146</v>
      </c>
      <c r="I21" s="47" t="s">
        <v>128</v>
      </c>
      <c r="J21" s="47" t="s">
        <v>147</v>
      </c>
      <c r="K21" s="47" t="s">
        <v>148</v>
      </c>
      <c r="L21" s="47" t="s">
        <v>149</v>
      </c>
      <c r="M21" s="47" t="s">
        <v>150</v>
      </c>
      <c r="N21" s="47" t="s">
        <v>151</v>
      </c>
      <c r="O21" s="47" t="s">
        <v>102</v>
      </c>
      <c r="P21" s="48" t="s">
        <v>100</v>
      </c>
      <c r="Q21" s="49"/>
      <c r="R21" s="45" t="s">
        <v>141</v>
      </c>
      <c r="S21" s="50" t="s">
        <v>142</v>
      </c>
      <c r="T21" s="50" t="s">
        <v>143</v>
      </c>
      <c r="U21" s="50" t="s">
        <v>144</v>
      </c>
      <c r="V21" s="50" t="s">
        <v>145</v>
      </c>
      <c r="W21" s="50" t="s">
        <v>146</v>
      </c>
      <c r="X21" s="50" t="s">
        <v>128</v>
      </c>
      <c r="Y21" s="50" t="s">
        <v>147</v>
      </c>
      <c r="Z21" s="50" t="s">
        <v>148</v>
      </c>
      <c r="AA21" s="50" t="s">
        <v>149</v>
      </c>
      <c r="AB21" s="50" t="s">
        <v>150</v>
      </c>
      <c r="AC21" s="50" t="s">
        <v>151</v>
      </c>
      <c r="AD21" s="50" t="s">
        <v>102</v>
      </c>
      <c r="AE21" s="51" t="s">
        <v>152</v>
      </c>
      <c r="AF21" s="51" t="s">
        <v>153</v>
      </c>
    </row>
    <row r="22" spans="2:33" ht="31.9" customHeight="1">
      <c r="B22" s="53" t="s">
        <v>31</v>
      </c>
      <c r="C22" s="152"/>
      <c r="D22" s="153"/>
      <c r="E22" s="153"/>
      <c r="F22" s="153"/>
      <c r="G22" s="153"/>
      <c r="H22" s="153"/>
      <c r="I22" s="153"/>
      <c r="J22" s="153"/>
      <c r="K22" s="153"/>
      <c r="L22" s="153"/>
      <c r="M22" s="153"/>
      <c r="N22" s="153"/>
      <c r="O22" s="153">
        <f>SUM(C22:N22)</f>
        <v>0</v>
      </c>
      <c r="P22" s="56"/>
      <c r="Q22" s="53" t="s">
        <v>27</v>
      </c>
      <c r="R22" s="57"/>
      <c r="S22" s="58"/>
      <c r="T22" s="58"/>
      <c r="U22" s="58"/>
      <c r="V22" s="58"/>
      <c r="W22" s="58"/>
      <c r="X22" s="58"/>
      <c r="Y22" s="58">
        <f>196825216+74636876</f>
        <v>271462092</v>
      </c>
      <c r="Z22" s="58"/>
      <c r="AA22" s="58"/>
      <c r="AB22" s="58">
        <v>5604878</v>
      </c>
      <c r="AC22" s="58"/>
      <c r="AD22" s="445">
        <f>SUM(R22:AC22)</f>
        <v>277066970</v>
      </c>
      <c r="AF22" s="59"/>
    </row>
    <row r="23" spans="2:33" ht="31.9" customHeight="1">
      <c r="B23" s="60" t="s">
        <v>21</v>
      </c>
      <c r="C23" s="61"/>
      <c r="D23" s="62"/>
      <c r="E23" s="62"/>
      <c r="F23" s="62"/>
      <c r="G23" s="62"/>
      <c r="H23" s="62"/>
      <c r="I23" s="62"/>
      <c r="J23" s="62"/>
      <c r="K23" s="62"/>
      <c r="L23" s="62"/>
      <c r="M23" s="62"/>
      <c r="N23" s="62"/>
      <c r="O23" s="62">
        <f>SUM(C23:N23)</f>
        <v>0</v>
      </c>
      <c r="P23" s="63" t="str">
        <f>IFERROR(O23/(SUMIF(C23:N23,"&gt;0",C22:N22))," ")</f>
        <v xml:space="preserve"> </v>
      </c>
      <c r="Q23" s="60" t="s">
        <v>29</v>
      </c>
      <c r="R23" s="61"/>
      <c r="S23" s="62"/>
      <c r="T23" s="62"/>
      <c r="U23" s="62"/>
      <c r="V23" s="62"/>
      <c r="W23" s="62"/>
      <c r="X23" s="62">
        <f>55100227</f>
        <v>55100227</v>
      </c>
      <c r="Y23" s="62">
        <f>242175987-X23</f>
        <v>187075760</v>
      </c>
      <c r="Z23" s="62">
        <f>242175987-X23-Y23</f>
        <v>0</v>
      </c>
      <c r="AA23" s="62">
        <f>242175987-X23-Y23</f>
        <v>0</v>
      </c>
      <c r="AB23" s="62">
        <f>286245146-X23-Y23-Z23-AA23</f>
        <v>44069159</v>
      </c>
      <c r="AC23" s="62"/>
      <c r="AD23" s="62">
        <f>SUM(R23:AC23)</f>
        <v>286245146</v>
      </c>
      <c r="AE23" s="167">
        <f>AD23/SUM(X22:AC22)</f>
        <v>1.0331262004994677</v>
      </c>
      <c r="AF23" s="64">
        <f>AD23/AD22</f>
        <v>1.0331262004994677</v>
      </c>
    </row>
    <row r="24" spans="2:33" ht="31.9" customHeight="1">
      <c r="B24" s="60" t="s">
        <v>23</v>
      </c>
      <c r="C24" s="154">
        <f>+C22-C23</f>
        <v>0</v>
      </c>
      <c r="D24" s="155">
        <f t="shared" ref="D24:N24" si="0">+D22-D23</f>
        <v>0</v>
      </c>
      <c r="E24" s="155">
        <f t="shared" si="0"/>
        <v>0</v>
      </c>
      <c r="F24" s="155">
        <f t="shared" si="0"/>
        <v>0</v>
      </c>
      <c r="G24" s="155">
        <f t="shared" si="0"/>
        <v>0</v>
      </c>
      <c r="H24" s="155">
        <f t="shared" si="0"/>
        <v>0</v>
      </c>
      <c r="I24" s="155">
        <f t="shared" si="0"/>
        <v>0</v>
      </c>
      <c r="J24" s="155">
        <f t="shared" si="0"/>
        <v>0</v>
      </c>
      <c r="K24" s="155"/>
      <c r="L24" s="155">
        <f t="shared" si="0"/>
        <v>0</v>
      </c>
      <c r="M24" s="155">
        <f t="shared" si="0"/>
        <v>0</v>
      </c>
      <c r="N24" s="155">
        <f t="shared" si="0"/>
        <v>0</v>
      </c>
      <c r="O24" s="155">
        <f>SUM(C24:N24)</f>
        <v>0</v>
      </c>
      <c r="P24" s="65"/>
      <c r="Q24" s="60" t="s">
        <v>31</v>
      </c>
      <c r="R24" s="61"/>
      <c r="S24" s="62"/>
      <c r="T24" s="62"/>
      <c r="U24" s="62"/>
      <c r="V24" s="62"/>
      <c r="W24" s="62"/>
      <c r="X24" s="62"/>
      <c r="Y24" s="62"/>
      <c r="Z24" s="62">
        <v>38405167</v>
      </c>
      <c r="AA24" s="62">
        <v>65872971</v>
      </c>
      <c r="AB24" s="62">
        <v>61039637</v>
      </c>
      <c r="AC24" s="62">
        <v>111749195</v>
      </c>
      <c r="AD24" s="446">
        <f>SUM(R24:AC24)</f>
        <v>277066970</v>
      </c>
      <c r="AE24" s="62"/>
      <c r="AF24" s="66"/>
    </row>
    <row r="25" spans="2:33" ht="31.9" customHeight="1" thickBot="1">
      <c r="B25" s="67" t="s">
        <v>25</v>
      </c>
      <c r="C25" s="68"/>
      <c r="D25" s="69"/>
      <c r="E25" s="69"/>
      <c r="F25" s="69"/>
      <c r="G25" s="69"/>
      <c r="H25" s="69"/>
      <c r="I25" s="69"/>
      <c r="J25" s="69"/>
      <c r="K25" s="69"/>
      <c r="L25" s="69"/>
      <c r="M25" s="69"/>
      <c r="N25" s="69"/>
      <c r="O25" s="69">
        <f>SUM(C25:N25)</f>
        <v>0</v>
      </c>
      <c r="P25" s="70" t="str">
        <f>IFERROR(O25/(SUMIF(C25:N25,"&gt;0",C24:N24))," ")</f>
        <v xml:space="preserve"> </v>
      </c>
      <c r="Q25" s="67" t="s">
        <v>25</v>
      </c>
      <c r="R25" s="68"/>
      <c r="S25" s="69"/>
      <c r="T25" s="69"/>
      <c r="U25" s="69"/>
      <c r="V25" s="69"/>
      <c r="W25" s="69"/>
      <c r="X25" s="69"/>
      <c r="Y25" s="69"/>
      <c r="Z25" s="69">
        <f>56462646</f>
        <v>56462646</v>
      </c>
      <c r="AA25" s="69">
        <f>105668950-Z25</f>
        <v>49206304</v>
      </c>
      <c r="AB25" s="69">
        <f>171685775-Z25-AA25</f>
        <v>66016825</v>
      </c>
      <c r="AC25" s="69"/>
      <c r="AD25" s="69">
        <f>SUM(R25:AC25)</f>
        <v>171685775</v>
      </c>
      <c r="AE25" s="69">
        <f>AD25/SUM(X24:AC24)</f>
        <v>0.61965442867477127</v>
      </c>
      <c r="AF25" s="71">
        <f>AD25/AD24</f>
        <v>0.61965442867477127</v>
      </c>
    </row>
    <row r="26" spans="2:33" s="72" customFormat="1" ht="16.5" customHeight="1" thickBot="1">
      <c r="AD26" s="141"/>
    </row>
    <row r="27" spans="2:33" ht="34.15" customHeight="1">
      <c r="B27" s="270" t="s">
        <v>154</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2"/>
    </row>
    <row r="28" spans="2:33" ht="15" customHeight="1">
      <c r="B28" s="256" t="s">
        <v>34</v>
      </c>
      <c r="C28" s="248" t="s">
        <v>36</v>
      </c>
      <c r="D28" s="248"/>
      <c r="E28" s="248" t="s">
        <v>155</v>
      </c>
      <c r="F28" s="248"/>
      <c r="G28" s="248"/>
      <c r="H28" s="248"/>
      <c r="I28" s="248"/>
      <c r="J28" s="248"/>
      <c r="K28" s="248"/>
      <c r="L28" s="248"/>
      <c r="M28" s="248"/>
      <c r="N28" s="248"/>
      <c r="O28" s="248"/>
      <c r="P28" s="248"/>
      <c r="Q28" s="248" t="s">
        <v>102</v>
      </c>
      <c r="R28" s="248" t="s">
        <v>156</v>
      </c>
      <c r="S28" s="248"/>
      <c r="T28" s="248"/>
      <c r="U28" s="248"/>
      <c r="V28" s="248"/>
      <c r="W28" s="248"/>
      <c r="X28" s="248"/>
      <c r="Y28" s="248"/>
      <c r="Z28" s="248" t="s">
        <v>157</v>
      </c>
      <c r="AA28" s="248"/>
      <c r="AB28" s="248"/>
      <c r="AC28" s="248"/>
      <c r="AD28" s="248"/>
      <c r="AE28" s="248"/>
      <c r="AF28" s="252"/>
    </row>
    <row r="29" spans="2:33" ht="27" customHeight="1">
      <c r="B29" s="256"/>
      <c r="C29" s="248"/>
      <c r="D29" s="248"/>
      <c r="E29" s="73" t="s">
        <v>141</v>
      </c>
      <c r="F29" s="73" t="s">
        <v>142</v>
      </c>
      <c r="G29" s="73" t="s">
        <v>143</v>
      </c>
      <c r="H29" s="73" t="s">
        <v>144</v>
      </c>
      <c r="I29" s="73" t="s">
        <v>145</v>
      </c>
      <c r="J29" s="73" t="s">
        <v>146</v>
      </c>
      <c r="K29" s="73" t="s">
        <v>128</v>
      </c>
      <c r="L29" s="73" t="s">
        <v>147</v>
      </c>
      <c r="M29" s="73" t="s">
        <v>148</v>
      </c>
      <c r="N29" s="73" t="s">
        <v>149</v>
      </c>
      <c r="O29" s="73" t="s">
        <v>150</v>
      </c>
      <c r="P29" s="73" t="s">
        <v>151</v>
      </c>
      <c r="Q29" s="248"/>
      <c r="R29" s="248"/>
      <c r="S29" s="248"/>
      <c r="T29" s="248"/>
      <c r="U29" s="248"/>
      <c r="V29" s="248"/>
      <c r="W29" s="248"/>
      <c r="X29" s="248"/>
      <c r="Y29" s="248"/>
      <c r="Z29" s="248"/>
      <c r="AA29" s="248"/>
      <c r="AB29" s="248"/>
      <c r="AC29" s="248"/>
      <c r="AD29" s="248"/>
      <c r="AE29" s="248"/>
      <c r="AF29" s="252"/>
    </row>
    <row r="30" spans="2:33" ht="108" customHeight="1" thickBot="1">
      <c r="B30" s="160"/>
      <c r="C30" s="235"/>
      <c r="D30" s="235"/>
      <c r="E30" s="16"/>
      <c r="F30" s="16"/>
      <c r="G30" s="16"/>
      <c r="H30" s="16"/>
      <c r="I30" s="16"/>
      <c r="J30" s="16"/>
      <c r="K30" s="16"/>
      <c r="L30" s="16"/>
      <c r="M30" s="16"/>
      <c r="N30" s="16"/>
      <c r="O30" s="16"/>
      <c r="P30" s="16"/>
      <c r="Q30" s="74">
        <f>SUM(E30:P30)</f>
        <v>0</v>
      </c>
      <c r="R30" s="230" t="s">
        <v>158</v>
      </c>
      <c r="S30" s="230"/>
      <c r="T30" s="230"/>
      <c r="U30" s="230"/>
      <c r="V30" s="230"/>
      <c r="W30" s="230"/>
      <c r="X30" s="230"/>
      <c r="Y30" s="230"/>
      <c r="Z30" s="230" t="s">
        <v>43</v>
      </c>
      <c r="AA30" s="230"/>
      <c r="AB30" s="230"/>
      <c r="AC30" s="230"/>
      <c r="AD30" s="230"/>
      <c r="AE30" s="230"/>
      <c r="AF30" s="231"/>
      <c r="AG30" s="134"/>
    </row>
    <row r="31" spans="2:33" ht="12" customHeight="1" thickBot="1">
      <c r="B31" s="75"/>
      <c r="C31" s="76"/>
      <c r="D31" s="76"/>
      <c r="E31" s="27"/>
      <c r="F31" s="27"/>
      <c r="G31" s="27"/>
      <c r="H31" s="27"/>
      <c r="I31" s="27"/>
      <c r="J31" s="27"/>
      <c r="K31" s="27"/>
      <c r="L31" s="27"/>
      <c r="M31" s="27"/>
      <c r="N31" s="27"/>
      <c r="O31" s="27"/>
      <c r="P31" s="27"/>
      <c r="Q31" s="77"/>
      <c r="R31" s="135"/>
      <c r="S31" s="135"/>
      <c r="T31" s="135"/>
      <c r="U31" s="135"/>
      <c r="V31" s="135"/>
      <c r="W31" s="135"/>
      <c r="X31" s="135"/>
      <c r="Y31" s="135"/>
      <c r="Z31" s="135"/>
      <c r="AA31" s="135"/>
      <c r="AB31" s="135"/>
      <c r="AC31" s="135"/>
      <c r="AD31" s="135"/>
      <c r="AE31" s="135"/>
      <c r="AF31" s="136"/>
      <c r="AG31" s="134"/>
    </row>
    <row r="32" spans="2:33" ht="45" customHeight="1">
      <c r="B32" s="249" t="s">
        <v>159</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1"/>
      <c r="AG32" s="134"/>
    </row>
    <row r="33" spans="2:41" ht="22.9" customHeight="1">
      <c r="B33" s="256" t="s">
        <v>44</v>
      </c>
      <c r="C33" s="248" t="s">
        <v>46</v>
      </c>
      <c r="D33" s="248" t="s">
        <v>36</v>
      </c>
      <c r="E33" s="248" t="s">
        <v>160</v>
      </c>
      <c r="F33" s="248"/>
      <c r="G33" s="248"/>
      <c r="H33" s="248"/>
      <c r="I33" s="248"/>
      <c r="J33" s="248"/>
      <c r="K33" s="248"/>
      <c r="L33" s="248"/>
      <c r="M33" s="248"/>
      <c r="N33" s="248"/>
      <c r="O33" s="248"/>
      <c r="P33" s="248"/>
      <c r="Q33" s="248"/>
      <c r="R33" s="248" t="s">
        <v>161</v>
      </c>
      <c r="S33" s="248"/>
      <c r="T33" s="248"/>
      <c r="U33" s="248"/>
      <c r="V33" s="248"/>
      <c r="W33" s="248"/>
      <c r="X33" s="248"/>
      <c r="Y33" s="248"/>
      <c r="Z33" s="248"/>
      <c r="AA33" s="248"/>
      <c r="AB33" s="248"/>
      <c r="AC33" s="248"/>
      <c r="AD33" s="248"/>
      <c r="AE33" s="248"/>
      <c r="AF33" s="252"/>
      <c r="AG33" s="137"/>
      <c r="AH33" s="78"/>
      <c r="AI33" s="78"/>
      <c r="AJ33" s="78"/>
      <c r="AK33" s="78"/>
      <c r="AL33" s="78"/>
      <c r="AM33" s="78"/>
      <c r="AN33" s="78"/>
      <c r="AO33" s="78"/>
    </row>
    <row r="34" spans="2:41" ht="27" customHeight="1">
      <c r="B34" s="256"/>
      <c r="C34" s="248"/>
      <c r="D34" s="257"/>
      <c r="E34" s="73" t="s">
        <v>141</v>
      </c>
      <c r="F34" s="73" t="s">
        <v>142</v>
      </c>
      <c r="G34" s="73" t="s">
        <v>143</v>
      </c>
      <c r="H34" s="73" t="s">
        <v>144</v>
      </c>
      <c r="I34" s="73" t="s">
        <v>145</v>
      </c>
      <c r="J34" s="73" t="s">
        <v>146</v>
      </c>
      <c r="K34" s="73" t="s">
        <v>128</v>
      </c>
      <c r="L34" s="73" t="s">
        <v>147</v>
      </c>
      <c r="M34" s="73" t="s">
        <v>148</v>
      </c>
      <c r="N34" s="73" t="s">
        <v>149</v>
      </c>
      <c r="O34" s="73" t="s">
        <v>150</v>
      </c>
      <c r="P34" s="73" t="s">
        <v>151</v>
      </c>
      <c r="Q34" s="73" t="s">
        <v>102</v>
      </c>
      <c r="R34" s="253" t="s">
        <v>52</v>
      </c>
      <c r="S34" s="254"/>
      <c r="T34" s="254"/>
      <c r="U34" s="255"/>
      <c r="V34" s="248" t="s">
        <v>54</v>
      </c>
      <c r="W34" s="248"/>
      <c r="X34" s="248"/>
      <c r="Y34" s="248"/>
      <c r="Z34" s="248" t="s">
        <v>56</v>
      </c>
      <c r="AA34" s="248"/>
      <c r="AB34" s="248"/>
      <c r="AC34" s="248"/>
      <c r="AD34" s="248" t="s">
        <v>58</v>
      </c>
      <c r="AE34" s="248"/>
      <c r="AF34" s="252"/>
      <c r="AG34" s="137"/>
      <c r="AH34" s="78"/>
      <c r="AI34" s="78"/>
      <c r="AJ34" s="78"/>
      <c r="AK34" s="78"/>
      <c r="AL34" s="78"/>
      <c r="AM34" s="78"/>
      <c r="AN34" s="78"/>
      <c r="AO34" s="78"/>
    </row>
    <row r="35" spans="2:41" ht="123" customHeight="1">
      <c r="B35" s="330" t="s">
        <v>137</v>
      </c>
      <c r="C35" s="332">
        <f>SUM(C41:C52)</f>
        <v>0.2</v>
      </c>
      <c r="D35" s="80" t="s">
        <v>48</v>
      </c>
      <c r="E35" s="79"/>
      <c r="F35" s="79"/>
      <c r="G35" s="79"/>
      <c r="H35" s="79"/>
      <c r="I35" s="79"/>
      <c r="J35" s="79"/>
      <c r="K35" s="208">
        <v>3</v>
      </c>
      <c r="L35" s="208">
        <v>3</v>
      </c>
      <c r="M35" s="208">
        <v>3</v>
      </c>
      <c r="N35" s="208">
        <v>3</v>
      </c>
      <c r="O35" s="208">
        <v>3</v>
      </c>
      <c r="P35" s="208">
        <v>3</v>
      </c>
      <c r="Q35" s="209">
        <v>3</v>
      </c>
      <c r="R35" s="342" t="s">
        <v>454</v>
      </c>
      <c r="S35" s="343"/>
      <c r="T35" s="343"/>
      <c r="U35" s="344"/>
      <c r="V35" s="348" t="s">
        <v>455</v>
      </c>
      <c r="W35" s="348"/>
      <c r="X35" s="348"/>
      <c r="Y35" s="348"/>
      <c r="Z35" s="350" t="s">
        <v>446</v>
      </c>
      <c r="AA35" s="350"/>
      <c r="AB35" s="350"/>
      <c r="AC35" s="350"/>
      <c r="AD35" s="350" t="s">
        <v>439</v>
      </c>
      <c r="AE35" s="350"/>
      <c r="AF35" s="352"/>
      <c r="AG35" s="137"/>
      <c r="AH35" s="78"/>
      <c r="AI35" s="78"/>
      <c r="AJ35" s="78"/>
      <c r="AK35" s="78"/>
      <c r="AL35" s="78"/>
      <c r="AM35" s="78"/>
      <c r="AN35" s="78"/>
      <c r="AO35" s="78"/>
    </row>
    <row r="36" spans="2:41" ht="123" customHeight="1" thickBot="1">
      <c r="B36" s="331"/>
      <c r="C36" s="333"/>
      <c r="D36" s="81" t="s">
        <v>50</v>
      </c>
      <c r="E36" s="138"/>
      <c r="F36" s="138"/>
      <c r="G36" s="138"/>
      <c r="H36" s="82"/>
      <c r="I36" s="82"/>
      <c r="J36" s="82"/>
      <c r="K36" s="194">
        <v>3</v>
      </c>
      <c r="L36" s="194">
        <v>3</v>
      </c>
      <c r="M36" s="215">
        <v>3</v>
      </c>
      <c r="N36" s="194">
        <v>3</v>
      </c>
      <c r="O36" s="194">
        <v>3</v>
      </c>
      <c r="P36" s="194"/>
      <c r="Q36" s="194">
        <v>3</v>
      </c>
      <c r="R36" s="345"/>
      <c r="S36" s="346"/>
      <c r="T36" s="346"/>
      <c r="U36" s="347"/>
      <c r="V36" s="349"/>
      <c r="W36" s="349"/>
      <c r="X36" s="349"/>
      <c r="Y36" s="349"/>
      <c r="Z36" s="351"/>
      <c r="AA36" s="351"/>
      <c r="AB36" s="351"/>
      <c r="AC36" s="351"/>
      <c r="AD36" s="351"/>
      <c r="AE36" s="351"/>
      <c r="AF36" s="353"/>
      <c r="AG36" s="137"/>
      <c r="AH36" s="78"/>
      <c r="AI36" s="78"/>
      <c r="AJ36" s="78"/>
      <c r="AK36" s="78"/>
      <c r="AL36" s="78"/>
      <c r="AM36" s="78"/>
      <c r="AN36" s="78"/>
      <c r="AO36" s="78"/>
    </row>
    <row r="37" spans="2:41" s="72" customFormat="1" ht="17.25" customHeight="1" thickBot="1"/>
    <row r="38" spans="2:41" ht="45" customHeight="1" thickBot="1">
      <c r="B38" s="249" t="s">
        <v>162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1"/>
      <c r="AG38" s="78"/>
      <c r="AH38" s="78"/>
      <c r="AI38" s="78"/>
      <c r="AJ38" s="78"/>
      <c r="AK38" s="78"/>
      <c r="AL38" s="78"/>
      <c r="AM38" s="78"/>
      <c r="AN38" s="78"/>
      <c r="AO38" s="78"/>
    </row>
    <row r="39" spans="2:41" ht="25.9" customHeight="1">
      <c r="B39" s="334" t="s">
        <v>60</v>
      </c>
      <c r="C39" s="335" t="s">
        <v>163</v>
      </c>
      <c r="D39" s="337" t="s">
        <v>164</v>
      </c>
      <c r="E39" s="339" t="s">
        <v>165</v>
      </c>
      <c r="F39" s="340"/>
      <c r="G39" s="340"/>
      <c r="H39" s="340"/>
      <c r="I39" s="340"/>
      <c r="J39" s="340"/>
      <c r="K39" s="340"/>
      <c r="L39" s="340"/>
      <c r="M39" s="340"/>
      <c r="N39" s="340"/>
      <c r="O39" s="340"/>
      <c r="P39" s="340"/>
      <c r="Q39" s="341"/>
      <c r="R39" s="335" t="s">
        <v>166</v>
      </c>
      <c r="S39" s="335"/>
      <c r="T39" s="335"/>
      <c r="U39" s="335"/>
      <c r="V39" s="335"/>
      <c r="W39" s="335"/>
      <c r="X39" s="335"/>
      <c r="Y39" s="335"/>
      <c r="Z39" s="335"/>
      <c r="AA39" s="335"/>
      <c r="AB39" s="335"/>
      <c r="AC39" s="335"/>
      <c r="AD39" s="335"/>
      <c r="AE39" s="335"/>
      <c r="AF39" s="354"/>
      <c r="AG39" s="78"/>
      <c r="AH39" s="78"/>
      <c r="AI39" s="78"/>
      <c r="AJ39" s="78"/>
      <c r="AK39" s="78"/>
      <c r="AL39" s="78"/>
      <c r="AM39" s="78"/>
      <c r="AN39" s="78"/>
      <c r="AO39" s="78"/>
    </row>
    <row r="40" spans="2:41" ht="25.9" customHeight="1">
      <c r="B40" s="256"/>
      <c r="C40" s="248"/>
      <c r="D40" s="338"/>
      <c r="E40" s="73" t="s">
        <v>167</v>
      </c>
      <c r="F40" s="73" t="s">
        <v>168</v>
      </c>
      <c r="G40" s="73" t="s">
        <v>169</v>
      </c>
      <c r="H40" s="73" t="s">
        <v>170</v>
      </c>
      <c r="I40" s="73" t="s">
        <v>171</v>
      </c>
      <c r="J40" s="73" t="s">
        <v>172</v>
      </c>
      <c r="K40" s="73" t="s">
        <v>173</v>
      </c>
      <c r="L40" s="73" t="s">
        <v>174</v>
      </c>
      <c r="M40" s="73" t="s">
        <v>175</v>
      </c>
      <c r="N40" s="73" t="s">
        <v>176</v>
      </c>
      <c r="O40" s="73" t="s">
        <v>177</v>
      </c>
      <c r="P40" s="73" t="s">
        <v>178</v>
      </c>
      <c r="Q40" s="73" t="s">
        <v>179</v>
      </c>
      <c r="R40" s="253" t="s">
        <v>180</v>
      </c>
      <c r="S40" s="254"/>
      <c r="T40" s="254"/>
      <c r="U40" s="254"/>
      <c r="V40" s="254"/>
      <c r="W40" s="254"/>
      <c r="X40" s="254"/>
      <c r="Y40" s="255"/>
      <c r="Z40" s="253" t="s">
        <v>68</v>
      </c>
      <c r="AA40" s="254"/>
      <c r="AB40" s="254"/>
      <c r="AC40" s="254"/>
      <c r="AD40" s="254"/>
      <c r="AE40" s="254"/>
      <c r="AF40" s="355"/>
      <c r="AG40" s="84"/>
      <c r="AH40" s="84"/>
      <c r="AI40" s="84"/>
      <c r="AJ40" s="84"/>
      <c r="AK40" s="84"/>
      <c r="AL40" s="84"/>
      <c r="AM40" s="84"/>
      <c r="AN40" s="84"/>
      <c r="AO40" s="84"/>
    </row>
    <row r="41" spans="2:41" ht="121.9" customHeight="1">
      <c r="B41" s="238" t="s">
        <v>412</v>
      </c>
      <c r="C41" s="336">
        <v>0.03</v>
      </c>
      <c r="D41" s="85" t="s">
        <v>48</v>
      </c>
      <c r="E41" s="86"/>
      <c r="F41" s="86"/>
      <c r="G41" s="86"/>
      <c r="H41" s="86"/>
      <c r="I41" s="86"/>
      <c r="J41" s="86"/>
      <c r="K41" s="142">
        <v>0.15</v>
      </c>
      <c r="L41" s="142">
        <v>0.15</v>
      </c>
      <c r="M41" s="142">
        <v>0.2</v>
      </c>
      <c r="N41" s="142">
        <v>0.2</v>
      </c>
      <c r="O41" s="142">
        <v>0.2</v>
      </c>
      <c r="P41" s="142">
        <v>0.1</v>
      </c>
      <c r="Q41" s="211">
        <f>SUM(K41:P41)</f>
        <v>0.99999999999999989</v>
      </c>
      <c r="R41" s="239" t="s">
        <v>448</v>
      </c>
      <c r="S41" s="240"/>
      <c r="T41" s="240"/>
      <c r="U41" s="240"/>
      <c r="V41" s="240"/>
      <c r="W41" s="240"/>
      <c r="X41" s="240"/>
      <c r="Y41" s="241"/>
      <c r="Z41" s="245" t="s">
        <v>456</v>
      </c>
      <c r="AA41" s="240"/>
      <c r="AB41" s="240"/>
      <c r="AC41" s="240"/>
      <c r="AD41" s="240"/>
      <c r="AE41" s="240"/>
      <c r="AF41" s="246"/>
      <c r="AG41" s="88"/>
      <c r="AH41" s="88"/>
      <c r="AI41" s="88"/>
      <c r="AJ41" s="88"/>
      <c r="AK41" s="88"/>
      <c r="AL41" s="88"/>
      <c r="AM41" s="88"/>
      <c r="AN41" s="88"/>
      <c r="AO41" s="88"/>
    </row>
    <row r="42" spans="2:41" ht="120" customHeight="1">
      <c r="B42" s="238"/>
      <c r="C42" s="336"/>
      <c r="D42" s="89" t="s">
        <v>50</v>
      </c>
      <c r="E42" s="90"/>
      <c r="F42" s="90"/>
      <c r="G42" s="90"/>
      <c r="H42" s="90"/>
      <c r="I42" s="90"/>
      <c r="J42" s="90"/>
      <c r="K42" s="90">
        <v>0.18</v>
      </c>
      <c r="L42" s="90">
        <v>0.53</v>
      </c>
      <c r="M42" s="90">
        <v>0.18</v>
      </c>
      <c r="N42" s="90">
        <v>0.06</v>
      </c>
      <c r="O42" s="90">
        <v>0.04</v>
      </c>
      <c r="P42" s="90"/>
      <c r="Q42" s="211">
        <f t="shared" ref="Q42:Q52" si="1">SUM(K42:P42)</f>
        <v>0.99</v>
      </c>
      <c r="R42" s="242"/>
      <c r="S42" s="243"/>
      <c r="T42" s="243"/>
      <c r="U42" s="243"/>
      <c r="V42" s="243"/>
      <c r="W42" s="243"/>
      <c r="X42" s="243"/>
      <c r="Y42" s="244"/>
      <c r="Z42" s="242"/>
      <c r="AA42" s="243"/>
      <c r="AB42" s="243"/>
      <c r="AC42" s="243"/>
      <c r="AD42" s="243"/>
      <c r="AE42" s="243"/>
      <c r="AF42" s="247"/>
    </row>
    <row r="43" spans="2:41" ht="100.9" customHeight="1">
      <c r="B43" s="238" t="s">
        <v>413</v>
      </c>
      <c r="C43" s="336">
        <v>0.03</v>
      </c>
      <c r="D43" s="85" t="s">
        <v>48</v>
      </c>
      <c r="E43" s="86"/>
      <c r="F43" s="86"/>
      <c r="G43" s="86"/>
      <c r="H43" s="86"/>
      <c r="I43" s="86"/>
      <c r="J43" s="86"/>
      <c r="K43" s="142">
        <v>0.08</v>
      </c>
      <c r="L43" s="142">
        <v>0.08</v>
      </c>
      <c r="M43" s="142">
        <v>0.2</v>
      </c>
      <c r="N43" s="142">
        <v>0.28000000000000003</v>
      </c>
      <c r="O43" s="142">
        <v>0.36</v>
      </c>
      <c r="P43" s="142">
        <v>0</v>
      </c>
      <c r="Q43" s="211">
        <f t="shared" si="1"/>
        <v>1</v>
      </c>
      <c r="R43" s="239" t="s">
        <v>449</v>
      </c>
      <c r="S43" s="240"/>
      <c r="T43" s="240"/>
      <c r="U43" s="240"/>
      <c r="V43" s="240"/>
      <c r="W43" s="240"/>
      <c r="X43" s="240"/>
      <c r="Y43" s="241"/>
      <c r="Z43" s="245" t="s">
        <v>457</v>
      </c>
      <c r="AA43" s="356"/>
      <c r="AB43" s="356"/>
      <c r="AC43" s="356"/>
      <c r="AD43" s="356"/>
      <c r="AE43" s="356"/>
      <c r="AF43" s="357"/>
    </row>
    <row r="44" spans="2:41" ht="92.45" customHeight="1">
      <c r="B44" s="238"/>
      <c r="C44" s="336"/>
      <c r="D44" s="89" t="s">
        <v>50</v>
      </c>
      <c r="E44" s="90"/>
      <c r="F44" s="90"/>
      <c r="G44" s="90"/>
      <c r="H44" s="90"/>
      <c r="I44" s="90"/>
      <c r="J44" s="90"/>
      <c r="K44" s="90">
        <v>0.08</v>
      </c>
      <c r="L44" s="90">
        <v>0.08</v>
      </c>
      <c r="M44" s="90">
        <v>0.28000000000000003</v>
      </c>
      <c r="N44" s="90">
        <v>0.28000000000000003</v>
      </c>
      <c r="O44" s="90">
        <v>0.2</v>
      </c>
      <c r="P44" s="90"/>
      <c r="Q44" s="211">
        <f t="shared" si="1"/>
        <v>0.92000000000000015</v>
      </c>
      <c r="R44" s="242"/>
      <c r="S44" s="243"/>
      <c r="T44" s="243"/>
      <c r="U44" s="243"/>
      <c r="V44" s="243"/>
      <c r="W44" s="243"/>
      <c r="X44" s="243"/>
      <c r="Y44" s="244"/>
      <c r="Z44" s="358"/>
      <c r="AA44" s="359"/>
      <c r="AB44" s="359"/>
      <c r="AC44" s="359"/>
      <c r="AD44" s="359"/>
      <c r="AE44" s="359"/>
      <c r="AF44" s="360"/>
    </row>
    <row r="45" spans="2:41" ht="128.44999999999999" customHeight="1">
      <c r="B45" s="238" t="s">
        <v>414</v>
      </c>
      <c r="C45" s="236">
        <v>0.03</v>
      </c>
      <c r="D45" s="85" t="s">
        <v>48</v>
      </c>
      <c r="E45" s="142"/>
      <c r="F45" s="142"/>
      <c r="G45" s="142"/>
      <c r="H45" s="142"/>
      <c r="I45" s="142"/>
      <c r="J45" s="142"/>
      <c r="K45" s="142">
        <v>0.18</v>
      </c>
      <c r="L45" s="142">
        <v>0.06</v>
      </c>
      <c r="M45" s="142">
        <v>0.23</v>
      </c>
      <c r="N45" s="142">
        <v>0.2</v>
      </c>
      <c r="O45" s="142">
        <v>0.2</v>
      </c>
      <c r="P45" s="142">
        <v>0.13</v>
      </c>
      <c r="Q45" s="211">
        <f t="shared" si="1"/>
        <v>0.99999999999999989</v>
      </c>
      <c r="R45" s="239" t="s">
        <v>450</v>
      </c>
      <c r="S45" s="240"/>
      <c r="T45" s="240"/>
      <c r="U45" s="240"/>
      <c r="V45" s="240"/>
      <c r="W45" s="240"/>
      <c r="X45" s="240"/>
      <c r="Y45" s="241"/>
      <c r="Z45" s="245" t="s">
        <v>458</v>
      </c>
      <c r="AA45" s="240"/>
      <c r="AB45" s="240"/>
      <c r="AC45" s="240"/>
      <c r="AD45" s="240"/>
      <c r="AE45" s="240"/>
      <c r="AF45" s="246"/>
    </row>
    <row r="46" spans="2:41" ht="119.45" customHeight="1">
      <c r="B46" s="238"/>
      <c r="C46" s="237"/>
      <c r="D46" s="89" t="s">
        <v>50</v>
      </c>
      <c r="E46" s="90"/>
      <c r="F46" s="90"/>
      <c r="G46" s="90"/>
      <c r="H46" s="90"/>
      <c r="I46" s="90"/>
      <c r="J46" s="90"/>
      <c r="K46" s="90">
        <v>0.23</v>
      </c>
      <c r="L46" s="90">
        <v>7.0000000000000007E-2</v>
      </c>
      <c r="M46" s="90">
        <v>0.23</v>
      </c>
      <c r="N46" s="90">
        <v>0.2</v>
      </c>
      <c r="O46" s="90">
        <v>0.24</v>
      </c>
      <c r="P46" s="90"/>
      <c r="Q46" s="211">
        <f t="shared" si="1"/>
        <v>0.97</v>
      </c>
      <c r="R46" s="242"/>
      <c r="S46" s="243"/>
      <c r="T46" s="243"/>
      <c r="U46" s="243"/>
      <c r="V46" s="243"/>
      <c r="W46" s="243"/>
      <c r="X46" s="243"/>
      <c r="Y46" s="244"/>
      <c r="Z46" s="242"/>
      <c r="AA46" s="243"/>
      <c r="AB46" s="243"/>
      <c r="AC46" s="243"/>
      <c r="AD46" s="243"/>
      <c r="AE46" s="243"/>
      <c r="AF46" s="247"/>
    </row>
    <row r="47" spans="2:41" ht="123" customHeight="1">
      <c r="B47" s="238" t="s">
        <v>415</v>
      </c>
      <c r="C47" s="236">
        <v>0.04</v>
      </c>
      <c r="D47" s="80" t="s">
        <v>48</v>
      </c>
      <c r="E47" s="142"/>
      <c r="F47" s="142"/>
      <c r="G47" s="142"/>
      <c r="H47" s="142"/>
      <c r="I47" s="142"/>
      <c r="J47" s="142"/>
      <c r="K47" s="142">
        <v>0</v>
      </c>
      <c r="L47" s="142">
        <v>0.35</v>
      </c>
      <c r="M47" s="142">
        <v>0.6</v>
      </c>
      <c r="N47" s="142">
        <v>0.05</v>
      </c>
      <c r="O47" s="142">
        <v>0</v>
      </c>
      <c r="P47" s="142">
        <v>0</v>
      </c>
      <c r="Q47" s="211">
        <f t="shared" si="1"/>
        <v>1</v>
      </c>
      <c r="R47" s="239" t="s">
        <v>452</v>
      </c>
      <c r="S47" s="240"/>
      <c r="T47" s="240"/>
      <c r="U47" s="240"/>
      <c r="V47" s="240"/>
      <c r="W47" s="240"/>
      <c r="X47" s="240"/>
      <c r="Y47" s="241"/>
      <c r="Z47" s="245" t="s">
        <v>459</v>
      </c>
      <c r="AA47" s="240"/>
      <c r="AB47" s="240"/>
      <c r="AC47" s="240"/>
      <c r="AD47" s="240"/>
      <c r="AE47" s="240"/>
      <c r="AF47" s="246"/>
    </row>
    <row r="48" spans="2:41" ht="136.15" customHeight="1">
      <c r="B48" s="238"/>
      <c r="C48" s="237"/>
      <c r="D48" s="89" t="s">
        <v>50</v>
      </c>
      <c r="E48" s="90"/>
      <c r="F48" s="90"/>
      <c r="G48" s="90"/>
      <c r="H48" s="90"/>
      <c r="I48" s="90"/>
      <c r="J48" s="90"/>
      <c r="K48" s="90">
        <v>0</v>
      </c>
      <c r="L48" s="90">
        <v>0.54</v>
      </c>
      <c r="M48" s="90">
        <v>0.44</v>
      </c>
      <c r="N48" s="90">
        <v>0.02</v>
      </c>
      <c r="O48" s="90"/>
      <c r="P48" s="90"/>
      <c r="Q48" s="211">
        <f t="shared" si="1"/>
        <v>1</v>
      </c>
      <c r="R48" s="242"/>
      <c r="S48" s="243"/>
      <c r="T48" s="243"/>
      <c r="U48" s="243"/>
      <c r="V48" s="243"/>
      <c r="W48" s="243"/>
      <c r="X48" s="243"/>
      <c r="Y48" s="244"/>
      <c r="Z48" s="242"/>
      <c r="AA48" s="243"/>
      <c r="AB48" s="243"/>
      <c r="AC48" s="243"/>
      <c r="AD48" s="243"/>
      <c r="AE48" s="243"/>
      <c r="AF48" s="247"/>
    </row>
    <row r="49" spans="2:32" ht="75.75" customHeight="1">
      <c r="B49" s="238" t="s">
        <v>400</v>
      </c>
      <c r="C49" s="236">
        <v>0.03</v>
      </c>
      <c r="D49" s="80" t="s">
        <v>48</v>
      </c>
      <c r="E49" s="143"/>
      <c r="F49" s="143"/>
      <c r="G49" s="143"/>
      <c r="H49" s="143"/>
      <c r="I49" s="143"/>
      <c r="J49" s="143"/>
      <c r="K49" s="142">
        <v>0</v>
      </c>
      <c r="L49" s="142">
        <v>0</v>
      </c>
      <c r="M49" s="142">
        <v>0.4</v>
      </c>
      <c r="N49" s="142">
        <v>0.4</v>
      </c>
      <c r="O49" s="142">
        <v>0.2</v>
      </c>
      <c r="P49" s="142">
        <v>0</v>
      </c>
      <c r="Q49" s="211">
        <f t="shared" si="1"/>
        <v>1</v>
      </c>
      <c r="R49" s="239" t="s">
        <v>453</v>
      </c>
      <c r="S49" s="240"/>
      <c r="T49" s="240"/>
      <c r="U49" s="240"/>
      <c r="V49" s="240"/>
      <c r="W49" s="240"/>
      <c r="X49" s="240"/>
      <c r="Y49" s="241"/>
      <c r="Z49" s="245" t="s">
        <v>459</v>
      </c>
      <c r="AA49" s="240"/>
      <c r="AB49" s="240"/>
      <c r="AC49" s="240"/>
      <c r="AD49" s="240"/>
      <c r="AE49" s="240"/>
      <c r="AF49" s="246"/>
    </row>
    <row r="50" spans="2:32" ht="75.75" customHeight="1">
      <c r="B50" s="238"/>
      <c r="C50" s="237"/>
      <c r="D50" s="89" t="s">
        <v>50</v>
      </c>
      <c r="E50" s="90"/>
      <c r="F50" s="90"/>
      <c r="G50" s="90"/>
      <c r="H50" s="90"/>
      <c r="I50" s="90"/>
      <c r="J50" s="90"/>
      <c r="K50" s="90">
        <v>0</v>
      </c>
      <c r="L50" s="90">
        <v>0</v>
      </c>
      <c r="M50" s="90">
        <v>0.6</v>
      </c>
      <c r="N50" s="90">
        <v>0.2</v>
      </c>
      <c r="O50" s="90">
        <v>0.2</v>
      </c>
      <c r="P50" s="90"/>
      <c r="Q50" s="211">
        <f t="shared" si="1"/>
        <v>1</v>
      </c>
      <c r="R50" s="242"/>
      <c r="S50" s="243"/>
      <c r="T50" s="243"/>
      <c r="U50" s="243"/>
      <c r="V50" s="243"/>
      <c r="W50" s="243"/>
      <c r="X50" s="243"/>
      <c r="Y50" s="244"/>
      <c r="Z50" s="242"/>
      <c r="AA50" s="243"/>
      <c r="AB50" s="243"/>
      <c r="AC50" s="243"/>
      <c r="AD50" s="243"/>
      <c r="AE50" s="243"/>
      <c r="AF50" s="247"/>
    </row>
    <row r="51" spans="2:32" ht="123" customHeight="1">
      <c r="B51" s="238" t="s">
        <v>416</v>
      </c>
      <c r="C51" s="236">
        <v>0.04</v>
      </c>
      <c r="D51" s="80" t="s">
        <v>48</v>
      </c>
      <c r="E51" s="143"/>
      <c r="F51" s="143"/>
      <c r="G51" s="143"/>
      <c r="H51" s="143"/>
      <c r="I51" s="143"/>
      <c r="J51" s="143"/>
      <c r="K51" s="142">
        <v>0</v>
      </c>
      <c r="L51" s="142">
        <v>0.2</v>
      </c>
      <c r="M51" s="142">
        <v>0.2</v>
      </c>
      <c r="N51" s="142">
        <v>0.2</v>
      </c>
      <c r="O51" s="142">
        <v>0.2</v>
      </c>
      <c r="P51" s="142">
        <v>0.2</v>
      </c>
      <c r="Q51" s="211">
        <v>1</v>
      </c>
      <c r="R51" s="239" t="s">
        <v>451</v>
      </c>
      <c r="S51" s="240"/>
      <c r="T51" s="240"/>
      <c r="U51" s="240"/>
      <c r="V51" s="240"/>
      <c r="W51" s="240"/>
      <c r="X51" s="240"/>
      <c r="Y51" s="241"/>
      <c r="Z51" s="245" t="s">
        <v>460</v>
      </c>
      <c r="AA51" s="240"/>
      <c r="AB51" s="240"/>
      <c r="AC51" s="240"/>
      <c r="AD51" s="240"/>
      <c r="AE51" s="240"/>
      <c r="AF51" s="246"/>
    </row>
    <row r="52" spans="2:32" ht="138.4" customHeight="1">
      <c r="B52" s="238"/>
      <c r="C52" s="237"/>
      <c r="D52" s="89" t="s">
        <v>50</v>
      </c>
      <c r="E52" s="90"/>
      <c r="F52" s="90"/>
      <c r="G52" s="90"/>
      <c r="H52" s="90"/>
      <c r="I52" s="90"/>
      <c r="J52" s="90"/>
      <c r="K52" s="90">
        <v>0</v>
      </c>
      <c r="L52" s="90">
        <v>0.2</v>
      </c>
      <c r="M52" s="90">
        <v>0.2</v>
      </c>
      <c r="N52" s="90">
        <v>0.2</v>
      </c>
      <c r="O52" s="90">
        <v>0.2</v>
      </c>
      <c r="P52" s="90"/>
      <c r="Q52" s="211">
        <f t="shared" si="1"/>
        <v>0.8</v>
      </c>
      <c r="R52" s="242"/>
      <c r="S52" s="243"/>
      <c r="T52" s="243"/>
      <c r="U52" s="243"/>
      <c r="V52" s="243"/>
      <c r="W52" s="243"/>
      <c r="X52" s="243"/>
      <c r="Y52" s="244"/>
      <c r="Z52" s="242"/>
      <c r="AA52" s="243"/>
      <c r="AB52" s="243"/>
      <c r="AC52" s="243"/>
      <c r="AD52" s="243"/>
      <c r="AE52" s="243"/>
      <c r="AF52" s="247"/>
    </row>
    <row r="53" spans="2:32" ht="15" customHeight="1">
      <c r="B53" s="15" t="s">
        <v>181</v>
      </c>
    </row>
  </sheetData>
  <mergeCells count="91">
    <mergeCell ref="Z41:AF42"/>
    <mergeCell ref="R43:Y44"/>
    <mergeCell ref="Z43:AF44"/>
    <mergeCell ref="R41:Y42"/>
    <mergeCell ref="R51:Y52"/>
    <mergeCell ref="R45:Y46"/>
    <mergeCell ref="R47:Y48"/>
    <mergeCell ref="Z45:AF46"/>
    <mergeCell ref="B43:B44"/>
    <mergeCell ref="C43:C44"/>
    <mergeCell ref="C45:C46"/>
    <mergeCell ref="B45:B46"/>
    <mergeCell ref="Z47:AF48"/>
    <mergeCell ref="B47:B48"/>
    <mergeCell ref="B35:B36"/>
    <mergeCell ref="C35:C36"/>
    <mergeCell ref="B39:B40"/>
    <mergeCell ref="C39:C40"/>
    <mergeCell ref="B41:B42"/>
    <mergeCell ref="C41:C42"/>
    <mergeCell ref="B38:AF38"/>
    <mergeCell ref="R40:Y40"/>
    <mergeCell ref="D39:D40"/>
    <mergeCell ref="E39:Q39"/>
    <mergeCell ref="R35:U36"/>
    <mergeCell ref="V35:Y36"/>
    <mergeCell ref="Z35:AC36"/>
    <mergeCell ref="AD35:AF36"/>
    <mergeCell ref="R39:AF39"/>
    <mergeCell ref="Z40:AF40"/>
    <mergeCell ref="B11:C13"/>
    <mergeCell ref="E7:I9"/>
    <mergeCell ref="B15:C15"/>
    <mergeCell ref="P7:Q7"/>
    <mergeCell ref="D11:AF13"/>
    <mergeCell ref="D15:L15"/>
    <mergeCell ref="N7:O7"/>
    <mergeCell ref="P8:Q8"/>
    <mergeCell ref="N9:O9"/>
    <mergeCell ref="P9:Q9"/>
    <mergeCell ref="J7:K9"/>
    <mergeCell ref="L7:M9"/>
    <mergeCell ref="Z15:AA15"/>
    <mergeCell ref="B7:C9"/>
    <mergeCell ref="D7:D9"/>
    <mergeCell ref="N8:O8"/>
    <mergeCell ref="B1:B4"/>
    <mergeCell ref="C1:AB1"/>
    <mergeCell ref="C2:AB2"/>
    <mergeCell ref="C3:AB4"/>
    <mergeCell ref="AC1:AF1"/>
    <mergeCell ref="AC2:AF2"/>
    <mergeCell ref="AC3:AF3"/>
    <mergeCell ref="AC4:AF4"/>
    <mergeCell ref="M15:R15"/>
    <mergeCell ref="AB15:AF15"/>
    <mergeCell ref="S15:Y15"/>
    <mergeCell ref="R28:Y29"/>
    <mergeCell ref="R30:Y30"/>
    <mergeCell ref="B19:AF19"/>
    <mergeCell ref="Q20:AF20"/>
    <mergeCell ref="D16:AC16"/>
    <mergeCell ref="C28:D29"/>
    <mergeCell ref="B28:B29"/>
    <mergeCell ref="B17:C17"/>
    <mergeCell ref="E28:P28"/>
    <mergeCell ref="Q28:Q29"/>
    <mergeCell ref="B27:AF27"/>
    <mergeCell ref="D17:AF17"/>
    <mergeCell ref="Z28:AF29"/>
    <mergeCell ref="B33:B34"/>
    <mergeCell ref="C33:C34"/>
    <mergeCell ref="D33:D34"/>
    <mergeCell ref="E33:Q33"/>
    <mergeCell ref="AD34:AF34"/>
    <mergeCell ref="Z30:AF30"/>
    <mergeCell ref="C20:P20"/>
    <mergeCell ref="C30:D30"/>
    <mergeCell ref="C51:C52"/>
    <mergeCell ref="B49:B50"/>
    <mergeCell ref="R49:Y50"/>
    <mergeCell ref="Z49:AF50"/>
    <mergeCell ref="C47:C48"/>
    <mergeCell ref="C49:C50"/>
    <mergeCell ref="Z51:AF52"/>
    <mergeCell ref="B51:B52"/>
    <mergeCell ref="V34:Y34"/>
    <mergeCell ref="Z34:AC34"/>
    <mergeCell ref="B32:AF32"/>
    <mergeCell ref="R33:AF33"/>
    <mergeCell ref="R34:U34"/>
  </mergeCells>
  <dataValidations count="3">
    <dataValidation type="textLength" operator="lessThanOrEqual" allowBlank="1" showInputMessage="1" showErrorMessage="1" errorTitle="Máximo 2.000 caracteres" error="Máximo 2.000 caracteres" sqref="R43 R45 R47 Z35 R41 R49 AD35 R35 R51" xr:uid="{00000000-0002-0000-0000-000000000000}">
      <formula1>2000</formula1>
    </dataValidation>
    <dataValidation type="textLength" operator="lessThanOrEqual" allowBlank="1" showInputMessage="1" showErrorMessage="1" errorTitle="Máximo 2.000 caracteres" error="Máximo 2.000 caracteres" promptTitle="2.000 caracteres" sqref="R30:R31" xr:uid="{00000000-0002-0000-0000-000001000000}">
      <formula1>2000</formula1>
    </dataValidation>
    <dataValidation type="list" allowBlank="1" showInputMessage="1" showErrorMessage="1" sqref="D7:D9" xr:uid="{00000000-0002-0000-0000-000002000000}">
      <formula1>$C$21:$N$21</formula1>
    </dataValidation>
  </dataValidations>
  <hyperlinks>
    <hyperlink ref="Z41" r:id="rId1" xr:uid="{48BC5FA7-D964-46F4-B63D-A0393CDC87BD}"/>
    <hyperlink ref="Z43" r:id="rId2" xr:uid="{BAA9158C-E597-4EEB-89C7-27883EC356C4}"/>
    <hyperlink ref="Z45" r:id="rId3" xr:uid="{23645381-0E88-4381-8C8B-E123B715ECF2}"/>
    <hyperlink ref="Z47" r:id="rId4" xr:uid="{2B1A8BDD-22E6-45F5-B284-ECBBBA8B0CD6}"/>
    <hyperlink ref="Z49" r:id="rId5" xr:uid="{177A0E9F-E55E-4A15-A559-B36D3031463E}"/>
    <hyperlink ref="Z51" r:id="rId6" xr:uid="{6881DF8B-D77D-4662-9634-2C6506D638AD}"/>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D11:AF13</xm:sqref>
        </x14:dataValidation>
        <x14:dataValidation type="list" allowBlank="1" showInputMessage="1" showErrorMessage="1" xr:uid="{DE3819A2-E2C6-40B8-AA71-26E1B8A63CDB}">
          <x14:formula1>
            <xm:f>listas!$A$2:$A$6</xm:f>
          </x14:formula1>
          <xm:sqref>D15:L15</xm:sqref>
        </x14:dataValidation>
        <x14:dataValidation type="list" allowBlank="1" showInputMessage="1" showErrorMessage="1" xr:uid="{8846E161-823A-4370-AD42-5BD0B7F51418}">
          <x14:formula1>
            <xm:f>listas!$B$2:$B$8</xm:f>
          </x14:formula1>
          <xm:sqref>S15:Y15</xm:sqref>
        </x14:dataValidation>
        <x14:dataValidation type="list" allowBlank="1" showInputMessage="1" showErrorMessage="1" xr:uid="{B110DE27-57FC-46FF-A6C8-F855FB03735E}">
          <x14:formula1>
            <xm:f>listas!$C$2:$C$20</xm:f>
          </x14:formula1>
          <xm:sqref>AB15:AF15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753C-C2D3-4B19-847E-155A9323915C}">
  <sheetPr>
    <tabColor theme="7" tint="0.39997558519241921"/>
    <pageSetUpPr fitToPage="1"/>
  </sheetPr>
  <dimension ref="A1:AO45"/>
  <sheetViews>
    <sheetView showGridLines="0" topLeftCell="L38" zoomScale="80" zoomScaleNormal="80" workbookViewId="0">
      <selection activeCell="Q35" sqref="Q35:T36"/>
    </sheetView>
  </sheetViews>
  <sheetFormatPr baseColWidth="10" defaultColWidth="10.71093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16.140625" style="15" customWidth="1"/>
    <col min="25" max="28" width="18.140625" style="15" customWidth="1"/>
    <col min="29" max="29" width="19" style="15" customWidth="1"/>
    <col min="30" max="30" width="19.42578125" style="15" customWidth="1"/>
    <col min="31" max="31" width="15.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273"/>
      <c r="B1" s="276" t="s">
        <v>121</v>
      </c>
      <c r="C1" s="277"/>
      <c r="D1" s="277"/>
      <c r="E1" s="277"/>
      <c r="F1" s="277"/>
      <c r="G1" s="277"/>
      <c r="H1" s="277"/>
      <c r="I1" s="277"/>
      <c r="J1" s="277"/>
      <c r="K1" s="277"/>
      <c r="L1" s="277"/>
      <c r="M1" s="277"/>
      <c r="N1" s="277"/>
      <c r="O1" s="277"/>
      <c r="P1" s="277"/>
      <c r="Q1" s="277"/>
      <c r="R1" s="277"/>
      <c r="S1" s="277"/>
      <c r="T1" s="277"/>
      <c r="U1" s="277"/>
      <c r="V1" s="277"/>
      <c r="W1" s="277"/>
      <c r="X1" s="277"/>
      <c r="Y1" s="277"/>
      <c r="Z1" s="277"/>
      <c r="AA1" s="278"/>
      <c r="AB1" s="285" t="s">
        <v>122</v>
      </c>
      <c r="AC1" s="286"/>
      <c r="AD1" s="286"/>
      <c r="AE1" s="287"/>
    </row>
    <row r="2" spans="1:31" ht="30.75" customHeight="1">
      <c r="A2" s="274"/>
      <c r="B2" s="276" t="s">
        <v>123</v>
      </c>
      <c r="C2" s="277"/>
      <c r="D2" s="277"/>
      <c r="E2" s="277"/>
      <c r="F2" s="277"/>
      <c r="G2" s="277"/>
      <c r="H2" s="277"/>
      <c r="I2" s="277"/>
      <c r="J2" s="277"/>
      <c r="K2" s="277"/>
      <c r="L2" s="277"/>
      <c r="M2" s="277"/>
      <c r="N2" s="277"/>
      <c r="O2" s="277"/>
      <c r="P2" s="277"/>
      <c r="Q2" s="277"/>
      <c r="R2" s="277"/>
      <c r="S2" s="277"/>
      <c r="T2" s="277"/>
      <c r="U2" s="277"/>
      <c r="V2" s="277"/>
      <c r="W2" s="277"/>
      <c r="X2" s="277"/>
      <c r="Y2" s="277"/>
      <c r="Z2" s="277"/>
      <c r="AA2" s="278"/>
      <c r="AB2" s="285" t="s">
        <v>124</v>
      </c>
      <c r="AC2" s="286"/>
      <c r="AD2" s="286"/>
      <c r="AE2" s="287"/>
    </row>
    <row r="3" spans="1:31" ht="24" customHeight="1">
      <c r="A3" s="274"/>
      <c r="B3" s="279" t="s">
        <v>125</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285" t="s">
        <v>126</v>
      </c>
      <c r="AC3" s="286"/>
      <c r="AD3" s="286"/>
      <c r="AE3" s="287"/>
    </row>
    <row r="4" spans="1:31" ht="21.75" customHeight="1">
      <c r="A4" s="275"/>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288" t="s">
        <v>127</v>
      </c>
      <c r="AC4" s="289"/>
      <c r="AD4" s="289"/>
      <c r="AE4" s="29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91" t="s">
        <v>4</v>
      </c>
      <c r="B7" s="292"/>
      <c r="C7" s="325" t="s">
        <v>150</v>
      </c>
      <c r="D7" s="291" t="s">
        <v>6</v>
      </c>
      <c r="E7" s="297"/>
      <c r="F7" s="297"/>
      <c r="G7" s="297"/>
      <c r="H7" s="292"/>
      <c r="I7" s="319">
        <v>45628</v>
      </c>
      <c r="J7" s="320"/>
      <c r="K7" s="291" t="s">
        <v>8</v>
      </c>
      <c r="L7" s="292"/>
      <c r="M7" s="311" t="s">
        <v>129</v>
      </c>
      <c r="N7" s="312"/>
      <c r="O7" s="300"/>
      <c r="P7" s="301"/>
      <c r="Q7" s="20"/>
      <c r="R7" s="20"/>
      <c r="S7" s="20"/>
      <c r="T7" s="20"/>
      <c r="U7" s="20"/>
      <c r="V7" s="20"/>
      <c r="W7" s="20"/>
      <c r="X7" s="20"/>
      <c r="Y7" s="20"/>
      <c r="Z7" s="21"/>
      <c r="AA7" s="20"/>
      <c r="AB7" s="20"/>
      <c r="AD7" s="22"/>
      <c r="AE7" s="23"/>
    </row>
    <row r="8" spans="1:31" ht="15">
      <c r="A8" s="293"/>
      <c r="B8" s="294"/>
      <c r="C8" s="326"/>
      <c r="D8" s="293"/>
      <c r="E8" s="298"/>
      <c r="F8" s="298"/>
      <c r="G8" s="298"/>
      <c r="H8" s="294"/>
      <c r="I8" s="321"/>
      <c r="J8" s="322"/>
      <c r="K8" s="293"/>
      <c r="L8" s="294"/>
      <c r="M8" s="328" t="s">
        <v>131</v>
      </c>
      <c r="N8" s="329"/>
      <c r="O8" s="313"/>
      <c r="P8" s="314"/>
      <c r="Q8" s="20"/>
      <c r="R8" s="20"/>
      <c r="S8" s="20"/>
      <c r="T8" s="20"/>
      <c r="U8" s="20"/>
      <c r="V8" s="20"/>
      <c r="W8" s="20"/>
      <c r="X8" s="20"/>
      <c r="Y8" s="20"/>
      <c r="Z8" s="21"/>
      <c r="AA8" s="20"/>
      <c r="AB8" s="20"/>
      <c r="AD8" s="22"/>
      <c r="AE8" s="23"/>
    </row>
    <row r="9" spans="1:31" ht="15">
      <c r="A9" s="295"/>
      <c r="B9" s="296"/>
      <c r="C9" s="327"/>
      <c r="D9" s="295"/>
      <c r="E9" s="299"/>
      <c r="F9" s="299"/>
      <c r="G9" s="299"/>
      <c r="H9" s="296"/>
      <c r="I9" s="323"/>
      <c r="J9" s="324"/>
      <c r="K9" s="295"/>
      <c r="L9" s="296"/>
      <c r="M9" s="315" t="s">
        <v>132</v>
      </c>
      <c r="N9" s="316"/>
      <c r="O9" s="317" t="s">
        <v>130</v>
      </c>
      <c r="P9" s="318"/>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1" t="s">
        <v>10</v>
      </c>
      <c r="B11" s="292"/>
      <c r="C11" s="249" t="s">
        <v>133</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c r="A12" s="293"/>
      <c r="B12" s="294"/>
      <c r="C12" s="302"/>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4"/>
    </row>
    <row r="13" spans="1:31" ht="15" customHeight="1">
      <c r="A13" s="295"/>
      <c r="B13" s="296"/>
      <c r="C13" s="305"/>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7"/>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25" customHeight="1">
      <c r="A15" s="268" t="s">
        <v>12</v>
      </c>
      <c r="B15" s="269"/>
      <c r="C15" s="308" t="s">
        <v>134</v>
      </c>
      <c r="D15" s="309"/>
      <c r="E15" s="309"/>
      <c r="F15" s="309"/>
      <c r="G15" s="309"/>
      <c r="H15" s="309"/>
      <c r="I15" s="309"/>
      <c r="J15" s="309"/>
      <c r="K15" s="310"/>
      <c r="L15" s="258" t="s">
        <v>14</v>
      </c>
      <c r="M15" s="259"/>
      <c r="N15" s="259"/>
      <c r="O15" s="259"/>
      <c r="P15" s="259"/>
      <c r="Q15" s="260"/>
      <c r="R15" s="264" t="s">
        <v>135</v>
      </c>
      <c r="S15" s="265"/>
      <c r="T15" s="265"/>
      <c r="U15" s="265"/>
      <c r="V15" s="265"/>
      <c r="W15" s="265"/>
      <c r="X15" s="266"/>
      <c r="Y15" s="258" t="s">
        <v>15</v>
      </c>
      <c r="Z15" s="260"/>
      <c r="AA15" s="261" t="s">
        <v>136</v>
      </c>
      <c r="AB15" s="262"/>
      <c r="AC15" s="262"/>
      <c r="AD15" s="262"/>
      <c r="AE15" s="263"/>
    </row>
    <row r="16" spans="1:31" ht="9" customHeight="1">
      <c r="A16" s="24"/>
      <c r="B16" s="20"/>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D16" s="22"/>
      <c r="AE16" s="23"/>
    </row>
    <row r="17" spans="1:33" s="40" customFormat="1" ht="37.5" customHeight="1">
      <c r="A17" s="268" t="s">
        <v>17</v>
      </c>
      <c r="B17" s="269"/>
      <c r="C17" s="261" t="s">
        <v>182</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3"/>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1.9" customHeight="1">
      <c r="A19" s="258" t="s">
        <v>138</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60"/>
      <c r="AF19" s="44"/>
    </row>
    <row r="20" spans="1:33" ht="31.9" customHeight="1">
      <c r="A20" s="45" t="s">
        <v>19</v>
      </c>
      <c r="B20" s="232" t="s">
        <v>139</v>
      </c>
      <c r="C20" s="233"/>
      <c r="D20" s="233"/>
      <c r="E20" s="233"/>
      <c r="F20" s="233"/>
      <c r="G20" s="233"/>
      <c r="H20" s="233"/>
      <c r="I20" s="233"/>
      <c r="J20" s="233"/>
      <c r="K20" s="233"/>
      <c r="L20" s="233"/>
      <c r="M20" s="233"/>
      <c r="N20" s="233"/>
      <c r="O20" s="234"/>
      <c r="P20" s="258" t="s">
        <v>140</v>
      </c>
      <c r="Q20" s="259"/>
      <c r="R20" s="259"/>
      <c r="S20" s="259"/>
      <c r="T20" s="259"/>
      <c r="U20" s="259"/>
      <c r="V20" s="259"/>
      <c r="W20" s="259"/>
      <c r="X20" s="259"/>
      <c r="Y20" s="259"/>
      <c r="Z20" s="259"/>
      <c r="AA20" s="259"/>
      <c r="AB20" s="259"/>
      <c r="AC20" s="259"/>
      <c r="AD20" s="259"/>
      <c r="AE20" s="260"/>
      <c r="AF20" s="44"/>
    </row>
    <row r="21" spans="1:33" ht="31.9"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62920000+159212</f>
        <v>63079212</v>
      </c>
      <c r="Y22" s="140"/>
      <c r="Z22" s="140"/>
      <c r="AA22" s="140">
        <v>7865000</v>
      </c>
      <c r="AB22" s="140"/>
      <c r="AC22" s="447">
        <f>SUM(W22:AB22)</f>
        <v>70944212</v>
      </c>
      <c r="AE22" s="59"/>
      <c r="AF22" s="52"/>
    </row>
    <row r="23" spans="1:33" ht="31.9"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89983</v>
      </c>
      <c r="X23" s="65">
        <f>63009983-W23</f>
        <v>62920000</v>
      </c>
      <c r="Y23" s="212">
        <f>63009983-W23-X23</f>
        <v>0</v>
      </c>
      <c r="Z23" s="212">
        <f>63009983-W23-X23-Y23</f>
        <v>0</v>
      </c>
      <c r="AA23" s="212">
        <f>63129412-W23-X23-Y23-Z23</f>
        <v>119429</v>
      </c>
      <c r="AB23" s="139"/>
      <c r="AC23" s="212">
        <f>SUM(W23:AB23)</f>
        <v>63129412</v>
      </c>
      <c r="AD23" s="207">
        <f>AC23/SUM(W22:AB22)</f>
        <v>0.88984584112372689</v>
      </c>
      <c r="AE23" s="64">
        <f>AC23/AC22</f>
        <v>0.88984584112372689</v>
      </c>
      <c r="AF23" s="52"/>
    </row>
    <row r="24" spans="1:33" ht="31.9" customHeight="1">
      <c r="A24" s="60" t="s">
        <v>23</v>
      </c>
      <c r="B24" s="61">
        <f>+B22-B23</f>
        <v>0</v>
      </c>
      <c r="C24" s="62">
        <f t="shared" ref="C24:H24" si="0">+C22-C23</f>
        <v>0</v>
      </c>
      <c r="D24" s="62">
        <f t="shared" si="0"/>
        <v>0</v>
      </c>
      <c r="E24" s="62">
        <f t="shared" si="0"/>
        <v>0</v>
      </c>
      <c r="F24" s="62">
        <f t="shared" si="0"/>
        <v>0</v>
      </c>
      <c r="G24" s="62">
        <f t="shared" si="0"/>
        <v>0</v>
      </c>
      <c r="H24" s="62">
        <f t="shared" si="0"/>
        <v>0</v>
      </c>
      <c r="I24" s="62"/>
      <c r="J24" s="62"/>
      <c r="K24" s="62"/>
      <c r="L24" s="62"/>
      <c r="M24" s="62"/>
      <c r="N24" s="62">
        <f>SUM(B24:M24)</f>
        <v>0</v>
      </c>
      <c r="O24" s="65"/>
      <c r="P24" s="60" t="s">
        <v>31</v>
      </c>
      <c r="Q24" s="61"/>
      <c r="R24" s="62"/>
      <c r="S24" s="62"/>
      <c r="T24" s="62"/>
      <c r="U24" s="62"/>
      <c r="V24" s="62"/>
      <c r="W24" s="62"/>
      <c r="X24" s="62"/>
      <c r="Y24" s="55">
        <v>9540879</v>
      </c>
      <c r="Z24" s="55">
        <v>15730000</v>
      </c>
      <c r="AA24" s="55">
        <v>15730000</v>
      </c>
      <c r="AB24" s="55">
        <f>22078333+7865000</f>
        <v>29943333</v>
      </c>
      <c r="AC24" s="448">
        <f>SUM(Y24:AB24)</f>
        <v>70944212</v>
      </c>
      <c r="AD24" s="62"/>
      <c r="AE24" s="66"/>
      <c r="AF24" s="52"/>
    </row>
    <row r="25" spans="1:33" ht="31.9"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4738334</f>
        <v>4738334</v>
      </c>
      <c r="Z25" s="69">
        <f>18951667-W25-X25-Y25</f>
        <v>14213333</v>
      </c>
      <c r="AA25" s="69">
        <f>36288317-Y25-Z25</f>
        <v>17336650</v>
      </c>
      <c r="AB25" s="69"/>
      <c r="AC25" s="69">
        <f>SUM(Q25:AB25)</f>
        <v>36288317</v>
      </c>
      <c r="AD25" s="213">
        <f>AC25/SUM(W24:AB24)</f>
        <v>0.51150496956679148</v>
      </c>
      <c r="AE25" s="71">
        <f>AC25/AC24</f>
        <v>0.51150496956679148</v>
      </c>
      <c r="AF25" s="52"/>
    </row>
    <row r="26" spans="1:33" s="72" customFormat="1" ht="16.5" customHeight="1"/>
    <row r="27" spans="1:33" ht="34.15" customHeight="1">
      <c r="A27" s="270" t="s">
        <v>154</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2"/>
    </row>
    <row r="28" spans="1:33" ht="15" customHeight="1">
      <c r="A28" s="256" t="s">
        <v>34</v>
      </c>
      <c r="B28" s="248" t="s">
        <v>36</v>
      </c>
      <c r="C28" s="248"/>
      <c r="D28" s="248" t="s">
        <v>155</v>
      </c>
      <c r="E28" s="248"/>
      <c r="F28" s="248"/>
      <c r="G28" s="248"/>
      <c r="H28" s="248"/>
      <c r="I28" s="248"/>
      <c r="J28" s="248"/>
      <c r="K28" s="248"/>
      <c r="L28" s="248"/>
      <c r="M28" s="248"/>
      <c r="N28" s="248"/>
      <c r="O28" s="248"/>
      <c r="P28" s="248" t="s">
        <v>102</v>
      </c>
      <c r="Q28" s="248" t="s">
        <v>156</v>
      </c>
      <c r="R28" s="248"/>
      <c r="S28" s="248"/>
      <c r="T28" s="248"/>
      <c r="U28" s="248"/>
      <c r="V28" s="248"/>
      <c r="W28" s="248"/>
      <c r="X28" s="248"/>
      <c r="Y28" s="248" t="s">
        <v>157</v>
      </c>
      <c r="Z28" s="248"/>
      <c r="AA28" s="248"/>
      <c r="AB28" s="248"/>
      <c r="AC28" s="248"/>
      <c r="AD28" s="248"/>
      <c r="AE28" s="252"/>
    </row>
    <row r="29" spans="1:33" ht="27" customHeight="1">
      <c r="A29" s="256"/>
      <c r="B29" s="248"/>
      <c r="C29" s="248"/>
      <c r="D29" s="73" t="s">
        <v>141</v>
      </c>
      <c r="E29" s="73" t="s">
        <v>142</v>
      </c>
      <c r="F29" s="73" t="s">
        <v>143</v>
      </c>
      <c r="G29" s="73" t="s">
        <v>144</v>
      </c>
      <c r="H29" s="73" t="s">
        <v>145</v>
      </c>
      <c r="I29" s="73" t="s">
        <v>146</v>
      </c>
      <c r="J29" s="73" t="s">
        <v>128</v>
      </c>
      <c r="K29" s="73" t="s">
        <v>147</v>
      </c>
      <c r="L29" s="73" t="s">
        <v>148</v>
      </c>
      <c r="M29" s="73" t="s">
        <v>149</v>
      </c>
      <c r="N29" s="73" t="s">
        <v>150</v>
      </c>
      <c r="O29" s="73" t="s">
        <v>151</v>
      </c>
      <c r="P29" s="248"/>
      <c r="Q29" s="248"/>
      <c r="R29" s="248"/>
      <c r="S29" s="248"/>
      <c r="T29" s="248"/>
      <c r="U29" s="248"/>
      <c r="V29" s="248"/>
      <c r="W29" s="248"/>
      <c r="X29" s="248"/>
      <c r="Y29" s="248"/>
      <c r="Z29" s="248"/>
      <c r="AA29" s="248"/>
      <c r="AB29" s="248"/>
      <c r="AC29" s="248"/>
      <c r="AD29" s="248"/>
      <c r="AE29" s="252"/>
    </row>
    <row r="30" spans="1:33" ht="42" customHeight="1">
      <c r="A30" s="160"/>
      <c r="B30" s="235"/>
      <c r="C30" s="235"/>
      <c r="D30" s="16"/>
      <c r="E30" s="16"/>
      <c r="F30" s="16"/>
      <c r="G30" s="16"/>
      <c r="H30" s="16"/>
      <c r="I30" s="16"/>
      <c r="J30" s="16"/>
      <c r="K30" s="16"/>
      <c r="L30" s="16"/>
      <c r="M30" s="16"/>
      <c r="N30" s="16"/>
      <c r="O30" s="16"/>
      <c r="P30" s="74">
        <f>SUM(D30:O30)</f>
        <v>0</v>
      </c>
      <c r="Q30" s="230" t="s">
        <v>158</v>
      </c>
      <c r="R30" s="230"/>
      <c r="S30" s="230"/>
      <c r="T30" s="230"/>
      <c r="U30" s="230"/>
      <c r="V30" s="230"/>
      <c r="W30" s="230"/>
      <c r="X30" s="230"/>
      <c r="Y30" s="230" t="s">
        <v>43</v>
      </c>
      <c r="Z30" s="230"/>
      <c r="AA30" s="230"/>
      <c r="AB30" s="230"/>
      <c r="AC30" s="230"/>
      <c r="AD30" s="230"/>
      <c r="AE30" s="231"/>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49" t="s">
        <v>159</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F32" s="134"/>
      <c r="AG32" s="134"/>
    </row>
    <row r="33" spans="1:41" ht="22.9" customHeight="1">
      <c r="A33" s="256" t="s">
        <v>44</v>
      </c>
      <c r="B33" s="248" t="s">
        <v>46</v>
      </c>
      <c r="C33" s="248" t="s">
        <v>36</v>
      </c>
      <c r="D33" s="248" t="s">
        <v>160</v>
      </c>
      <c r="E33" s="248"/>
      <c r="F33" s="248"/>
      <c r="G33" s="248"/>
      <c r="H33" s="248"/>
      <c r="I33" s="248"/>
      <c r="J33" s="248"/>
      <c r="K33" s="248"/>
      <c r="L33" s="248"/>
      <c r="M33" s="248"/>
      <c r="N33" s="248"/>
      <c r="O33" s="248"/>
      <c r="P33" s="248"/>
      <c r="Q33" s="248" t="s">
        <v>161</v>
      </c>
      <c r="R33" s="248"/>
      <c r="S33" s="248"/>
      <c r="T33" s="248"/>
      <c r="U33" s="248"/>
      <c r="V33" s="248"/>
      <c r="W33" s="248"/>
      <c r="X33" s="248"/>
      <c r="Y33" s="248"/>
      <c r="Z33" s="248"/>
      <c r="AA33" s="248"/>
      <c r="AB33" s="248"/>
      <c r="AC33" s="248"/>
      <c r="AD33" s="248"/>
      <c r="AE33" s="252"/>
      <c r="AF33" s="134"/>
      <c r="AG33" s="137"/>
      <c r="AH33" s="78"/>
      <c r="AI33" s="78"/>
      <c r="AJ33" s="78"/>
      <c r="AK33" s="78"/>
      <c r="AL33" s="78"/>
      <c r="AM33" s="78"/>
      <c r="AN33" s="78"/>
      <c r="AO33" s="78"/>
    </row>
    <row r="34" spans="1:41" ht="27" customHeight="1">
      <c r="A34" s="256"/>
      <c r="B34" s="248"/>
      <c r="C34" s="2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53" t="s">
        <v>52</v>
      </c>
      <c r="R34" s="254"/>
      <c r="S34" s="254"/>
      <c r="T34" s="255"/>
      <c r="U34" s="248" t="s">
        <v>54</v>
      </c>
      <c r="V34" s="248"/>
      <c r="W34" s="248"/>
      <c r="X34" s="248"/>
      <c r="Y34" s="248" t="s">
        <v>56</v>
      </c>
      <c r="Z34" s="248"/>
      <c r="AA34" s="248"/>
      <c r="AB34" s="248"/>
      <c r="AC34" s="248" t="s">
        <v>58</v>
      </c>
      <c r="AD34" s="248"/>
      <c r="AE34" s="252"/>
      <c r="AF34" s="134"/>
      <c r="AG34" s="137"/>
      <c r="AH34" s="78"/>
      <c r="AI34" s="78"/>
      <c r="AJ34" s="78"/>
      <c r="AK34" s="78"/>
      <c r="AL34" s="78"/>
      <c r="AM34" s="78"/>
      <c r="AN34" s="78"/>
      <c r="AO34" s="78"/>
    </row>
    <row r="35" spans="1:41" ht="153" customHeight="1">
      <c r="A35" s="330" t="s">
        <v>182</v>
      </c>
      <c r="B35" s="362">
        <v>0.3</v>
      </c>
      <c r="C35" s="80" t="s">
        <v>48</v>
      </c>
      <c r="D35" s="79"/>
      <c r="E35" s="79"/>
      <c r="F35" s="79"/>
      <c r="G35" s="79"/>
      <c r="H35" s="79"/>
      <c r="I35" s="79"/>
      <c r="J35" s="208">
        <v>2</v>
      </c>
      <c r="K35" s="208">
        <v>1</v>
      </c>
      <c r="L35" s="208">
        <v>1</v>
      </c>
      <c r="M35" s="208">
        <v>1</v>
      </c>
      <c r="N35" s="208">
        <v>1</v>
      </c>
      <c r="O35" s="208">
        <v>1</v>
      </c>
      <c r="P35" s="209">
        <v>1</v>
      </c>
      <c r="Q35" s="364" t="s">
        <v>465</v>
      </c>
      <c r="R35" s="365"/>
      <c r="S35" s="365"/>
      <c r="T35" s="366"/>
      <c r="U35" s="350" t="s">
        <v>466</v>
      </c>
      <c r="V35" s="350"/>
      <c r="W35" s="350"/>
      <c r="X35" s="350"/>
      <c r="Y35" s="350" t="s">
        <v>433</v>
      </c>
      <c r="Z35" s="350"/>
      <c r="AA35" s="350"/>
      <c r="AB35" s="350"/>
      <c r="AC35" s="350" t="s">
        <v>440</v>
      </c>
      <c r="AD35" s="350"/>
      <c r="AE35" s="352"/>
      <c r="AF35" s="134"/>
      <c r="AG35" s="137"/>
      <c r="AH35" s="78"/>
      <c r="AI35" s="78"/>
      <c r="AJ35" s="78"/>
      <c r="AK35" s="78"/>
      <c r="AL35" s="78"/>
      <c r="AM35" s="78"/>
      <c r="AN35" s="78"/>
      <c r="AO35" s="78"/>
    </row>
    <row r="36" spans="1:41" ht="153" customHeight="1">
      <c r="A36" s="331"/>
      <c r="B36" s="363"/>
      <c r="C36" s="81" t="s">
        <v>50</v>
      </c>
      <c r="D36" s="138"/>
      <c r="E36" s="138"/>
      <c r="F36" s="138"/>
      <c r="G36" s="82"/>
      <c r="H36" s="82"/>
      <c r="I36" s="82"/>
      <c r="J36" s="194">
        <v>1</v>
      </c>
      <c r="K36" s="194">
        <v>1</v>
      </c>
      <c r="L36" s="215">
        <v>1</v>
      </c>
      <c r="M36" s="194">
        <v>1</v>
      </c>
      <c r="N36" s="215">
        <v>1</v>
      </c>
      <c r="O36" s="82"/>
      <c r="P36" s="210">
        <v>1</v>
      </c>
      <c r="Q36" s="367"/>
      <c r="R36" s="368"/>
      <c r="S36" s="368"/>
      <c r="T36" s="369"/>
      <c r="U36" s="351"/>
      <c r="V36" s="351"/>
      <c r="W36" s="351"/>
      <c r="X36" s="351"/>
      <c r="Y36" s="351"/>
      <c r="Z36" s="351"/>
      <c r="AA36" s="351"/>
      <c r="AB36" s="351"/>
      <c r="AC36" s="351"/>
      <c r="AD36" s="351"/>
      <c r="AE36" s="353"/>
      <c r="AF36" s="134"/>
      <c r="AG36" s="137"/>
      <c r="AH36" s="78"/>
      <c r="AI36" s="78"/>
      <c r="AJ36" s="78"/>
      <c r="AK36" s="78"/>
      <c r="AL36" s="78"/>
      <c r="AM36" s="78"/>
      <c r="AN36" s="78"/>
      <c r="AO36" s="78"/>
    </row>
    <row r="37" spans="1:41" s="72" customFormat="1" ht="17.25" customHeight="1"/>
    <row r="38" spans="1:41" ht="45" customHeight="1">
      <c r="A38" s="249" t="s">
        <v>162</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78"/>
      <c r="AH38" s="78"/>
      <c r="AI38" s="78"/>
      <c r="AJ38" s="78"/>
      <c r="AK38" s="78"/>
      <c r="AL38" s="78"/>
      <c r="AM38" s="78"/>
      <c r="AN38" s="78"/>
      <c r="AO38" s="78"/>
    </row>
    <row r="39" spans="1:41" ht="25.9" customHeight="1">
      <c r="A39" s="334" t="s">
        <v>60</v>
      </c>
      <c r="B39" s="335" t="s">
        <v>163</v>
      </c>
      <c r="C39" s="337" t="s">
        <v>164</v>
      </c>
      <c r="D39" s="339" t="s">
        <v>165</v>
      </c>
      <c r="E39" s="340"/>
      <c r="F39" s="340"/>
      <c r="G39" s="340"/>
      <c r="H39" s="340"/>
      <c r="I39" s="340"/>
      <c r="J39" s="340"/>
      <c r="K39" s="340"/>
      <c r="L39" s="340"/>
      <c r="M39" s="340"/>
      <c r="N39" s="340"/>
      <c r="O39" s="340"/>
      <c r="P39" s="341"/>
      <c r="Q39" s="335" t="s">
        <v>166</v>
      </c>
      <c r="R39" s="335"/>
      <c r="S39" s="335"/>
      <c r="T39" s="335"/>
      <c r="U39" s="335"/>
      <c r="V39" s="335"/>
      <c r="W39" s="335"/>
      <c r="X39" s="335"/>
      <c r="Y39" s="335"/>
      <c r="Z39" s="335"/>
      <c r="AA39" s="335"/>
      <c r="AB39" s="335"/>
      <c r="AC39" s="335"/>
      <c r="AD39" s="335"/>
      <c r="AE39" s="354"/>
      <c r="AG39" s="78"/>
      <c r="AH39" s="78"/>
      <c r="AI39" s="78"/>
      <c r="AJ39" s="78"/>
      <c r="AK39" s="78"/>
      <c r="AL39" s="78"/>
      <c r="AM39" s="78"/>
      <c r="AN39" s="78"/>
      <c r="AO39" s="78"/>
    </row>
    <row r="40" spans="1:41" ht="25.9" customHeight="1">
      <c r="A40" s="256"/>
      <c r="B40" s="248"/>
      <c r="C40" s="338"/>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53" t="s">
        <v>180</v>
      </c>
      <c r="R40" s="254"/>
      <c r="S40" s="254"/>
      <c r="T40" s="254"/>
      <c r="U40" s="254"/>
      <c r="V40" s="254"/>
      <c r="W40" s="254"/>
      <c r="X40" s="255"/>
      <c r="Y40" s="253" t="s">
        <v>68</v>
      </c>
      <c r="Z40" s="254"/>
      <c r="AA40" s="254"/>
      <c r="AB40" s="254"/>
      <c r="AC40" s="254"/>
      <c r="AD40" s="254"/>
      <c r="AE40" s="355"/>
      <c r="AG40" s="84"/>
      <c r="AH40" s="84"/>
      <c r="AI40" s="84"/>
      <c r="AJ40" s="84"/>
      <c r="AK40" s="84"/>
      <c r="AL40" s="84"/>
      <c r="AM40" s="84"/>
      <c r="AN40" s="84"/>
      <c r="AO40" s="84"/>
    </row>
    <row r="41" spans="1:41" ht="139.15" customHeight="1">
      <c r="A41" s="361" t="s">
        <v>376</v>
      </c>
      <c r="B41" s="336">
        <v>0.15</v>
      </c>
      <c r="C41" s="85" t="s">
        <v>48</v>
      </c>
      <c r="D41" s="86"/>
      <c r="E41" s="86"/>
      <c r="F41" s="86"/>
      <c r="G41" s="86"/>
      <c r="H41" s="86"/>
      <c r="I41" s="86"/>
      <c r="J41" s="86">
        <v>0.16</v>
      </c>
      <c r="K41" s="86">
        <v>0.16</v>
      </c>
      <c r="L41" s="86">
        <v>0.17</v>
      </c>
      <c r="M41" s="86">
        <v>0.17</v>
      </c>
      <c r="N41" s="86">
        <v>0.17</v>
      </c>
      <c r="O41" s="86">
        <v>0.17</v>
      </c>
      <c r="P41" s="87">
        <f>SUM(J41:O41)</f>
        <v>1</v>
      </c>
      <c r="Q41" s="239" t="s">
        <v>463</v>
      </c>
      <c r="R41" s="240"/>
      <c r="S41" s="240"/>
      <c r="T41" s="240"/>
      <c r="U41" s="240"/>
      <c r="V41" s="240"/>
      <c r="W41" s="240"/>
      <c r="X41" s="241"/>
      <c r="Y41" s="245" t="s">
        <v>461</v>
      </c>
      <c r="Z41" s="240"/>
      <c r="AA41" s="240"/>
      <c r="AB41" s="240"/>
      <c r="AC41" s="240"/>
      <c r="AD41" s="240"/>
      <c r="AE41" s="246"/>
      <c r="AG41" s="88"/>
      <c r="AH41" s="88"/>
      <c r="AI41" s="88"/>
      <c r="AJ41" s="88"/>
      <c r="AK41" s="88"/>
      <c r="AL41" s="88"/>
      <c r="AM41" s="88"/>
      <c r="AN41" s="88"/>
      <c r="AO41" s="88"/>
    </row>
    <row r="42" spans="1:41" ht="86.25" customHeight="1">
      <c r="A42" s="361"/>
      <c r="B42" s="336"/>
      <c r="C42" s="89" t="s">
        <v>50</v>
      </c>
      <c r="D42" s="90"/>
      <c r="E42" s="90"/>
      <c r="F42" s="90"/>
      <c r="G42" s="90"/>
      <c r="H42" s="90"/>
      <c r="I42" s="90"/>
      <c r="J42" s="90">
        <v>0.16</v>
      </c>
      <c r="K42" s="90">
        <v>0.16</v>
      </c>
      <c r="L42" s="90">
        <v>0.17</v>
      </c>
      <c r="M42" s="90">
        <v>0.17</v>
      </c>
      <c r="N42" s="90">
        <v>0.17</v>
      </c>
      <c r="O42" s="90"/>
      <c r="P42" s="87">
        <f t="shared" ref="P42:P44" si="1">SUM(D42:O42)</f>
        <v>0.83000000000000007</v>
      </c>
      <c r="Q42" s="242"/>
      <c r="R42" s="243"/>
      <c r="S42" s="243"/>
      <c r="T42" s="243"/>
      <c r="U42" s="243"/>
      <c r="V42" s="243"/>
      <c r="W42" s="243"/>
      <c r="X42" s="244"/>
      <c r="Y42" s="242"/>
      <c r="Z42" s="243"/>
      <c r="AA42" s="243"/>
      <c r="AB42" s="243"/>
      <c r="AC42" s="243"/>
      <c r="AD42" s="243"/>
      <c r="AE42" s="247"/>
    </row>
    <row r="43" spans="1:41" ht="52.9" customHeight="1">
      <c r="A43" s="361" t="s">
        <v>386</v>
      </c>
      <c r="B43" s="336">
        <v>0.15</v>
      </c>
      <c r="C43" s="85" t="s">
        <v>48</v>
      </c>
      <c r="D43" s="86"/>
      <c r="E43" s="86"/>
      <c r="F43" s="86"/>
      <c r="G43" s="86"/>
      <c r="H43" s="86"/>
      <c r="I43" s="86"/>
      <c r="J43" s="142">
        <v>0.42</v>
      </c>
      <c r="K43" s="142">
        <v>0.08</v>
      </c>
      <c r="L43" s="142">
        <v>0.15</v>
      </c>
      <c r="M43" s="142">
        <v>0.15</v>
      </c>
      <c r="N43" s="142">
        <v>0.12</v>
      </c>
      <c r="O43" s="142">
        <v>0.08</v>
      </c>
      <c r="P43" s="211">
        <f>SUM(J43:O43)</f>
        <v>1</v>
      </c>
      <c r="Q43" s="239" t="s">
        <v>464</v>
      </c>
      <c r="R43" s="240"/>
      <c r="S43" s="240"/>
      <c r="T43" s="240"/>
      <c r="U43" s="240"/>
      <c r="V43" s="240"/>
      <c r="W43" s="240"/>
      <c r="X43" s="241"/>
      <c r="Y43" s="245" t="s">
        <v>462</v>
      </c>
      <c r="Z43" s="240"/>
      <c r="AA43" s="240"/>
      <c r="AB43" s="240"/>
      <c r="AC43" s="240"/>
      <c r="AD43" s="240"/>
      <c r="AE43" s="246"/>
    </row>
    <row r="44" spans="1:41" ht="58.15" customHeight="1">
      <c r="A44" s="361"/>
      <c r="B44" s="336"/>
      <c r="C44" s="89" t="s">
        <v>50</v>
      </c>
      <c r="D44" s="90"/>
      <c r="E44" s="90"/>
      <c r="F44" s="90"/>
      <c r="G44" s="90"/>
      <c r="H44" s="90"/>
      <c r="I44" s="90"/>
      <c r="J44" s="90">
        <v>0.42</v>
      </c>
      <c r="K44" s="90">
        <v>0.08</v>
      </c>
      <c r="L44" s="90">
        <v>0.25</v>
      </c>
      <c r="M44" s="90">
        <v>0.25</v>
      </c>
      <c r="N44" s="90">
        <v>0.05</v>
      </c>
      <c r="O44" s="90"/>
      <c r="P44" s="87">
        <f t="shared" si="1"/>
        <v>1.05</v>
      </c>
      <c r="Q44" s="242"/>
      <c r="R44" s="243"/>
      <c r="S44" s="243"/>
      <c r="T44" s="243"/>
      <c r="U44" s="243"/>
      <c r="V44" s="243"/>
      <c r="W44" s="243"/>
      <c r="X44" s="244"/>
      <c r="Y44" s="242"/>
      <c r="Z44" s="243"/>
      <c r="AA44" s="243"/>
      <c r="AB44" s="243"/>
      <c r="AC44" s="243"/>
      <c r="AD44" s="243"/>
      <c r="AE44" s="247"/>
    </row>
    <row r="45" spans="1:41" ht="15" customHeight="1">
      <c r="A45" s="15" t="s">
        <v>181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96DD95C8-6E96-4CF2-881D-30ECA278EE05}">
      <formula1>$B$21:$M$21</formula1>
    </dataValidation>
    <dataValidation type="textLength" operator="lessThanOrEqual" allowBlank="1" showInputMessage="1" showErrorMessage="1" errorTitle="Máximo 2.000 caracteres" error="Máximo 2.000 caracteres" promptTitle="2.000 caracteres" sqref="Q30:Q31" xr:uid="{3C7CCD9E-5959-454C-A91A-A8F487EEE5FF}">
      <formula1>2000</formula1>
    </dataValidation>
    <dataValidation type="textLength" operator="lessThanOrEqual" allowBlank="1" showInputMessage="1" showErrorMessage="1" errorTitle="Máximo 2.000 caracteres" error="Máximo 2.000 caracteres" sqref="AC35 Q35 Y35 Q41 Q43" xr:uid="{3F3BE1F6-EA74-44B3-8538-4045EC820D8F}">
      <formula1>2000</formula1>
    </dataValidation>
  </dataValidations>
  <hyperlinks>
    <hyperlink ref="Y41" r:id="rId1" xr:uid="{2814FF27-0340-422B-AD4F-1EAA094C3532}"/>
    <hyperlink ref="Y43" r:id="rId2" xr:uid="{D37215A0-2410-40A7-8A11-CCD6974B97E8}"/>
  </hyperlinks>
  <pageMargins left="0.7" right="0.7" top="0.75" bottom="0.75" header="0.3" footer="0.3"/>
  <pageSetup scale="2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853AF2C3-8A81-48E7-8EB7-171143299E38}">
          <x14:formula1>
            <xm:f>listas!$C$2:$C$20</xm:f>
          </x14:formula1>
          <xm:sqref>AA15:AE15</xm:sqref>
        </x14:dataValidation>
        <x14:dataValidation type="list" allowBlank="1" showInputMessage="1" showErrorMessage="1" xr:uid="{DB99F2AD-D39A-4647-ADC1-0645024DEEE4}">
          <x14:formula1>
            <xm:f>listas!$B$2:$B$8</xm:f>
          </x14:formula1>
          <xm:sqref>R15:X15</xm:sqref>
        </x14:dataValidation>
        <x14:dataValidation type="list" allowBlank="1" showInputMessage="1" showErrorMessage="1" xr:uid="{3ACBA07D-6984-4633-B5EC-06CE1986BD01}">
          <x14:formula1>
            <xm:f>listas!$A$2:$A$6</xm:f>
          </x14:formula1>
          <xm:sqref>C15:K15</xm:sqref>
        </x14:dataValidation>
        <x14:dataValidation type="list" allowBlank="1" showInputMessage="1" showErrorMessage="1" xr:uid="{823DB76F-C33D-4D66-B5B7-316AE7290261}">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6A2F-98BB-4E45-BF15-28E458433C4B}">
  <sheetPr>
    <tabColor theme="7" tint="0.39997558519241921"/>
    <pageSetUpPr fitToPage="1"/>
  </sheetPr>
  <dimension ref="A1:AO44"/>
  <sheetViews>
    <sheetView showGridLines="0" topLeftCell="O39" zoomScale="80" zoomScaleNormal="80" workbookViewId="0">
      <selection activeCell="A43" sqref="A43:A44"/>
    </sheetView>
  </sheetViews>
  <sheetFormatPr baseColWidth="10" defaultColWidth="10.71093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47.1406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273"/>
      <c r="B1" s="276" t="s">
        <v>121</v>
      </c>
      <c r="C1" s="277"/>
      <c r="D1" s="277"/>
      <c r="E1" s="277"/>
      <c r="F1" s="277"/>
      <c r="G1" s="277"/>
      <c r="H1" s="277"/>
      <c r="I1" s="277"/>
      <c r="J1" s="277"/>
      <c r="K1" s="277"/>
      <c r="L1" s="277"/>
      <c r="M1" s="277"/>
      <c r="N1" s="277"/>
      <c r="O1" s="277"/>
      <c r="P1" s="277"/>
      <c r="Q1" s="277"/>
      <c r="R1" s="277"/>
      <c r="S1" s="277"/>
      <c r="T1" s="277"/>
      <c r="U1" s="277"/>
      <c r="V1" s="277"/>
      <c r="W1" s="277"/>
      <c r="X1" s="277"/>
      <c r="Y1" s="277"/>
      <c r="Z1" s="277"/>
      <c r="AA1" s="278"/>
      <c r="AB1" s="285" t="s">
        <v>122</v>
      </c>
      <c r="AC1" s="286"/>
      <c r="AD1" s="286"/>
      <c r="AE1" s="287"/>
    </row>
    <row r="2" spans="1:31" ht="30.75" customHeight="1">
      <c r="A2" s="274"/>
      <c r="B2" s="276" t="s">
        <v>123</v>
      </c>
      <c r="C2" s="277"/>
      <c r="D2" s="277"/>
      <c r="E2" s="277"/>
      <c r="F2" s="277"/>
      <c r="G2" s="277"/>
      <c r="H2" s="277"/>
      <c r="I2" s="277"/>
      <c r="J2" s="277"/>
      <c r="K2" s="277"/>
      <c r="L2" s="277"/>
      <c r="M2" s="277"/>
      <c r="N2" s="277"/>
      <c r="O2" s="277"/>
      <c r="P2" s="277"/>
      <c r="Q2" s="277"/>
      <c r="R2" s="277"/>
      <c r="S2" s="277"/>
      <c r="T2" s="277"/>
      <c r="U2" s="277"/>
      <c r="V2" s="277"/>
      <c r="W2" s="277"/>
      <c r="X2" s="277"/>
      <c r="Y2" s="277"/>
      <c r="Z2" s="277"/>
      <c r="AA2" s="278"/>
      <c r="AB2" s="285" t="s">
        <v>124</v>
      </c>
      <c r="AC2" s="286"/>
      <c r="AD2" s="286"/>
      <c r="AE2" s="287"/>
    </row>
    <row r="3" spans="1:31" ht="24" customHeight="1">
      <c r="A3" s="274"/>
      <c r="B3" s="279" t="s">
        <v>125</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285" t="s">
        <v>126</v>
      </c>
      <c r="AC3" s="286"/>
      <c r="AD3" s="286"/>
      <c r="AE3" s="287"/>
    </row>
    <row r="4" spans="1:31" ht="21.75" customHeight="1">
      <c r="A4" s="275"/>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288" t="s">
        <v>127</v>
      </c>
      <c r="AC4" s="289"/>
      <c r="AD4" s="289"/>
      <c r="AE4" s="29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91" t="s">
        <v>4</v>
      </c>
      <c r="B7" s="292"/>
      <c r="C7" s="375" t="s">
        <v>150</v>
      </c>
      <c r="D7" s="291" t="s">
        <v>6</v>
      </c>
      <c r="E7" s="297"/>
      <c r="F7" s="297"/>
      <c r="G7" s="297"/>
      <c r="H7" s="292"/>
      <c r="I7" s="319">
        <v>45628</v>
      </c>
      <c r="J7" s="320"/>
      <c r="K7" s="291" t="s">
        <v>8</v>
      </c>
      <c r="L7" s="292"/>
      <c r="M7" s="311" t="s">
        <v>129</v>
      </c>
      <c r="N7" s="312"/>
      <c r="O7" s="300"/>
      <c r="P7" s="301"/>
      <c r="Q7" s="20"/>
      <c r="R7" s="20"/>
      <c r="S7" s="20"/>
      <c r="T7" s="20"/>
      <c r="U7" s="20"/>
      <c r="V7" s="20"/>
      <c r="W7" s="20"/>
      <c r="X7" s="20"/>
      <c r="Y7" s="20"/>
      <c r="Z7" s="21"/>
      <c r="AA7" s="20"/>
      <c r="AB7" s="20"/>
      <c r="AD7" s="22"/>
      <c r="AE7" s="23"/>
    </row>
    <row r="8" spans="1:31" ht="15">
      <c r="A8" s="293"/>
      <c r="B8" s="294"/>
      <c r="C8" s="376"/>
      <c r="D8" s="293"/>
      <c r="E8" s="298"/>
      <c r="F8" s="298"/>
      <c r="G8" s="298"/>
      <c r="H8" s="294"/>
      <c r="I8" s="321"/>
      <c r="J8" s="322"/>
      <c r="K8" s="293"/>
      <c r="L8" s="294"/>
      <c r="M8" s="328" t="s">
        <v>131</v>
      </c>
      <c r="N8" s="329"/>
      <c r="O8" s="313"/>
      <c r="P8" s="314"/>
      <c r="Q8" s="20"/>
      <c r="R8" s="20"/>
      <c r="S8" s="20"/>
      <c r="T8" s="20"/>
      <c r="U8" s="20"/>
      <c r="V8" s="20"/>
      <c r="W8" s="20"/>
      <c r="X8" s="20"/>
      <c r="Y8" s="20"/>
      <c r="Z8" s="21"/>
      <c r="AA8" s="20"/>
      <c r="AB8" s="20"/>
      <c r="AD8" s="22"/>
      <c r="AE8" s="23"/>
    </row>
    <row r="9" spans="1:31" ht="15">
      <c r="A9" s="295"/>
      <c r="B9" s="296"/>
      <c r="C9" s="377"/>
      <c r="D9" s="295"/>
      <c r="E9" s="299"/>
      <c r="F9" s="299"/>
      <c r="G9" s="299"/>
      <c r="H9" s="296"/>
      <c r="I9" s="323"/>
      <c r="J9" s="324"/>
      <c r="K9" s="295"/>
      <c r="L9" s="296"/>
      <c r="M9" s="315" t="s">
        <v>132</v>
      </c>
      <c r="N9" s="316"/>
      <c r="O9" s="317" t="s">
        <v>183</v>
      </c>
      <c r="P9" s="318"/>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1" t="s">
        <v>10</v>
      </c>
      <c r="B11" s="292"/>
      <c r="C11" s="249" t="s">
        <v>133</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c r="A12" s="293"/>
      <c r="B12" s="294"/>
      <c r="C12" s="302"/>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4"/>
    </row>
    <row r="13" spans="1:31" ht="15" customHeight="1">
      <c r="A13" s="295"/>
      <c r="B13" s="296"/>
      <c r="C13" s="305"/>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7"/>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4" customHeight="1">
      <c r="A15" s="268" t="s">
        <v>12</v>
      </c>
      <c r="B15" s="269"/>
      <c r="C15" s="308" t="s">
        <v>134</v>
      </c>
      <c r="D15" s="309"/>
      <c r="E15" s="309"/>
      <c r="F15" s="309"/>
      <c r="G15" s="309"/>
      <c r="H15" s="309"/>
      <c r="I15" s="309"/>
      <c r="J15" s="309"/>
      <c r="K15" s="310"/>
      <c r="L15" s="258" t="s">
        <v>14</v>
      </c>
      <c r="M15" s="259"/>
      <c r="N15" s="259"/>
      <c r="O15" s="259"/>
      <c r="P15" s="259"/>
      <c r="Q15" s="260"/>
      <c r="R15" s="264" t="s">
        <v>135</v>
      </c>
      <c r="S15" s="265"/>
      <c r="T15" s="265"/>
      <c r="U15" s="265"/>
      <c r="V15" s="265"/>
      <c r="W15" s="265"/>
      <c r="X15" s="266"/>
      <c r="Y15" s="258" t="s">
        <v>15</v>
      </c>
      <c r="Z15" s="260"/>
      <c r="AA15" s="261" t="s">
        <v>185</v>
      </c>
      <c r="AB15" s="262"/>
      <c r="AC15" s="262"/>
      <c r="AD15" s="262"/>
      <c r="AE15" s="263"/>
    </row>
    <row r="16" spans="1:31" ht="9" customHeight="1">
      <c r="A16" s="24"/>
      <c r="B16" s="20"/>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D16" s="22"/>
      <c r="AE16" s="23"/>
    </row>
    <row r="17" spans="1:33" s="40" customFormat="1" ht="37.5" customHeight="1">
      <c r="A17" s="268" t="s">
        <v>17</v>
      </c>
      <c r="B17" s="269"/>
      <c r="C17" s="261" t="s">
        <v>184</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3"/>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1.9" customHeight="1">
      <c r="A19" s="258" t="s">
        <v>138</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60"/>
      <c r="AF19" s="44"/>
    </row>
    <row r="20" spans="1:33" ht="31.9" customHeight="1">
      <c r="A20" s="45" t="s">
        <v>19</v>
      </c>
      <c r="B20" s="232" t="s">
        <v>139</v>
      </c>
      <c r="C20" s="233"/>
      <c r="D20" s="233"/>
      <c r="E20" s="233"/>
      <c r="F20" s="233"/>
      <c r="G20" s="233"/>
      <c r="H20" s="233"/>
      <c r="I20" s="233"/>
      <c r="J20" s="233"/>
      <c r="K20" s="233"/>
      <c r="L20" s="233"/>
      <c r="M20" s="233"/>
      <c r="N20" s="233"/>
      <c r="O20" s="234"/>
      <c r="P20" s="258" t="s">
        <v>140</v>
      </c>
      <c r="Q20" s="259"/>
      <c r="R20" s="259"/>
      <c r="S20" s="259"/>
      <c r="T20" s="259"/>
      <c r="U20" s="259"/>
      <c r="V20" s="259"/>
      <c r="W20" s="259"/>
      <c r="X20" s="259"/>
      <c r="Y20" s="259"/>
      <c r="Z20" s="259"/>
      <c r="AA20" s="259"/>
      <c r="AB20" s="259"/>
      <c r="AC20" s="259"/>
      <c r="AD20" s="259"/>
      <c r="AE20" s="260"/>
      <c r="AF20" s="44"/>
    </row>
    <row r="21" spans="1:33" ht="31.9"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74256788+39910214</f>
        <v>114167002</v>
      </c>
      <c r="Y22" s="58"/>
      <c r="Z22" s="58"/>
      <c r="AA22" s="58">
        <v>14425839</v>
      </c>
      <c r="AB22" s="58"/>
      <c r="AC22" s="445">
        <f>SUM(Q22:AB22)</f>
        <v>128592841</v>
      </c>
      <c r="AE22" s="59"/>
      <c r="AF22" s="52"/>
    </row>
    <row r="23" spans="1:33" ht="31.9"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34018075</f>
        <v>34018075</v>
      </c>
      <c r="X23" s="62">
        <f>98525407-W23</f>
        <v>64507332</v>
      </c>
      <c r="Y23" s="62">
        <f>98525407-W23-X23</f>
        <v>0</v>
      </c>
      <c r="Z23" s="62">
        <f>98525407-W23-X23-Y23</f>
        <v>0</v>
      </c>
      <c r="AA23" s="62">
        <f>121918064-W23-X23-Y23-Z23</f>
        <v>23392657</v>
      </c>
      <c r="AB23" s="62"/>
      <c r="AC23" s="62">
        <f>SUM(Q23:AB23)</f>
        <v>121918064</v>
      </c>
      <c r="AD23" s="167">
        <f>AC23/SUM(W22:AB22)</f>
        <v>0.94809371230860351</v>
      </c>
      <c r="AE23" s="64">
        <f>AC23/AC22</f>
        <v>0.94809371230860351</v>
      </c>
      <c r="AF23" s="52"/>
    </row>
    <row r="24" spans="1:33" ht="31.9"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16363647</v>
      </c>
      <c r="Z24" s="62">
        <v>35230864</v>
      </c>
      <c r="AA24" s="62">
        <v>30397530</v>
      </c>
      <c r="AB24" s="62">
        <v>46600800</v>
      </c>
      <c r="AC24" s="446">
        <f>SUM(Q24:AB24)</f>
        <v>128592841</v>
      </c>
      <c r="AD24" s="62"/>
      <c r="AE24" s="66"/>
      <c r="AF24" s="52"/>
    </row>
    <row r="25" spans="1:33" ht="31.9"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3639758</f>
        <v>3639758</v>
      </c>
      <c r="Z25" s="69">
        <f>21223089-W25-X25-Y25</f>
        <v>17583331</v>
      </c>
      <c r="AA25" s="69">
        <f>43238753-Y25-Z25</f>
        <v>22015664</v>
      </c>
      <c r="AB25" s="69"/>
      <c r="AC25" s="69">
        <f>SUM(Q25:AB25)</f>
        <v>43238753</v>
      </c>
      <c r="AD25" s="69">
        <f>AC25/SUM(W24:AB24)</f>
        <v>0.33624541353744569</v>
      </c>
      <c r="AE25" s="71">
        <f>AC25/AC24</f>
        <v>0.33624541353744569</v>
      </c>
      <c r="AF25" s="52"/>
    </row>
    <row r="26" spans="1:33" s="72" customFormat="1" ht="16.5" customHeight="1"/>
    <row r="27" spans="1:33" ht="34.15" customHeight="1">
      <c r="A27" s="270" t="s">
        <v>154</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2"/>
    </row>
    <row r="28" spans="1:33" ht="15" customHeight="1">
      <c r="A28" s="256" t="s">
        <v>34</v>
      </c>
      <c r="B28" s="248" t="s">
        <v>36</v>
      </c>
      <c r="C28" s="248"/>
      <c r="D28" s="248" t="s">
        <v>155</v>
      </c>
      <c r="E28" s="248"/>
      <c r="F28" s="248"/>
      <c r="G28" s="248"/>
      <c r="H28" s="248"/>
      <c r="I28" s="248"/>
      <c r="J28" s="248"/>
      <c r="K28" s="248"/>
      <c r="L28" s="248"/>
      <c r="M28" s="248"/>
      <c r="N28" s="248"/>
      <c r="O28" s="248"/>
      <c r="P28" s="248" t="s">
        <v>102</v>
      </c>
      <c r="Q28" s="248" t="s">
        <v>156</v>
      </c>
      <c r="R28" s="248"/>
      <c r="S28" s="248"/>
      <c r="T28" s="248"/>
      <c r="U28" s="248"/>
      <c r="V28" s="248"/>
      <c r="W28" s="248"/>
      <c r="X28" s="248"/>
      <c r="Y28" s="248" t="s">
        <v>157</v>
      </c>
      <c r="Z28" s="248"/>
      <c r="AA28" s="248"/>
      <c r="AB28" s="248"/>
      <c r="AC28" s="248"/>
      <c r="AD28" s="248"/>
      <c r="AE28" s="252"/>
    </row>
    <row r="29" spans="1:33" ht="27" customHeight="1">
      <c r="A29" s="256"/>
      <c r="B29" s="248"/>
      <c r="C29" s="248"/>
      <c r="D29" s="73" t="s">
        <v>141</v>
      </c>
      <c r="E29" s="73" t="s">
        <v>142</v>
      </c>
      <c r="F29" s="73" t="s">
        <v>143</v>
      </c>
      <c r="G29" s="73" t="s">
        <v>144</v>
      </c>
      <c r="H29" s="73" t="s">
        <v>145</v>
      </c>
      <c r="I29" s="73" t="s">
        <v>146</v>
      </c>
      <c r="J29" s="73" t="s">
        <v>128</v>
      </c>
      <c r="K29" s="73" t="s">
        <v>147</v>
      </c>
      <c r="L29" s="73" t="s">
        <v>148</v>
      </c>
      <c r="M29" s="73" t="s">
        <v>149</v>
      </c>
      <c r="N29" s="73" t="s">
        <v>150</v>
      </c>
      <c r="O29" s="73" t="s">
        <v>151</v>
      </c>
      <c r="P29" s="248"/>
      <c r="Q29" s="248"/>
      <c r="R29" s="248"/>
      <c r="S29" s="248"/>
      <c r="T29" s="248"/>
      <c r="U29" s="248"/>
      <c r="V29" s="248"/>
      <c r="W29" s="248"/>
      <c r="X29" s="248"/>
      <c r="Y29" s="248"/>
      <c r="Z29" s="248"/>
      <c r="AA29" s="248"/>
      <c r="AB29" s="248"/>
      <c r="AC29" s="248"/>
      <c r="AD29" s="248"/>
      <c r="AE29" s="252"/>
    </row>
    <row r="30" spans="1:33" ht="42" customHeight="1">
      <c r="A30" s="160"/>
      <c r="B30" s="235"/>
      <c r="C30" s="235"/>
      <c r="D30" s="16"/>
      <c r="E30" s="16"/>
      <c r="F30" s="16"/>
      <c r="G30" s="16"/>
      <c r="H30" s="16"/>
      <c r="I30" s="16"/>
      <c r="J30" s="16"/>
      <c r="K30" s="16"/>
      <c r="L30" s="16"/>
      <c r="M30" s="16"/>
      <c r="N30" s="16"/>
      <c r="O30" s="16"/>
      <c r="P30" s="74">
        <f>SUM(D30:O30)</f>
        <v>0</v>
      </c>
      <c r="Q30" s="230" t="s">
        <v>158</v>
      </c>
      <c r="R30" s="230"/>
      <c r="S30" s="230"/>
      <c r="T30" s="230"/>
      <c r="U30" s="230"/>
      <c r="V30" s="230"/>
      <c r="W30" s="230"/>
      <c r="X30" s="230"/>
      <c r="Y30" s="230" t="s">
        <v>43</v>
      </c>
      <c r="Z30" s="230"/>
      <c r="AA30" s="230"/>
      <c r="AB30" s="230"/>
      <c r="AC30" s="230"/>
      <c r="AD30" s="230"/>
      <c r="AE30" s="231"/>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49" t="s">
        <v>159</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F32" s="134"/>
      <c r="AG32" s="134"/>
    </row>
    <row r="33" spans="1:41" ht="22.9" customHeight="1">
      <c r="A33" s="256" t="s">
        <v>44</v>
      </c>
      <c r="B33" s="248" t="s">
        <v>46</v>
      </c>
      <c r="C33" s="248" t="s">
        <v>36</v>
      </c>
      <c r="D33" s="248" t="s">
        <v>160</v>
      </c>
      <c r="E33" s="248"/>
      <c r="F33" s="248"/>
      <c r="G33" s="248"/>
      <c r="H33" s="248"/>
      <c r="I33" s="248"/>
      <c r="J33" s="248"/>
      <c r="K33" s="248"/>
      <c r="L33" s="248"/>
      <c r="M33" s="248"/>
      <c r="N33" s="248"/>
      <c r="O33" s="248"/>
      <c r="P33" s="248"/>
      <c r="Q33" s="248" t="s">
        <v>161</v>
      </c>
      <c r="R33" s="248"/>
      <c r="S33" s="248"/>
      <c r="T33" s="248"/>
      <c r="U33" s="248"/>
      <c r="V33" s="248"/>
      <c r="W33" s="248"/>
      <c r="X33" s="248"/>
      <c r="Y33" s="248"/>
      <c r="Z33" s="248"/>
      <c r="AA33" s="248"/>
      <c r="AB33" s="248"/>
      <c r="AC33" s="248"/>
      <c r="AD33" s="248"/>
      <c r="AE33" s="252"/>
      <c r="AF33" s="134"/>
      <c r="AG33" s="137"/>
      <c r="AH33" s="78"/>
      <c r="AI33" s="78"/>
      <c r="AJ33" s="78"/>
      <c r="AK33" s="78"/>
      <c r="AL33" s="78"/>
      <c r="AM33" s="78"/>
      <c r="AN33" s="78"/>
      <c r="AO33" s="78"/>
    </row>
    <row r="34" spans="1:41" ht="27" customHeight="1">
      <c r="A34" s="256"/>
      <c r="B34" s="248"/>
      <c r="C34" s="2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53" t="s">
        <v>52</v>
      </c>
      <c r="R34" s="254"/>
      <c r="S34" s="254"/>
      <c r="T34" s="255"/>
      <c r="U34" s="248" t="s">
        <v>54</v>
      </c>
      <c r="V34" s="248"/>
      <c r="W34" s="248"/>
      <c r="X34" s="248"/>
      <c r="Y34" s="248" t="s">
        <v>56</v>
      </c>
      <c r="Z34" s="248"/>
      <c r="AA34" s="248"/>
      <c r="AB34" s="248"/>
      <c r="AC34" s="248" t="s">
        <v>58</v>
      </c>
      <c r="AD34" s="248"/>
      <c r="AE34" s="252"/>
      <c r="AF34" s="134"/>
      <c r="AG34" s="137"/>
      <c r="AH34" s="78"/>
      <c r="AI34" s="78"/>
      <c r="AJ34" s="78"/>
      <c r="AK34" s="78"/>
      <c r="AL34" s="78"/>
      <c r="AM34" s="78"/>
      <c r="AN34" s="78"/>
      <c r="AO34" s="78"/>
    </row>
    <row r="35" spans="1:41" ht="253.5" customHeight="1">
      <c r="A35" s="373" t="s">
        <v>184</v>
      </c>
      <c r="B35" s="332">
        <v>0.3</v>
      </c>
      <c r="C35" s="80" t="s">
        <v>48</v>
      </c>
      <c r="D35" s="79"/>
      <c r="E35" s="79"/>
      <c r="F35" s="79"/>
      <c r="G35" s="79"/>
      <c r="H35" s="79"/>
      <c r="I35" s="79"/>
      <c r="J35" s="142">
        <v>0.1</v>
      </c>
      <c r="K35" s="142">
        <v>0.1</v>
      </c>
      <c r="L35" s="142">
        <v>0.2</v>
      </c>
      <c r="M35" s="142">
        <v>0.2</v>
      </c>
      <c r="N35" s="142">
        <v>0.2</v>
      </c>
      <c r="O35" s="142">
        <v>0.2</v>
      </c>
      <c r="P35" s="161">
        <f>SUM(J35:O35)</f>
        <v>1</v>
      </c>
      <c r="Q35" s="364" t="s">
        <v>471</v>
      </c>
      <c r="R35" s="365"/>
      <c r="S35" s="365"/>
      <c r="T35" s="366"/>
      <c r="U35" s="348" t="s">
        <v>470</v>
      </c>
      <c r="V35" s="348"/>
      <c r="W35" s="348"/>
      <c r="X35" s="348"/>
      <c r="Y35" s="350" t="s">
        <v>434</v>
      </c>
      <c r="Z35" s="350"/>
      <c r="AA35" s="350"/>
      <c r="AB35" s="350"/>
      <c r="AC35" s="350" t="s">
        <v>441</v>
      </c>
      <c r="AD35" s="350"/>
      <c r="AE35" s="352"/>
      <c r="AF35" s="134"/>
      <c r="AG35" s="137"/>
      <c r="AH35" s="78"/>
      <c r="AI35" s="78"/>
      <c r="AJ35" s="78"/>
      <c r="AK35" s="78"/>
      <c r="AL35" s="78"/>
      <c r="AM35" s="78"/>
      <c r="AN35" s="78"/>
      <c r="AO35" s="78"/>
    </row>
    <row r="36" spans="1:41" ht="253.5" customHeight="1">
      <c r="A36" s="374"/>
      <c r="B36" s="333"/>
      <c r="C36" s="81" t="s">
        <v>50</v>
      </c>
      <c r="D36" s="138"/>
      <c r="E36" s="138"/>
      <c r="F36" s="138"/>
      <c r="G36" s="82"/>
      <c r="H36" s="82"/>
      <c r="I36" s="82"/>
      <c r="J36" s="83">
        <v>0.1</v>
      </c>
      <c r="K36" s="83">
        <v>0.1</v>
      </c>
      <c r="L36" s="83">
        <v>0.2</v>
      </c>
      <c r="M36" s="83">
        <v>0.2</v>
      </c>
      <c r="N36" s="220">
        <v>0.2</v>
      </c>
      <c r="O36" s="82"/>
      <c r="P36" s="83">
        <f>SUM(D36:O36)</f>
        <v>0.8</v>
      </c>
      <c r="Q36" s="367"/>
      <c r="R36" s="368"/>
      <c r="S36" s="368"/>
      <c r="T36" s="369"/>
      <c r="U36" s="349"/>
      <c r="V36" s="349"/>
      <c r="W36" s="349"/>
      <c r="X36" s="349"/>
      <c r="Y36" s="351"/>
      <c r="Z36" s="351"/>
      <c r="AA36" s="351"/>
      <c r="AB36" s="351"/>
      <c r="AC36" s="351"/>
      <c r="AD36" s="351"/>
      <c r="AE36" s="353"/>
      <c r="AF36" s="134"/>
      <c r="AG36" s="137"/>
      <c r="AH36" s="78"/>
      <c r="AI36" s="78"/>
      <c r="AJ36" s="78"/>
      <c r="AK36" s="78"/>
      <c r="AL36" s="78"/>
      <c r="AM36" s="78"/>
      <c r="AN36" s="78"/>
      <c r="AO36" s="78"/>
    </row>
    <row r="37" spans="1:41" s="72" customFormat="1" ht="17.25" customHeight="1"/>
    <row r="38" spans="1:41" ht="45" customHeight="1">
      <c r="A38" s="249" t="s">
        <v>162</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78"/>
      <c r="AH38" s="78"/>
      <c r="AI38" s="78"/>
      <c r="AJ38" s="78"/>
      <c r="AK38" s="78"/>
      <c r="AL38" s="78"/>
      <c r="AM38" s="78"/>
      <c r="AN38" s="78"/>
      <c r="AO38" s="78"/>
    </row>
    <row r="39" spans="1:41" ht="25.9" customHeight="1">
      <c r="A39" s="334" t="s">
        <v>60</v>
      </c>
      <c r="B39" s="335" t="s">
        <v>163</v>
      </c>
      <c r="C39" s="337" t="s">
        <v>164</v>
      </c>
      <c r="D39" s="339" t="s">
        <v>165</v>
      </c>
      <c r="E39" s="340"/>
      <c r="F39" s="340"/>
      <c r="G39" s="340"/>
      <c r="H39" s="340"/>
      <c r="I39" s="340"/>
      <c r="J39" s="340"/>
      <c r="K39" s="340"/>
      <c r="L39" s="340"/>
      <c r="M39" s="340"/>
      <c r="N39" s="340"/>
      <c r="O39" s="340"/>
      <c r="P39" s="341"/>
      <c r="Q39" s="335" t="s">
        <v>166</v>
      </c>
      <c r="R39" s="335"/>
      <c r="S39" s="335"/>
      <c r="T39" s="335"/>
      <c r="U39" s="335"/>
      <c r="V39" s="335"/>
      <c r="W39" s="335"/>
      <c r="X39" s="335"/>
      <c r="Y39" s="335"/>
      <c r="Z39" s="335"/>
      <c r="AA39" s="335"/>
      <c r="AB39" s="335"/>
      <c r="AC39" s="335"/>
      <c r="AD39" s="335"/>
      <c r="AE39" s="354"/>
      <c r="AG39" s="78"/>
      <c r="AH39" s="78"/>
      <c r="AI39" s="78"/>
      <c r="AJ39" s="78"/>
      <c r="AK39" s="78"/>
      <c r="AL39" s="78"/>
      <c r="AM39" s="78"/>
      <c r="AN39" s="78"/>
      <c r="AO39" s="78"/>
    </row>
    <row r="40" spans="1:41" ht="25.9" customHeight="1">
      <c r="A40" s="256"/>
      <c r="B40" s="248"/>
      <c r="C40" s="338"/>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53" t="s">
        <v>180</v>
      </c>
      <c r="R40" s="254"/>
      <c r="S40" s="254"/>
      <c r="T40" s="254"/>
      <c r="U40" s="254"/>
      <c r="V40" s="254"/>
      <c r="W40" s="254"/>
      <c r="X40" s="255"/>
      <c r="Y40" s="253" t="s">
        <v>68</v>
      </c>
      <c r="Z40" s="254"/>
      <c r="AA40" s="254"/>
      <c r="AB40" s="254"/>
      <c r="AC40" s="254"/>
      <c r="AD40" s="254"/>
      <c r="AE40" s="355"/>
      <c r="AG40" s="84"/>
      <c r="AH40" s="84"/>
      <c r="AI40" s="84"/>
      <c r="AJ40" s="84"/>
      <c r="AK40" s="84"/>
      <c r="AL40" s="84"/>
      <c r="AM40" s="84"/>
      <c r="AN40" s="84"/>
      <c r="AO40" s="84"/>
    </row>
    <row r="41" spans="1:41" ht="130.15" customHeight="1">
      <c r="A41" s="361" t="s">
        <v>417</v>
      </c>
      <c r="B41" s="372">
        <v>0.15</v>
      </c>
      <c r="C41" s="85" t="s">
        <v>48</v>
      </c>
      <c r="D41" s="86"/>
      <c r="E41" s="86"/>
      <c r="F41" s="86"/>
      <c r="G41" s="86"/>
      <c r="H41" s="86"/>
      <c r="I41" s="86"/>
      <c r="J41" s="142">
        <v>0</v>
      </c>
      <c r="K41" s="142">
        <v>0.2</v>
      </c>
      <c r="L41" s="142">
        <v>0.2</v>
      </c>
      <c r="M41" s="142">
        <v>0.2</v>
      </c>
      <c r="N41" s="142">
        <v>0.2</v>
      </c>
      <c r="O41" s="142">
        <v>0.2</v>
      </c>
      <c r="P41" s="161">
        <f>SUM(J41:O41)</f>
        <v>1</v>
      </c>
      <c r="Q41" s="239" t="s">
        <v>472</v>
      </c>
      <c r="R41" s="240"/>
      <c r="S41" s="240"/>
      <c r="T41" s="240"/>
      <c r="U41" s="240"/>
      <c r="V41" s="240"/>
      <c r="W41" s="240"/>
      <c r="X41" s="241"/>
      <c r="Y41" s="245" t="s">
        <v>468</v>
      </c>
      <c r="Z41" s="240"/>
      <c r="AA41" s="240"/>
      <c r="AB41" s="240"/>
      <c r="AC41" s="240"/>
      <c r="AD41" s="240"/>
      <c r="AE41" s="246"/>
      <c r="AG41" s="88"/>
      <c r="AH41" s="88"/>
      <c r="AI41" s="88"/>
      <c r="AJ41" s="88"/>
      <c r="AK41" s="88"/>
      <c r="AL41" s="88"/>
      <c r="AM41" s="88"/>
      <c r="AN41" s="88"/>
      <c r="AO41" s="88"/>
    </row>
    <row r="42" spans="1:41" ht="145.9" customHeight="1">
      <c r="A42" s="361"/>
      <c r="B42" s="372"/>
      <c r="C42" s="89" t="s">
        <v>50</v>
      </c>
      <c r="D42" s="90"/>
      <c r="E42" s="90"/>
      <c r="F42" s="90"/>
      <c r="G42" s="90"/>
      <c r="H42" s="90"/>
      <c r="I42" s="90"/>
      <c r="J42" s="90">
        <v>0</v>
      </c>
      <c r="K42" s="90">
        <v>0.2</v>
      </c>
      <c r="L42" s="90">
        <v>0.2</v>
      </c>
      <c r="M42" s="90">
        <v>0.2</v>
      </c>
      <c r="N42" s="90">
        <v>0.2</v>
      </c>
      <c r="O42" s="90"/>
      <c r="P42" s="87">
        <f t="shared" ref="P42" si="1">SUM(D42:O42)</f>
        <v>0.8</v>
      </c>
      <c r="Q42" s="242"/>
      <c r="R42" s="243"/>
      <c r="S42" s="243"/>
      <c r="T42" s="243"/>
      <c r="U42" s="243"/>
      <c r="V42" s="243"/>
      <c r="W42" s="243"/>
      <c r="X42" s="244"/>
      <c r="Y42" s="242"/>
      <c r="Z42" s="243"/>
      <c r="AA42" s="243"/>
      <c r="AB42" s="243"/>
      <c r="AC42" s="243"/>
      <c r="AD42" s="243"/>
      <c r="AE42" s="247"/>
    </row>
    <row r="43" spans="1:41" ht="168.75" customHeight="1">
      <c r="A43" s="370" t="s">
        <v>387</v>
      </c>
      <c r="B43" s="372">
        <v>0.15</v>
      </c>
      <c r="C43" s="151" t="s">
        <v>48</v>
      </c>
      <c r="D43" s="143"/>
      <c r="E43" s="143"/>
      <c r="F43" s="143"/>
      <c r="G43" s="143"/>
      <c r="H43" s="143"/>
      <c r="I43" s="143"/>
      <c r="J43" s="142">
        <v>0.33</v>
      </c>
      <c r="K43" s="142">
        <v>0.08</v>
      </c>
      <c r="L43" s="142">
        <v>0.16</v>
      </c>
      <c r="M43" s="142">
        <v>0.16</v>
      </c>
      <c r="N43" s="142">
        <v>0.16</v>
      </c>
      <c r="O43" s="142">
        <v>0.11</v>
      </c>
      <c r="P43" s="161">
        <f>SUM(J43:O43)</f>
        <v>1.0000000000000002</v>
      </c>
      <c r="Q43" s="239" t="s">
        <v>473</v>
      </c>
      <c r="R43" s="240"/>
      <c r="S43" s="240"/>
      <c r="T43" s="240"/>
      <c r="U43" s="240"/>
      <c r="V43" s="240"/>
      <c r="W43" s="240"/>
      <c r="X43" s="241"/>
      <c r="Y43" s="245" t="s">
        <v>467</v>
      </c>
      <c r="Z43" s="240"/>
      <c r="AA43" s="240"/>
      <c r="AB43" s="240"/>
      <c r="AC43" s="240"/>
      <c r="AD43" s="240"/>
      <c r="AE43" s="241"/>
    </row>
    <row r="44" spans="1:41" ht="168.75" customHeight="1">
      <c r="A44" s="371"/>
      <c r="B44" s="372"/>
      <c r="C44" s="157" t="s">
        <v>50</v>
      </c>
      <c r="D44" s="158"/>
      <c r="E44" s="158"/>
      <c r="F44" s="158"/>
      <c r="G44" s="158"/>
      <c r="H44" s="158"/>
      <c r="I44" s="158"/>
      <c r="J44" s="195">
        <v>0.33</v>
      </c>
      <c r="K44" s="195">
        <v>0.42</v>
      </c>
      <c r="L44" s="195">
        <v>0.25</v>
      </c>
      <c r="M44" s="195">
        <v>0</v>
      </c>
      <c r="N44" s="195">
        <v>0.08</v>
      </c>
      <c r="O44" s="195"/>
      <c r="P44" s="196">
        <f>SUM(J44:O44)</f>
        <v>1.08</v>
      </c>
      <c r="Q44" s="242"/>
      <c r="R44" s="243"/>
      <c r="S44" s="243"/>
      <c r="T44" s="243"/>
      <c r="U44" s="243"/>
      <c r="V44" s="243"/>
      <c r="W44" s="243"/>
      <c r="X44" s="244"/>
      <c r="Y44" s="242"/>
      <c r="Z44" s="243"/>
      <c r="AA44" s="243"/>
      <c r="AB44" s="243"/>
      <c r="AC44" s="243"/>
      <c r="AD44" s="243"/>
      <c r="AE44" s="244"/>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textLength" operator="lessThanOrEqual" allowBlank="1" showInputMessage="1" showErrorMessage="1" errorTitle="Máximo 2.000 caracteres" error="Máximo 2.000 caracteres" sqref="AC35 Q35 Y35 Q41" xr:uid="{9A0AFFB4-1C52-4BA9-9684-ED142AC53D67}">
      <formula1>2000</formula1>
    </dataValidation>
    <dataValidation type="textLength" operator="lessThanOrEqual" allowBlank="1" showInputMessage="1" showErrorMessage="1" errorTitle="Máximo 2.000 caracteres" error="Máximo 2.000 caracteres" promptTitle="2.000 caracteres" sqref="Q30:Q31" xr:uid="{0A571A37-2639-4AA2-8C57-55F794A2B92E}">
      <formula1>2000</formula1>
    </dataValidation>
    <dataValidation type="list" allowBlank="1" showInputMessage="1" showErrorMessage="1" sqref="C7:C9" xr:uid="{017BD4B3-DBE8-4674-9FA0-236B3D9EA865}">
      <formula1>$B$21:$M$21</formula1>
    </dataValidation>
  </dataValidations>
  <hyperlinks>
    <hyperlink ref="Y43" r:id="rId1" xr:uid="{D0D519A9-F7CB-4526-9274-CD8F27A13326}"/>
    <hyperlink ref="Y41" r:id="rId2" xr:uid="{BA0BE622-23C9-4D5B-804B-F2CF5CA51242}"/>
  </hyperlinks>
  <pageMargins left="0.25" right="0.25" top="0.75" bottom="0.75" header="0.3" footer="0.3"/>
  <pageSetup scale="1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6E78668-E7DC-4FF7-A4CF-3024C1D38516}">
          <x14:formula1>
            <xm:f>listas!$D$2:$D$15</xm:f>
          </x14:formula1>
          <xm:sqref>C11:AE13</xm:sqref>
        </x14:dataValidation>
        <x14:dataValidation type="list" allowBlank="1" showInputMessage="1" showErrorMessage="1" xr:uid="{1D105FD4-0FBB-496C-9B24-5CD058CBD4D5}">
          <x14:formula1>
            <xm:f>listas!$A$2:$A$6</xm:f>
          </x14:formula1>
          <xm:sqref>C15:K15</xm:sqref>
        </x14:dataValidation>
        <x14:dataValidation type="list" allowBlank="1" showInputMessage="1" showErrorMessage="1" xr:uid="{559D3204-57B8-4197-9BBB-A70C9D51EBFB}">
          <x14:formula1>
            <xm:f>listas!$B$2:$B$8</xm:f>
          </x14:formula1>
          <xm:sqref>R15:X15</xm:sqref>
        </x14:dataValidation>
        <x14:dataValidation type="list" allowBlank="1" showInputMessage="1" showErrorMessage="1" xr:uid="{7228FBE4-33DA-4B41-A7C8-3F2BDB6F6D7B}">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D089-FF5A-414A-AED0-8C5244DA84BA}">
  <sheetPr>
    <tabColor theme="7" tint="0.39997558519241921"/>
    <pageSetUpPr fitToPage="1"/>
  </sheetPr>
  <dimension ref="A1:AO45"/>
  <sheetViews>
    <sheetView showGridLines="0" topLeftCell="L38" zoomScale="80" zoomScaleNormal="80" workbookViewId="0">
      <selection activeCell="Q43" sqref="Q43:X44"/>
    </sheetView>
  </sheetViews>
  <sheetFormatPr baseColWidth="10" defaultColWidth="10.7109375" defaultRowHeight="14.25"/>
  <cols>
    <col min="1" max="1" width="43.1406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273"/>
      <c r="B1" s="276" t="s">
        <v>121</v>
      </c>
      <c r="C1" s="277"/>
      <c r="D1" s="277"/>
      <c r="E1" s="277"/>
      <c r="F1" s="277"/>
      <c r="G1" s="277"/>
      <c r="H1" s="277"/>
      <c r="I1" s="277"/>
      <c r="J1" s="277"/>
      <c r="K1" s="277"/>
      <c r="L1" s="277"/>
      <c r="M1" s="277"/>
      <c r="N1" s="277"/>
      <c r="O1" s="277"/>
      <c r="P1" s="277"/>
      <c r="Q1" s="277"/>
      <c r="R1" s="277"/>
      <c r="S1" s="277"/>
      <c r="T1" s="277"/>
      <c r="U1" s="277"/>
      <c r="V1" s="277"/>
      <c r="W1" s="277"/>
      <c r="X1" s="277"/>
      <c r="Y1" s="277"/>
      <c r="Z1" s="277"/>
      <c r="AA1" s="278"/>
      <c r="AB1" s="285" t="s">
        <v>122</v>
      </c>
      <c r="AC1" s="286"/>
      <c r="AD1" s="286"/>
      <c r="AE1" s="287"/>
    </row>
    <row r="2" spans="1:31" ht="30.75" customHeight="1">
      <c r="A2" s="274"/>
      <c r="B2" s="276" t="s">
        <v>123</v>
      </c>
      <c r="C2" s="277"/>
      <c r="D2" s="277"/>
      <c r="E2" s="277"/>
      <c r="F2" s="277"/>
      <c r="G2" s="277"/>
      <c r="H2" s="277"/>
      <c r="I2" s="277"/>
      <c r="J2" s="277"/>
      <c r="K2" s="277"/>
      <c r="L2" s="277"/>
      <c r="M2" s="277"/>
      <c r="N2" s="277"/>
      <c r="O2" s="277"/>
      <c r="P2" s="277"/>
      <c r="Q2" s="277"/>
      <c r="R2" s="277"/>
      <c r="S2" s="277"/>
      <c r="T2" s="277"/>
      <c r="U2" s="277"/>
      <c r="V2" s="277"/>
      <c r="W2" s="277"/>
      <c r="X2" s="277"/>
      <c r="Y2" s="277"/>
      <c r="Z2" s="277"/>
      <c r="AA2" s="278"/>
      <c r="AB2" s="285" t="s">
        <v>124</v>
      </c>
      <c r="AC2" s="286"/>
      <c r="AD2" s="286"/>
      <c r="AE2" s="287"/>
    </row>
    <row r="3" spans="1:31" ht="24" customHeight="1">
      <c r="A3" s="274"/>
      <c r="B3" s="279" t="s">
        <v>125</v>
      </c>
      <c r="C3" s="280"/>
      <c r="D3" s="280"/>
      <c r="E3" s="280"/>
      <c r="F3" s="280"/>
      <c r="G3" s="280"/>
      <c r="H3" s="280"/>
      <c r="I3" s="280"/>
      <c r="J3" s="280"/>
      <c r="K3" s="280"/>
      <c r="L3" s="280"/>
      <c r="M3" s="280"/>
      <c r="N3" s="280"/>
      <c r="O3" s="280"/>
      <c r="P3" s="280"/>
      <c r="Q3" s="280"/>
      <c r="R3" s="280"/>
      <c r="S3" s="280"/>
      <c r="T3" s="280"/>
      <c r="U3" s="280"/>
      <c r="V3" s="280"/>
      <c r="W3" s="280"/>
      <c r="X3" s="280"/>
      <c r="Y3" s="280"/>
      <c r="Z3" s="280"/>
      <c r="AA3" s="281"/>
      <c r="AB3" s="285" t="s">
        <v>126</v>
      </c>
      <c r="AC3" s="286"/>
      <c r="AD3" s="286"/>
      <c r="AE3" s="287"/>
    </row>
    <row r="4" spans="1:31" ht="21.75" customHeight="1">
      <c r="A4" s="275"/>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288" t="s">
        <v>127</v>
      </c>
      <c r="AC4" s="289"/>
      <c r="AD4" s="289"/>
      <c r="AE4" s="29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91" t="s">
        <v>4</v>
      </c>
      <c r="B7" s="292"/>
      <c r="C7" s="325" t="s">
        <v>150</v>
      </c>
      <c r="D7" s="291" t="s">
        <v>6</v>
      </c>
      <c r="E7" s="297"/>
      <c r="F7" s="297"/>
      <c r="G7" s="297"/>
      <c r="H7" s="292"/>
      <c r="I7" s="319">
        <v>45631</v>
      </c>
      <c r="J7" s="320"/>
      <c r="K7" s="291" t="s">
        <v>8</v>
      </c>
      <c r="L7" s="292"/>
      <c r="M7" s="311" t="s">
        <v>129</v>
      </c>
      <c r="N7" s="312"/>
      <c r="O7" s="300"/>
      <c r="P7" s="301"/>
      <c r="Q7" s="20"/>
      <c r="R7" s="20"/>
      <c r="S7" s="20"/>
      <c r="T7" s="20"/>
      <c r="U7" s="20"/>
      <c r="V7" s="20"/>
      <c r="W7" s="20"/>
      <c r="X7" s="20"/>
      <c r="Y7" s="20"/>
      <c r="Z7" s="21"/>
      <c r="AA7" s="20"/>
      <c r="AB7" s="20"/>
      <c r="AD7" s="22"/>
      <c r="AE7" s="23"/>
    </row>
    <row r="8" spans="1:31" ht="15">
      <c r="A8" s="293"/>
      <c r="B8" s="294"/>
      <c r="C8" s="326"/>
      <c r="D8" s="293"/>
      <c r="E8" s="298"/>
      <c r="F8" s="298"/>
      <c r="G8" s="298"/>
      <c r="H8" s="294"/>
      <c r="I8" s="321"/>
      <c r="J8" s="322"/>
      <c r="K8" s="293"/>
      <c r="L8" s="294"/>
      <c r="M8" s="328" t="s">
        <v>131</v>
      </c>
      <c r="N8" s="329"/>
      <c r="O8" s="313"/>
      <c r="P8" s="314"/>
      <c r="Q8" s="20"/>
      <c r="R8" s="20"/>
      <c r="S8" s="20"/>
      <c r="T8" s="20"/>
      <c r="U8" s="20"/>
      <c r="V8" s="20"/>
      <c r="W8" s="20"/>
      <c r="X8" s="20"/>
      <c r="Y8" s="20"/>
      <c r="Z8" s="21"/>
      <c r="AA8" s="20"/>
      <c r="AB8" s="20"/>
      <c r="AD8" s="22"/>
      <c r="AE8" s="23"/>
    </row>
    <row r="9" spans="1:31" ht="15">
      <c r="A9" s="295"/>
      <c r="B9" s="296"/>
      <c r="C9" s="327"/>
      <c r="D9" s="295"/>
      <c r="E9" s="299"/>
      <c r="F9" s="299"/>
      <c r="G9" s="299"/>
      <c r="H9" s="296"/>
      <c r="I9" s="323"/>
      <c r="J9" s="324"/>
      <c r="K9" s="295"/>
      <c r="L9" s="296"/>
      <c r="M9" s="315" t="s">
        <v>132</v>
      </c>
      <c r="N9" s="316"/>
      <c r="O9" s="317" t="s">
        <v>183</v>
      </c>
      <c r="P9" s="318"/>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91" t="s">
        <v>10</v>
      </c>
      <c r="B11" s="292"/>
      <c r="C11" s="249" t="s">
        <v>133</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c r="A12" s="293"/>
      <c r="B12" s="294"/>
      <c r="C12" s="302"/>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4"/>
    </row>
    <row r="13" spans="1:31" ht="15" customHeight="1">
      <c r="A13" s="295"/>
      <c r="B13" s="296"/>
      <c r="C13" s="305"/>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7"/>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75" customHeight="1">
      <c r="A15" s="268" t="s">
        <v>12</v>
      </c>
      <c r="B15" s="269"/>
      <c r="C15" s="308" t="s">
        <v>134</v>
      </c>
      <c r="D15" s="309"/>
      <c r="E15" s="309"/>
      <c r="F15" s="309"/>
      <c r="G15" s="309"/>
      <c r="H15" s="309"/>
      <c r="I15" s="309"/>
      <c r="J15" s="309"/>
      <c r="K15" s="310"/>
      <c r="L15" s="258" t="s">
        <v>14</v>
      </c>
      <c r="M15" s="259"/>
      <c r="N15" s="259"/>
      <c r="O15" s="259"/>
      <c r="P15" s="259"/>
      <c r="Q15" s="260"/>
      <c r="R15" s="264" t="s">
        <v>135</v>
      </c>
      <c r="S15" s="265"/>
      <c r="T15" s="265"/>
      <c r="U15" s="265"/>
      <c r="V15" s="265"/>
      <c r="W15" s="265"/>
      <c r="X15" s="266"/>
      <c r="Y15" s="258" t="s">
        <v>15</v>
      </c>
      <c r="Z15" s="260"/>
      <c r="AA15" s="261" t="s">
        <v>185</v>
      </c>
      <c r="AB15" s="262"/>
      <c r="AC15" s="262"/>
      <c r="AD15" s="262"/>
      <c r="AE15" s="263"/>
    </row>
    <row r="16" spans="1:31" ht="9" customHeight="1">
      <c r="A16" s="24"/>
      <c r="B16" s="20"/>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D16" s="22"/>
      <c r="AE16" s="23"/>
    </row>
    <row r="17" spans="1:33" s="40" customFormat="1" ht="37.5" customHeight="1">
      <c r="A17" s="268" t="s">
        <v>17</v>
      </c>
      <c r="B17" s="269"/>
      <c r="C17" s="261" t="s">
        <v>186</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3"/>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203"/>
      <c r="Z18" s="203"/>
      <c r="AA18" s="203"/>
      <c r="AB18" s="42"/>
      <c r="AD18" s="42"/>
      <c r="AE18" s="43"/>
    </row>
    <row r="19" spans="1:33" ht="31.9" customHeight="1">
      <c r="A19" s="258" t="s">
        <v>138</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60"/>
      <c r="AF19" s="44"/>
    </row>
    <row r="20" spans="1:33" ht="31.9" customHeight="1">
      <c r="A20" s="45" t="s">
        <v>19</v>
      </c>
      <c r="B20" s="232" t="s">
        <v>139</v>
      </c>
      <c r="C20" s="233"/>
      <c r="D20" s="233"/>
      <c r="E20" s="233"/>
      <c r="F20" s="233"/>
      <c r="G20" s="233"/>
      <c r="H20" s="233"/>
      <c r="I20" s="233"/>
      <c r="J20" s="233"/>
      <c r="K20" s="233"/>
      <c r="L20" s="233"/>
      <c r="M20" s="233"/>
      <c r="N20" s="233"/>
      <c r="O20" s="234"/>
      <c r="P20" s="258" t="s">
        <v>140</v>
      </c>
      <c r="Q20" s="259"/>
      <c r="R20" s="259"/>
      <c r="S20" s="259"/>
      <c r="T20" s="259"/>
      <c r="U20" s="259"/>
      <c r="V20" s="259"/>
      <c r="W20" s="259"/>
      <c r="X20" s="259"/>
      <c r="Y20" s="259"/>
      <c r="Z20" s="259"/>
      <c r="AA20" s="259"/>
      <c r="AB20" s="259"/>
      <c r="AC20" s="259"/>
      <c r="AD20" s="259"/>
      <c r="AE20" s="260"/>
      <c r="AF20" s="44"/>
    </row>
    <row r="21" spans="1:33" ht="31.9"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260933503</v>
      </c>
      <c r="Y22" s="58"/>
      <c r="Z22" s="58"/>
      <c r="AA22" s="58">
        <v>28138777</v>
      </c>
      <c r="AB22" s="58"/>
      <c r="AC22" s="445">
        <f>SUM(Q22:AB22)</f>
        <v>289072280</v>
      </c>
      <c r="AE22" s="59"/>
      <c r="AF22" s="52"/>
    </row>
    <row r="23" spans="1:33" ht="31.9"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53379405</f>
        <v>53379405</v>
      </c>
      <c r="X23" s="62">
        <f>226379405-W23</f>
        <v>173000000</v>
      </c>
      <c r="Y23" s="62">
        <f>226379405-W23-X23</f>
        <v>0</v>
      </c>
      <c r="Z23" s="62">
        <f>226379405-W23-X23-Y23</f>
        <v>0</v>
      </c>
      <c r="AA23" s="62">
        <f>277527043-W23-X23-Y23-Z23</f>
        <v>51147638</v>
      </c>
      <c r="AB23" s="62"/>
      <c r="AC23" s="62">
        <f>SUM(Q23:AB23)</f>
        <v>277527043</v>
      </c>
      <c r="AD23" s="167">
        <f>AC23/SUM(W22:AB22)</f>
        <v>0.96006107192291146</v>
      </c>
      <c r="AE23" s="64">
        <f>AC23/AC22</f>
        <v>0.96006107192291146</v>
      </c>
      <c r="AF23" s="52"/>
    </row>
    <row r="24" spans="1:33" ht="31.9"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31465788</v>
      </c>
      <c r="Z24" s="62">
        <v>59916667</v>
      </c>
      <c r="AA24" s="62">
        <v>55083333</v>
      </c>
      <c r="AB24" s="62">
        <v>142606492</v>
      </c>
      <c r="AC24" s="446">
        <f>SUM(Q24:AB24)</f>
        <v>289072280</v>
      </c>
      <c r="AD24" s="62"/>
      <c r="AE24" s="66"/>
      <c r="AF24" s="52"/>
    </row>
    <row r="25" spans="1:33" ht="31.9"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16363000</f>
        <v>16363000</v>
      </c>
      <c r="Z25" s="69">
        <f>59406333-W25-X25-Y25</f>
        <v>43043333</v>
      </c>
      <c r="AA25" s="69">
        <f>109610446-Y25-Z25</f>
        <v>50204113</v>
      </c>
      <c r="AB25" s="69"/>
      <c r="AC25" s="69">
        <f>SUM(Q25:AB25)</f>
        <v>109610446</v>
      </c>
      <c r="AD25" s="69">
        <f>AC25/SUM(W24:AB24)</f>
        <v>0.37918006527640769</v>
      </c>
      <c r="AE25" s="71">
        <f>AC25/AC24</f>
        <v>0.37918006527640769</v>
      </c>
      <c r="AF25" s="52"/>
    </row>
    <row r="26" spans="1:33" s="72" customFormat="1" ht="16.5" customHeight="1"/>
    <row r="27" spans="1:33" ht="34.15" customHeight="1">
      <c r="A27" s="270" t="s">
        <v>154</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2"/>
    </row>
    <row r="28" spans="1:33" ht="15" customHeight="1">
      <c r="A28" s="256" t="s">
        <v>34</v>
      </c>
      <c r="B28" s="248" t="s">
        <v>36</v>
      </c>
      <c r="C28" s="248"/>
      <c r="D28" s="248" t="s">
        <v>155</v>
      </c>
      <c r="E28" s="248"/>
      <c r="F28" s="248"/>
      <c r="G28" s="248"/>
      <c r="H28" s="248"/>
      <c r="I28" s="248"/>
      <c r="J28" s="248"/>
      <c r="K28" s="248"/>
      <c r="L28" s="248"/>
      <c r="M28" s="248"/>
      <c r="N28" s="248"/>
      <c r="O28" s="248"/>
      <c r="P28" s="248" t="s">
        <v>102</v>
      </c>
      <c r="Q28" s="248" t="s">
        <v>156</v>
      </c>
      <c r="R28" s="248"/>
      <c r="S28" s="248"/>
      <c r="T28" s="248"/>
      <c r="U28" s="248"/>
      <c r="V28" s="248"/>
      <c r="W28" s="248"/>
      <c r="X28" s="248"/>
      <c r="Y28" s="248" t="s">
        <v>157</v>
      </c>
      <c r="Z28" s="248"/>
      <c r="AA28" s="248"/>
      <c r="AB28" s="248"/>
      <c r="AC28" s="248"/>
      <c r="AD28" s="248"/>
      <c r="AE28" s="252"/>
    </row>
    <row r="29" spans="1:33" ht="27" customHeight="1">
      <c r="A29" s="256"/>
      <c r="B29" s="248"/>
      <c r="C29" s="248"/>
      <c r="D29" s="73" t="s">
        <v>141</v>
      </c>
      <c r="E29" s="73" t="s">
        <v>142</v>
      </c>
      <c r="F29" s="73" t="s">
        <v>143</v>
      </c>
      <c r="G29" s="73" t="s">
        <v>144</v>
      </c>
      <c r="H29" s="73" t="s">
        <v>145</v>
      </c>
      <c r="I29" s="73" t="s">
        <v>146</v>
      </c>
      <c r="J29" s="73" t="s">
        <v>128</v>
      </c>
      <c r="K29" s="73" t="s">
        <v>147</v>
      </c>
      <c r="L29" s="73" t="s">
        <v>148</v>
      </c>
      <c r="M29" s="73" t="s">
        <v>149</v>
      </c>
      <c r="N29" s="73" t="s">
        <v>150</v>
      </c>
      <c r="O29" s="73" t="s">
        <v>151</v>
      </c>
      <c r="P29" s="248"/>
      <c r="Q29" s="248"/>
      <c r="R29" s="248"/>
      <c r="S29" s="248"/>
      <c r="T29" s="248"/>
      <c r="U29" s="248"/>
      <c r="V29" s="248"/>
      <c r="W29" s="248"/>
      <c r="X29" s="248"/>
      <c r="Y29" s="248"/>
      <c r="Z29" s="248"/>
      <c r="AA29" s="248"/>
      <c r="AB29" s="248"/>
      <c r="AC29" s="248"/>
      <c r="AD29" s="248"/>
      <c r="AE29" s="252"/>
    </row>
    <row r="30" spans="1:33" ht="42" customHeight="1">
      <c r="A30" s="160"/>
      <c r="B30" s="235"/>
      <c r="C30" s="235"/>
      <c r="D30" s="16"/>
      <c r="E30" s="16"/>
      <c r="F30" s="16"/>
      <c r="G30" s="16"/>
      <c r="H30" s="16"/>
      <c r="I30" s="16"/>
      <c r="J30" s="16"/>
      <c r="K30" s="16"/>
      <c r="L30" s="16"/>
      <c r="M30" s="16"/>
      <c r="N30" s="16"/>
      <c r="O30" s="16"/>
      <c r="P30" s="74">
        <f>SUM(D30:O30)</f>
        <v>0</v>
      </c>
      <c r="Q30" s="230" t="s">
        <v>158</v>
      </c>
      <c r="R30" s="230"/>
      <c r="S30" s="230"/>
      <c r="T30" s="230"/>
      <c r="U30" s="230"/>
      <c r="V30" s="230"/>
      <c r="W30" s="230"/>
      <c r="X30" s="230"/>
      <c r="Y30" s="230" t="s">
        <v>43</v>
      </c>
      <c r="Z30" s="230"/>
      <c r="AA30" s="230"/>
      <c r="AB30" s="230"/>
      <c r="AC30" s="230"/>
      <c r="AD30" s="230"/>
      <c r="AE30" s="231"/>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49" t="s">
        <v>159</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F32" s="134"/>
      <c r="AG32" s="134"/>
    </row>
    <row r="33" spans="1:41" ht="22.9" customHeight="1">
      <c r="A33" s="256" t="s">
        <v>44</v>
      </c>
      <c r="B33" s="248" t="s">
        <v>46</v>
      </c>
      <c r="C33" s="248" t="s">
        <v>36</v>
      </c>
      <c r="D33" s="248" t="s">
        <v>160</v>
      </c>
      <c r="E33" s="248"/>
      <c r="F33" s="248"/>
      <c r="G33" s="248"/>
      <c r="H33" s="248"/>
      <c r="I33" s="248"/>
      <c r="J33" s="248"/>
      <c r="K33" s="248"/>
      <c r="L33" s="248"/>
      <c r="M33" s="248"/>
      <c r="N33" s="248"/>
      <c r="O33" s="248"/>
      <c r="P33" s="248"/>
      <c r="Q33" s="248" t="s">
        <v>161</v>
      </c>
      <c r="R33" s="248"/>
      <c r="S33" s="248"/>
      <c r="T33" s="248"/>
      <c r="U33" s="248"/>
      <c r="V33" s="248"/>
      <c r="W33" s="248"/>
      <c r="X33" s="248"/>
      <c r="Y33" s="248"/>
      <c r="Z33" s="248"/>
      <c r="AA33" s="248"/>
      <c r="AB33" s="248"/>
      <c r="AC33" s="248"/>
      <c r="AD33" s="248"/>
      <c r="AE33" s="252"/>
      <c r="AF33" s="134"/>
      <c r="AG33" s="137"/>
      <c r="AH33" s="78"/>
      <c r="AI33" s="78"/>
      <c r="AJ33" s="78"/>
      <c r="AK33" s="78"/>
      <c r="AL33" s="78"/>
      <c r="AM33" s="78"/>
      <c r="AN33" s="78"/>
      <c r="AO33" s="78"/>
    </row>
    <row r="34" spans="1:41" ht="27" customHeight="1">
      <c r="A34" s="256"/>
      <c r="B34" s="248"/>
      <c r="C34" s="2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53" t="s">
        <v>52</v>
      </c>
      <c r="R34" s="254"/>
      <c r="S34" s="254"/>
      <c r="T34" s="255"/>
      <c r="U34" s="248" t="s">
        <v>54</v>
      </c>
      <c r="V34" s="248"/>
      <c r="W34" s="248"/>
      <c r="X34" s="248"/>
      <c r="Y34" s="248" t="s">
        <v>56</v>
      </c>
      <c r="Z34" s="248"/>
      <c r="AA34" s="248"/>
      <c r="AB34" s="248"/>
      <c r="AC34" s="248" t="s">
        <v>58</v>
      </c>
      <c r="AD34" s="248"/>
      <c r="AE34" s="252"/>
      <c r="AF34" s="134"/>
      <c r="AG34" s="137"/>
      <c r="AH34" s="78"/>
      <c r="AI34" s="78"/>
      <c r="AJ34" s="78"/>
      <c r="AK34" s="78"/>
      <c r="AL34" s="78"/>
      <c r="AM34" s="78"/>
      <c r="AN34" s="78"/>
      <c r="AO34" s="78"/>
    </row>
    <row r="35" spans="1:41" ht="139.5" customHeight="1">
      <c r="A35" s="330" t="s">
        <v>186</v>
      </c>
      <c r="B35" s="332">
        <v>0.2</v>
      </c>
      <c r="C35" s="80" t="s">
        <v>48</v>
      </c>
      <c r="D35" s="79"/>
      <c r="E35" s="79"/>
      <c r="F35" s="79"/>
      <c r="G35" s="79"/>
      <c r="H35" s="79"/>
      <c r="I35" s="79"/>
      <c r="J35" s="142">
        <v>0.05</v>
      </c>
      <c r="K35" s="142">
        <v>0.1</v>
      </c>
      <c r="L35" s="142">
        <v>0.15</v>
      </c>
      <c r="M35" s="142">
        <v>0.2</v>
      </c>
      <c r="N35" s="142">
        <v>0.2</v>
      </c>
      <c r="O35" s="142">
        <v>0.3</v>
      </c>
      <c r="P35" s="162">
        <f>SUM(D35:O35)</f>
        <v>1</v>
      </c>
      <c r="Q35" s="364" t="s">
        <v>479</v>
      </c>
      <c r="R35" s="365"/>
      <c r="S35" s="365"/>
      <c r="T35" s="366"/>
      <c r="U35" s="350" t="s">
        <v>478</v>
      </c>
      <c r="V35" s="350"/>
      <c r="W35" s="350"/>
      <c r="X35" s="350"/>
      <c r="Y35" s="350" t="s">
        <v>435</v>
      </c>
      <c r="Z35" s="350"/>
      <c r="AA35" s="350"/>
      <c r="AB35" s="350"/>
      <c r="AC35" s="350" t="s">
        <v>436</v>
      </c>
      <c r="AD35" s="350"/>
      <c r="AE35" s="352"/>
      <c r="AF35" s="134"/>
      <c r="AG35" s="137"/>
      <c r="AH35" s="78"/>
      <c r="AI35" s="78"/>
      <c r="AJ35" s="78"/>
      <c r="AK35" s="78"/>
      <c r="AL35" s="78"/>
      <c r="AM35" s="78"/>
      <c r="AN35" s="78"/>
      <c r="AO35" s="78"/>
    </row>
    <row r="36" spans="1:41" ht="139.5" customHeight="1">
      <c r="A36" s="331"/>
      <c r="B36" s="333"/>
      <c r="C36" s="81" t="s">
        <v>50</v>
      </c>
      <c r="D36" s="138"/>
      <c r="E36" s="138"/>
      <c r="F36" s="138"/>
      <c r="G36" s="82"/>
      <c r="H36" s="82"/>
      <c r="I36" s="82"/>
      <c r="J36" s="83">
        <v>0.05</v>
      </c>
      <c r="K36" s="83">
        <v>0.1</v>
      </c>
      <c r="L36" s="83">
        <v>0.15</v>
      </c>
      <c r="M36" s="83">
        <v>0.3</v>
      </c>
      <c r="N36" s="83">
        <v>0.25</v>
      </c>
      <c r="O36" s="82"/>
      <c r="P36" s="83">
        <f>SUM(D36:O36)</f>
        <v>0.85000000000000009</v>
      </c>
      <c r="Q36" s="367"/>
      <c r="R36" s="368"/>
      <c r="S36" s="368"/>
      <c r="T36" s="369"/>
      <c r="U36" s="351"/>
      <c r="V36" s="351"/>
      <c r="W36" s="351"/>
      <c r="X36" s="351"/>
      <c r="Y36" s="351"/>
      <c r="Z36" s="351"/>
      <c r="AA36" s="351"/>
      <c r="AB36" s="351"/>
      <c r="AC36" s="351"/>
      <c r="AD36" s="351"/>
      <c r="AE36" s="353"/>
      <c r="AF36" s="134"/>
      <c r="AG36" s="137"/>
      <c r="AH36" s="78"/>
      <c r="AI36" s="78"/>
      <c r="AJ36" s="78"/>
      <c r="AK36" s="78"/>
      <c r="AL36" s="78"/>
      <c r="AM36" s="78"/>
      <c r="AN36" s="78"/>
      <c r="AO36" s="78"/>
    </row>
    <row r="37" spans="1:41" s="72" customFormat="1" ht="17.25" customHeight="1"/>
    <row r="38" spans="1:41" ht="45" customHeight="1">
      <c r="A38" s="249" t="s">
        <v>162</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78"/>
      <c r="AH38" s="78"/>
      <c r="AI38" s="78"/>
      <c r="AJ38" s="78"/>
      <c r="AK38" s="78"/>
      <c r="AL38" s="78"/>
      <c r="AM38" s="78"/>
      <c r="AN38" s="78"/>
      <c r="AO38" s="78"/>
    </row>
    <row r="39" spans="1:41" ht="25.9" customHeight="1">
      <c r="A39" s="334" t="s">
        <v>60</v>
      </c>
      <c r="B39" s="335" t="s">
        <v>163</v>
      </c>
      <c r="C39" s="337" t="s">
        <v>164</v>
      </c>
      <c r="D39" s="339" t="s">
        <v>165</v>
      </c>
      <c r="E39" s="340"/>
      <c r="F39" s="340"/>
      <c r="G39" s="340"/>
      <c r="H39" s="340"/>
      <c r="I39" s="340"/>
      <c r="J39" s="340"/>
      <c r="K39" s="340"/>
      <c r="L39" s="340"/>
      <c r="M39" s="340"/>
      <c r="N39" s="340"/>
      <c r="O39" s="340"/>
      <c r="P39" s="341"/>
      <c r="Q39" s="335" t="s">
        <v>166</v>
      </c>
      <c r="R39" s="335"/>
      <c r="S39" s="335"/>
      <c r="T39" s="335"/>
      <c r="U39" s="335"/>
      <c r="V39" s="335"/>
      <c r="W39" s="335"/>
      <c r="X39" s="335"/>
      <c r="Y39" s="335"/>
      <c r="Z39" s="335"/>
      <c r="AA39" s="335"/>
      <c r="AB39" s="335"/>
      <c r="AC39" s="335"/>
      <c r="AD39" s="335"/>
      <c r="AE39" s="354"/>
      <c r="AG39" s="78"/>
      <c r="AH39" s="78"/>
      <c r="AI39" s="78"/>
      <c r="AJ39" s="78"/>
      <c r="AK39" s="78"/>
      <c r="AL39" s="78"/>
      <c r="AM39" s="78"/>
      <c r="AN39" s="78"/>
      <c r="AO39" s="78"/>
    </row>
    <row r="40" spans="1:41" ht="25.9" customHeight="1">
      <c r="A40" s="256"/>
      <c r="B40" s="248"/>
      <c r="C40" s="338"/>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53" t="s">
        <v>180</v>
      </c>
      <c r="R40" s="254"/>
      <c r="S40" s="254"/>
      <c r="T40" s="254"/>
      <c r="U40" s="254"/>
      <c r="V40" s="254"/>
      <c r="W40" s="254"/>
      <c r="X40" s="255"/>
      <c r="Y40" s="253" t="s">
        <v>68</v>
      </c>
      <c r="Z40" s="254"/>
      <c r="AA40" s="254"/>
      <c r="AB40" s="254"/>
      <c r="AC40" s="254"/>
      <c r="AD40" s="254"/>
      <c r="AE40" s="355"/>
      <c r="AG40" s="84"/>
      <c r="AH40" s="84"/>
      <c r="AI40" s="84"/>
      <c r="AJ40" s="84"/>
      <c r="AK40" s="84"/>
      <c r="AL40" s="84"/>
      <c r="AM40" s="84"/>
      <c r="AN40" s="84"/>
      <c r="AO40" s="84"/>
    </row>
    <row r="41" spans="1:41" ht="78" customHeight="1">
      <c r="A41" s="378" t="s">
        <v>388</v>
      </c>
      <c r="B41" s="336">
        <v>0.1</v>
      </c>
      <c r="C41" s="85" t="s">
        <v>48</v>
      </c>
      <c r="D41" s="86"/>
      <c r="E41" s="86"/>
      <c r="F41" s="86"/>
      <c r="G41" s="86"/>
      <c r="H41" s="86"/>
      <c r="I41" s="86"/>
      <c r="J41" s="142">
        <v>0.1</v>
      </c>
      <c r="K41" s="142">
        <v>0.15</v>
      </c>
      <c r="L41" s="142">
        <v>0.25</v>
      </c>
      <c r="M41" s="142">
        <v>0.25</v>
      </c>
      <c r="N41" s="142">
        <v>0.15</v>
      </c>
      <c r="O41" s="142">
        <v>0.1</v>
      </c>
      <c r="P41" s="161">
        <f t="shared" ref="P41:P44" si="1">SUM(D41:O41)</f>
        <v>1</v>
      </c>
      <c r="Q41" s="379" t="s">
        <v>474</v>
      </c>
      <c r="R41" s="380"/>
      <c r="S41" s="380"/>
      <c r="T41" s="380"/>
      <c r="U41" s="380"/>
      <c r="V41" s="380"/>
      <c r="W41" s="380"/>
      <c r="X41" s="381"/>
      <c r="Y41" s="245" t="s">
        <v>476</v>
      </c>
      <c r="Z41" s="240"/>
      <c r="AA41" s="240"/>
      <c r="AB41" s="240"/>
      <c r="AC41" s="240"/>
      <c r="AD41" s="240"/>
      <c r="AE41" s="246"/>
      <c r="AG41" s="88"/>
      <c r="AH41" s="88"/>
      <c r="AI41" s="88"/>
      <c r="AJ41" s="88"/>
      <c r="AK41" s="88"/>
      <c r="AL41" s="88"/>
      <c r="AM41" s="88"/>
      <c r="AN41" s="88"/>
      <c r="AO41" s="88"/>
    </row>
    <row r="42" spans="1:41" ht="78" customHeight="1">
      <c r="A42" s="378"/>
      <c r="B42" s="336"/>
      <c r="C42" s="89" t="s">
        <v>50</v>
      </c>
      <c r="D42" s="90"/>
      <c r="E42" s="90" t="s">
        <v>187</v>
      </c>
      <c r="F42" s="90"/>
      <c r="G42" s="90"/>
      <c r="H42" s="90"/>
      <c r="I42" s="90"/>
      <c r="J42" s="90">
        <v>0.1</v>
      </c>
      <c r="K42" s="90">
        <v>7.0000000000000007E-2</v>
      </c>
      <c r="L42" s="90">
        <v>0.25</v>
      </c>
      <c r="M42" s="90">
        <v>0.33</v>
      </c>
      <c r="N42" s="90">
        <v>0.33</v>
      </c>
      <c r="O42" s="90"/>
      <c r="P42" s="87">
        <f t="shared" si="1"/>
        <v>1.08</v>
      </c>
      <c r="Q42" s="382"/>
      <c r="R42" s="383"/>
      <c r="S42" s="383"/>
      <c r="T42" s="383"/>
      <c r="U42" s="383"/>
      <c r="V42" s="383"/>
      <c r="W42" s="383"/>
      <c r="X42" s="384"/>
      <c r="Y42" s="242"/>
      <c r="Z42" s="243"/>
      <c r="AA42" s="243"/>
      <c r="AB42" s="243"/>
      <c r="AC42" s="243"/>
      <c r="AD42" s="243"/>
      <c r="AE42" s="247"/>
    </row>
    <row r="43" spans="1:41" ht="75.75" customHeight="1">
      <c r="A43" s="378" t="s">
        <v>385</v>
      </c>
      <c r="B43" s="336">
        <v>0.1</v>
      </c>
      <c r="C43" s="85" t="s">
        <v>48</v>
      </c>
      <c r="D43" s="86"/>
      <c r="E43" s="86"/>
      <c r="F43" s="86"/>
      <c r="G43" s="86"/>
      <c r="H43" s="86"/>
      <c r="I43" s="86"/>
      <c r="J43" s="142">
        <v>0</v>
      </c>
      <c r="K43" s="142">
        <v>0.2</v>
      </c>
      <c r="L43" s="142">
        <v>0.2</v>
      </c>
      <c r="M43" s="142">
        <v>0.2</v>
      </c>
      <c r="N43" s="142">
        <v>0.2</v>
      </c>
      <c r="O43" s="142">
        <v>0.2</v>
      </c>
      <c r="P43" s="161">
        <f>SUM(J43:O43)</f>
        <v>1</v>
      </c>
      <c r="Q43" s="239" t="s">
        <v>475</v>
      </c>
      <c r="R43" s="240"/>
      <c r="S43" s="240"/>
      <c r="T43" s="240"/>
      <c r="U43" s="240"/>
      <c r="V43" s="240"/>
      <c r="W43" s="240"/>
      <c r="X43" s="241"/>
      <c r="Y43" s="245" t="s">
        <v>477</v>
      </c>
      <c r="Z43" s="240"/>
      <c r="AA43" s="240"/>
      <c r="AB43" s="240"/>
      <c r="AC43" s="240"/>
      <c r="AD43" s="240"/>
      <c r="AE43" s="246"/>
    </row>
    <row r="44" spans="1:41" ht="75.75" customHeight="1">
      <c r="A44" s="378"/>
      <c r="B44" s="336"/>
      <c r="C44" s="89" t="s">
        <v>50</v>
      </c>
      <c r="D44" s="90"/>
      <c r="E44" s="90"/>
      <c r="F44" s="90"/>
      <c r="G44" s="90"/>
      <c r="H44" s="90"/>
      <c r="I44" s="90"/>
      <c r="J44" s="90">
        <v>0</v>
      </c>
      <c r="K44" s="90">
        <v>0.2</v>
      </c>
      <c r="L44" s="90">
        <v>0.2</v>
      </c>
      <c r="M44" s="90">
        <v>0.2</v>
      </c>
      <c r="N44" s="90">
        <v>0.2</v>
      </c>
      <c r="O44" s="90"/>
      <c r="P44" s="87">
        <f t="shared" si="1"/>
        <v>0.8</v>
      </c>
      <c r="Q44" s="242"/>
      <c r="R44" s="243"/>
      <c r="S44" s="243"/>
      <c r="T44" s="243"/>
      <c r="U44" s="243"/>
      <c r="V44" s="243"/>
      <c r="W44" s="243"/>
      <c r="X44" s="244"/>
      <c r="Y44" s="242"/>
      <c r="Z44" s="243"/>
      <c r="AA44" s="243"/>
      <c r="AB44" s="243"/>
      <c r="AC44" s="243"/>
      <c r="AD44" s="243"/>
      <c r="AE44" s="247"/>
    </row>
    <row r="45" spans="1:41" ht="15" customHeight="1">
      <c r="A45" s="15" t="s">
        <v>181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8A29AB73-E220-400C-BE8D-D6B850231C70}">
      <formula1>$B$21:$M$21</formula1>
    </dataValidation>
    <dataValidation type="textLength" operator="lessThanOrEqual" allowBlank="1" showInputMessage="1" showErrorMessage="1" errorTitle="Máximo 2.000 caracteres" error="Máximo 2.000 caracteres" promptTitle="2.000 caracteres" sqref="Q30:Q31" xr:uid="{E1CE5E46-895A-4D6D-9A3C-18B1E674B149}">
      <formula1>2000</formula1>
    </dataValidation>
    <dataValidation type="textLength" operator="lessThanOrEqual" allowBlank="1" showInputMessage="1" showErrorMessage="1" errorTitle="Máximo 2.000 caracteres" error="Máximo 2.000 caracteres" sqref="AC35 Q35 Y35 Q41 Q43" xr:uid="{DB0920DC-C83A-4B43-A7A8-5FC91F423853}">
      <formula1>2000</formula1>
    </dataValidation>
  </dataValidations>
  <hyperlinks>
    <hyperlink ref="Y41" r:id="rId1" xr:uid="{2B8B3837-1E61-4F47-96F6-7166919B33F9}"/>
    <hyperlink ref="Y43" r:id="rId2" xr:uid="{0153D345-DFE3-4988-92EC-52EEAD8AFFF0}"/>
  </hyperlinks>
  <pageMargins left="0.7" right="0.7" top="0.75" bottom="0.75" header="0.3" footer="0.3"/>
  <pageSetup scale="2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0B421EB-52C8-4D9A-B52C-3D9A34198604}">
          <x14:formula1>
            <xm:f>listas!$C$2:$C$20</xm:f>
          </x14:formula1>
          <xm:sqref>AA15:AE15</xm:sqref>
        </x14:dataValidation>
        <x14:dataValidation type="list" allowBlank="1" showInputMessage="1" showErrorMessage="1" xr:uid="{CBFAEBA1-6193-428E-A541-2E57372DEC28}">
          <x14:formula1>
            <xm:f>listas!$B$2:$B$8</xm:f>
          </x14:formula1>
          <xm:sqref>R15:X15</xm:sqref>
        </x14:dataValidation>
        <x14:dataValidation type="list" allowBlank="1" showInputMessage="1" showErrorMessage="1" xr:uid="{6BF3F79E-9E92-4F3D-957D-5E9C18E84B3F}">
          <x14:formula1>
            <xm:f>listas!$A$2:$A$6</xm:f>
          </x14:formula1>
          <xm:sqref>C15:K15</xm:sqref>
        </x14:dataValidation>
        <x14:dataValidation type="list" allowBlank="1" showInputMessage="1" showErrorMessage="1" xr:uid="{E8B6284F-63D8-4344-AB88-F896AE55737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32"/>
  <sheetViews>
    <sheetView topLeftCell="AK25" zoomScale="58" zoomScaleNormal="52" workbookViewId="0">
      <selection activeCell="AV28" sqref="AV28"/>
    </sheetView>
  </sheetViews>
  <sheetFormatPr baseColWidth="10" defaultColWidth="10.7109375" defaultRowHeight="14.25"/>
  <cols>
    <col min="1" max="1" width="15" style="15" customWidth="1"/>
    <col min="2" max="2" width="8.28515625" style="15" customWidth="1"/>
    <col min="3" max="3" width="55.28515625" style="15" customWidth="1"/>
    <col min="4" max="4" width="39.42578125" style="15" customWidth="1"/>
    <col min="5" max="5" width="29.28515625" style="15" customWidth="1"/>
    <col min="6" max="6" width="25.7109375" style="144" customWidth="1"/>
    <col min="7" max="7" width="20.42578125" style="15" customWidth="1"/>
    <col min="8" max="8" width="26.140625" style="15" customWidth="1"/>
    <col min="9" max="9" width="15.28515625" style="15" customWidth="1"/>
    <col min="10" max="10" width="21.140625" style="15" customWidth="1"/>
    <col min="11" max="11" width="21.140625" style="144"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9" style="15" customWidth="1"/>
    <col min="31" max="36" width="8.140625" style="15" customWidth="1"/>
    <col min="37" max="37" width="13" style="15" customWidth="1"/>
    <col min="38" max="40" width="8.140625" style="15" customWidth="1"/>
    <col min="41" max="41" width="9.7109375" style="15" customWidth="1"/>
    <col min="42" max="42" width="17.140625" style="15" customWidth="1"/>
    <col min="43" max="43" width="15.7109375" style="124" customWidth="1"/>
    <col min="44" max="44" width="103.28515625" style="144" customWidth="1"/>
    <col min="45" max="45" width="50.7109375" style="206" customWidth="1"/>
    <col min="46" max="46" width="121.5703125" style="144" customWidth="1"/>
    <col min="47" max="48" width="50.7109375" style="144" customWidth="1"/>
    <col min="49" max="50" width="10.7109375" style="72"/>
    <col min="51" max="16379" width="10.7109375" style="15"/>
    <col min="16380" max="16380" width="9" style="15" customWidth="1"/>
    <col min="16381" max="16384" width="10.7109375" style="15"/>
  </cols>
  <sheetData>
    <row r="1" spans="1:48 16381:16381" ht="16.149999999999999" customHeight="1" thickBot="1">
      <c r="A1" s="417" t="s">
        <v>121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9"/>
      <c r="AU1" s="413" t="s">
        <v>122</v>
      </c>
      <c r="AV1" s="414"/>
    </row>
    <row r="2" spans="1:48 16381:16381" ht="16.149999999999999" customHeight="1" thickBot="1">
      <c r="A2" s="420" t="s">
        <v>123</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2"/>
      <c r="AU2" s="285" t="s">
        <v>124</v>
      </c>
      <c r="AV2" s="415"/>
    </row>
    <row r="3" spans="1:48 16381:16381" ht="15" customHeight="1" thickBot="1">
      <c r="A3" s="423" t="s">
        <v>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5"/>
      <c r="AU3" s="285" t="s">
        <v>126</v>
      </c>
      <c r="AV3" s="415"/>
    </row>
    <row r="4" spans="1:48 16381:16381" ht="16.149999999999999" customHeight="1">
      <c r="A4" s="417"/>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9"/>
      <c r="AU4" s="416" t="s">
        <v>188</v>
      </c>
      <c r="AV4" s="416"/>
    </row>
    <row r="5" spans="1:48 16381:16381" ht="15" customHeight="1">
      <c r="A5" s="386" t="s">
        <v>189</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98"/>
      <c r="AD5" s="399" t="s">
        <v>132</v>
      </c>
      <c r="AE5" s="400"/>
      <c r="AF5" s="400"/>
      <c r="AG5" s="400"/>
      <c r="AH5" s="400"/>
      <c r="AI5" s="400"/>
      <c r="AJ5" s="400"/>
      <c r="AK5" s="400"/>
      <c r="AL5" s="400"/>
      <c r="AM5" s="400"/>
      <c r="AN5" s="400"/>
      <c r="AO5" s="400"/>
      <c r="AP5" s="400"/>
      <c r="AQ5" s="401"/>
      <c r="AR5" s="391" t="s">
        <v>104</v>
      </c>
      <c r="AS5" s="391" t="s">
        <v>106</v>
      </c>
      <c r="AT5" s="391" t="s">
        <v>108</v>
      </c>
      <c r="AU5" s="391" t="s">
        <v>110</v>
      </c>
      <c r="AV5" s="391" t="s">
        <v>190</v>
      </c>
    </row>
    <row r="6" spans="1:48 16381:16381" ht="15" customHeight="1">
      <c r="A6" s="408" t="s">
        <v>6</v>
      </c>
      <c r="B6" s="409">
        <v>45628</v>
      </c>
      <c r="C6" s="410"/>
      <c r="D6" s="109" t="s">
        <v>129</v>
      </c>
      <c r="E6" s="110"/>
      <c r="F6" s="145"/>
      <c r="G6" s="111"/>
      <c r="H6" s="112"/>
      <c r="I6" s="112"/>
      <c r="J6" s="112"/>
      <c r="K6" s="148"/>
      <c r="L6" s="112"/>
      <c r="M6" s="112"/>
      <c r="N6" s="112"/>
      <c r="O6" s="112"/>
      <c r="P6" s="112"/>
      <c r="Q6" s="112"/>
      <c r="R6" s="112"/>
      <c r="S6" s="112"/>
      <c r="T6" s="112"/>
      <c r="U6" s="112"/>
      <c r="V6" s="112"/>
      <c r="W6" s="112"/>
      <c r="X6" s="112"/>
      <c r="Y6" s="112"/>
      <c r="Z6" s="112"/>
      <c r="AA6" s="112"/>
      <c r="AB6" s="112"/>
      <c r="AC6" s="113"/>
      <c r="AD6" s="402"/>
      <c r="AE6" s="403"/>
      <c r="AF6" s="403"/>
      <c r="AG6" s="403"/>
      <c r="AH6" s="403"/>
      <c r="AI6" s="403"/>
      <c r="AJ6" s="403"/>
      <c r="AK6" s="403"/>
      <c r="AL6" s="403"/>
      <c r="AM6" s="403"/>
      <c r="AN6" s="403"/>
      <c r="AO6" s="403"/>
      <c r="AP6" s="403"/>
      <c r="AQ6" s="404"/>
      <c r="AR6" s="397"/>
      <c r="AS6" s="397"/>
      <c r="AT6" s="397"/>
      <c r="AU6" s="397"/>
      <c r="AV6" s="397"/>
    </row>
    <row r="7" spans="1:48 16381:16381" ht="15" customHeight="1">
      <c r="A7" s="408"/>
      <c r="B7" s="410"/>
      <c r="C7" s="410"/>
      <c r="D7" s="109" t="s">
        <v>131</v>
      </c>
      <c r="E7" s="110"/>
      <c r="F7" s="146"/>
      <c r="G7" s="114"/>
      <c r="H7" s="115"/>
      <c r="I7" s="115"/>
      <c r="J7" s="115"/>
      <c r="K7" s="149"/>
      <c r="L7" s="115"/>
      <c r="M7" s="115"/>
      <c r="N7" s="115"/>
      <c r="O7" s="115"/>
      <c r="P7" s="115"/>
      <c r="Q7" s="115"/>
      <c r="R7" s="115"/>
      <c r="S7" s="115"/>
      <c r="T7" s="115"/>
      <c r="U7" s="115"/>
      <c r="V7" s="115"/>
      <c r="W7" s="115"/>
      <c r="X7" s="115"/>
      <c r="Y7" s="115"/>
      <c r="Z7" s="115"/>
      <c r="AA7" s="115"/>
      <c r="AB7" s="115"/>
      <c r="AC7" s="116"/>
      <c r="AD7" s="402"/>
      <c r="AE7" s="403"/>
      <c r="AF7" s="403"/>
      <c r="AG7" s="403"/>
      <c r="AH7" s="403"/>
      <c r="AI7" s="403"/>
      <c r="AJ7" s="403"/>
      <c r="AK7" s="403"/>
      <c r="AL7" s="403"/>
      <c r="AM7" s="403"/>
      <c r="AN7" s="403"/>
      <c r="AO7" s="403"/>
      <c r="AP7" s="403"/>
      <c r="AQ7" s="404"/>
      <c r="AR7" s="397"/>
      <c r="AS7" s="397"/>
      <c r="AT7" s="397"/>
      <c r="AU7" s="397"/>
      <c r="AV7" s="397"/>
    </row>
    <row r="8" spans="1:48 16381:16381" ht="15" customHeight="1">
      <c r="A8" s="408"/>
      <c r="B8" s="410"/>
      <c r="C8" s="410"/>
      <c r="D8" s="109" t="s">
        <v>132</v>
      </c>
      <c r="E8" s="110" t="s">
        <v>183</v>
      </c>
      <c r="F8" s="147"/>
      <c r="G8" s="117"/>
      <c r="H8" s="118"/>
      <c r="I8" s="118"/>
      <c r="J8" s="118"/>
      <c r="K8" s="150"/>
      <c r="L8" s="118"/>
      <c r="M8" s="118"/>
      <c r="N8" s="118"/>
      <c r="O8" s="118"/>
      <c r="P8" s="118"/>
      <c r="Q8" s="118"/>
      <c r="R8" s="118"/>
      <c r="S8" s="118"/>
      <c r="T8" s="118"/>
      <c r="U8" s="118"/>
      <c r="V8" s="118"/>
      <c r="W8" s="118"/>
      <c r="X8" s="118"/>
      <c r="Y8" s="118"/>
      <c r="Z8" s="118"/>
      <c r="AA8" s="118"/>
      <c r="AB8" s="118"/>
      <c r="AC8" s="119"/>
      <c r="AD8" s="402"/>
      <c r="AE8" s="403"/>
      <c r="AF8" s="403"/>
      <c r="AG8" s="403"/>
      <c r="AH8" s="403"/>
      <c r="AI8" s="403"/>
      <c r="AJ8" s="403"/>
      <c r="AK8" s="403"/>
      <c r="AL8" s="403"/>
      <c r="AM8" s="403"/>
      <c r="AN8" s="403"/>
      <c r="AO8" s="403"/>
      <c r="AP8" s="403"/>
      <c r="AQ8" s="404"/>
      <c r="AR8" s="397"/>
      <c r="AS8" s="397"/>
      <c r="AT8" s="397"/>
      <c r="AU8" s="397"/>
      <c r="AV8" s="397"/>
    </row>
    <row r="9" spans="1:48 16381:16381" ht="15" customHeight="1">
      <c r="A9" s="386" t="s">
        <v>191</v>
      </c>
      <c r="B9" s="387"/>
      <c r="C9" s="387"/>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402"/>
      <c r="AE9" s="403"/>
      <c r="AF9" s="403"/>
      <c r="AG9" s="403"/>
      <c r="AH9" s="403"/>
      <c r="AI9" s="403"/>
      <c r="AJ9" s="403"/>
      <c r="AK9" s="403"/>
      <c r="AL9" s="403"/>
      <c r="AM9" s="403"/>
      <c r="AN9" s="403"/>
      <c r="AO9" s="403"/>
      <c r="AP9" s="403"/>
      <c r="AQ9" s="404"/>
      <c r="AR9" s="397"/>
      <c r="AS9" s="397"/>
      <c r="AT9" s="397"/>
      <c r="AU9" s="397"/>
      <c r="AV9" s="397"/>
    </row>
    <row r="10" spans="1:48 16381:16381" ht="15" customHeight="1">
      <c r="A10" s="386" t="s">
        <v>192</v>
      </c>
      <c r="B10" s="387"/>
      <c r="C10" s="387"/>
      <c r="D10" s="388" t="s">
        <v>134</v>
      </c>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405"/>
      <c r="AE10" s="406"/>
      <c r="AF10" s="406"/>
      <c r="AG10" s="406"/>
      <c r="AH10" s="406"/>
      <c r="AI10" s="406"/>
      <c r="AJ10" s="406"/>
      <c r="AK10" s="406"/>
      <c r="AL10" s="406"/>
      <c r="AM10" s="406"/>
      <c r="AN10" s="406"/>
      <c r="AO10" s="406"/>
      <c r="AP10" s="406"/>
      <c r="AQ10" s="407"/>
      <c r="AR10" s="397"/>
      <c r="AS10" s="397"/>
      <c r="AT10" s="397"/>
      <c r="AU10" s="397"/>
      <c r="AV10" s="397"/>
    </row>
    <row r="11" spans="1:48 16381:16381" ht="40.15" customHeight="1">
      <c r="A11" s="389" t="s">
        <v>74</v>
      </c>
      <c r="B11" s="390"/>
      <c r="C11" s="390"/>
      <c r="D11" s="391" t="s">
        <v>193</v>
      </c>
      <c r="E11" s="391" t="s">
        <v>78</v>
      </c>
      <c r="F11" s="391" t="s">
        <v>80</v>
      </c>
      <c r="G11" s="391" t="s">
        <v>82</v>
      </c>
      <c r="H11" s="391" t="s">
        <v>194</v>
      </c>
      <c r="I11" s="391" t="s">
        <v>86</v>
      </c>
      <c r="J11" s="391" t="s">
        <v>88</v>
      </c>
      <c r="K11" s="391" t="s">
        <v>90</v>
      </c>
      <c r="L11" s="389" t="s">
        <v>92</v>
      </c>
      <c r="M11" s="390"/>
      <c r="N11" s="390"/>
      <c r="O11" s="390"/>
      <c r="P11" s="391" t="s">
        <v>94</v>
      </c>
      <c r="Q11" s="391" t="s">
        <v>96</v>
      </c>
      <c r="R11" s="386" t="s">
        <v>98</v>
      </c>
      <c r="S11" s="387"/>
      <c r="T11" s="387"/>
      <c r="U11" s="387"/>
      <c r="V11" s="387"/>
      <c r="W11" s="387"/>
      <c r="X11" s="387"/>
      <c r="Y11" s="387"/>
      <c r="Z11" s="387"/>
      <c r="AA11" s="387"/>
      <c r="AB11" s="387"/>
      <c r="AC11" s="398"/>
      <c r="AD11" s="386" t="s">
        <v>100</v>
      </c>
      <c r="AE11" s="387"/>
      <c r="AF11" s="387"/>
      <c r="AG11" s="387"/>
      <c r="AH11" s="387"/>
      <c r="AI11" s="387"/>
      <c r="AJ11" s="387"/>
      <c r="AK11" s="387"/>
      <c r="AL11" s="387"/>
      <c r="AM11" s="387"/>
      <c r="AN11" s="387"/>
      <c r="AO11" s="398"/>
      <c r="AP11" s="389" t="s">
        <v>102</v>
      </c>
      <c r="AQ11" s="396"/>
      <c r="AR11" s="397"/>
      <c r="AS11" s="397"/>
      <c r="AT11" s="397"/>
      <c r="AU11" s="397"/>
      <c r="AV11" s="397"/>
    </row>
    <row r="12" spans="1:48 16381:16381" ht="126" customHeight="1">
      <c r="A12" s="108" t="s">
        <v>195</v>
      </c>
      <c r="B12" s="108" t="s">
        <v>196</v>
      </c>
      <c r="C12" s="108" t="s">
        <v>197</v>
      </c>
      <c r="D12" s="392"/>
      <c r="E12" s="392"/>
      <c r="F12" s="392"/>
      <c r="G12" s="392"/>
      <c r="H12" s="392"/>
      <c r="I12" s="392"/>
      <c r="J12" s="392"/>
      <c r="K12" s="392"/>
      <c r="L12" s="108">
        <v>2024</v>
      </c>
      <c r="M12" s="108">
        <v>2025</v>
      </c>
      <c r="N12" s="108">
        <v>2026</v>
      </c>
      <c r="O12" s="108">
        <v>2027</v>
      </c>
      <c r="P12" s="392"/>
      <c r="Q12" s="392"/>
      <c r="R12" s="120" t="s">
        <v>141</v>
      </c>
      <c r="S12" s="120" t="s">
        <v>142</v>
      </c>
      <c r="T12" s="120" t="s">
        <v>143</v>
      </c>
      <c r="U12" s="120" t="s">
        <v>144</v>
      </c>
      <c r="V12" s="120" t="s">
        <v>145</v>
      </c>
      <c r="W12" s="120" t="s">
        <v>146</v>
      </c>
      <c r="X12" s="120" t="s">
        <v>128</v>
      </c>
      <c r="Y12" s="120" t="s">
        <v>147</v>
      </c>
      <c r="Z12" s="120" t="s">
        <v>148</v>
      </c>
      <c r="AA12" s="120" t="s">
        <v>149</v>
      </c>
      <c r="AB12" s="120" t="s">
        <v>150</v>
      </c>
      <c r="AC12" s="120" t="s">
        <v>151</v>
      </c>
      <c r="AD12" s="120" t="s">
        <v>141</v>
      </c>
      <c r="AE12" s="120" t="s">
        <v>142</v>
      </c>
      <c r="AF12" s="120" t="s">
        <v>143</v>
      </c>
      <c r="AG12" s="120" t="s">
        <v>144</v>
      </c>
      <c r="AH12" s="120" t="s">
        <v>145</v>
      </c>
      <c r="AI12" s="120" t="s">
        <v>146</v>
      </c>
      <c r="AJ12" s="120" t="s">
        <v>128</v>
      </c>
      <c r="AK12" s="120" t="s">
        <v>147</v>
      </c>
      <c r="AL12" s="120" t="s">
        <v>148</v>
      </c>
      <c r="AM12" s="120" t="s">
        <v>149</v>
      </c>
      <c r="AN12" s="120" t="s">
        <v>150</v>
      </c>
      <c r="AO12" s="120" t="s">
        <v>151</v>
      </c>
      <c r="AP12" s="108" t="s">
        <v>198</v>
      </c>
      <c r="AQ12" s="121" t="s">
        <v>199</v>
      </c>
      <c r="AR12" s="392"/>
      <c r="AS12" s="392"/>
      <c r="AT12" s="392"/>
      <c r="AU12" s="392"/>
      <c r="AV12" s="392"/>
    </row>
    <row r="13" spans="1:48 16381:16381" ht="121.9" customHeight="1">
      <c r="A13" s="110">
        <v>107</v>
      </c>
      <c r="B13" s="110"/>
      <c r="C13" s="106" t="s">
        <v>418</v>
      </c>
      <c r="D13" s="106" t="s">
        <v>389</v>
      </c>
      <c r="E13" s="122" t="s">
        <v>200</v>
      </c>
      <c r="F13" s="122" t="s">
        <v>362</v>
      </c>
      <c r="G13" s="122" t="s">
        <v>201</v>
      </c>
      <c r="H13" s="122">
        <v>5000</v>
      </c>
      <c r="I13" s="122" t="s">
        <v>368</v>
      </c>
      <c r="J13" s="122" t="s">
        <v>377</v>
      </c>
      <c r="K13" s="122" t="s">
        <v>202</v>
      </c>
      <c r="L13" s="164">
        <v>2500</v>
      </c>
      <c r="M13" s="164">
        <v>1000</v>
      </c>
      <c r="N13" s="164">
        <v>1000</v>
      </c>
      <c r="O13" s="164">
        <v>500</v>
      </c>
      <c r="P13" s="165" t="s">
        <v>347</v>
      </c>
      <c r="Q13" s="165" t="s">
        <v>203</v>
      </c>
      <c r="R13" s="123"/>
      <c r="S13" s="123"/>
      <c r="T13" s="123"/>
      <c r="U13" s="123"/>
      <c r="V13" s="123"/>
      <c r="W13" s="123"/>
      <c r="X13" s="163">
        <v>400</v>
      </c>
      <c r="Y13" s="166">
        <v>400</v>
      </c>
      <c r="Z13" s="166">
        <v>500</v>
      </c>
      <c r="AA13" s="166">
        <v>500</v>
      </c>
      <c r="AB13" s="166">
        <v>400</v>
      </c>
      <c r="AC13" s="166">
        <v>300</v>
      </c>
      <c r="AD13" s="169"/>
      <c r="AE13" s="123"/>
      <c r="AF13" s="123"/>
      <c r="AG13" s="123"/>
      <c r="AH13" s="123"/>
      <c r="AI13" s="123"/>
      <c r="AJ13" s="62">
        <v>457</v>
      </c>
      <c r="AK13" s="62">
        <v>1309</v>
      </c>
      <c r="AL13" s="62">
        <v>449</v>
      </c>
      <c r="AM13" s="62">
        <v>157</v>
      </c>
      <c r="AN13" s="62">
        <v>95</v>
      </c>
      <c r="AO13" s="62"/>
      <c r="AP13" s="62">
        <f t="shared" ref="AP13:AP24" si="0">IF(G13="suma",SUM(AD13:AO13),IF(G13="creciente",MAX(AD13:AO13),IF(G13="DECRECIENTE",O13-MIN(AD13:AO13),IF(G13="CONSTANTE",AVERAGE(AD13:AO13)," "))))</f>
        <v>2467</v>
      </c>
      <c r="AQ13" s="167">
        <f>IF(G13="suma",AP13/L13,IF(G13="creciente",AP13/(MAX(R13:AC13)),IF(G13="DECRECIENTE",AP13/(O13-(MIN(R13:AC13))),IF(G13="CONSTANTE",AP13/AVERAGE(R13:AC13)," "))))</f>
        <v>0.98680000000000001</v>
      </c>
      <c r="AR13" s="197" t="s">
        <v>480</v>
      </c>
      <c r="AS13" s="219" t="s">
        <v>456</v>
      </c>
      <c r="AT13" s="197" t="s">
        <v>484</v>
      </c>
      <c r="AU13" s="197" t="s">
        <v>437</v>
      </c>
      <c r="AV13" s="168"/>
      <c r="XFA13" s="15" t="s">
        <v>204</v>
      </c>
    </row>
    <row r="14" spans="1:48 16381:16381" ht="139.15" customHeight="1">
      <c r="A14" s="110">
        <v>107</v>
      </c>
      <c r="B14" s="110"/>
      <c r="C14" s="106" t="s">
        <v>419</v>
      </c>
      <c r="D14" s="106" t="s">
        <v>411</v>
      </c>
      <c r="E14" s="97" t="s">
        <v>358</v>
      </c>
      <c r="F14" s="97" t="s">
        <v>363</v>
      </c>
      <c r="G14" s="122" t="s">
        <v>201</v>
      </c>
      <c r="H14" s="110">
        <v>60</v>
      </c>
      <c r="I14" s="122" t="s">
        <v>369</v>
      </c>
      <c r="J14" s="97" t="s">
        <v>348</v>
      </c>
      <c r="K14" s="97" t="s">
        <v>202</v>
      </c>
      <c r="L14" s="159">
        <v>25</v>
      </c>
      <c r="M14" s="159">
        <v>20</v>
      </c>
      <c r="N14" s="159">
        <v>15</v>
      </c>
      <c r="O14" s="159"/>
      <c r="P14" s="165" t="s">
        <v>347</v>
      </c>
      <c r="Q14" s="110" t="s">
        <v>349</v>
      </c>
      <c r="R14" s="123"/>
      <c r="S14" s="123"/>
      <c r="T14" s="123"/>
      <c r="U14" s="123"/>
      <c r="V14" s="123"/>
      <c r="W14" s="123"/>
      <c r="X14" s="163">
        <v>2</v>
      </c>
      <c r="Y14" s="163">
        <v>2</v>
      </c>
      <c r="Z14" s="163">
        <v>5</v>
      </c>
      <c r="AA14" s="163">
        <v>7</v>
      </c>
      <c r="AB14" s="163">
        <v>9</v>
      </c>
      <c r="AC14" s="163"/>
      <c r="AD14" s="123"/>
      <c r="AE14" s="123"/>
      <c r="AF14" s="123"/>
      <c r="AG14" s="123"/>
      <c r="AH14" s="123"/>
      <c r="AI14" s="123"/>
      <c r="AJ14" s="123">
        <v>2</v>
      </c>
      <c r="AK14" s="123">
        <v>2</v>
      </c>
      <c r="AL14" s="123">
        <v>7</v>
      </c>
      <c r="AM14" s="123">
        <v>7</v>
      </c>
      <c r="AN14" s="123">
        <v>5</v>
      </c>
      <c r="AO14" s="123"/>
      <c r="AP14" s="123">
        <f t="shared" si="0"/>
        <v>23</v>
      </c>
      <c r="AQ14" s="167">
        <f t="shared" ref="AQ14:AQ25" si="1">IF(G14="suma",AP14/L14,IF(G14="creciente",AP14/(MAX(R14:AC14)),IF(G14="DECRECIENTE",AP14/(O14-(MIN(R14:AC14))),IF(G14="CONSTANTE",AP14/AVERAGE(R14:AC14)," "))))</f>
        <v>0.92</v>
      </c>
      <c r="AR14" s="198" t="s">
        <v>481</v>
      </c>
      <c r="AS14" s="204" t="s">
        <v>457</v>
      </c>
      <c r="AT14" s="198" t="s">
        <v>485</v>
      </c>
      <c r="AU14" s="197" t="s">
        <v>437</v>
      </c>
      <c r="AV14" s="97"/>
      <c r="XFA14" s="15" t="s">
        <v>205</v>
      </c>
    </row>
    <row r="15" spans="1:48 16381:16381" ht="202.15" customHeight="1">
      <c r="A15" s="110">
        <v>107</v>
      </c>
      <c r="B15" s="110"/>
      <c r="C15" s="106" t="s">
        <v>414</v>
      </c>
      <c r="D15" s="106" t="s">
        <v>421</v>
      </c>
      <c r="E15" s="97" t="s">
        <v>422</v>
      </c>
      <c r="F15" s="97" t="s">
        <v>423</v>
      </c>
      <c r="G15" s="122" t="s">
        <v>201</v>
      </c>
      <c r="H15" s="110">
        <v>60</v>
      </c>
      <c r="I15" s="122" t="s">
        <v>424</v>
      </c>
      <c r="J15" s="97" t="s">
        <v>348</v>
      </c>
      <c r="K15" s="97" t="s">
        <v>202</v>
      </c>
      <c r="L15" s="159">
        <v>30</v>
      </c>
      <c r="M15" s="159">
        <v>20</v>
      </c>
      <c r="N15" s="159">
        <v>10</v>
      </c>
      <c r="O15" s="159"/>
      <c r="P15" s="165" t="s">
        <v>347</v>
      </c>
      <c r="Q15" s="110" t="s">
        <v>349</v>
      </c>
      <c r="R15" s="123"/>
      <c r="S15" s="123"/>
      <c r="T15" s="123"/>
      <c r="U15" s="123"/>
      <c r="V15" s="123"/>
      <c r="W15" s="123"/>
      <c r="X15" s="163">
        <v>7</v>
      </c>
      <c r="Y15" s="163">
        <v>2</v>
      </c>
      <c r="Z15" s="163">
        <v>6</v>
      </c>
      <c r="AA15" s="163">
        <v>5</v>
      </c>
      <c r="AB15" s="163">
        <v>5</v>
      </c>
      <c r="AC15" s="163">
        <v>5</v>
      </c>
      <c r="AD15" s="123"/>
      <c r="AE15" s="123"/>
      <c r="AF15" s="123"/>
      <c r="AG15" s="123"/>
      <c r="AH15" s="123"/>
      <c r="AI15" s="123"/>
      <c r="AJ15" s="123">
        <v>7</v>
      </c>
      <c r="AK15" s="123">
        <v>2</v>
      </c>
      <c r="AL15" s="123">
        <v>6</v>
      </c>
      <c r="AM15" s="123">
        <v>9</v>
      </c>
      <c r="AN15" s="123">
        <v>5</v>
      </c>
      <c r="AO15" s="123"/>
      <c r="AP15" s="123">
        <f t="shared" si="0"/>
        <v>29</v>
      </c>
      <c r="AQ15" s="167">
        <f t="shared" si="1"/>
        <v>0.96666666666666667</v>
      </c>
      <c r="AR15" s="198" t="s">
        <v>482</v>
      </c>
      <c r="AS15" s="221" t="s">
        <v>458</v>
      </c>
      <c r="AT15" s="198" t="s">
        <v>486</v>
      </c>
      <c r="AU15" s="197" t="s">
        <v>437</v>
      </c>
      <c r="AV15" s="97"/>
    </row>
    <row r="16" spans="1:48 16381:16381" ht="118.9" customHeight="1">
      <c r="A16" s="110">
        <v>107</v>
      </c>
      <c r="B16" s="110"/>
      <c r="C16" s="170" t="s">
        <v>414</v>
      </c>
      <c r="D16" s="106" t="s">
        <v>390</v>
      </c>
      <c r="E16" s="97" t="s">
        <v>359</v>
      </c>
      <c r="F16" s="97" t="s">
        <v>364</v>
      </c>
      <c r="G16" s="122" t="s">
        <v>201</v>
      </c>
      <c r="H16" s="110">
        <v>60</v>
      </c>
      <c r="I16" s="122" t="s">
        <v>370</v>
      </c>
      <c r="J16" s="97" t="s">
        <v>348</v>
      </c>
      <c r="K16" s="97" t="s">
        <v>202</v>
      </c>
      <c r="L16" s="159">
        <v>10</v>
      </c>
      <c r="M16" s="159">
        <v>20</v>
      </c>
      <c r="N16" s="159">
        <v>20</v>
      </c>
      <c r="O16" s="159">
        <v>10</v>
      </c>
      <c r="P16" s="165" t="s">
        <v>347</v>
      </c>
      <c r="Q16" s="110" t="s">
        <v>349</v>
      </c>
      <c r="R16" s="123"/>
      <c r="S16" s="123"/>
      <c r="T16" s="123"/>
      <c r="U16" s="123"/>
      <c r="V16" s="123"/>
      <c r="W16" s="123"/>
      <c r="X16" s="163">
        <v>0</v>
      </c>
      <c r="Y16" s="163">
        <v>0</v>
      </c>
      <c r="Z16" s="163">
        <v>3</v>
      </c>
      <c r="AA16" s="163">
        <v>4</v>
      </c>
      <c r="AB16" s="163">
        <v>3</v>
      </c>
      <c r="AC16" s="163">
        <v>0</v>
      </c>
      <c r="AD16" s="123"/>
      <c r="AE16" s="123"/>
      <c r="AF16" s="123"/>
      <c r="AG16" s="123"/>
      <c r="AH16" s="123"/>
      <c r="AI16" s="123"/>
      <c r="AJ16" s="123">
        <v>0</v>
      </c>
      <c r="AK16" s="123">
        <v>2</v>
      </c>
      <c r="AL16" s="123">
        <v>2</v>
      </c>
      <c r="AM16" s="123">
        <v>2</v>
      </c>
      <c r="AN16" s="123">
        <v>4</v>
      </c>
      <c r="AO16" s="123"/>
      <c r="AP16" s="123">
        <f t="shared" si="0"/>
        <v>10</v>
      </c>
      <c r="AQ16" s="167">
        <f t="shared" si="1"/>
        <v>1</v>
      </c>
      <c r="AR16" s="198" t="s">
        <v>483</v>
      </c>
      <c r="AS16" s="221" t="s">
        <v>458</v>
      </c>
      <c r="AT16" s="198" t="s">
        <v>486</v>
      </c>
      <c r="AU16" s="214" t="s">
        <v>437</v>
      </c>
      <c r="AV16" s="173"/>
      <c r="XFA16" s="15" t="s">
        <v>206</v>
      </c>
    </row>
    <row r="17" spans="1:50 16381:16381" s="42" customFormat="1" ht="179.45" customHeight="1">
      <c r="A17" s="171">
        <v>107</v>
      </c>
      <c r="B17" s="171"/>
      <c r="C17" s="172" t="s">
        <v>415</v>
      </c>
      <c r="D17" s="172" t="s">
        <v>399</v>
      </c>
      <c r="E17" s="173" t="s">
        <v>397</v>
      </c>
      <c r="F17" s="173" t="s">
        <v>398</v>
      </c>
      <c r="G17" s="174" t="s">
        <v>253</v>
      </c>
      <c r="H17" s="175">
        <v>1</v>
      </c>
      <c r="I17" s="174" t="s">
        <v>372</v>
      </c>
      <c r="J17" s="173" t="s">
        <v>395</v>
      </c>
      <c r="K17" s="173" t="s">
        <v>202</v>
      </c>
      <c r="L17" s="176">
        <v>1</v>
      </c>
      <c r="M17" s="176">
        <v>1</v>
      </c>
      <c r="N17" s="176">
        <v>1</v>
      </c>
      <c r="O17" s="176">
        <v>1</v>
      </c>
      <c r="P17" s="178" t="s">
        <v>347</v>
      </c>
      <c r="Q17" s="171" t="s">
        <v>396</v>
      </c>
      <c r="R17" s="179"/>
      <c r="S17" s="179"/>
      <c r="T17" s="179"/>
      <c r="U17" s="179"/>
      <c r="V17" s="179"/>
      <c r="W17" s="179"/>
      <c r="X17" s="180"/>
      <c r="Y17" s="180">
        <v>0.35</v>
      </c>
      <c r="Z17" s="180">
        <v>0.6</v>
      </c>
      <c r="AA17" s="180">
        <v>0.05</v>
      </c>
      <c r="AB17" s="180"/>
      <c r="AC17" s="180"/>
      <c r="AD17" s="179"/>
      <c r="AE17" s="179"/>
      <c r="AF17" s="179"/>
      <c r="AG17" s="179"/>
      <c r="AH17" s="179"/>
      <c r="AI17" s="179"/>
      <c r="AJ17" s="176">
        <v>0</v>
      </c>
      <c r="AK17" s="201">
        <v>0.54</v>
      </c>
      <c r="AL17" s="201">
        <v>0.44</v>
      </c>
      <c r="AM17" s="201">
        <v>0.02</v>
      </c>
      <c r="AN17" s="179"/>
      <c r="AO17" s="179"/>
      <c r="AP17" s="201">
        <f>SUM(AK17:AM17)</f>
        <v>1</v>
      </c>
      <c r="AQ17" s="167">
        <v>1</v>
      </c>
      <c r="AR17" s="199" t="s">
        <v>487</v>
      </c>
      <c r="AS17" s="221" t="s">
        <v>459</v>
      </c>
      <c r="AT17" s="199" t="s">
        <v>442</v>
      </c>
      <c r="AU17" s="214" t="s">
        <v>437</v>
      </c>
      <c r="AV17" s="173"/>
      <c r="AW17" s="181"/>
      <c r="AX17" s="181"/>
      <c r="XFA17" s="42" t="s">
        <v>207</v>
      </c>
    </row>
    <row r="18" spans="1:50 16381:16381" ht="162" customHeight="1">
      <c r="A18" s="110">
        <v>107</v>
      </c>
      <c r="B18" s="110"/>
      <c r="C18" s="106" t="s">
        <v>400</v>
      </c>
      <c r="D18" s="106" t="s">
        <v>425</v>
      </c>
      <c r="E18" s="97" t="s">
        <v>360</v>
      </c>
      <c r="F18" s="97" t="s">
        <v>365</v>
      </c>
      <c r="G18" s="122" t="s">
        <v>201</v>
      </c>
      <c r="H18" s="110">
        <v>25</v>
      </c>
      <c r="I18" s="122" t="s">
        <v>371</v>
      </c>
      <c r="J18" s="97" t="s">
        <v>350</v>
      </c>
      <c r="K18" s="97" t="s">
        <v>202</v>
      </c>
      <c r="L18" s="164">
        <v>5</v>
      </c>
      <c r="M18" s="164">
        <v>8</v>
      </c>
      <c r="N18" s="164">
        <v>8</v>
      </c>
      <c r="O18" s="164">
        <v>4</v>
      </c>
      <c r="P18" s="165" t="s">
        <v>347</v>
      </c>
      <c r="Q18" s="110" t="s">
        <v>349</v>
      </c>
      <c r="R18" s="123"/>
      <c r="S18" s="123"/>
      <c r="T18" s="123"/>
      <c r="U18" s="123"/>
      <c r="V18" s="123"/>
      <c r="W18" s="123"/>
      <c r="X18" s="142"/>
      <c r="Y18" s="163"/>
      <c r="Z18" s="166">
        <v>2</v>
      </c>
      <c r="AA18" s="166">
        <v>2</v>
      </c>
      <c r="AB18" s="166">
        <v>1</v>
      </c>
      <c r="AC18" s="163"/>
      <c r="AD18" s="123"/>
      <c r="AE18" s="123"/>
      <c r="AF18" s="123"/>
      <c r="AG18" s="123"/>
      <c r="AH18" s="123"/>
      <c r="AI18" s="123"/>
      <c r="AJ18" s="123">
        <v>0</v>
      </c>
      <c r="AK18" s="123">
        <v>0</v>
      </c>
      <c r="AL18" s="123">
        <v>3</v>
      </c>
      <c r="AM18" s="123">
        <v>1</v>
      </c>
      <c r="AN18" s="123">
        <v>1</v>
      </c>
      <c r="AO18" s="123"/>
      <c r="AP18" s="123">
        <f t="shared" si="0"/>
        <v>5</v>
      </c>
      <c r="AQ18" s="167">
        <f t="shared" si="1"/>
        <v>1</v>
      </c>
      <c r="AR18" s="198" t="s">
        <v>488</v>
      </c>
      <c r="AS18" s="204" t="s">
        <v>459</v>
      </c>
      <c r="AT18" s="198" t="s">
        <v>489</v>
      </c>
      <c r="AU18" s="197" t="s">
        <v>437</v>
      </c>
      <c r="AV18" s="97"/>
    </row>
    <row r="19" spans="1:50 16381:16381" s="42" customFormat="1" ht="214.9" customHeight="1">
      <c r="A19" s="171">
        <v>107</v>
      </c>
      <c r="B19" s="171"/>
      <c r="C19" s="172" t="s">
        <v>416</v>
      </c>
      <c r="D19" s="172" t="s">
        <v>431</v>
      </c>
      <c r="E19" s="173" t="s">
        <v>427</v>
      </c>
      <c r="F19" s="173" t="s">
        <v>428</v>
      </c>
      <c r="G19" s="174" t="s">
        <v>253</v>
      </c>
      <c r="H19" s="175">
        <v>1</v>
      </c>
      <c r="I19" s="174" t="s">
        <v>372</v>
      </c>
      <c r="J19" s="173" t="s">
        <v>429</v>
      </c>
      <c r="K19" s="173" t="s">
        <v>202</v>
      </c>
      <c r="L19" s="176">
        <v>1</v>
      </c>
      <c r="M19" s="177"/>
      <c r="N19" s="177"/>
      <c r="O19" s="177"/>
      <c r="P19" s="178" t="s">
        <v>347</v>
      </c>
      <c r="Q19" s="174" t="s">
        <v>430</v>
      </c>
      <c r="R19" s="179"/>
      <c r="S19" s="179"/>
      <c r="T19" s="179"/>
      <c r="U19" s="179"/>
      <c r="V19" s="179"/>
      <c r="W19" s="179"/>
      <c r="X19" s="143"/>
      <c r="Y19" s="180">
        <v>0.2</v>
      </c>
      <c r="Z19" s="180">
        <v>0.2</v>
      </c>
      <c r="AA19" s="180">
        <v>0.2</v>
      </c>
      <c r="AB19" s="180">
        <v>0.2</v>
      </c>
      <c r="AC19" s="180">
        <v>0.2</v>
      </c>
      <c r="AD19" s="179"/>
      <c r="AE19" s="179"/>
      <c r="AF19" s="179"/>
      <c r="AG19" s="179"/>
      <c r="AH19" s="179"/>
      <c r="AI19" s="179"/>
      <c r="AJ19" s="201">
        <v>0</v>
      </c>
      <c r="AK19" s="201">
        <v>0.2</v>
      </c>
      <c r="AL19" s="201">
        <v>0.2</v>
      </c>
      <c r="AM19" s="201">
        <v>0.2</v>
      </c>
      <c r="AN19" s="201">
        <v>0.2</v>
      </c>
      <c r="AO19" s="179"/>
      <c r="AP19" s="202">
        <f>SUM(AK19:AN19)</f>
        <v>0.8</v>
      </c>
      <c r="AQ19" s="167">
        <v>0.8</v>
      </c>
      <c r="AR19" s="199" t="s">
        <v>491</v>
      </c>
      <c r="AS19" s="221" t="s">
        <v>460</v>
      </c>
      <c r="AT19" s="199" t="s">
        <v>492</v>
      </c>
      <c r="AU19" s="197" t="s">
        <v>437</v>
      </c>
      <c r="AV19" s="173"/>
      <c r="AW19" s="181"/>
      <c r="AX19" s="181"/>
    </row>
    <row r="20" spans="1:50 16381:16381" s="42" customFormat="1" ht="277.14999999999998" customHeight="1">
      <c r="A20" s="171">
        <v>107</v>
      </c>
      <c r="B20" s="171"/>
      <c r="C20" s="172" t="s">
        <v>416</v>
      </c>
      <c r="D20" s="172" t="s">
        <v>426</v>
      </c>
      <c r="E20" s="173" t="s">
        <v>427</v>
      </c>
      <c r="F20" s="173" t="s">
        <v>428</v>
      </c>
      <c r="G20" s="174" t="s">
        <v>253</v>
      </c>
      <c r="H20" s="175">
        <v>1</v>
      </c>
      <c r="I20" s="174" t="s">
        <v>372</v>
      </c>
      <c r="J20" s="173" t="s">
        <v>429</v>
      </c>
      <c r="K20" s="173" t="s">
        <v>202</v>
      </c>
      <c r="L20" s="176">
        <v>1</v>
      </c>
      <c r="M20" s="155"/>
      <c r="N20" s="155"/>
      <c r="O20" s="155"/>
      <c r="P20" s="178" t="s">
        <v>347</v>
      </c>
      <c r="Q20" s="174" t="s">
        <v>430</v>
      </c>
      <c r="R20" s="179"/>
      <c r="S20" s="179"/>
      <c r="T20" s="179"/>
      <c r="U20" s="179"/>
      <c r="V20" s="179"/>
      <c r="W20" s="179"/>
      <c r="X20" s="143"/>
      <c r="Y20" s="180">
        <v>0.2</v>
      </c>
      <c r="Z20" s="180">
        <v>0.2</v>
      </c>
      <c r="AA20" s="180">
        <v>0.2</v>
      </c>
      <c r="AB20" s="180">
        <v>0.2</v>
      </c>
      <c r="AC20" s="180">
        <v>0.2</v>
      </c>
      <c r="AD20" s="179"/>
      <c r="AE20" s="179"/>
      <c r="AF20" s="179"/>
      <c r="AG20" s="179"/>
      <c r="AH20" s="179"/>
      <c r="AI20" s="179"/>
      <c r="AJ20" s="201">
        <v>0</v>
      </c>
      <c r="AK20" s="201">
        <v>0.2</v>
      </c>
      <c r="AL20" s="201">
        <v>0.2</v>
      </c>
      <c r="AM20" s="201">
        <v>0.2</v>
      </c>
      <c r="AN20" s="201">
        <v>0.2</v>
      </c>
      <c r="AO20" s="179"/>
      <c r="AP20" s="202">
        <f>SUM(AK20:AN20)</f>
        <v>0.8</v>
      </c>
      <c r="AQ20" s="167">
        <v>0.8</v>
      </c>
      <c r="AR20" s="199" t="s">
        <v>490</v>
      </c>
      <c r="AS20" s="221" t="s">
        <v>460</v>
      </c>
      <c r="AT20" s="199" t="s">
        <v>443</v>
      </c>
      <c r="AU20" s="197" t="s">
        <v>437</v>
      </c>
      <c r="AV20" s="173"/>
      <c r="AW20" s="181"/>
      <c r="AX20" s="181"/>
    </row>
    <row r="21" spans="1:50 16381:16381" s="42" customFormat="1" ht="339" customHeight="1">
      <c r="A21" s="171">
        <v>107</v>
      </c>
      <c r="B21" s="182"/>
      <c r="C21" s="183" t="s">
        <v>376</v>
      </c>
      <c r="D21" s="172" t="s">
        <v>357</v>
      </c>
      <c r="E21" s="173" t="s">
        <v>351</v>
      </c>
      <c r="F21" s="173" t="s">
        <v>208</v>
      </c>
      <c r="G21" s="174" t="s">
        <v>253</v>
      </c>
      <c r="H21" s="175">
        <v>1</v>
      </c>
      <c r="I21" s="174" t="s">
        <v>372</v>
      </c>
      <c r="J21" s="173" t="s">
        <v>352</v>
      </c>
      <c r="K21" s="173" t="s">
        <v>202</v>
      </c>
      <c r="L21" s="176">
        <v>1</v>
      </c>
      <c r="M21" s="176">
        <v>1</v>
      </c>
      <c r="N21" s="176">
        <v>1</v>
      </c>
      <c r="O21" s="176">
        <v>1</v>
      </c>
      <c r="P21" s="178" t="s">
        <v>347</v>
      </c>
      <c r="Q21" s="171" t="s">
        <v>349</v>
      </c>
      <c r="R21" s="179"/>
      <c r="S21" s="179"/>
      <c r="T21" s="179"/>
      <c r="U21" s="179"/>
      <c r="V21" s="179"/>
      <c r="W21" s="179"/>
      <c r="X21" s="180">
        <v>0.16</v>
      </c>
      <c r="Y21" s="180">
        <v>0.16</v>
      </c>
      <c r="Z21" s="180">
        <v>0.17</v>
      </c>
      <c r="AA21" s="180">
        <v>0.17</v>
      </c>
      <c r="AB21" s="180">
        <v>0.17</v>
      </c>
      <c r="AC21" s="180">
        <v>0.17</v>
      </c>
      <c r="AD21" s="179"/>
      <c r="AE21" s="179"/>
      <c r="AF21" s="179"/>
      <c r="AG21" s="179"/>
      <c r="AH21" s="179"/>
      <c r="AI21" s="179"/>
      <c r="AJ21" s="201">
        <v>0.16</v>
      </c>
      <c r="AK21" s="201">
        <v>0.16</v>
      </c>
      <c r="AL21" s="201">
        <v>0.17</v>
      </c>
      <c r="AM21" s="201">
        <v>0.17</v>
      </c>
      <c r="AN21" s="201">
        <v>0.17</v>
      </c>
      <c r="AO21" s="201"/>
      <c r="AP21" s="202">
        <f>SUM(AJ21:AO21)</f>
        <v>0.83000000000000007</v>
      </c>
      <c r="AQ21" s="167">
        <v>0.83</v>
      </c>
      <c r="AR21" s="200" t="s">
        <v>493</v>
      </c>
      <c r="AS21" s="205" t="s">
        <v>461</v>
      </c>
      <c r="AT21" s="200" t="s">
        <v>495</v>
      </c>
      <c r="AU21" s="197" t="s">
        <v>437</v>
      </c>
      <c r="AV21" s="173"/>
      <c r="AW21" s="181"/>
      <c r="AX21" s="181"/>
    </row>
    <row r="22" spans="1:50 16381:16381" s="42" customFormat="1" ht="284.64999999999998" customHeight="1">
      <c r="A22" s="171">
        <v>107</v>
      </c>
      <c r="B22" s="182"/>
      <c r="C22" s="183" t="s">
        <v>386</v>
      </c>
      <c r="D22" s="172" t="s">
        <v>391</v>
      </c>
      <c r="E22" s="173" t="s">
        <v>361</v>
      </c>
      <c r="F22" s="173" t="s">
        <v>366</v>
      </c>
      <c r="G22" s="174" t="s">
        <v>201</v>
      </c>
      <c r="H22" s="171">
        <v>120</v>
      </c>
      <c r="I22" s="174" t="s">
        <v>373</v>
      </c>
      <c r="J22" s="173" t="s">
        <v>375</v>
      </c>
      <c r="K22" s="173" t="s">
        <v>202</v>
      </c>
      <c r="L22" s="155">
        <v>20</v>
      </c>
      <c r="M22" s="155">
        <v>40</v>
      </c>
      <c r="N22" s="155">
        <v>40</v>
      </c>
      <c r="O22" s="155">
        <v>20</v>
      </c>
      <c r="P22" s="178" t="s">
        <v>347</v>
      </c>
      <c r="Q22" s="171" t="s">
        <v>349</v>
      </c>
      <c r="R22" s="179"/>
      <c r="S22" s="179"/>
      <c r="T22" s="179"/>
      <c r="U22" s="179"/>
      <c r="V22" s="179"/>
      <c r="W22" s="179"/>
      <c r="X22" s="184">
        <v>7</v>
      </c>
      <c r="Y22" s="184">
        <v>1</v>
      </c>
      <c r="Z22" s="184">
        <v>3</v>
      </c>
      <c r="AA22" s="184">
        <v>4</v>
      </c>
      <c r="AB22" s="184">
        <v>4</v>
      </c>
      <c r="AC22" s="184">
        <v>1</v>
      </c>
      <c r="AD22" s="179"/>
      <c r="AE22" s="179"/>
      <c r="AF22" s="179"/>
      <c r="AG22" s="179"/>
      <c r="AH22" s="179"/>
      <c r="AI22" s="179"/>
      <c r="AJ22" s="179">
        <v>7</v>
      </c>
      <c r="AK22" s="179">
        <v>1</v>
      </c>
      <c r="AL22" s="179">
        <v>7</v>
      </c>
      <c r="AM22" s="179">
        <v>5</v>
      </c>
      <c r="AN22" s="179">
        <v>1</v>
      </c>
      <c r="AO22" s="179"/>
      <c r="AP22" s="123">
        <f t="shared" si="0"/>
        <v>21</v>
      </c>
      <c r="AQ22" s="167">
        <f t="shared" si="1"/>
        <v>1.05</v>
      </c>
      <c r="AR22" s="199" t="s">
        <v>494</v>
      </c>
      <c r="AS22" s="205" t="s">
        <v>462</v>
      </c>
      <c r="AT22" s="199" t="s">
        <v>466</v>
      </c>
      <c r="AU22" s="197" t="s">
        <v>437</v>
      </c>
      <c r="AV22" s="173"/>
      <c r="AW22" s="181"/>
      <c r="AX22" s="181"/>
    </row>
    <row r="23" spans="1:50 16381:16381" s="42" customFormat="1" ht="279.60000000000002" customHeight="1">
      <c r="A23" s="171">
        <v>103</v>
      </c>
      <c r="B23" s="182"/>
      <c r="C23" s="185" t="s">
        <v>420</v>
      </c>
      <c r="D23" s="172" t="s">
        <v>392</v>
      </c>
      <c r="E23" s="173" t="s">
        <v>427</v>
      </c>
      <c r="F23" s="173" t="s">
        <v>428</v>
      </c>
      <c r="G23" s="174" t="s">
        <v>253</v>
      </c>
      <c r="H23" s="175">
        <v>1</v>
      </c>
      <c r="I23" s="174" t="s">
        <v>372</v>
      </c>
      <c r="J23" s="173" t="s">
        <v>429</v>
      </c>
      <c r="K23" s="173" t="s">
        <v>202</v>
      </c>
      <c r="L23" s="176">
        <v>1</v>
      </c>
      <c r="M23" s="155"/>
      <c r="N23" s="155"/>
      <c r="O23" s="155"/>
      <c r="P23" s="178" t="s">
        <v>347</v>
      </c>
      <c r="Q23" s="174" t="s">
        <v>430</v>
      </c>
      <c r="R23" s="179"/>
      <c r="S23" s="179"/>
      <c r="T23" s="179"/>
      <c r="U23" s="179"/>
      <c r="V23" s="179"/>
      <c r="W23" s="179"/>
      <c r="X23" s="143"/>
      <c r="Y23" s="180">
        <v>0.2</v>
      </c>
      <c r="Z23" s="180">
        <v>0.2</v>
      </c>
      <c r="AA23" s="180">
        <v>0.2</v>
      </c>
      <c r="AB23" s="180">
        <v>0.2</v>
      </c>
      <c r="AC23" s="180">
        <v>0.2</v>
      </c>
      <c r="AD23" s="179"/>
      <c r="AE23" s="179"/>
      <c r="AF23" s="179"/>
      <c r="AG23" s="179"/>
      <c r="AH23" s="179"/>
      <c r="AI23" s="179"/>
      <c r="AJ23" s="179">
        <v>0</v>
      </c>
      <c r="AK23" s="201">
        <v>0.2</v>
      </c>
      <c r="AL23" s="201">
        <v>0.2</v>
      </c>
      <c r="AM23" s="201">
        <v>0.2</v>
      </c>
      <c r="AN23" s="201">
        <v>0.2</v>
      </c>
      <c r="AO23" s="179"/>
      <c r="AP23" s="202">
        <f>SUM(AJ23:AO23)</f>
        <v>0.8</v>
      </c>
      <c r="AQ23" s="167">
        <v>0.8</v>
      </c>
      <c r="AR23" s="199" t="s">
        <v>471</v>
      </c>
      <c r="AS23" s="205" t="s">
        <v>468</v>
      </c>
      <c r="AT23" s="199" t="s">
        <v>469</v>
      </c>
      <c r="AU23" s="197" t="s">
        <v>437</v>
      </c>
      <c r="AV23" s="173"/>
      <c r="AW23" s="181"/>
      <c r="AX23" s="181"/>
    </row>
    <row r="24" spans="1:50 16381:16381" s="42" customFormat="1" ht="409.6" customHeight="1">
      <c r="A24" s="171">
        <v>103</v>
      </c>
      <c r="B24" s="182"/>
      <c r="C24" s="185" t="s">
        <v>387</v>
      </c>
      <c r="D24" s="172" t="s">
        <v>393</v>
      </c>
      <c r="E24" s="173" t="s">
        <v>380</v>
      </c>
      <c r="F24" s="173" t="s">
        <v>381</v>
      </c>
      <c r="G24" s="174" t="s">
        <v>201</v>
      </c>
      <c r="H24" s="171">
        <v>12</v>
      </c>
      <c r="I24" s="174" t="s">
        <v>382</v>
      </c>
      <c r="J24" s="173" t="s">
        <v>384</v>
      </c>
      <c r="K24" s="173" t="s">
        <v>202</v>
      </c>
      <c r="L24" s="155">
        <v>12</v>
      </c>
      <c r="M24" s="155"/>
      <c r="N24" s="155"/>
      <c r="O24" s="155"/>
      <c r="P24" s="178" t="s">
        <v>347</v>
      </c>
      <c r="Q24" s="171" t="s">
        <v>353</v>
      </c>
      <c r="R24" s="179"/>
      <c r="S24" s="179"/>
      <c r="T24" s="179"/>
      <c r="U24" s="179"/>
      <c r="V24" s="179"/>
      <c r="W24" s="179"/>
      <c r="X24" s="184">
        <v>4</v>
      </c>
      <c r="Y24" s="184">
        <v>1</v>
      </c>
      <c r="Z24" s="184">
        <v>2</v>
      </c>
      <c r="AA24" s="184">
        <v>2</v>
      </c>
      <c r="AB24" s="184">
        <v>2</v>
      </c>
      <c r="AC24" s="184">
        <v>1</v>
      </c>
      <c r="AD24" s="179"/>
      <c r="AE24" s="179"/>
      <c r="AF24" s="179"/>
      <c r="AG24" s="179"/>
      <c r="AH24" s="179"/>
      <c r="AI24" s="179"/>
      <c r="AJ24" s="179">
        <v>4</v>
      </c>
      <c r="AK24" s="179">
        <v>5</v>
      </c>
      <c r="AL24" s="179">
        <v>3</v>
      </c>
      <c r="AM24" s="179">
        <v>0</v>
      </c>
      <c r="AN24" s="179">
        <v>1</v>
      </c>
      <c r="AO24" s="179"/>
      <c r="AP24" s="123">
        <f t="shared" si="0"/>
        <v>13</v>
      </c>
      <c r="AQ24" s="167">
        <f t="shared" si="1"/>
        <v>1.0833333333333333</v>
      </c>
      <c r="AR24" s="199" t="s">
        <v>496</v>
      </c>
      <c r="AS24" s="205" t="s">
        <v>467</v>
      </c>
      <c r="AT24" s="199" t="s">
        <v>470</v>
      </c>
      <c r="AU24" s="199" t="s">
        <v>437</v>
      </c>
      <c r="AV24" s="173"/>
      <c r="AW24" s="181"/>
      <c r="AX24" s="181"/>
    </row>
    <row r="25" spans="1:50 16381:16381" s="42" customFormat="1" ht="180.4" customHeight="1">
      <c r="A25" s="171">
        <v>103</v>
      </c>
      <c r="B25" s="182"/>
      <c r="C25" s="185" t="s">
        <v>388</v>
      </c>
      <c r="D25" s="172" t="s">
        <v>394</v>
      </c>
      <c r="E25" s="173" t="s">
        <v>210</v>
      </c>
      <c r="F25" s="173" t="s">
        <v>367</v>
      </c>
      <c r="G25" s="174" t="s">
        <v>201</v>
      </c>
      <c r="H25" s="171">
        <v>54</v>
      </c>
      <c r="I25" s="174" t="s">
        <v>374</v>
      </c>
      <c r="J25" s="173" t="s">
        <v>383</v>
      </c>
      <c r="K25" s="173" t="s">
        <v>202</v>
      </c>
      <c r="L25" s="155">
        <v>12</v>
      </c>
      <c r="M25" s="155">
        <v>17</v>
      </c>
      <c r="N25" s="155">
        <v>17</v>
      </c>
      <c r="O25" s="155">
        <v>8</v>
      </c>
      <c r="P25" s="178" t="s">
        <v>347</v>
      </c>
      <c r="Q25" s="171" t="s">
        <v>353</v>
      </c>
      <c r="R25" s="179"/>
      <c r="S25" s="179"/>
      <c r="T25" s="179"/>
      <c r="U25" s="179"/>
      <c r="V25" s="179"/>
      <c r="W25" s="179"/>
      <c r="X25" s="184">
        <v>1</v>
      </c>
      <c r="Y25" s="184">
        <v>2</v>
      </c>
      <c r="Z25" s="184">
        <v>3</v>
      </c>
      <c r="AA25" s="184">
        <v>3</v>
      </c>
      <c r="AB25" s="184">
        <v>2</v>
      </c>
      <c r="AC25" s="184">
        <v>1</v>
      </c>
      <c r="AD25" s="179"/>
      <c r="AE25" s="186"/>
      <c r="AF25" s="179"/>
      <c r="AG25" s="179"/>
      <c r="AH25" s="179"/>
      <c r="AI25" s="179"/>
      <c r="AJ25" s="179">
        <v>1</v>
      </c>
      <c r="AK25" s="179">
        <v>1</v>
      </c>
      <c r="AL25" s="179">
        <v>3</v>
      </c>
      <c r="AM25" s="179">
        <v>4</v>
      </c>
      <c r="AN25" s="179">
        <v>4</v>
      </c>
      <c r="AO25" s="179"/>
      <c r="AP25" s="123">
        <f>SUM(AJ25:AO25)</f>
        <v>13</v>
      </c>
      <c r="AQ25" s="167">
        <f t="shared" si="1"/>
        <v>1.0833333333333333</v>
      </c>
      <c r="AR25" s="199" t="s">
        <v>497</v>
      </c>
      <c r="AS25" s="205" t="s">
        <v>476</v>
      </c>
      <c r="AT25" s="199" t="s">
        <v>478</v>
      </c>
      <c r="AU25" s="199" t="s">
        <v>437</v>
      </c>
      <c r="AV25" s="173"/>
      <c r="AW25" s="181"/>
      <c r="AX25" s="181"/>
    </row>
    <row r="26" spans="1:50 16381:16381" s="42" customFormat="1" ht="155.65" customHeight="1">
      <c r="A26" s="171">
        <v>103</v>
      </c>
      <c r="B26" s="171"/>
      <c r="C26" s="172" t="s">
        <v>385</v>
      </c>
      <c r="D26" s="172" t="s">
        <v>356</v>
      </c>
      <c r="E26" s="173" t="s">
        <v>427</v>
      </c>
      <c r="F26" s="173" t="s">
        <v>428</v>
      </c>
      <c r="G26" s="174" t="s">
        <v>253</v>
      </c>
      <c r="H26" s="175">
        <v>1</v>
      </c>
      <c r="I26" s="174" t="s">
        <v>372</v>
      </c>
      <c r="J26" s="173" t="s">
        <v>432</v>
      </c>
      <c r="K26" s="173" t="s">
        <v>202</v>
      </c>
      <c r="L26" s="176">
        <v>1</v>
      </c>
      <c r="M26" s="155"/>
      <c r="N26" s="155"/>
      <c r="O26" s="155"/>
      <c r="P26" s="178" t="s">
        <v>347</v>
      </c>
      <c r="Q26" s="174" t="s">
        <v>430</v>
      </c>
      <c r="R26" s="179"/>
      <c r="S26" s="179"/>
      <c r="T26" s="179"/>
      <c r="U26" s="179"/>
      <c r="V26" s="179"/>
      <c r="W26" s="179"/>
      <c r="X26" s="143"/>
      <c r="Y26" s="143">
        <v>0.2</v>
      </c>
      <c r="Z26" s="143">
        <v>0.2</v>
      </c>
      <c r="AA26" s="143">
        <v>0.2</v>
      </c>
      <c r="AB26" s="143">
        <v>0.2</v>
      </c>
      <c r="AC26" s="143">
        <v>0.2</v>
      </c>
      <c r="AD26" s="179"/>
      <c r="AE26" s="179"/>
      <c r="AF26" s="179"/>
      <c r="AG26" s="179"/>
      <c r="AH26" s="179"/>
      <c r="AI26" s="179"/>
      <c r="AJ26" s="201">
        <v>0</v>
      </c>
      <c r="AK26" s="201">
        <v>0.2</v>
      </c>
      <c r="AL26" s="201">
        <v>0.2</v>
      </c>
      <c r="AM26" s="201">
        <v>0.2</v>
      </c>
      <c r="AN26" s="179">
        <v>20</v>
      </c>
      <c r="AO26" s="179"/>
      <c r="AP26" s="202">
        <v>0.8</v>
      </c>
      <c r="AQ26" s="167">
        <v>0.8</v>
      </c>
      <c r="AR26" s="199" t="s">
        <v>498</v>
      </c>
      <c r="AS26" s="205" t="s">
        <v>477</v>
      </c>
      <c r="AT26" s="199" t="s">
        <v>498</v>
      </c>
      <c r="AU26" s="199" t="s">
        <v>437</v>
      </c>
      <c r="AV26" s="173"/>
      <c r="AW26" s="181"/>
      <c r="AX26" s="181"/>
    </row>
    <row r="27" spans="1:50 16381:16381" s="42" customFormat="1" ht="340.15" customHeight="1">
      <c r="A27" s="171">
        <v>103</v>
      </c>
      <c r="B27" s="171"/>
      <c r="C27" s="107"/>
      <c r="D27" s="187" t="s">
        <v>401</v>
      </c>
      <c r="E27" s="188" t="s">
        <v>409</v>
      </c>
      <c r="F27" s="189" t="s">
        <v>403</v>
      </c>
      <c r="G27" s="174" t="s">
        <v>253</v>
      </c>
      <c r="H27" s="175">
        <v>1</v>
      </c>
      <c r="I27" s="174" t="s">
        <v>372</v>
      </c>
      <c r="J27" s="173" t="s">
        <v>383</v>
      </c>
      <c r="K27" s="173" t="s">
        <v>202</v>
      </c>
      <c r="L27" s="190">
        <v>0.1</v>
      </c>
      <c r="M27" s="190">
        <v>0.3</v>
      </c>
      <c r="N27" s="190">
        <v>0.35</v>
      </c>
      <c r="O27" s="190">
        <v>0.25</v>
      </c>
      <c r="P27" s="178" t="s">
        <v>347</v>
      </c>
      <c r="Q27" s="171" t="s">
        <v>353</v>
      </c>
      <c r="R27" s="179"/>
      <c r="S27" s="179"/>
      <c r="T27" s="179"/>
      <c r="U27" s="179"/>
      <c r="V27" s="179"/>
      <c r="W27" s="179"/>
      <c r="X27" s="143">
        <v>0.01</v>
      </c>
      <c r="Y27" s="191">
        <v>1.4999999999999999E-2</v>
      </c>
      <c r="Z27" s="191">
        <v>2.5000000000000001E-2</v>
      </c>
      <c r="AA27" s="191">
        <v>2.5000000000000001E-2</v>
      </c>
      <c r="AB27" s="191">
        <v>1.4999999999999999E-2</v>
      </c>
      <c r="AC27" s="143">
        <v>0.01</v>
      </c>
      <c r="AD27" s="179"/>
      <c r="AE27" s="179"/>
      <c r="AF27" s="179"/>
      <c r="AG27" s="179"/>
      <c r="AH27" s="179"/>
      <c r="AI27" s="179"/>
      <c r="AJ27" s="201">
        <v>0.01</v>
      </c>
      <c r="AK27" s="191">
        <v>1.4999999999999999E-2</v>
      </c>
      <c r="AL27" s="216">
        <v>2.5000000000000001E-2</v>
      </c>
      <c r="AM27" s="191">
        <v>2.5000000000000001E-2</v>
      </c>
      <c r="AN27" s="191">
        <v>1.4999999999999999E-2</v>
      </c>
      <c r="AO27" s="179"/>
      <c r="AP27" s="202">
        <f>SUM(AJ27:AN27)</f>
        <v>9.0000000000000011E-2</v>
      </c>
      <c r="AQ27" s="167">
        <v>0.09</v>
      </c>
      <c r="AR27" s="199" t="s">
        <v>478</v>
      </c>
      <c r="AS27" s="205" t="s">
        <v>476</v>
      </c>
      <c r="AT27" s="199" t="s">
        <v>478</v>
      </c>
      <c r="AU27" s="199" t="s">
        <v>437</v>
      </c>
      <c r="AV27" s="173"/>
      <c r="AW27" s="181"/>
      <c r="AX27" s="181"/>
    </row>
    <row r="28" spans="1:50 16381:16381" s="42" customFormat="1" ht="229.9" customHeight="1">
      <c r="A28" s="171">
        <v>107</v>
      </c>
      <c r="B28" s="171"/>
      <c r="C28" s="107"/>
      <c r="D28" s="192" t="s">
        <v>402</v>
      </c>
      <c r="E28" s="188" t="s">
        <v>410</v>
      </c>
      <c r="F28" s="189" t="s">
        <v>404</v>
      </c>
      <c r="G28" s="174" t="s">
        <v>209</v>
      </c>
      <c r="H28" s="193">
        <v>4</v>
      </c>
      <c r="I28" s="174" t="s">
        <v>406</v>
      </c>
      <c r="J28" s="173" t="s">
        <v>407</v>
      </c>
      <c r="K28" s="173" t="s">
        <v>202</v>
      </c>
      <c r="L28" s="155">
        <v>4</v>
      </c>
      <c r="M28" s="155">
        <v>4</v>
      </c>
      <c r="N28" s="155">
        <v>4</v>
      </c>
      <c r="O28" s="155">
        <v>4</v>
      </c>
      <c r="P28" s="178" t="s">
        <v>347</v>
      </c>
      <c r="Q28" s="171" t="s">
        <v>408</v>
      </c>
      <c r="R28" s="179"/>
      <c r="S28" s="179"/>
      <c r="T28" s="179"/>
      <c r="U28" s="179"/>
      <c r="V28" s="179"/>
      <c r="W28" s="179"/>
      <c r="X28" s="184">
        <v>4</v>
      </c>
      <c r="Y28" s="184">
        <v>4</v>
      </c>
      <c r="Z28" s="184">
        <v>4</v>
      </c>
      <c r="AA28" s="184">
        <v>4</v>
      </c>
      <c r="AB28" s="184">
        <v>4</v>
      </c>
      <c r="AC28" s="184">
        <v>4</v>
      </c>
      <c r="AD28" s="179"/>
      <c r="AE28" s="179"/>
      <c r="AF28" s="179"/>
      <c r="AG28" s="179"/>
      <c r="AH28" s="179"/>
      <c r="AI28" s="179"/>
      <c r="AJ28" s="179">
        <v>4</v>
      </c>
      <c r="AK28" s="179">
        <v>4</v>
      </c>
      <c r="AL28" s="179">
        <v>4</v>
      </c>
      <c r="AM28" s="179">
        <v>4</v>
      </c>
      <c r="AN28" s="179">
        <v>4</v>
      </c>
      <c r="AO28" s="179"/>
      <c r="AP28" s="123">
        <v>4</v>
      </c>
      <c r="AQ28" s="159">
        <v>4</v>
      </c>
      <c r="AR28" s="199" t="s">
        <v>455</v>
      </c>
      <c r="AS28" s="205" t="s">
        <v>499</v>
      </c>
      <c r="AT28" s="199" t="s">
        <v>455</v>
      </c>
      <c r="AU28" s="199" t="s">
        <v>437</v>
      </c>
      <c r="AV28" s="173"/>
      <c r="AW28" s="181"/>
      <c r="AX28" s="181"/>
    </row>
    <row r="29" spans="1:50 16381:16381">
      <c r="A29" s="393" t="s">
        <v>181</v>
      </c>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5"/>
    </row>
    <row r="30" spans="1:50 16381:16381" ht="49.15" customHeight="1">
      <c r="A30" s="411" t="s">
        <v>211</v>
      </c>
      <c r="B30" s="385" t="s">
        <v>212</v>
      </c>
      <c r="C30" s="385"/>
      <c r="D30" s="385"/>
      <c r="E30" s="412" t="s">
        <v>405</v>
      </c>
      <c r="F30" s="412"/>
      <c r="G30" s="412"/>
      <c r="H30" s="412"/>
      <c r="I30" s="412"/>
      <c r="J30" s="412"/>
      <c r="K30" s="412"/>
      <c r="L30" s="412"/>
      <c r="M30" s="385" t="s">
        <v>212</v>
      </c>
      <c r="N30" s="385"/>
      <c r="O30" s="385"/>
      <c r="P30" s="385"/>
      <c r="Q30" s="385"/>
      <c r="R30" s="385" t="s">
        <v>212</v>
      </c>
      <c r="S30" s="385"/>
      <c r="T30" s="385"/>
      <c r="U30" s="385"/>
      <c r="V30" s="385"/>
      <c r="W30" s="385"/>
      <c r="X30" s="385"/>
      <c r="Y30" s="385"/>
      <c r="Z30" s="385" t="s">
        <v>212</v>
      </c>
      <c r="AA30" s="385"/>
      <c r="AB30" s="385"/>
      <c r="AC30" s="385"/>
      <c r="AD30" s="385"/>
      <c r="AE30" s="385"/>
      <c r="AF30" s="385"/>
      <c r="AG30" s="385"/>
      <c r="AH30" s="385"/>
      <c r="AI30" s="385"/>
      <c r="AJ30" s="385"/>
      <c r="AK30" s="385"/>
      <c r="AL30" s="412" t="s">
        <v>213</v>
      </c>
      <c r="AM30" s="412"/>
      <c r="AN30" s="412"/>
      <c r="AO30" s="412"/>
      <c r="AP30" s="385" t="s">
        <v>214</v>
      </c>
      <c r="AQ30" s="385"/>
      <c r="AR30" s="385"/>
      <c r="AS30" s="385"/>
      <c r="AT30" s="385"/>
      <c r="AU30" s="385"/>
      <c r="AV30" s="385"/>
    </row>
    <row r="31" spans="1:50 16381:16381" ht="15">
      <c r="A31" s="411"/>
      <c r="B31" s="385" t="s">
        <v>379</v>
      </c>
      <c r="C31" s="385"/>
      <c r="D31" s="385"/>
      <c r="E31" s="412"/>
      <c r="F31" s="412"/>
      <c r="G31" s="412"/>
      <c r="H31" s="412"/>
      <c r="I31" s="412"/>
      <c r="J31" s="412"/>
      <c r="K31" s="412"/>
      <c r="L31" s="412"/>
      <c r="M31" s="385" t="s">
        <v>354</v>
      </c>
      <c r="N31" s="385"/>
      <c r="O31" s="385"/>
      <c r="P31" s="385"/>
      <c r="Q31" s="385"/>
      <c r="R31" s="385" t="s">
        <v>378</v>
      </c>
      <c r="S31" s="385"/>
      <c r="T31" s="385"/>
      <c r="U31" s="385"/>
      <c r="V31" s="385"/>
      <c r="W31" s="385"/>
      <c r="X31" s="385"/>
      <c r="Y31" s="385"/>
      <c r="Z31" s="385" t="s">
        <v>215</v>
      </c>
      <c r="AA31" s="385"/>
      <c r="AB31" s="385"/>
      <c r="AC31" s="385"/>
      <c r="AD31" s="385"/>
      <c r="AE31" s="385"/>
      <c r="AF31" s="385"/>
      <c r="AG31" s="385"/>
      <c r="AH31" s="385"/>
      <c r="AI31" s="385"/>
      <c r="AJ31" s="385"/>
      <c r="AK31" s="385"/>
      <c r="AL31" s="412"/>
      <c r="AM31" s="412"/>
      <c r="AN31" s="412"/>
      <c r="AO31" s="412"/>
      <c r="AP31" s="385" t="s">
        <v>215</v>
      </c>
      <c r="AQ31" s="385"/>
      <c r="AR31" s="385"/>
      <c r="AS31" s="385"/>
      <c r="AT31" s="385"/>
      <c r="AU31" s="385"/>
      <c r="AV31" s="385"/>
    </row>
    <row r="32" spans="1:50 16381:16381" ht="16.149999999999999" customHeight="1">
      <c r="A32" s="411"/>
      <c r="B32" s="385" t="s">
        <v>438</v>
      </c>
      <c r="C32" s="385"/>
      <c r="D32" s="385"/>
      <c r="E32" s="412"/>
      <c r="F32" s="412"/>
      <c r="G32" s="412"/>
      <c r="H32" s="412"/>
      <c r="I32" s="412"/>
      <c r="J32" s="412"/>
      <c r="K32" s="412"/>
      <c r="L32" s="412"/>
      <c r="M32" s="385" t="s">
        <v>355</v>
      </c>
      <c r="N32" s="385"/>
      <c r="O32" s="385"/>
      <c r="P32" s="385"/>
      <c r="Q32" s="385"/>
      <c r="R32" s="385" t="s">
        <v>447</v>
      </c>
      <c r="S32" s="385"/>
      <c r="T32" s="385"/>
      <c r="U32" s="385"/>
      <c r="V32" s="385"/>
      <c r="W32" s="385"/>
      <c r="X32" s="385"/>
      <c r="Y32" s="385"/>
      <c r="Z32" s="385" t="s">
        <v>216</v>
      </c>
      <c r="AA32" s="385"/>
      <c r="AB32" s="385"/>
      <c r="AC32" s="385"/>
      <c r="AD32" s="385"/>
      <c r="AE32" s="385"/>
      <c r="AF32" s="385"/>
      <c r="AG32" s="385"/>
      <c r="AH32" s="385"/>
      <c r="AI32" s="385"/>
      <c r="AJ32" s="385"/>
      <c r="AK32" s="385"/>
      <c r="AL32" s="412"/>
      <c r="AM32" s="412"/>
      <c r="AN32" s="412"/>
      <c r="AO32" s="412"/>
      <c r="AP32" s="385" t="s">
        <v>217</v>
      </c>
      <c r="AQ32" s="385"/>
      <c r="AR32" s="385"/>
      <c r="AS32" s="385"/>
      <c r="AT32" s="385"/>
      <c r="AU32" s="385"/>
      <c r="AV32" s="385"/>
    </row>
  </sheetData>
  <mergeCells count="54">
    <mergeCell ref="AU1:AV1"/>
    <mergeCell ref="AU2:AV2"/>
    <mergeCell ref="AU3:AV3"/>
    <mergeCell ref="AU4:AV4"/>
    <mergeCell ref="A1:AT1"/>
    <mergeCell ref="A2:AT2"/>
    <mergeCell ref="A3:AT4"/>
    <mergeCell ref="AP31:AV31"/>
    <mergeCell ref="AP30:AV30"/>
    <mergeCell ref="B31:D31"/>
    <mergeCell ref="A30:A32"/>
    <mergeCell ref="E30:L32"/>
    <mergeCell ref="Z30:AK30"/>
    <mergeCell ref="Z31:AK31"/>
    <mergeCell ref="Z32:AK32"/>
    <mergeCell ref="AP32:AV32"/>
    <mergeCell ref="AL30:AO32"/>
    <mergeCell ref="M30:Q30"/>
    <mergeCell ref="M31:Q31"/>
    <mergeCell ref="M32:Q32"/>
    <mergeCell ref="R30:Y30"/>
    <mergeCell ref="B30:D30"/>
    <mergeCell ref="B32:D3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31:Y31"/>
    <mergeCell ref="R32:Y32"/>
    <mergeCell ref="A10:C10"/>
    <mergeCell ref="D9:AC9"/>
    <mergeCell ref="D10:AC10"/>
    <mergeCell ref="A11:C11"/>
    <mergeCell ref="H11:H12"/>
    <mergeCell ref="A29:AV29"/>
    <mergeCell ref="AP11:AQ11"/>
    <mergeCell ref="AS5:AS12"/>
    <mergeCell ref="AU5:AU12"/>
    <mergeCell ref="AV5:AV12"/>
    <mergeCell ref="AD11:AO11"/>
    <mergeCell ref="D11:D12"/>
    <mergeCell ref="E11:E12"/>
    <mergeCell ref="AT5:AT12"/>
  </mergeCells>
  <conditionalFormatting sqref="D27:D28">
    <cfRule type="duplicateValues" dxfId="1" priority="2"/>
  </conditionalFormatting>
  <conditionalFormatting sqref="E27:E28">
    <cfRule type="expression" dxfId="0" priority="1">
      <formula>IF(#REF!,1,0)</formula>
    </cfRule>
  </conditionalFormatting>
  <hyperlinks>
    <hyperlink ref="AS13" r:id="rId1" xr:uid="{E2FB1668-3DC8-4BFC-8566-F8281CECE7C2}"/>
    <hyperlink ref="AS14" r:id="rId2" xr:uid="{FB5C8B7D-AC77-4BA1-A906-BA2ADA49A181}"/>
    <hyperlink ref="AS15" r:id="rId3" xr:uid="{A3B10436-94EC-4E13-91EB-6C7D3978E2E8}"/>
    <hyperlink ref="AS16" r:id="rId4" xr:uid="{B8699084-5B66-4E70-8CE7-FDEAB6602734}"/>
    <hyperlink ref="AS18" r:id="rId5" xr:uid="{29D797E1-2EB1-4F04-9E35-BFF83DC23C90}"/>
    <hyperlink ref="AS17" r:id="rId6" xr:uid="{9F46AC68-9B2B-4642-9F17-C4C5DC3ECA2C}"/>
    <hyperlink ref="AS19" r:id="rId7" xr:uid="{52918F7F-3BD8-49F9-AF8F-C17D1AE0735D}"/>
    <hyperlink ref="AS20" r:id="rId8" xr:uid="{1FC845FD-B94C-40F8-822B-92EE3806208E}"/>
    <hyperlink ref="AS21" r:id="rId9" xr:uid="{BA043D0E-74E2-4464-8A54-511EF801C8A9}"/>
    <hyperlink ref="AS22" r:id="rId10" xr:uid="{8D8D79AA-F9D3-466A-821F-DD2D9C8B0474}"/>
    <hyperlink ref="AS23" r:id="rId11" xr:uid="{F97297AC-C7DB-4A3B-8438-C83443BE7A6F}"/>
    <hyperlink ref="AS24" r:id="rId12" xr:uid="{8C76EBE3-C570-4286-AFC3-D1953A041FEF}"/>
    <hyperlink ref="AS25" r:id="rId13" xr:uid="{5A7D4802-0F3B-4CE0-9A6C-23BD8F6BA421}"/>
    <hyperlink ref="AS26" r:id="rId14" xr:uid="{7AA18197-41B6-4F42-A2CF-14D4EB3F5614}"/>
    <hyperlink ref="AS27" r:id="rId15" xr:uid="{13847119-933E-4372-96EE-CB8B87CBC29B}"/>
    <hyperlink ref="AS28" r:id="rId16" xr:uid="{089826E1-1BFC-429A-B793-E15008553586}"/>
  </hyperlinks>
  <pageMargins left="0.7" right="0.7" top="0.75" bottom="0.75" header="0.3" footer="0.3"/>
  <pageSetup scale="10" orientation="landscape" r:id="rId17"/>
  <legacyDrawing r:id="rId18"/>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5"/>
  <sheetViews>
    <sheetView zoomScaleNormal="100" workbookViewId="0">
      <selection activeCell="C35" sqref="A1:E35"/>
    </sheetView>
  </sheetViews>
  <sheetFormatPr baseColWidth="10" defaultColWidth="11.42578125" defaultRowHeight="14.25"/>
  <cols>
    <col min="1" max="1" width="21" style="72" customWidth="1"/>
    <col min="2" max="4" width="20.42578125" style="72" customWidth="1"/>
    <col min="5" max="5" width="24.28515625" style="72" customWidth="1"/>
    <col min="6" max="16384" width="11.42578125" style="72"/>
  </cols>
  <sheetData>
    <row r="1" spans="1:5" s="15" customFormat="1" ht="16.5" customHeight="1">
      <c r="A1" s="429"/>
      <c r="B1" s="432" t="s">
        <v>121</v>
      </c>
      <c r="C1" s="432"/>
      <c r="D1" s="432"/>
      <c r="E1" s="125" t="s">
        <v>122</v>
      </c>
    </row>
    <row r="2" spans="1:5" s="15" customFormat="1" ht="20.25" customHeight="1">
      <c r="A2" s="430"/>
      <c r="B2" s="433" t="s">
        <v>123</v>
      </c>
      <c r="C2" s="433"/>
      <c r="D2" s="433"/>
      <c r="E2" s="126" t="s">
        <v>124</v>
      </c>
    </row>
    <row r="3" spans="1:5" s="15" customFormat="1" ht="30" customHeight="1">
      <c r="A3" s="430"/>
      <c r="B3" s="434" t="s">
        <v>125</v>
      </c>
      <c r="C3" s="434"/>
      <c r="D3" s="434"/>
      <c r="E3" s="126" t="s">
        <v>126</v>
      </c>
    </row>
    <row r="4" spans="1:5" s="15" customFormat="1" ht="16.5" customHeight="1" thickBot="1">
      <c r="A4" s="431"/>
      <c r="B4" s="283"/>
      <c r="C4" s="283"/>
      <c r="D4" s="283"/>
      <c r="E4" s="127" t="s">
        <v>241</v>
      </c>
    </row>
    <row r="5" spans="1:5" s="15" customFormat="1" ht="9" customHeight="1" thickBot="1">
      <c r="A5" s="72"/>
      <c r="B5" s="72"/>
      <c r="C5" s="72"/>
      <c r="D5" s="72"/>
      <c r="E5" s="72"/>
    </row>
    <row r="6" spans="1:5" ht="14.25" customHeight="1">
      <c r="A6" s="443" t="s">
        <v>242</v>
      </c>
      <c r="B6" s="340"/>
      <c r="C6" s="340"/>
      <c r="D6" s="340"/>
      <c r="E6" s="444"/>
    </row>
    <row r="7" spans="1:5" ht="36.75" customHeight="1" thickBot="1">
      <c r="A7" s="128" t="s">
        <v>243</v>
      </c>
      <c r="B7" s="129" t="s">
        <v>244</v>
      </c>
      <c r="C7" s="435" t="s">
        <v>245</v>
      </c>
      <c r="D7" s="435"/>
      <c r="E7" s="436"/>
    </row>
    <row r="8" spans="1:5" ht="70.900000000000006" customHeight="1">
      <c r="A8" s="217">
        <v>45590</v>
      </c>
      <c r="B8" s="218" t="s">
        <v>444</v>
      </c>
      <c r="C8" s="437" t="s">
        <v>445</v>
      </c>
      <c r="D8" s="438"/>
      <c r="E8" s="439"/>
    </row>
    <row r="9" spans="1:5">
      <c r="A9" s="130"/>
      <c r="B9" s="131"/>
      <c r="C9" s="426"/>
      <c r="D9" s="427"/>
      <c r="E9" s="428"/>
    </row>
    <row r="10" spans="1:5">
      <c r="A10" s="130"/>
      <c r="B10" s="131"/>
      <c r="C10" s="426"/>
      <c r="D10" s="427"/>
      <c r="E10" s="428"/>
    </row>
    <row r="11" spans="1:5">
      <c r="A11" s="130"/>
      <c r="B11" s="131"/>
      <c r="C11" s="426"/>
      <c r="D11" s="427"/>
      <c r="E11" s="428"/>
    </row>
    <row r="12" spans="1:5">
      <c r="A12" s="130"/>
      <c r="B12" s="131"/>
      <c r="C12" s="426"/>
      <c r="D12" s="427"/>
      <c r="E12" s="428"/>
    </row>
    <row r="13" spans="1:5">
      <c r="A13" s="130"/>
      <c r="B13" s="131"/>
      <c r="C13" s="426"/>
      <c r="D13" s="427"/>
      <c r="E13" s="428"/>
    </row>
    <row r="14" spans="1:5">
      <c r="A14" s="130"/>
      <c r="B14" s="131"/>
      <c r="C14" s="426"/>
      <c r="D14" s="427"/>
      <c r="E14" s="428"/>
    </row>
    <row r="15" spans="1:5">
      <c r="A15" s="130"/>
      <c r="B15" s="131"/>
      <c r="C15" s="426"/>
      <c r="D15" s="427"/>
      <c r="E15" s="428"/>
    </row>
    <row r="16" spans="1:5">
      <c r="A16" s="130"/>
      <c r="B16" s="131"/>
      <c r="C16" s="426"/>
      <c r="D16" s="427"/>
      <c r="E16" s="428"/>
    </row>
    <row r="17" spans="1:5">
      <c r="A17" s="130"/>
      <c r="B17" s="131"/>
      <c r="C17" s="426"/>
      <c r="D17" s="427"/>
      <c r="E17" s="428"/>
    </row>
    <row r="18" spans="1:5">
      <c r="A18" s="130"/>
      <c r="B18" s="131"/>
      <c r="C18" s="426"/>
      <c r="D18" s="427"/>
      <c r="E18" s="428"/>
    </row>
    <row r="19" spans="1:5">
      <c r="A19" s="130"/>
      <c r="B19" s="131"/>
      <c r="C19" s="426"/>
      <c r="D19" s="427"/>
      <c r="E19" s="428"/>
    </row>
    <row r="20" spans="1:5">
      <c r="A20" s="130"/>
      <c r="B20" s="131"/>
      <c r="C20" s="426"/>
      <c r="D20" s="427"/>
      <c r="E20" s="428"/>
    </row>
    <row r="21" spans="1:5">
      <c r="A21" s="130"/>
      <c r="B21" s="131"/>
      <c r="C21" s="426"/>
      <c r="D21" s="427"/>
      <c r="E21" s="428"/>
    </row>
    <row r="22" spans="1:5">
      <c r="A22" s="130"/>
      <c r="B22" s="131"/>
      <c r="C22" s="426"/>
      <c r="D22" s="427"/>
      <c r="E22" s="428"/>
    </row>
    <row r="23" spans="1:5">
      <c r="A23" s="130"/>
      <c r="B23" s="131"/>
      <c r="C23" s="426"/>
      <c r="D23" s="427"/>
      <c r="E23" s="428"/>
    </row>
    <row r="24" spans="1:5">
      <c r="A24" s="130"/>
      <c r="B24" s="131"/>
      <c r="C24" s="426"/>
      <c r="D24" s="427"/>
      <c r="E24" s="428"/>
    </row>
    <row r="25" spans="1:5">
      <c r="A25" s="130"/>
      <c r="B25" s="131"/>
      <c r="C25" s="426"/>
      <c r="D25" s="427"/>
      <c r="E25" s="428"/>
    </row>
    <row r="26" spans="1:5">
      <c r="A26" s="130"/>
      <c r="B26" s="131"/>
      <c r="C26" s="426"/>
      <c r="D26" s="427"/>
      <c r="E26" s="428"/>
    </row>
    <row r="27" spans="1:5">
      <c r="A27" s="130"/>
      <c r="B27" s="131"/>
      <c r="C27" s="426"/>
      <c r="D27" s="427"/>
      <c r="E27" s="428"/>
    </row>
    <row r="28" spans="1:5">
      <c r="A28" s="130"/>
      <c r="B28" s="131"/>
      <c r="C28" s="426"/>
      <c r="D28" s="427"/>
      <c r="E28" s="428"/>
    </row>
    <row r="29" spans="1:5">
      <c r="A29" s="130"/>
      <c r="B29" s="131"/>
      <c r="C29" s="426"/>
      <c r="D29" s="427"/>
      <c r="E29" s="428"/>
    </row>
    <row r="30" spans="1:5">
      <c r="A30" s="130"/>
      <c r="B30" s="131"/>
      <c r="C30" s="426"/>
      <c r="D30" s="427"/>
      <c r="E30" s="428"/>
    </row>
    <row r="31" spans="1:5">
      <c r="A31" s="130"/>
      <c r="B31" s="131"/>
      <c r="C31" s="426"/>
      <c r="D31" s="427"/>
      <c r="E31" s="428"/>
    </row>
    <row r="32" spans="1:5">
      <c r="A32" s="130"/>
      <c r="B32" s="131"/>
      <c r="C32" s="426"/>
      <c r="D32" s="427"/>
      <c r="E32" s="428"/>
    </row>
    <row r="33" spans="1:5">
      <c r="A33" s="130"/>
      <c r="B33" s="131"/>
      <c r="C33" s="426"/>
      <c r="D33" s="427"/>
      <c r="E33" s="428"/>
    </row>
    <row r="34" spans="1:5">
      <c r="A34" s="130"/>
      <c r="B34" s="131"/>
      <c r="C34" s="426"/>
      <c r="D34" s="427"/>
      <c r="E34" s="428"/>
    </row>
    <row r="35" spans="1:5" ht="15" thickBot="1">
      <c r="A35" s="132"/>
      <c r="B35" s="133"/>
      <c r="C35" s="440"/>
      <c r="D35" s="441"/>
      <c r="E35" s="44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21:E21"/>
    <mergeCell ref="C22:E22"/>
    <mergeCell ref="C14:E14"/>
    <mergeCell ref="A1:A4"/>
    <mergeCell ref="B1:D1"/>
    <mergeCell ref="B2:D2"/>
    <mergeCell ref="B3:D4"/>
    <mergeCell ref="C7:E7"/>
    <mergeCell ref="C9:E9"/>
    <mergeCell ref="C10:E10"/>
    <mergeCell ref="C11:E11"/>
    <mergeCell ref="C12:E12"/>
    <mergeCell ref="C13:E13"/>
    <mergeCell ref="C8:E8"/>
  </mergeCells>
  <pageMargins left="0.7" right="0.7" top="0.75" bottom="0.75" header="0.3" footer="0.3"/>
  <pageSetup paperSize="9" scale="77"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sheetData>
    <row r="1" spans="1:2">
      <c r="A1" t="s">
        <v>218</v>
      </c>
      <c r="B1" t="s">
        <v>219</v>
      </c>
    </row>
    <row r="2" spans="1:2">
      <c r="A2" t="s">
        <v>220</v>
      </c>
      <c r="B2" t="s">
        <v>221</v>
      </c>
    </row>
    <row r="3" spans="1:2">
      <c r="A3" t="s">
        <v>222</v>
      </c>
      <c r="B3" t="s">
        <v>223</v>
      </c>
    </row>
    <row r="4" spans="1:2">
      <c r="A4" t="s">
        <v>224</v>
      </c>
    </row>
    <row r="5" spans="1:2">
      <c r="A5" t="s">
        <v>225</v>
      </c>
    </row>
    <row r="6" spans="1:2">
      <c r="A6" t="s">
        <v>226</v>
      </c>
    </row>
    <row r="7" spans="1:2">
      <c r="A7" t="s">
        <v>227</v>
      </c>
    </row>
    <row r="8" spans="1:2">
      <c r="A8" t="s">
        <v>228</v>
      </c>
    </row>
    <row r="9" spans="1:2">
      <c r="A9" t="s">
        <v>229</v>
      </c>
    </row>
    <row r="10" spans="1:2">
      <c r="A10" t="s">
        <v>230</v>
      </c>
    </row>
    <row r="11" spans="1:2">
      <c r="A11" t="s">
        <v>231</v>
      </c>
    </row>
    <row r="12" spans="1:2">
      <c r="A12" t="s">
        <v>232</v>
      </c>
    </row>
    <row r="13" spans="1:2">
      <c r="A13"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c r="A1" s="9" t="s">
        <v>246</v>
      </c>
      <c r="B1" s="9" t="s">
        <v>14</v>
      </c>
      <c r="C1" s="9" t="s">
        <v>247</v>
      </c>
      <c r="D1" s="9" t="s">
        <v>248</v>
      </c>
      <c r="E1" s="9" t="s">
        <v>249</v>
      </c>
      <c r="F1" s="10" t="s">
        <v>250</v>
      </c>
      <c r="G1" s="10" t="s">
        <v>86</v>
      </c>
      <c r="H1" s="10" t="s">
        <v>251</v>
      </c>
      <c r="I1" s="10" t="s">
        <v>251</v>
      </c>
      <c r="J1" s="10" t="s">
        <v>234</v>
      </c>
    </row>
    <row r="2" spans="1:10">
      <c r="A2" s="11"/>
      <c r="B2" s="11"/>
      <c r="C2" s="11"/>
      <c r="D2" s="11"/>
      <c r="E2" s="11"/>
      <c r="F2" s="12"/>
      <c r="G2" s="3" t="s">
        <v>252</v>
      </c>
      <c r="H2" s="8" t="s">
        <v>253</v>
      </c>
      <c r="I2" s="8" t="s">
        <v>254</v>
      </c>
      <c r="J2" s="8" t="s">
        <v>255</v>
      </c>
    </row>
    <row r="3" spans="1:10">
      <c r="A3" s="8" t="s">
        <v>256</v>
      </c>
      <c r="B3" s="14" t="s">
        <v>257</v>
      </c>
      <c r="C3" s="13" t="s">
        <v>258</v>
      </c>
      <c r="D3" s="8" t="s">
        <v>259</v>
      </c>
      <c r="E3" s="8" t="s">
        <v>260</v>
      </c>
      <c r="F3" s="8" t="s">
        <v>261</v>
      </c>
      <c r="G3" s="8" t="s">
        <v>262</v>
      </c>
      <c r="H3" s="8" t="s">
        <v>263</v>
      </c>
      <c r="I3" s="8" t="s">
        <v>264</v>
      </c>
      <c r="J3" s="8" t="s">
        <v>239</v>
      </c>
    </row>
    <row r="4" spans="1:10">
      <c r="A4" s="8" t="s">
        <v>134</v>
      </c>
      <c r="B4" s="14" t="s">
        <v>135</v>
      </c>
      <c r="C4" s="13" t="s">
        <v>265</v>
      </c>
      <c r="D4" s="8" t="s">
        <v>133</v>
      </c>
      <c r="E4" s="8" t="s">
        <v>266</v>
      </c>
      <c r="F4" s="8" t="s">
        <v>267</v>
      </c>
      <c r="G4" s="8" t="s">
        <v>268</v>
      </c>
      <c r="H4" s="8" t="s">
        <v>209</v>
      </c>
      <c r="I4" s="8" t="s">
        <v>269</v>
      </c>
      <c r="J4" s="8" t="s">
        <v>235</v>
      </c>
    </row>
    <row r="5" spans="1:10">
      <c r="A5" s="8" t="s">
        <v>270</v>
      </c>
      <c r="B5" s="14" t="s">
        <v>271</v>
      </c>
      <c r="C5" s="13" t="s">
        <v>272</v>
      </c>
      <c r="D5" s="8" t="s">
        <v>273</v>
      </c>
      <c r="E5" s="8" t="s">
        <v>274</v>
      </c>
      <c r="F5" s="8" t="s">
        <v>275</v>
      </c>
      <c r="G5" s="8" t="s">
        <v>276</v>
      </c>
      <c r="H5" s="8" t="s">
        <v>201</v>
      </c>
      <c r="I5" s="8" t="s">
        <v>277</v>
      </c>
      <c r="J5" s="8" t="s">
        <v>236</v>
      </c>
    </row>
    <row r="6" spans="1:10">
      <c r="A6" s="8" t="s">
        <v>278</v>
      </c>
      <c r="B6" s="14" t="s">
        <v>279</v>
      </c>
      <c r="C6" s="13" t="s">
        <v>280</v>
      </c>
      <c r="D6" s="8" t="s">
        <v>281</v>
      </c>
      <c r="E6" s="8" t="s">
        <v>282</v>
      </c>
      <c r="F6" s="8" t="s">
        <v>283</v>
      </c>
      <c r="G6" s="8" t="s">
        <v>284</v>
      </c>
      <c r="H6" s="8"/>
      <c r="I6" s="8" t="s">
        <v>285</v>
      </c>
      <c r="J6" s="8" t="s">
        <v>237</v>
      </c>
    </row>
    <row r="7" spans="1:10">
      <c r="A7" s="8"/>
      <c r="B7" s="14" t="s">
        <v>286</v>
      </c>
      <c r="C7" s="13" t="s">
        <v>287</v>
      </c>
      <c r="D7" s="8" t="s">
        <v>288</v>
      </c>
      <c r="E7" s="8" t="s">
        <v>289</v>
      </c>
      <c r="F7" s="8" t="s">
        <v>290</v>
      </c>
      <c r="G7" s="8" t="s">
        <v>291</v>
      </c>
      <c r="H7" s="8"/>
      <c r="I7" s="8" t="s">
        <v>240</v>
      </c>
      <c r="J7" s="8" t="s">
        <v>238</v>
      </c>
    </row>
    <row r="8" spans="1:10">
      <c r="A8" s="8"/>
      <c r="B8" s="14" t="s">
        <v>292</v>
      </c>
      <c r="C8" s="13" t="s">
        <v>293</v>
      </c>
      <c r="D8" s="8" t="s">
        <v>294</v>
      </c>
      <c r="E8" s="8" t="s">
        <v>295</v>
      </c>
      <c r="F8" s="8" t="s">
        <v>296</v>
      </c>
      <c r="G8" s="8" t="s">
        <v>297</v>
      </c>
      <c r="H8" s="8"/>
      <c r="I8" s="8"/>
      <c r="J8" s="8"/>
    </row>
    <row r="9" spans="1:10">
      <c r="C9" s="13" t="s">
        <v>185</v>
      </c>
      <c r="D9" s="8" t="s">
        <v>298</v>
      </c>
      <c r="E9" s="8"/>
      <c r="F9" s="8"/>
      <c r="G9" s="8" t="s">
        <v>299</v>
      </c>
    </row>
    <row r="10" spans="1:10">
      <c r="C10" s="13" t="s">
        <v>300</v>
      </c>
      <c r="D10" s="8" t="s">
        <v>301</v>
      </c>
      <c r="E10" s="8"/>
      <c r="F10" s="8"/>
      <c r="G10" s="8" t="s">
        <v>302</v>
      </c>
    </row>
    <row r="11" spans="1:10">
      <c r="C11" s="13" t="s">
        <v>303</v>
      </c>
      <c r="D11" s="8" t="s">
        <v>304</v>
      </c>
      <c r="E11" s="8"/>
      <c r="F11" s="8"/>
      <c r="G11" s="8" t="s">
        <v>305</v>
      </c>
    </row>
    <row r="12" spans="1:10">
      <c r="C12" s="13" t="s">
        <v>306</v>
      </c>
      <c r="D12" s="8" t="s">
        <v>307</v>
      </c>
      <c r="E12" s="8"/>
      <c r="F12" s="8"/>
      <c r="G12" s="8" t="s">
        <v>308</v>
      </c>
    </row>
    <row r="13" spans="1:10">
      <c r="C13" s="13" t="s">
        <v>136</v>
      </c>
      <c r="D13" s="8" t="s">
        <v>309</v>
      </c>
      <c r="E13" s="8"/>
      <c r="F13" s="8"/>
      <c r="G13" s="8" t="s">
        <v>310</v>
      </c>
    </row>
    <row r="14" spans="1:10">
      <c r="B14" s="1"/>
      <c r="C14" s="13" t="s">
        <v>311</v>
      </c>
      <c r="D14" s="8" t="s">
        <v>312</v>
      </c>
      <c r="E14" s="8"/>
      <c r="F14" s="8"/>
      <c r="G14" s="8" t="s">
        <v>313</v>
      </c>
    </row>
    <row r="15" spans="1:10">
      <c r="B15" s="1"/>
      <c r="C15" s="13" t="s">
        <v>314</v>
      </c>
      <c r="D15" s="8" t="s">
        <v>315</v>
      </c>
      <c r="E15" s="8"/>
      <c r="F15" s="8"/>
      <c r="G15" s="8" t="s">
        <v>316</v>
      </c>
    </row>
    <row r="16" spans="1:10">
      <c r="C16" s="13" t="s">
        <v>317</v>
      </c>
      <c r="D16" s="8"/>
      <c r="E16" s="1"/>
      <c r="G16" s="5"/>
    </row>
    <row r="17" spans="2:7">
      <c r="C17" s="13" t="s">
        <v>318</v>
      </c>
      <c r="D17" s="8"/>
      <c r="E17" s="1"/>
      <c r="G17" s="5"/>
    </row>
    <row r="18" spans="2:7">
      <c r="C18" s="13" t="s">
        <v>319</v>
      </c>
      <c r="D18" s="8"/>
      <c r="E18" s="1"/>
      <c r="G18" s="5"/>
    </row>
    <row r="19" spans="2:7">
      <c r="C19" s="13" t="s">
        <v>320</v>
      </c>
      <c r="D19" s="8"/>
      <c r="E19" s="1"/>
      <c r="G19" s="5"/>
    </row>
    <row r="20" spans="2:7">
      <c r="B20" s="1"/>
      <c r="C20" s="13" t="s">
        <v>321</v>
      </c>
      <c r="D20" s="8"/>
      <c r="E20" s="1"/>
      <c r="G20" s="5"/>
    </row>
    <row r="21" spans="2:7">
      <c r="E21" s="1"/>
      <c r="G21" s="5"/>
    </row>
    <row r="22" spans="2:7">
      <c r="E22" s="1"/>
      <c r="G22" s="5"/>
    </row>
    <row r="23" spans="2:7">
      <c r="G23" s="5"/>
    </row>
    <row r="24" spans="2:7">
      <c r="G24" s="6" t="s">
        <v>322</v>
      </c>
    </row>
    <row r="25" spans="2:7">
      <c r="G25" s="4" t="s">
        <v>323</v>
      </c>
    </row>
    <row r="26" spans="2:7">
      <c r="G26" s="4" t="s">
        <v>324</v>
      </c>
    </row>
    <row r="27" spans="2:7">
      <c r="G27" s="4" t="s">
        <v>325</v>
      </c>
    </row>
    <row r="28" spans="2:7">
      <c r="G28" s="4" t="s">
        <v>326</v>
      </c>
    </row>
    <row r="29" spans="2:7">
      <c r="G29" s="4" t="s">
        <v>327</v>
      </c>
    </row>
    <row r="30" spans="2:7">
      <c r="G30" s="4" t="s">
        <v>328</v>
      </c>
    </row>
    <row r="31" spans="2:7">
      <c r="G31" s="4" t="s">
        <v>329</v>
      </c>
    </row>
    <row r="32" spans="2:7">
      <c r="G32" s="4" t="s">
        <v>330</v>
      </c>
    </row>
    <row r="33" spans="7:7">
      <c r="G33" s="4" t="s">
        <v>331</v>
      </c>
    </row>
    <row r="34" spans="7:7">
      <c r="G34" s="4" t="s">
        <v>332</v>
      </c>
    </row>
    <row r="35" spans="7:7">
      <c r="G35" s="4" t="s">
        <v>333</v>
      </c>
    </row>
    <row r="36" spans="7:7">
      <c r="G36" s="4" t="s">
        <v>334</v>
      </c>
    </row>
    <row r="37" spans="7:7">
      <c r="G37" s="4" t="s">
        <v>335</v>
      </c>
    </row>
    <row r="38" spans="7:7">
      <c r="G38" s="4" t="s">
        <v>336</v>
      </c>
    </row>
    <row r="39" spans="7:7">
      <c r="G39" s="4" t="s">
        <v>337</v>
      </c>
    </row>
    <row r="40" spans="7:7">
      <c r="G40" s="4" t="s">
        <v>338</v>
      </c>
    </row>
    <row r="41" spans="7:7">
      <c r="G41" s="4" t="s">
        <v>339</v>
      </c>
    </row>
    <row r="42" spans="7:7">
      <c r="G42" s="4" t="s">
        <v>340</v>
      </c>
    </row>
    <row r="43" spans="7:7">
      <c r="G43" s="4" t="s">
        <v>341</v>
      </c>
    </row>
    <row r="44" spans="7:7">
      <c r="G44" s="4" t="s">
        <v>342</v>
      </c>
    </row>
    <row r="45" spans="7:7">
      <c r="G45" s="4" t="s">
        <v>343</v>
      </c>
    </row>
    <row r="46" spans="7:7">
      <c r="G46" s="4" t="s">
        <v>344</v>
      </c>
    </row>
    <row r="47" spans="7:7">
      <c r="G47" s="4" t="s">
        <v>345</v>
      </c>
    </row>
    <row r="48" spans="7:7">
      <c r="G48" s="4"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E22EE76-7F6B-4366-9B0A-B8D3E43684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vt:lpstr>
      <vt:lpstr>META 2</vt:lpstr>
      <vt:lpstr>META 3</vt:lpstr>
      <vt:lpstr>META 4</vt:lpstr>
      <vt:lpstr>Indicadores PA</vt:lpstr>
      <vt:lpstr>Control de Cambios</vt:lpstr>
      <vt:lpstr>Hoja1</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cp:lastPrinted>2024-11-08T19:21:16Z</cp:lastPrinted>
  <dcterms:created xsi:type="dcterms:W3CDTF">2011-04-26T22:16:52Z</dcterms:created>
  <dcterms:modified xsi:type="dcterms:W3CDTF">2024-12-09T01:16:37Z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