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yesanchez_sdmujer_gov_co/Documents/SDM_2024/8221/PlanAcción_2024/Seguimientos_PA/"/>
    </mc:Choice>
  </mc:AlternateContent>
  <xr:revisionPtr revIDLastSave="0" documentId="8_{93643C22-11E0-4D8E-8219-480D89EDD251}" xr6:coauthVersionLast="47" xr6:coauthVersionMax="47" xr10:uidLastSave="{00000000-0000-0000-0000-000000000000}"/>
  <bookViews>
    <workbookView xWindow="-110" yWindow="-110" windowWidth="19420" windowHeight="10300" activeTab="1" xr2:uid="{00000000-000D-0000-FFFF-FFFF00000000}"/>
  </bookViews>
  <sheets>
    <sheet name="Instructivo" sheetId="44" r:id="rId1"/>
    <sheet name="META 1_8221-PA inversión" sheetId="40" r:id="rId2"/>
    <sheet name="META 2" sheetId="45" r:id="rId3"/>
    <sheet name="META 3" sheetId="46" r:id="rId4"/>
    <sheet name="Indicadores PA" sheetId="36" r:id="rId5"/>
    <sheet name="Hoja1" sheetId="42" state="hidden" r:id="rId6"/>
    <sheet name="Territorialización PA" sheetId="37" r:id="rId7"/>
    <sheet name="Control de Cambios" sheetId="41" r:id="rId8"/>
    <sheet name="listas" sheetId="43" state="hidden" r:id="rId9"/>
  </sheets>
  <definedNames>
    <definedName name="_xlnm._FilterDatabase" localSheetId="4" hidden="1">'Indicadores PA'!$A$12:$XFA$25</definedName>
    <definedName name="_xlnm.Print_Area" localSheetId="4">'Indicadores PA'!$A$1:$AV$28</definedName>
    <definedName name="_xlnm.Print_Area" localSheetId="1">'META 1_8221-PA inversión'!$A$1:$AE$46</definedName>
    <definedName name="_xlnm.Print_Area" localSheetId="2">'META 2'!$A$1:$AE$44</definedName>
    <definedName name="_xlnm.Print_Area" localSheetId="3">'META 3'!$A$1:$AE$47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5" i="46" l="1"/>
  <c r="AA23" i="46" l="1"/>
  <c r="AA25" i="45"/>
  <c r="AA23" i="45"/>
  <c r="AA25" i="40"/>
  <c r="AA23" i="40"/>
  <c r="AP20" i="36"/>
  <c r="AP17" i="36"/>
  <c r="P42" i="40"/>
  <c r="M39" i="37"/>
  <c r="Q11" i="37"/>
  <c r="AS66" i="37" l="1"/>
  <c r="AS39" i="37"/>
  <c r="AS11" i="37"/>
  <c r="Y25" i="46" l="1"/>
  <c r="Z25" i="46" s="1"/>
  <c r="Y25" i="45"/>
  <c r="Z25" i="45" s="1"/>
  <c r="Y25" i="40"/>
  <c r="Z25" i="40" s="1"/>
  <c r="Y23" i="46"/>
  <c r="X23" i="46"/>
  <c r="W23" i="46"/>
  <c r="X23" i="45"/>
  <c r="W23" i="45"/>
  <c r="Y23" i="40"/>
  <c r="Z23" i="40" s="1"/>
  <c r="Y23" i="45" l="1"/>
  <c r="Z23" i="45" s="1"/>
  <c r="Z23" i="46"/>
  <c r="AP18" i="36"/>
  <c r="AQ18" i="36" s="1"/>
  <c r="AQ17" i="36"/>
  <c r="AP16" i="36"/>
  <c r="AQ16" i="36" s="1"/>
  <c r="AP13" i="36"/>
  <c r="AQ13" i="36" s="1"/>
  <c r="P46" i="40"/>
  <c r="P45" i="40"/>
  <c r="P44" i="40"/>
  <c r="P43" i="40"/>
  <c r="P41" i="40"/>
  <c r="P46" i="46"/>
  <c r="P45" i="46"/>
  <c r="P44" i="46"/>
  <c r="P43" i="46"/>
  <c r="P42" i="46"/>
  <c r="P41" i="46"/>
  <c r="P44" i="45"/>
  <c r="P43" i="45"/>
  <c r="P42" i="45"/>
  <c r="P41" i="45"/>
  <c r="P35" i="45" l="1"/>
  <c r="BK87" i="37"/>
  <c r="BJ87" i="37"/>
  <c r="BI87" i="37"/>
  <c r="BH87" i="37"/>
  <c r="BG87" i="37"/>
  <c r="BF87" i="37"/>
  <c r="BE87" i="37"/>
  <c r="BD87" i="37"/>
  <c r="BC87" i="37"/>
  <c r="BB87" i="37"/>
  <c r="BA87" i="37"/>
  <c r="AZ87" i="37"/>
  <c r="AW87" i="37"/>
  <c r="AV87" i="37"/>
  <c r="AU87" i="37"/>
  <c r="AT87" i="37"/>
  <c r="AS87" i="37"/>
  <c r="AR87" i="37"/>
  <c r="AQ87" i="37"/>
  <c r="AP87" i="37"/>
  <c r="AO87" i="37"/>
  <c r="AN87" i="37"/>
  <c r="AM87" i="37"/>
  <c r="AL87" i="37"/>
  <c r="AK87" i="37"/>
  <c r="AJ87" i="37"/>
  <c r="AI87" i="37"/>
  <c r="AH87" i="37"/>
  <c r="AE87" i="37"/>
  <c r="AD87" i="37"/>
  <c r="AC87" i="37"/>
  <c r="AB87" i="37"/>
  <c r="AA87" i="37"/>
  <c r="Z87" i="37"/>
  <c r="Y87" i="37"/>
  <c r="X87" i="37"/>
  <c r="W87" i="37"/>
  <c r="V87" i="37"/>
  <c r="U87" i="37"/>
  <c r="T87" i="37"/>
  <c r="Q87" i="37"/>
  <c r="P87" i="37"/>
  <c r="O87" i="37"/>
  <c r="N87" i="37"/>
  <c r="M87" i="37"/>
  <c r="L87" i="37"/>
  <c r="K87" i="37"/>
  <c r="J87" i="37"/>
  <c r="I87" i="37"/>
  <c r="H87" i="37"/>
  <c r="G87" i="37"/>
  <c r="F87" i="37"/>
  <c r="E87" i="37"/>
  <c r="D87" i="37"/>
  <c r="C87" i="37"/>
  <c r="B87" i="37"/>
  <c r="AY86" i="37"/>
  <c r="AX86" i="37"/>
  <c r="S86" i="37"/>
  <c r="R86" i="37"/>
  <c r="AY85" i="37"/>
  <c r="AX85" i="37"/>
  <c r="S85" i="37"/>
  <c r="R85" i="37"/>
  <c r="AY84" i="37"/>
  <c r="AX84" i="37"/>
  <c r="S84" i="37"/>
  <c r="R84" i="37"/>
  <c r="AY83" i="37"/>
  <c r="AX83" i="37"/>
  <c r="S83" i="37"/>
  <c r="R83" i="37"/>
  <c r="AY82" i="37"/>
  <c r="AX82" i="37"/>
  <c r="S82" i="37"/>
  <c r="R82" i="37"/>
  <c r="AY81" i="37"/>
  <c r="AX81" i="37"/>
  <c r="S81" i="37"/>
  <c r="R81" i="37"/>
  <c r="AY80" i="37"/>
  <c r="AX80" i="37"/>
  <c r="S80" i="37"/>
  <c r="R80" i="37"/>
  <c r="AY79" i="37"/>
  <c r="AX79" i="37"/>
  <c r="S79" i="37"/>
  <c r="R79" i="37"/>
  <c r="AY78" i="37"/>
  <c r="AX78" i="37"/>
  <c r="S78" i="37"/>
  <c r="R78" i="37"/>
  <c r="AY77" i="37"/>
  <c r="AX77" i="37"/>
  <c r="S77" i="37"/>
  <c r="R77" i="37"/>
  <c r="AY76" i="37"/>
  <c r="AX76" i="37"/>
  <c r="S76" i="37"/>
  <c r="R76" i="37"/>
  <c r="AY75" i="37"/>
  <c r="AX75" i="37"/>
  <c r="S75" i="37"/>
  <c r="R75" i="37"/>
  <c r="AY74" i="37"/>
  <c r="AX74" i="37"/>
  <c r="S74" i="37"/>
  <c r="R74" i="37"/>
  <c r="AY73" i="37"/>
  <c r="AX73" i="37"/>
  <c r="S73" i="37"/>
  <c r="R73" i="37"/>
  <c r="AY72" i="37"/>
  <c r="AX72" i="37"/>
  <c r="S72" i="37"/>
  <c r="R72" i="37"/>
  <c r="AY71" i="37"/>
  <c r="AX71" i="37"/>
  <c r="S71" i="37"/>
  <c r="R71" i="37"/>
  <c r="AY70" i="37"/>
  <c r="AX70" i="37"/>
  <c r="S70" i="37"/>
  <c r="R70" i="37"/>
  <c r="AY69" i="37"/>
  <c r="AX69" i="37"/>
  <c r="S69" i="37"/>
  <c r="R69" i="37"/>
  <c r="AY68" i="37"/>
  <c r="AX68" i="37"/>
  <c r="S68" i="37"/>
  <c r="R68" i="37"/>
  <c r="AY67" i="37"/>
  <c r="AX67" i="37"/>
  <c r="S67" i="37"/>
  <c r="R67" i="37"/>
  <c r="AY66" i="37"/>
  <c r="AX66" i="37"/>
  <c r="AX87" i="37" s="1"/>
  <c r="S66" i="37"/>
  <c r="R66" i="37"/>
  <c r="R87" i="37" s="1"/>
  <c r="AC22" i="40"/>
  <c r="AC24" i="40"/>
  <c r="P36" i="46"/>
  <c r="P35" i="46"/>
  <c r="P30" i="46"/>
  <c r="AC25" i="46"/>
  <c r="N25" i="46"/>
  <c r="O25" i="46" s="1"/>
  <c r="M24" i="46"/>
  <c r="L24" i="46"/>
  <c r="J24" i="46"/>
  <c r="I24" i="46"/>
  <c r="H24" i="46"/>
  <c r="G24" i="46"/>
  <c r="F24" i="46"/>
  <c r="E24" i="46"/>
  <c r="D24" i="46"/>
  <c r="C24" i="46"/>
  <c r="B24" i="46"/>
  <c r="AC23" i="46"/>
  <c r="N23" i="46"/>
  <c r="O23" i="46" s="1"/>
  <c r="P36" i="45"/>
  <c r="P30" i="45"/>
  <c r="AC25" i="45"/>
  <c r="N25" i="45"/>
  <c r="O25" i="45" s="1"/>
  <c r="M24" i="45"/>
  <c r="L24" i="45"/>
  <c r="J24" i="45"/>
  <c r="I24" i="45"/>
  <c r="H24" i="45"/>
  <c r="G24" i="45"/>
  <c r="F24" i="45"/>
  <c r="E24" i="45"/>
  <c r="D24" i="45"/>
  <c r="C24" i="45"/>
  <c r="B24" i="45"/>
  <c r="AC23" i="45"/>
  <c r="N23" i="45"/>
  <c r="O23" i="45" s="1"/>
  <c r="J24" i="40"/>
  <c r="I24" i="40"/>
  <c r="K24" i="40"/>
  <c r="M24" i="40"/>
  <c r="L24" i="40"/>
  <c r="H24" i="40"/>
  <c r="G24" i="40"/>
  <c r="F24" i="40"/>
  <c r="E24" i="40"/>
  <c r="D24" i="40"/>
  <c r="C24" i="40"/>
  <c r="B24" i="40"/>
  <c r="S87" i="37" l="1"/>
  <c r="AY87" i="37"/>
  <c r="AC24" i="45"/>
  <c r="AE25" i="45" s="1"/>
  <c r="AC22" i="45"/>
  <c r="AE23" i="45" s="1"/>
  <c r="AC24" i="46"/>
  <c r="AE25" i="46" s="1"/>
  <c r="AC22" i="46"/>
  <c r="K24" i="46"/>
  <c r="N24" i="46" s="1"/>
  <c r="N22" i="46"/>
  <c r="AD23" i="46"/>
  <c r="AD25" i="46"/>
  <c r="K24" i="45"/>
  <c r="N22" i="45"/>
  <c r="AD23" i="45"/>
  <c r="N24" i="45"/>
  <c r="AD25" i="45"/>
  <c r="AQ21" i="36"/>
  <c r="AP21" i="36"/>
  <c r="N22" i="40"/>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Y60" i="37" s="1"/>
  <c r="AX40" i="37"/>
  <c r="S40" i="37"/>
  <c r="R40" i="37"/>
  <c r="AY39" i="37"/>
  <c r="AX39" i="37"/>
  <c r="S39" i="37"/>
  <c r="R39"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c r="T32" i="37"/>
  <c r="U32" i="37"/>
  <c r="V32" i="37"/>
  <c r="W32" i="37"/>
  <c r="X32" i="37"/>
  <c r="AZ32" i="37"/>
  <c r="BA32" i="37"/>
  <c r="BB32" i="37"/>
  <c r="BC32" i="37"/>
  <c r="BD32" i="37"/>
  <c r="BE32" i="37"/>
  <c r="AC25" i="40"/>
  <c r="AC23" i="40"/>
  <c r="AD23" i="40" s="1"/>
  <c r="N25" i="40"/>
  <c r="O24" i="40" s="1"/>
  <c r="N24" i="40"/>
  <c r="P48" i="40"/>
  <c r="P47"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l="1"/>
  <c r="AX32" i="37"/>
  <c r="S60" i="37"/>
  <c r="AE23" i="46"/>
  <c r="AE23" i="40"/>
  <c r="AX60" i="37"/>
  <c r="R60" i="37"/>
  <c r="S32" i="37"/>
  <c r="R32" i="37"/>
  <c r="AD25" i="40"/>
  <c r="AE25"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tc={D469DC53-B6B7-4BEC-A5AF-F05FFEFA1D64}</author>
    <author>tc={121099F2-8135-48E8-AF83-B6C5AA27F7FB}</author>
    <author>tc={70AE9865-DAA2-490E-9A03-CBE586918D1D}</author>
    <author>tc={11CF000F-6F8E-47D1-AE44-09076CE95CD7}</author>
    <author>tc={28C7F1C3-EBA7-4055-BB0D-216BD68942FC}</author>
  </authors>
  <commentList>
    <comment ref="K7"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1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1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indexed="81"/>
            <rFont val="Tahoma"/>
            <family val="2"/>
          </rPr>
          <t>En este campo se diligencia el nombre de la actividad del proyecto de inversión</t>
        </r>
      </text>
    </comment>
    <comment ref="A21" authorId="0" shapeId="0" xr:uid="{00000000-0006-0000-0100-000007000000}">
      <text>
        <r>
          <rPr>
            <sz val="9"/>
            <color indexed="81"/>
            <rFont val="Tahoma"/>
            <family val="2"/>
          </rPr>
          <t>Valor de la reserva constituida al inicio de la vigencia</t>
        </r>
      </text>
    </comment>
    <comment ref="AD21" authorId="0" shapeId="0" xr:uid="{00000000-0006-0000-0100-000008000000}">
      <text>
        <r>
          <rPr>
            <sz val="9"/>
            <color indexed="81"/>
            <rFont val="Tahoma"/>
            <family val="2"/>
          </rPr>
          <t>Ajustar las sumatorias en las formulas de compromisos y giros según el periodo según corresponda</t>
        </r>
      </text>
    </comment>
    <comment ref="A22" authorId="0" shapeId="0" xr:uid="{00000000-0006-0000-0100-000009000000}">
      <text>
        <r>
          <rPr>
            <sz val="9"/>
            <color indexed="81"/>
            <rFont val="Tahoma"/>
            <family val="2"/>
          </rPr>
          <t>Programación de acuerdo de desempleño en la ejecución de giros para cada mes de la vigencia.</t>
        </r>
      </text>
    </comment>
    <comment ref="X22" authorId="3" shapeId="0" xr:uid="{00000000-0006-0000-0100-00000A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OPS y vigilancia, logística y sc públicos</t>
        </r>
      </text>
    </comment>
    <comment ref="Y22" authorId="4" shapeId="0" xr:uid="{00000000-0006-0000-0100-00000B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Extintores, ferretería y lavado de tanques y Sc públicos</t>
        </r>
      </text>
    </comment>
    <comment ref="Z22" authorId="5" shapeId="0" xr:uid="{00000000-0006-0000-0100-00000C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Sc Píblicos</t>
        </r>
      </text>
    </comment>
    <comment ref="AA22" authorId="6" shapeId="0" xr:uid="{00000000-0006-0000-0100-00000D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Adiciones traslado, trasteo, aseo y cafetería y servicios públicos</t>
        </r>
      </text>
    </comment>
    <comment ref="AB22" authorId="7" shapeId="0" xr:uid="{00000000-0006-0000-0100-00000E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Servicios públicos</t>
        </r>
      </text>
    </comment>
    <comment ref="A23" authorId="0" shapeId="0" xr:uid="{00000000-0006-0000-0100-00000F000000}">
      <text>
        <r>
          <rPr>
            <sz val="9"/>
            <color indexed="81"/>
            <rFont val="Tahoma"/>
            <family val="2"/>
          </rPr>
          <t>Liberaciones de reservas realizadas en cada mes de la vigencia.</t>
        </r>
      </text>
    </comment>
    <comment ref="A24" authorId="0" shapeId="0" xr:uid="{00000000-0006-0000-0100-000010000000}">
      <text>
        <r>
          <rPr>
            <sz val="9"/>
            <color indexed="81"/>
            <rFont val="Tahoma"/>
            <family val="2"/>
          </rPr>
          <t>Reserva definitiva despues de liberaciones.</t>
        </r>
      </text>
    </comment>
    <comment ref="A25" authorId="0" shapeId="0" xr:uid="{00000000-0006-0000-0100-000011000000}">
      <text>
        <r>
          <rPr>
            <sz val="9"/>
            <color indexed="81"/>
            <rFont val="Tahoma"/>
            <family val="2"/>
          </rPr>
          <t>Ejecución de los giros de la reserva para mes</t>
        </r>
      </text>
    </comment>
    <comment ref="A28" authorId="2" shapeId="0" xr:uid="{00000000-0006-0000-0100-000012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100-000013000000}">
      <text>
        <r>
          <rPr>
            <sz val="9"/>
            <color rgb="FF000000"/>
            <rFont val="Tahoma"/>
            <family val="2"/>
          </rPr>
          <t>Se diligencia el rezago reportado al corte de diciembre de la vigencia anterior</t>
        </r>
      </text>
    </comment>
    <comment ref="A33" authorId="2" shapeId="0" xr:uid="{00000000-0006-0000-0100-000014000000}">
      <text>
        <r>
          <rPr>
            <sz val="9"/>
            <color indexed="81"/>
            <rFont val="Tahoma"/>
            <family val="2"/>
          </rPr>
          <t>En este campo se diligencia el nombre de la actividad del proyecto de inversión</t>
        </r>
      </text>
    </comment>
    <comment ref="B33" authorId="2" shapeId="0" xr:uid="{00000000-0006-0000-0100-000015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6000000}">
      <text>
        <r>
          <rPr>
            <sz val="9"/>
            <color indexed="81"/>
            <rFont val="Tahoma"/>
            <family val="2"/>
          </rPr>
          <t>Se diligencia la programación mensual de la actividad proyecto de inversión</t>
        </r>
      </text>
    </comment>
    <comment ref="A39" authorId="2" shapeId="0" xr:uid="{00000000-0006-0000-0100-000017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100-000018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s>
  <commentList>
    <comment ref="K7"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2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2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indexed="81"/>
            <rFont val="Tahoma"/>
            <family val="2"/>
          </rPr>
          <t>En este campo se diligencia el nombre de la actividad del proyecto de inversión</t>
        </r>
      </text>
    </comment>
    <comment ref="A21" authorId="0" shapeId="0" xr:uid="{00000000-0006-0000-0200-000007000000}">
      <text>
        <r>
          <rPr>
            <sz val="9"/>
            <color indexed="81"/>
            <rFont val="Tahoma"/>
            <family val="2"/>
          </rPr>
          <t>Valor de la reserva constituida al inicio de la vigencia</t>
        </r>
      </text>
    </comment>
    <comment ref="AD21" authorId="0" shapeId="0" xr:uid="{00000000-0006-0000-0200-000008000000}">
      <text>
        <r>
          <rPr>
            <sz val="9"/>
            <color indexed="81"/>
            <rFont val="Tahoma"/>
            <family val="2"/>
          </rPr>
          <t>Ajustar las sumatorias en las formulas de compromisos y giros según el periodo según corresponda</t>
        </r>
      </text>
    </comment>
    <comment ref="A22" authorId="0" shapeId="0" xr:uid="{00000000-0006-0000-0200-000009000000}">
      <text>
        <r>
          <rPr>
            <sz val="9"/>
            <color indexed="81"/>
            <rFont val="Tahoma"/>
            <family val="2"/>
          </rPr>
          <t>Programación de acuerdo de desempleño en la ejecución de giros para cada mes de la vigencia.</t>
        </r>
      </text>
    </comment>
    <comment ref="X22" authorId="3" shapeId="0" xr:uid="{00000000-0006-0000-0200-00000A000000}">
      <text>
        <r>
          <rPr>
            <sz val="11"/>
            <color theme="1"/>
            <rFont val="Calibri"/>
            <family val="2"/>
            <scheme val="minor"/>
          </rPr>
          <t xml:space="preserve">Leidy Maritza Ángel Hernández:
Sc públicos, vigilancia, logística </t>
        </r>
      </text>
    </comment>
    <comment ref="Y22" authorId="3" shapeId="0" xr:uid="{00000000-0006-0000-0200-00000B000000}">
      <text>
        <r>
          <rPr>
            <sz val="11"/>
            <color theme="1"/>
            <rFont val="Calibri"/>
            <family val="2"/>
            <scheme val="minor"/>
          </rPr>
          <t>Leidy Maritza Ángel Hernández:
Fumigación, ferretería y lavado de tanques</t>
        </r>
      </text>
    </comment>
    <comment ref="Z22" authorId="3" shapeId="0" xr:uid="{00000000-0006-0000-0200-00000C000000}">
      <text>
        <r>
          <rPr>
            <sz val="11"/>
            <color theme="1"/>
            <rFont val="Calibri"/>
            <family val="2"/>
            <scheme val="minor"/>
          </rPr>
          <t>Leidy Maritza Ángel Hernández:
Servicios Públicos</t>
        </r>
      </text>
    </comment>
    <comment ref="AA22" authorId="3" shapeId="0" xr:uid="{00000000-0006-0000-0200-00000D000000}">
      <text>
        <r>
          <rPr>
            <sz val="11"/>
            <color theme="1"/>
            <rFont val="Calibri"/>
            <family val="2"/>
            <scheme val="minor"/>
          </rPr>
          <t>Leidy Maritza Ángel Hernández:
Aseo y Cafetería y adiciones  traslado y trasteo</t>
        </r>
      </text>
    </comment>
    <comment ref="AB22" authorId="3" shapeId="0" xr:uid="{00000000-0006-0000-0200-00000E000000}">
      <text>
        <r>
          <rPr>
            <sz val="11"/>
            <color theme="1"/>
            <rFont val="Calibri"/>
            <family val="2"/>
            <scheme val="minor"/>
          </rPr>
          <t>Leidy Maritza Ángel Hernández:
Servicios públicos</t>
        </r>
      </text>
    </comment>
    <comment ref="A23" authorId="0" shapeId="0" xr:uid="{00000000-0006-0000-0200-00000F000000}">
      <text>
        <r>
          <rPr>
            <sz val="9"/>
            <color indexed="81"/>
            <rFont val="Tahoma"/>
            <family val="2"/>
          </rPr>
          <t>Liberaciones de reservas realizadas en cada mes de la vigencia.</t>
        </r>
      </text>
    </comment>
    <comment ref="A24" authorId="0" shapeId="0" xr:uid="{00000000-0006-0000-0200-000010000000}">
      <text>
        <r>
          <rPr>
            <sz val="9"/>
            <color indexed="81"/>
            <rFont val="Tahoma"/>
            <family val="2"/>
          </rPr>
          <t>Reserva definitiva despues de liberaciones.</t>
        </r>
      </text>
    </comment>
    <comment ref="A25" authorId="0" shapeId="0" xr:uid="{00000000-0006-0000-0200-000011000000}">
      <text>
        <r>
          <rPr>
            <sz val="9"/>
            <color indexed="81"/>
            <rFont val="Tahoma"/>
            <family val="2"/>
          </rPr>
          <t>Ejecución de los giros de la reserva para mes</t>
        </r>
      </text>
    </comment>
    <comment ref="A28" authorId="2" shapeId="0" xr:uid="{00000000-0006-0000-0200-000012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200-000013000000}">
      <text>
        <r>
          <rPr>
            <sz val="9"/>
            <color indexed="81"/>
            <rFont val="Tahoma"/>
            <family val="2"/>
          </rPr>
          <t>Se diligencia el rezago reportado al corte de diciembre de la vigencia anterior</t>
        </r>
      </text>
    </comment>
    <comment ref="A33" authorId="2" shapeId="0" xr:uid="{00000000-0006-0000-0200-000014000000}">
      <text>
        <r>
          <rPr>
            <sz val="9"/>
            <color indexed="81"/>
            <rFont val="Tahoma"/>
            <family val="2"/>
          </rPr>
          <t>En este campo se diligencia el nombre de la actividad del proyecto de inversión</t>
        </r>
      </text>
    </comment>
    <comment ref="B33" authorId="2" shapeId="0" xr:uid="{00000000-0006-0000-0200-000015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6000000}">
      <text>
        <r>
          <rPr>
            <sz val="9"/>
            <color indexed="81"/>
            <rFont val="Tahoma"/>
            <family val="2"/>
          </rPr>
          <t>Se diligencia la programación mensual de la actividad proyecto de inversión</t>
        </r>
      </text>
    </comment>
    <comment ref="A39" authorId="2" shapeId="0" xr:uid="{00000000-0006-0000-0200-000017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200-000018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s>
  <commentList>
    <comment ref="K7"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3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3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indexed="81"/>
            <rFont val="Tahoma"/>
            <family val="2"/>
          </rPr>
          <t>En este campo se diligencia el nombre de la actividad del proyecto de inversión</t>
        </r>
      </text>
    </comment>
    <comment ref="A21" authorId="0" shapeId="0" xr:uid="{00000000-0006-0000-0300-000007000000}">
      <text>
        <r>
          <rPr>
            <sz val="9"/>
            <color indexed="81"/>
            <rFont val="Tahoma"/>
            <family val="2"/>
          </rPr>
          <t>Valor de la reserva constituida al inicio de la vigencia</t>
        </r>
      </text>
    </comment>
    <comment ref="AD21" authorId="0" shapeId="0" xr:uid="{00000000-0006-0000-0300-000008000000}">
      <text>
        <r>
          <rPr>
            <sz val="9"/>
            <color indexed="81"/>
            <rFont val="Tahoma"/>
            <family val="2"/>
          </rPr>
          <t>Ajustar las sumatorias en las formulas de compromisos y giros según el periodo según corresponda</t>
        </r>
      </text>
    </comment>
    <comment ref="A22" authorId="0" shapeId="0" xr:uid="{00000000-0006-0000-0300-000009000000}">
      <text>
        <r>
          <rPr>
            <sz val="9"/>
            <color indexed="81"/>
            <rFont val="Tahoma"/>
            <family val="2"/>
          </rPr>
          <t>Programación de acuerdo de desempleño en la ejecución de giros para cada mes de la vigencia.</t>
        </r>
      </text>
    </comment>
    <comment ref="X22" authorId="3" shapeId="0" xr:uid="{00000000-0006-0000-0300-00000A000000}">
      <text>
        <r>
          <rPr>
            <sz val="11"/>
            <color theme="1"/>
            <rFont val="Calibri"/>
            <family val="2"/>
            <scheme val="minor"/>
          </rPr>
          <t>Leidy Maritza Ángel Hernández:
Vigilancia, logística</t>
        </r>
      </text>
    </comment>
    <comment ref="Z22" authorId="3" shapeId="0" xr:uid="{00000000-0006-0000-0300-00000B000000}">
      <text>
        <r>
          <rPr>
            <sz val="11"/>
            <color theme="1"/>
            <rFont val="Calibri"/>
            <family val="2"/>
            <scheme val="minor"/>
          </rPr>
          <t>Leidy Maritza Ángel Hernández:
Extintores, ferretería y tanques</t>
        </r>
      </text>
    </comment>
    <comment ref="AA22" authorId="3" shapeId="0" xr:uid="{00000000-0006-0000-0300-00000C000000}">
      <text>
        <r>
          <rPr>
            <sz val="11"/>
            <color theme="1"/>
            <rFont val="Calibri"/>
            <family val="2"/>
            <scheme val="minor"/>
          </rPr>
          <t xml:space="preserve">Leidy Maritza Ángel Hernández:
Aseo y cafetería, adiciones de traslado y trasteo
</t>
        </r>
      </text>
    </comment>
    <comment ref="A23" authorId="0" shapeId="0" xr:uid="{00000000-0006-0000-0300-00000D000000}">
      <text>
        <r>
          <rPr>
            <sz val="9"/>
            <color indexed="81"/>
            <rFont val="Tahoma"/>
            <family val="2"/>
          </rPr>
          <t>Liberaciones de reservas realizadas en cada mes de la vigencia.</t>
        </r>
      </text>
    </comment>
    <comment ref="A24" authorId="0" shapeId="0" xr:uid="{00000000-0006-0000-0300-00000E000000}">
      <text>
        <r>
          <rPr>
            <sz val="9"/>
            <color indexed="81"/>
            <rFont val="Tahoma"/>
            <family val="2"/>
          </rPr>
          <t>Reserva definitiva despues de liberaciones.</t>
        </r>
      </text>
    </comment>
    <comment ref="A25" authorId="0" shapeId="0" xr:uid="{00000000-0006-0000-0300-00000F000000}">
      <text>
        <r>
          <rPr>
            <sz val="9"/>
            <color indexed="81"/>
            <rFont val="Tahoma"/>
            <family val="2"/>
          </rPr>
          <t>Ejecución de los giros de la reserva para mes</t>
        </r>
      </text>
    </comment>
    <comment ref="A28" authorId="2" shapeId="0" xr:uid="{00000000-0006-0000-0300-000010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300-000011000000}">
      <text>
        <r>
          <rPr>
            <sz val="9"/>
            <color indexed="81"/>
            <rFont val="Tahoma"/>
            <family val="2"/>
          </rPr>
          <t>Se diligencia el rezago reportado al corte de diciembre de la vigencia anterior</t>
        </r>
      </text>
    </comment>
    <comment ref="A33" authorId="2" shapeId="0" xr:uid="{00000000-0006-0000-0300-000012000000}">
      <text>
        <r>
          <rPr>
            <sz val="9"/>
            <color rgb="FF000000"/>
            <rFont val="Tahoma"/>
            <family val="2"/>
          </rPr>
          <t>En este campo se diligencia el nombre de la actividad del proyecto de inversión</t>
        </r>
      </text>
    </comment>
    <comment ref="B33" authorId="2" shapeId="0" xr:uid="{00000000-0006-0000-0300-000013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4000000}">
      <text>
        <r>
          <rPr>
            <sz val="9"/>
            <color rgb="FF000000"/>
            <rFont val="Tahoma"/>
            <family val="2"/>
          </rPr>
          <t>Se diligencia la programación mensual de la actividad proyecto de inversión</t>
        </r>
      </text>
    </comment>
    <comment ref="A39" authorId="2" shapeId="0" xr:uid="{00000000-0006-0000-0300-000015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300-000016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4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S5" authorId="1" shapeId="0" xr:uid="{00000000-0006-0000-0400-000002000000}">
      <text>
        <r>
          <rPr>
            <sz val="10"/>
            <color rgb="FF000000"/>
            <rFont val="Tahoma"/>
            <family val="2"/>
          </rPr>
          <t>En este campo se diligencia el link o la ruta donde se puede consultar las evidencias que soportan la ejecución reportada</t>
        </r>
      </text>
    </comment>
    <comment ref="AT5" authorId="0" shapeId="0" xr:uid="{00000000-0006-0000-0400-000003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U5" authorId="0" shapeId="0" xr:uid="{00000000-0006-0000-04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400-000005000000}">
      <text>
        <r>
          <rPr>
            <sz val="10"/>
            <color indexed="8"/>
            <rFont val="Tahoma"/>
            <family val="2"/>
          </rPr>
          <t xml:space="preserve">Relacionar la descripción de las alternativas de solución </t>
        </r>
      </text>
    </comment>
    <comment ref="A9" authorId="2" shapeId="0" xr:uid="{00000000-0006-0000-0400-000006000000}">
      <text>
        <r>
          <rPr>
            <sz val="10"/>
            <color indexed="81"/>
            <rFont val="Tahoma"/>
            <family val="2"/>
          </rPr>
          <t>Relacionar el producto PMR asociado</t>
        </r>
      </text>
    </comment>
    <comment ref="A10" authorId="2" shapeId="0" xr:uid="{00000000-0006-0000-0400-000007000000}">
      <text>
        <r>
          <rPr>
            <sz val="10"/>
            <color rgb="FF000000"/>
            <rFont val="Tahoma"/>
            <family val="2"/>
          </rPr>
          <t>Relacionar el objetivo estratégico asociado</t>
        </r>
      </text>
    </comment>
    <comment ref="A11" authorId="0" shapeId="0" xr:uid="{00000000-0006-0000-0400-000008000000}">
      <text>
        <r>
          <rPr>
            <sz val="10"/>
            <color rgb="FF000000"/>
            <rFont val="Tahoma"/>
            <family val="2"/>
          </rPr>
          <t xml:space="preserve">Seleccionar el nivel del indicador a reportar y relacionar el código asignado del indicador a medir segun: SEGPLAN, PMR, número de tarea, etc.
</t>
        </r>
      </text>
    </comment>
    <comment ref="D11" authorId="0" shapeId="0" xr:uid="{00000000-0006-0000-0400-000009000000}">
      <text>
        <r>
          <rPr>
            <sz val="10"/>
            <color rgb="FF000000"/>
            <rFont val="Tahoma"/>
            <family val="2"/>
          </rPr>
          <t xml:space="preserve">Corresponde a la meta PDD o actividad del  proyecto articulada con el indicador de tarea a medir.
</t>
        </r>
        <r>
          <rPr>
            <sz val="10"/>
            <color rgb="FF000000"/>
            <rFont val="Tahoma"/>
            <family val="2"/>
          </rPr>
          <t>Así mismo, se podrá establecer la meta para los indicadores POA.</t>
        </r>
      </text>
    </comment>
    <comment ref="E11" authorId="0" shapeId="0" xr:uid="{00000000-0006-0000-0400-00000A000000}">
      <text>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F11" authorId="2" shapeId="0" xr:uid="{00000000-0006-0000-0400-00000B000000}">
      <text>
        <r>
          <rPr>
            <sz val="10"/>
            <color rgb="FF000000"/>
            <rFont val="Tahoma"/>
            <family val="2"/>
          </rPr>
          <t>Define la representación matemática del cálculo del indicador.</t>
        </r>
      </text>
    </comment>
    <comment ref="G11" authorId="0" shapeId="0" xr:uid="{00000000-0006-0000-0400-00000C000000}">
      <text>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H11" authorId="2" shapeId="0" xr:uid="{00000000-0006-0000-0400-00000D000000}">
      <text>
        <r>
          <rPr>
            <sz val="10"/>
            <color rgb="FF000000"/>
            <rFont val="Tahoma"/>
            <family val="2"/>
          </rPr>
          <t>Valor de la meta programada de acuerdo con el indicador formulado y el parámetro de referencia para determinar la magnitud</t>
        </r>
      </text>
    </comment>
    <comment ref="I11" authorId="2" shapeId="0" xr:uid="{00000000-0006-0000-0400-00000E000000}">
      <text>
        <r>
          <rPr>
            <sz val="10"/>
            <color indexed="81"/>
            <rFont val="Tahoma"/>
            <family val="2"/>
          </rPr>
          <t xml:space="preserve">Parámetro de referencia para determinar la magnitud y el tipo de unidad del indicador.  </t>
        </r>
      </text>
    </comment>
    <comment ref="J11" authorId="0" shapeId="0" xr:uid="{00000000-0006-0000-0400-00000F000000}">
      <text>
        <r>
          <rPr>
            <sz val="10"/>
            <color indexed="8"/>
            <rFont val="Tahoma"/>
            <family val="2"/>
          </rPr>
          <t>Describe los pasos o el proceso para calcular el indicador</t>
        </r>
      </text>
    </comment>
    <comment ref="K11" authorId="2" shapeId="0" xr:uid="{00000000-0006-0000-0400-000010000000}">
      <text>
        <r>
          <rPr>
            <sz val="10"/>
            <color rgb="FF000000"/>
            <rFont val="Tahoma"/>
            <family val="2"/>
          </rPr>
          <t xml:space="preserve">Dependencia responsable de la medición y reporte del indicador. </t>
        </r>
      </text>
    </comment>
    <comment ref="L11" authorId="2" shapeId="0" xr:uid="{00000000-0006-0000-0400-000011000000}">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400-000012000000}">
      <text>
        <r>
          <rPr>
            <sz val="10"/>
            <color indexed="8"/>
            <rFont val="Tahoma"/>
            <family val="2"/>
          </rPr>
          <t xml:space="preserve">Se debe establecer la periodicidad de la medicicion del indicador y del reporte del seguimiento </t>
        </r>
      </text>
    </comment>
    <comment ref="Q11" authorId="2" shapeId="0" xr:uid="{00000000-0006-0000-0400-000013000000}">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600-000001000000}">
      <text>
        <r>
          <rPr>
            <sz val="10"/>
            <color indexed="81"/>
            <rFont val="Tahoma"/>
            <family val="2"/>
          </rPr>
          <t>En esta sección se diligencia la programación de la territorialización</t>
        </r>
      </text>
    </comment>
    <comment ref="AG5" authorId="0" shapeId="0" xr:uid="{00000000-0006-0000-0600-000002000000}">
      <text>
        <r>
          <rPr>
            <sz val="10"/>
            <color indexed="81"/>
            <rFont val="Tahoma"/>
            <family val="2"/>
          </rPr>
          <t>En esta sección se diligencia el avance mensual a la territorialización programada</t>
        </r>
      </text>
    </comment>
    <comment ref="A7" authorId="0" shapeId="0" xr:uid="{00000000-0006-0000-0600-000003000000}">
      <text>
        <r>
          <rPr>
            <sz val="9"/>
            <color rgb="FF000000"/>
            <rFont val="Tahoma"/>
            <family val="2"/>
          </rPr>
          <t>Se diligencia el nombre del indicador o actividad a territorializar</t>
        </r>
      </text>
    </comment>
    <comment ref="B10" authorId="1" shapeId="0" xr:uid="{00000000-0006-0000-0600-000004000000}">
      <text>
        <r>
          <rPr>
            <sz val="9"/>
            <color indexed="81"/>
            <rFont val="Tahoma"/>
            <family val="2"/>
          </rPr>
          <t xml:space="preserve">En estos campos se debe relacionar la magnitud programada de manera mensual, para cada localidad.
</t>
        </r>
      </text>
    </comment>
    <comment ref="E10" authorId="1" shapeId="0" xr:uid="{00000000-0006-0000-06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600-000006000000}">
      <text>
        <r>
          <rPr>
            <sz val="9"/>
            <color indexed="81"/>
            <rFont val="Tahoma"/>
            <family val="2"/>
          </rPr>
          <t>En este campo se debe relacionar la magnitud  ejecutada de manera mensual, para cada localidad.</t>
        </r>
      </text>
    </comment>
    <comment ref="AK10" authorId="1" shapeId="0" xr:uid="{00000000-0006-0000-06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 ref="A36" authorId="0" shapeId="0" xr:uid="{00000000-0006-0000-0600-000008000000}">
      <text>
        <r>
          <rPr>
            <sz val="9"/>
            <color rgb="FF000000"/>
            <rFont val="Tahoma"/>
            <family val="2"/>
          </rPr>
          <t>Se diligencia el nombre del indicador o actividad a territorializar</t>
        </r>
      </text>
    </comment>
    <comment ref="A63" authorId="0" shapeId="0" xr:uid="{00000000-0006-0000-0600-000009000000}">
      <text>
        <r>
          <rPr>
            <sz val="9"/>
            <color rgb="FF000000"/>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700-000001000000}">
      <text>
        <r>
          <rPr>
            <sz val="9"/>
            <color indexed="81"/>
            <rFont val="Tahoma"/>
            <family val="2"/>
          </rPr>
          <t>Fecha en la que el cambio solicitado al plan de acción es aprobado</t>
        </r>
      </text>
    </comment>
    <comment ref="B7" authorId="0" shapeId="0" xr:uid="{00000000-0006-0000-0700-000002000000}">
      <text>
        <r>
          <rPr>
            <sz val="9"/>
            <color indexed="81"/>
            <rFont val="Tahoma"/>
            <family val="2"/>
          </rPr>
          <t>Descripción de los cambios realizados en la actialización que corresponda</t>
        </r>
      </text>
    </comment>
    <comment ref="C7" authorId="0" shapeId="0" xr:uid="{00000000-0006-0000-07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<sst xmlns="http://schemas.openxmlformats.org/spreadsheetml/2006/main" count="1375" uniqueCount="492">
  <si>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</si>
  <si>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</si>
  <si>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</si>
  <si>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</si>
  <si>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</si>
  <si>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</si>
  <si>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</si>
  <si>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</si>
  <si>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</si>
  <si>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</si>
  <si>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</si>
  <si>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</si>
  <si>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</si>
  <si>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</si>
  <si>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</si>
  <si>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</si>
  <si>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</si>
  <si>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</si>
  <si>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</si>
  <si>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</si>
  <si>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</si>
  <si>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</si>
  <si>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</si>
  <si>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</si>
  <si>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</si>
  <si>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</si>
  <si>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</si>
  <si>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</si>
  <si>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</si>
  <si>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</si>
  <si>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</si>
  <si>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</si>
  <si>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</si>
  <si>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</si>
  <si>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</si>
  <si>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</si>
  <si>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</si>
  <si>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</si>
  <si>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</si>
  <si>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</si>
  <si>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</si>
  <si>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</si>
  <si>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</si>
  <si>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</si>
  <si>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</si>
  <si>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</si>
  <si>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</si>
  <si>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</si>
  <si>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</si>
  <si>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</si>
  <si>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</si>
  <si>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</si>
  <si>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</si>
  <si>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</si>
  <si>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</si>
  <si>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</si>
  <si>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</si>
  <si>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</si>
  <si>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</si>
  <si>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</si>
  <si>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</si>
  <si>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</si>
  <si>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</si>
  <si>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</si>
  <si>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</si>
  <si>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</si>
  <si>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</si>
  <si>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</si>
  <si>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</si>
  <si>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</si>
  <si>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</si>
  <si>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</si>
  <si>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</si>
  <si>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</si>
  <si>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</si>
  <si>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</si>
  <si>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</si>
  <si>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</si>
  <si>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</si>
  <si>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</si>
  <si>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</si>
  <si>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</si>
  <si>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</si>
  <si>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</si>
  <si>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</si>
  <si>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</si>
  <si>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</si>
  <si>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</si>
  <si>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</si>
  <si>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</si>
  <si>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</si>
  <si>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</si>
  <si>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</si>
  <si>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</si>
  <si>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</si>
  <si>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</si>
  <si>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</si>
  <si>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</si>
  <si>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</si>
  <si>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</si>
  <si>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</si>
  <si>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</si>
  <si>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</si>
  <si>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</si>
  <si>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</si>
  <si>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</si>
  <si>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</si>
  <si>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</si>
  <si>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</si>
  <si>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</si>
  <si>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</si>
  <si>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</si>
  <si>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</si>
  <si>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</si>
  <si>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</si>
  <si>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</si>
  <si>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</si>
  <si>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</si>
  <si>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</si>
  <si>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</si>
  <si>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</si>
  <si>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</si>
  <si>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</si>
  <si>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</si>
  <si>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</si>
  <si>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</si>
  <si>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</si>
  <si>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</si>
  <si>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FORMULACION</t>
  </si>
  <si>
    <t>ACTUALIZACION</t>
  </si>
  <si>
    <t>SEGUIMIENTO</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</si>
  <si>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</si>
  <si>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</si>
  <si>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</si>
  <si>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</si>
  <si>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</si>
  <si>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</si>
  <si>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</si>
  <si>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</si>
  <si>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</si>
  <si>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</si>
  <si>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</si>
  <si>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</si>
  <si>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</si>
  <si>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</si>
  <si>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</si>
  <si>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</si>
  <si>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</si>
  <si>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</si>
  <si>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</si>
  <si>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</si>
  <si>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</si>
  <si>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</si>
  <si>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</si>
  <si>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</si>
  <si>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</si>
  <si>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</si>
  <si>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</si>
  <si>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</si>
  <si>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</si>
  <si>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</si>
  <si>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</si>
  <si>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</si>
  <si>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</si>
  <si>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</si>
  <si>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</si>
  <si>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</si>
  <si>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</si>
  <si>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</si>
  <si>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</si>
  <si>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</si>
  <si>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</si>
  <si>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</si>
  <si>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</si>
  <si>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</si>
  <si>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</si>
  <si>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*Incluir tantas filas sean necesarias</t>
  </si>
  <si>
    <t>Página 2 de 4</t>
  </si>
  <si>
    <t xml:space="preserve">PROGRAMACIÓN </t>
  </si>
  <si>
    <t>SOLUCIONES PROPUESTAS PARA RESOLVER LOS RETRASOS Y FACTORES LIMITANTES PARA EL CUMPLIMIENTO</t>
  </si>
  <si>
    <t>PRODUCTO INSTITUCIONAL (PMR):</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</si>
  <si>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</si>
  <si>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</si>
  <si>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</si>
  <si>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</si>
  <si>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</si>
  <si>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</si>
  <si>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</si>
  <si>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</si>
  <si>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suma</t>
  </si>
  <si>
    <t>decreciente</t>
  </si>
  <si>
    <t>constante</t>
  </si>
  <si>
    <t>ELABORÓ</t>
  </si>
  <si>
    <t>Firma:</t>
  </si>
  <si>
    <t>APROBÓ (Según aplique Gerenta de proyecto, Lider técnica y responsable de proceso)</t>
  </si>
  <si>
    <t>REVISÓ OFICINA ASESORA DE PLANEACIÓN</t>
  </si>
  <si>
    <t xml:space="preserve">VoBo. </t>
  </si>
  <si>
    <t>Nombre:</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</si>
  <si>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</si>
  <si>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</si>
  <si>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</si>
  <si>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</si>
  <si>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</si>
  <si>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</si>
  <si>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</si>
  <si>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</si>
  <si>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</si>
  <si>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</si>
  <si>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</si>
  <si>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</si>
  <si>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</si>
  <si>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</si>
  <si>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</si>
  <si>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</si>
  <si>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</si>
  <si>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</si>
  <si>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</si>
  <si>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</si>
  <si>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</si>
  <si>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</si>
  <si>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</si>
  <si>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</si>
  <si>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</si>
  <si>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</si>
  <si>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</si>
  <si>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</si>
  <si>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</si>
  <si>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</si>
  <si>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</si>
  <si>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</si>
  <si>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</si>
  <si>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</si>
  <si>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</si>
  <si>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</si>
  <si>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</si>
  <si>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</si>
  <si>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</si>
  <si>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</si>
  <si>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</si>
  <si>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</si>
  <si>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</si>
  <si>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</si>
  <si>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</si>
  <si>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</si>
  <si>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</si>
  <si>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</si>
  <si>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</si>
  <si>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</si>
  <si>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</si>
  <si>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</si>
  <si>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</si>
  <si>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</si>
  <si>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</si>
  <si>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</si>
  <si>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</si>
  <si>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</si>
  <si>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</si>
  <si>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</si>
  <si>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</si>
  <si>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</si>
  <si>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</si>
  <si>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</si>
  <si>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</si>
  <si>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</si>
  <si>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</si>
  <si>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</si>
  <si>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</si>
  <si>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</si>
  <si>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</si>
  <si>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</si>
  <si>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</si>
  <si>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</si>
  <si>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</si>
  <si>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</si>
  <si>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</si>
  <si>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</si>
  <si>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</si>
  <si>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</si>
  <si>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</si>
  <si>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</si>
  <si>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</si>
  <si>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</si>
  <si>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</si>
  <si>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</si>
  <si>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</si>
  <si>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</si>
  <si>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</si>
  <si>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</si>
  <si>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</si>
  <si>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</si>
  <si>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</si>
  <si>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</si>
  <si>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</si>
  <si>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</si>
  <si>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</si>
  <si>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</si>
  <si>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</si>
  <si>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</si>
  <si>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</si>
  <si>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</si>
  <si>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</si>
  <si>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</si>
  <si>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</si>
  <si>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</si>
  <si>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</si>
  <si>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</si>
  <si>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</si>
  <si>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</si>
  <si>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</si>
  <si>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</si>
  <si>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</si>
  <si>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</si>
  <si>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</si>
  <si>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</si>
  <si>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</si>
  <si>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</si>
  <si>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</si>
  <si>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</si>
  <si>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</si>
  <si>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</si>
  <si>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</si>
  <si>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</si>
  <si>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</si>
  <si>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</si>
  <si>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</si>
  <si>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</si>
  <si>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</si>
  <si>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</si>
  <si>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</si>
  <si>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</si>
  <si>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</si>
  <si>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</si>
  <si>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</si>
  <si>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</si>
  <si>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</si>
  <si>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</si>
  <si>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</si>
  <si>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</si>
  <si>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</si>
  <si>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</si>
  <si>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</si>
  <si>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</si>
  <si>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</si>
  <si>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</si>
  <si>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</si>
  <si>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</si>
  <si>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</si>
  <si>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</si>
  <si>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</si>
  <si>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</si>
  <si>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</si>
  <si>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</si>
  <si>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</si>
  <si>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</si>
  <si>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</si>
  <si>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</si>
  <si>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</si>
  <si>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</si>
  <si>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</si>
  <si>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</si>
  <si>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</si>
  <si>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</si>
  <si>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</si>
  <si>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</si>
  <si>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</si>
  <si>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</si>
  <si>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</si>
  <si>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</si>
  <si>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</si>
  <si>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</si>
  <si>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</si>
  <si>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</si>
  <si>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</si>
  <si>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</si>
  <si>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</si>
  <si>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</si>
  <si>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X</t>
  </si>
  <si>
    <t>8221 - Ampliación de los servicios con enfoque diferencial para la atención a mujeres que ejercen actividades sexuales pagadas (ASP) en Bogotá D.C.</t>
  </si>
  <si>
    <t>Realizar el 100% de atenciones psicosociales (valoraciones iniciales, asesoría, seguimientos y cierres) a mujeres que realizan actividades sexuales pagadas.</t>
  </si>
  <si>
    <t>Realizar el 100% de atenciones jurídicas (orientación, asesoría y representación jurídica) a mujeres que realizan actividades sexuales pagadas</t>
  </si>
  <si>
    <t>Realizar el 100% de atenciones jurídicas (orientación, asesoría y representación
jurídica) a mujeres que realizan actividades sexuales pagadas</t>
  </si>
  <si>
    <t xml:space="preserve"> Realizar el 100% de atenciones en intervención de trabajo social a mujeres que realizan actividades sexuales pagadas.</t>
  </si>
  <si>
    <t xml:space="preserve">Firma: </t>
  </si>
  <si>
    <t>recorridos  realizados / recorridos sistematizados * 100</t>
  </si>
  <si>
    <t xml:space="preserve">Numero </t>
  </si>
  <si>
    <t xml:space="preserve">porcentaje </t>
  </si>
  <si>
    <t xml:space="preserve">Se suma el número de  actividades realizadas para el fortalecimiento de redes de PPASP </t>
  </si>
  <si>
    <t>porcentaje de recorridos  realizados sobre recorridos sistematizados</t>
  </si>
  <si>
    <t xml:space="preserve">Dirección de Enfoque Diferencial </t>
  </si>
  <si>
    <t xml:space="preserve">mensual </t>
  </si>
  <si>
    <t xml:space="preserve">trimestral </t>
  </si>
  <si>
    <t>aplicación Simisional.</t>
  </si>
  <si>
    <t xml:space="preserve">Actas de asistencia </t>
  </si>
  <si>
    <t xml:space="preserve">Documento </t>
  </si>
  <si>
    <t>Número de unidades de la estrategia de Casa de Todas, en operación</t>
  </si>
  <si>
    <t>Sumatoria de unidades en operación</t>
  </si>
  <si>
    <t xml:space="preserve">Sumatoria de actividades </t>
  </si>
  <si>
    <t xml:space="preserve">Porcentaje de avance </t>
  </si>
  <si>
    <t xml:space="preserve">3.  Sistematizar los procesos de investigación y acción participativa para fortalecer el análisis situacional de las violaciones de derechos de las personas que realizan ASP </t>
  </si>
  <si>
    <t xml:space="preserve">8. Sistematizar la  información en los recorridos de observación e identificación de dinámicas y contextos a establecimientos de contacto y servicios de ASP así como escenarios de ASP en calle </t>
  </si>
  <si>
    <t xml:space="preserve">Sistematizar los procesos de investigación y acción participativa sobre las violaciones de derechos de las PRASP </t>
  </si>
  <si>
    <t>Aumentar a dos Unidades de Operación la estrategia Casa de Todas (una sede física y una móvil)</t>
  </si>
  <si>
    <t xml:space="preserve">2. Formular plan de acción e iniciar pilotaje  de atenciones con la Unidad Móvil  ¨Casa de Todas¨  en el área jurídica, psicosocial  (valoraciones iniciales, asesorías u orientaciones, seguimiento y cierres) y de intervenciones en trabajo social para mujeres que realizan actividades sexuales pagadas. </t>
  </si>
  <si>
    <t xml:space="preserve">5. Aumentar a dos Unidades de operación la Estrategia Casa de Todas, una sede física y una móvil. </t>
  </si>
  <si>
    <t xml:space="preserve">Realizar actividades en el marco de la estrategia ¨Fortalecimiento de Redes¨ con mujeres que realizan ASP </t>
  </si>
  <si>
    <t xml:space="preserve">7. Realizar actividades en el marco de la estrategia ¨Fortalecimiento de Redes¨ con mujeres que realizan ASP </t>
  </si>
  <si>
    <t xml:space="preserve">8. Sistematizar la  información en los recorridos de observación e identificación de dinámicas y contextos a establecimientos y servicios de ASP </t>
  </si>
  <si>
    <t xml:space="preserve">Número de atenciones psicosociales realizadas </t>
  </si>
  <si>
    <t xml:space="preserve">Desarrollar Plan de Acción de pilotaje  de atenciones con la Unidad Móvil  ¨Casa de Todas¨  </t>
  </si>
  <si>
    <t xml:space="preserve">Proporción de ejecución del pilotaje </t>
  </si>
  <si>
    <t>Plan de acción de pilotaje formulado / Pilotaje desarrollado * 100</t>
  </si>
  <si>
    <t xml:space="preserve">porcentaje de avance </t>
  </si>
  <si>
    <t xml:space="preserve">Proporción de avance en la sistematización </t>
  </si>
  <si>
    <t xml:space="preserve">Documentos en construcción / sistematazación realizada * 100 </t>
  </si>
  <si>
    <t xml:space="preserve">Documento de sistematización formulado </t>
  </si>
  <si>
    <t xml:space="preserve">Número de atenciones jurídicas realizadas </t>
  </si>
  <si>
    <t>unidades en operación</t>
  </si>
  <si>
    <t>Número de actividades realizadas</t>
  </si>
  <si>
    <t>Se suma el numero de atenciones psicosociales realizadas</t>
  </si>
  <si>
    <t xml:space="preserve">porcentaje de avance del Pilotaje desarrollado </t>
  </si>
  <si>
    <t>Se suma el numero de atenciones jurídicas realizadas</t>
  </si>
  <si>
    <t>Se suma el número de Unidades de Casa de Todas en operación de acuerdo a la estrategia</t>
  </si>
  <si>
    <t>Se suma el numero de intervenciones en trabajo social  realizadas</t>
  </si>
  <si>
    <t xml:space="preserve">Sumatoria de intervenciones en trabajo social </t>
  </si>
  <si>
    <t xml:space="preserve">Número de  intervenciones en trabajo social  realizadas </t>
  </si>
  <si>
    <t xml:space="preserve">Sumatoria de atenciones jurídicas </t>
  </si>
  <si>
    <t xml:space="preserve">Sumatoria de atenciones psicosociales </t>
  </si>
  <si>
    <t xml:space="preserve">8. Sistematizar la  información en los recorridos de observación e identificación de dinámicas y contextos a establecimientos de contacto y servicios de ASP así como escenarios de ASP en calle  </t>
  </si>
  <si>
    <t xml:space="preserve">Realizar 1140 atenciones psicosociales a PRASP  a tarvés de las modalidades de atención de Casa de Todas: sede física, móvil y telefónica. </t>
  </si>
  <si>
    <t>4. Realizar 1120 atenciones jurídicas (valoraciones iniciales, asesorías u orientaciones, seguimiento y cierres) a mujeres que realizan actividades sexuales pagadas a través de las diferentes modalidades de atención de la Estrategia Casa de Todas: sede física, móvil y telefónica.</t>
  </si>
  <si>
    <t xml:space="preserve">Realizar 1120 atenciones jurídicas a PRASP  a tarvés de las modalidades de atención de Casa de Todas: sede física, móvil y telefónica. </t>
  </si>
  <si>
    <t>6. Realizar 1160 intervenciones en trabajo social (valoraciones iniciales, asesorías u orientaciones, seguimiento y cierres) a mujeres que realizan actividades sexuales pagadas a través de las diferentes modalidades de atención de la Estrategia Casa de Todas: sede física, móvil y telefónica.</t>
  </si>
  <si>
    <t xml:space="preserve">Realizar 1160 intervenciones en trabajo social a PRASP  a tarvés de las modalidades de atención de Casa de Todas: sede física, móvil y telefónica. </t>
  </si>
  <si>
    <t>1. Realizar 1140 atenciones psicosociales  (valoraciones iniciales, asesoría, seguimientos y cierres) a mujeres que realizan actividades sexuales pagadas a través de las diferentes modalidades de atención de la Estrategia Casa de Todas: sede física, móvil y telefónica.</t>
  </si>
  <si>
    <r>
      <t>1.</t>
    </r>
    <r>
      <rPr>
        <sz val="12"/>
        <color rgb="FF000000"/>
        <rFont val="Times New Roman"/>
        <family val="1"/>
      </rPr>
      <t xml:space="preserve">     </t>
    </r>
    <r>
      <rPr>
        <sz val="12"/>
        <color rgb="FF000000"/>
        <rFont val="Arial"/>
        <family val="2"/>
      </rPr>
      <t>Realizar 1140 atenciones psicosociales  (valoraciones iniciales, asesoría, seguimientos y cierres) a mujeres que realizan actividades sexuales pagadas a través de las diferentes modalidades de atención de la Estrategia Casa de Todas: sede física, móvil y telefónica.</t>
    </r>
  </si>
  <si>
    <t>Se realiza cambio en la programación de las metas 1, 2 y 3, el cual tiene que ver con la redistribución de $5.394.769 entre las 3 metas proyecto de inversión. Estos recursos se encontraban programados únicamente en la meta 1, pero debido a que se trata de la adición al contrato de transporte (Orden de Compra No. 129410), se distribuye el recurso de la siguiente manera: Meta 1 (34%), Meta 2 (33%) y Meta 3 (33%)</t>
  </si>
  <si>
    <t>Se realiza cambio en la programación de las metas 1, 2 y 3.</t>
  </si>
  <si>
    <t>0.16</t>
  </si>
  <si>
    <t>0.17</t>
  </si>
  <si>
    <t xml:space="preserve">Nombre: LINA TATIANA  LOZANO  RUIZ </t>
  </si>
  <si>
    <t xml:space="preserve">Cargo: Profesional Universitario Dirección Enfoque Diferencial </t>
  </si>
  <si>
    <t>No se presentan retrasos para el periodo</t>
  </si>
  <si>
    <t xml:space="preserve">Cargo: Subsecretaría del Cuidado y Políticas de Igualdad </t>
  </si>
  <si>
    <t xml:space="preserve">Cargo: Directora de Enfoque Diferancial </t>
  </si>
  <si>
    <t xml:space="preserve">Nombre: LIZA YOMARA GARCIA REYES </t>
  </si>
  <si>
    <t xml:space="preserve">Nombre: KARIN LILIANA FORERO CUBILLOS </t>
  </si>
  <si>
    <t xml:space="preserve">Se realiza cambio en la programación mensual de la Tarea 7. </t>
  </si>
  <si>
    <t xml:space="preserve">Se contó con el equipo completo de profesionales contratado para iniciar las actividades y se avanzo en la realización de la actividad para el mes de sept.  </t>
  </si>
  <si>
    <t>Se realiza reprogramación del valor de las metas 1 , 2 y 3 en razón a que en el marco de la reducción presupuestal, la SDH ejecutó los recursos de ahorro programado el último día hábil del mes de septiembre</t>
  </si>
  <si>
    <t>Se realiza reprogramación del valor de las actividades (metas)</t>
  </si>
  <si>
    <t xml:space="preserve">Se realiza actualización del presupuesto de territorialización </t>
  </si>
  <si>
    <t xml:space="preserve">No se presentan retrasos </t>
  </si>
  <si>
    <t xml:space="preserve">Realizacion de  intervenciones en trabajo social (valoraciones iniciales, asesorías u orientaciones, seguimiento y cierres) a mujeres que realizan actividades sexuales pagadas a través de las diferentes modalidades de atención de la Estrategia Casa de Todas: sede física, móvil y telefónica. </t>
  </si>
  <si>
    <t xml:space="preserve">No se presentan retrasos para el periodo </t>
  </si>
  <si>
    <t>Se realizó la reprogramación de las metas 1, 2 y 3 en la hoja territorialización en atención a los ajustes realizados en el presupuesto de cada meta proyecto producto de la reducción presupuestal. (La SDH ejecutó los recursos de ahorro programado el último día hábil del mes de septiembre).</t>
  </si>
  <si>
    <t>https://secretariadistritald.sharepoint.com/:f:/s/BogotCaminaSegura/EnkuttslmJJOijr2TjuJl00BlgWuED8Rw98o9g5sZLlH1Q?e=mtE8J4</t>
  </si>
  <si>
    <t>cRONOG  b bbRAMA %</t>
  </si>
  <si>
    <r>
      <t xml:space="preserve">Durante </t>
    </r>
    <r>
      <rPr>
        <b/>
        <sz val="11"/>
        <rFont val="Arial"/>
        <family val="2"/>
      </rPr>
      <t>noviembre de 2024,</t>
    </r>
    <r>
      <rPr>
        <sz val="11"/>
        <rFont val="Arial"/>
        <family val="2"/>
      </rPr>
      <t xml:space="preserve"> se realizaron en el área jurídica 308 atenciones desagregadas así: 74 asesorías y 19 valoraciones iniciales, 155 seguimientos, y 60 cierres.Se cumplió en forma oportuna y efectiva, con la agenda programada para atención a las mujeres y en este orden con la realización de: hojas de vida, actualización de datos, atenciones en materia jurídica  y demás acciones requeridas para el cumplimiento del objeto contractual. La atención que se brindó incluyó  la información precisa sobre los temas consultados y se desarrollaron  las acciones legales pertinentes, en lo que se relaciona con la elaboración de documentos y memoriales, para la garantía y la protección de los derechos fundamentales de las mujeres en ASP. </t>
    </r>
  </si>
  <si>
    <r>
      <t xml:space="preserve">En el periodo acumulado de  </t>
    </r>
    <r>
      <rPr>
        <b/>
        <sz val="11"/>
        <rFont val="Arial"/>
        <family val="2"/>
      </rPr>
      <t>julio-noviembre de 2024</t>
    </r>
    <r>
      <rPr>
        <sz val="11"/>
        <rFont val="Arial"/>
        <family val="2"/>
      </rPr>
      <t xml:space="preserve"> se realizaron 1.497 atenciones desagregadas así: 321 asesorías y 74 valoraciones iniciales, 870 seguimientos, y 232 cierres. La atención se prestó de manera presencial y telefónica acorde a la agenda programada. Adicionalmente, se realizó la gestión institucional y logística para la realización de ferias de servicios institucionales dentro y fuera de la sede de Casa de Todas. Se realizó articulación para la atención itinerante en diferentes localidaes de la ciudad, y de inicio con la estrategia de recorridos en dupla.</t>
    </r>
  </si>
  <si>
    <t>https://secretariadistritald-my.sharepoint.com/:f:/g/personal/kforero_sdmujer_gov_co/EgKzrph7t3pDkUcLl5uDEMoBlJahs7AN5-pUTIQmMGR6JQ?e=AmneUM</t>
  </si>
  <si>
    <t>https://secretariadistritald-my.sharepoint.com/:f:/g/personal/kforero_sdmujer_gov_co/ErbkbYU3ZkhEo6JQ97uhVaUBM8CFIClZ_E_Tfubs-qiN8A?e=urc8y9</t>
  </si>
  <si>
    <t>https://secretariadistritald-my.sharepoint.com/:f:/g/personal/kforero_sdmujer_gov_co/ElubdGuhdoxHsbtNr4Wvc6QBsLCkClQWRYbmYOVk5nwu1w?e=YhehBL</t>
  </si>
  <si>
    <t>https://secretariadistritald-my.sharepoint.com/:f:/g/personal/kforero_sdmujer_gov_co/Eqlyp3wnNXFDmDbBesUUEYUBjRgCJf7FswTao4DlLPMY1Q?e=GEOOZL</t>
  </si>
  <si>
    <t>https://secretariadistritald-my.sharepoint.com/:f:/g/personal/kforero_sdmujer_gov_co/Eo-adMwBVZBKsZMy4R1m7FMBHT3Ze-zYhu3KV3Db_GsFew?e=DGiWgh</t>
  </si>
  <si>
    <t>https://secretariadistritald-my.sharepoint.com/:f:/g/personal/kforero_sdmujer_gov_co/EkyAJycceotLqoFNVP9ubKEBHZ-A4rd1WHQqD4c0pRn5kw?e=shTD3D</t>
  </si>
  <si>
    <r>
      <t>En</t>
    </r>
    <r>
      <rPr>
        <b/>
        <sz val="11"/>
        <rFont val="Arial"/>
        <family val="2"/>
      </rPr>
      <t xml:space="preserve"> noviembre de 2024</t>
    </r>
    <r>
      <rPr>
        <sz val="11"/>
        <rFont val="Arial"/>
        <family val="2"/>
      </rPr>
      <t xml:space="preserve"> en el área psicosocial se realizaron 221 atenciones desagregadas así: 24 asesorías y 3 valoraciones iniciales, 150 seguimientos, y 44 cierres. </t>
    </r>
  </si>
  <si>
    <r>
      <t xml:space="preserve">En </t>
    </r>
    <r>
      <rPr>
        <b/>
        <sz val="11"/>
        <rFont val="Arial"/>
        <family val="2"/>
      </rPr>
      <t>noviembre</t>
    </r>
    <r>
      <rPr>
        <sz val="11"/>
        <rFont val="Arial"/>
        <family val="2"/>
      </rPr>
      <t xml:space="preserve"> se atendieron en trabajo social a mujeres que realizan actividades sexuales pagadas por medio de llamadas telefónicas  y presencial y se realizaron 344 atenciones desagregadas así: 118 intervenciones en trabajo social y 39 valoraciones iniciales, 133 seguimientos, y 54 cierres. Adicionalmente, se dio respuesta a necesidades que las mujeres manifestaron.</t>
    </r>
  </si>
  <si>
    <r>
      <t xml:space="preserve">Durante </t>
    </r>
    <r>
      <rPr>
        <b/>
        <sz val="11"/>
        <rFont val="Arial"/>
        <family val="2"/>
      </rPr>
      <t>julio y noviembre de 2024</t>
    </r>
    <r>
      <rPr>
        <sz val="11"/>
        <rFont val="Arial"/>
        <family val="2"/>
      </rPr>
      <t xml:space="preserve"> se han realizado 1.440 atenciones desagregadas así: 514 intervenciones en trabajo social y 154 valoraciones iniciales, 552 seguimientos, 220 cierres y La atención se prestó de manera presencial y telefónica acorde a la agenda programada. Adicionalmente, durante este periodo se ha realizado la verificación continua de los escenarios de ASP activos, así como la revisión de los reportes cualitativos donde se da cuenta de las situaciones y dinámicas de la actividad en cada una de las localidades.</t>
    </r>
  </si>
  <si>
    <t xml:space="preserve"> De julio a noviembre se ha realizado la verificación continua de los escenarios de ASP activos, así como la revisión de los reportes cualitativos donde se da cuenta de las situaciones y dinámicas de la actividad en cada una de las localidades</t>
  </si>
  <si>
    <r>
      <t xml:space="preserve">En el periodo </t>
    </r>
    <r>
      <rPr>
        <b/>
        <sz val="11"/>
        <rFont val="Arial"/>
        <family val="2"/>
      </rPr>
      <t xml:space="preserve">julio-noviembre de 2024 </t>
    </r>
    <r>
      <rPr>
        <sz val="11"/>
        <rFont val="Arial"/>
        <family val="2"/>
      </rPr>
      <t>se realizaron 1.060 atenciones en el área pscosocial así: 154 asesorías y 33 valoraciones iniciales, 735 seguimientos, y 138 cierres. La atención se prestó de manera presencial y telefónica acorde a la agenda programada. Asimismo, se avanzó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y se realizaron los ajustes al documento final. Asimismo, se realizó dos boletines  que da cuenta de las dinámicas de la ASP . Finalmente, se avanzó en la planeación y documentación de la unidad móvil de Casa de Todas, y se elaboró la primera versión del documento de Plan de acción, el cuál se compartió con el equipoo de Casa de Todas para retroalimentación.</t>
    </r>
  </si>
  <si>
    <r>
      <t xml:space="preserve">Durante </t>
    </r>
    <r>
      <rPr>
        <b/>
        <sz val="11"/>
        <rFont val="Arial"/>
        <family val="2"/>
      </rPr>
      <t>julio y agosto</t>
    </r>
    <r>
      <rPr>
        <sz val="11"/>
        <rFont val="Arial"/>
        <family val="2"/>
      </rPr>
      <t xml:space="preserve"> de 2024 se inició con el mapeo de actores y organizaciones para el pilotaje de la Unidad Móvil. De manera permanente se han articulado espacios para la atención fijos de la unidad móvil asi como la realización de jornadas de servicios, con el fin de generar reconocimiento de la estrategia. En </t>
    </r>
    <r>
      <rPr>
        <b/>
        <sz val="11"/>
        <rFont val="Arial"/>
        <family val="2"/>
      </rPr>
      <t>septiembre</t>
    </r>
    <r>
      <rPr>
        <sz val="11"/>
        <rFont val="Arial"/>
        <family val="2"/>
      </rPr>
      <t xml:space="preserve"> se realizó un ejercicio de planeación con todo el equipo de Casa de Todas para formular el Plan de accion de la unidad móvil, teniendo en cuenta las experiencias previas con el inicio del pilotaje. En </t>
    </r>
    <r>
      <rPr>
        <b/>
        <sz val="11"/>
        <rFont val="Arial"/>
        <family val="2"/>
      </rPr>
      <t>octubre</t>
    </r>
    <r>
      <rPr>
        <sz val="11"/>
        <rFont val="Arial"/>
        <family val="2"/>
      </rPr>
      <t xml:space="preserve"> se inicio con las construcción de los documentos de darán guia operativa a las tres estrategias de las unidad móvil. En </t>
    </r>
    <r>
      <rPr>
        <b/>
        <sz val="11"/>
        <rFont val="Arial"/>
        <family val="2"/>
      </rPr>
      <t>noviembre</t>
    </r>
    <r>
      <rPr>
        <sz val="11"/>
        <rFont val="Arial"/>
        <family val="2"/>
      </rPr>
      <t xml:space="preserve"> se elaboró la primera versión del documento de Plan de acción y se compartió con el equipo de Casa de Todas para retroalimentación.</t>
    </r>
  </si>
  <si>
    <r>
      <t xml:space="preserve">En </t>
    </r>
    <r>
      <rPr>
        <b/>
        <sz val="11"/>
        <rFont val="Arial"/>
        <family val="2"/>
      </rPr>
      <t>Julio y septiembre</t>
    </r>
    <r>
      <rPr>
        <sz val="11"/>
        <rFont val="Arial"/>
        <family val="2"/>
      </rPr>
      <t xml:space="preserve"> se avanzó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de la coordinacion de Casa de Todas. Posteriormente, </t>
    </r>
    <r>
      <rPr>
        <b/>
        <sz val="11"/>
        <rFont val="Arial"/>
        <family val="2"/>
      </rPr>
      <t>en octubre</t>
    </r>
    <r>
      <rPr>
        <sz val="11"/>
        <rFont val="Arial"/>
        <family val="2"/>
      </rPr>
      <t xml:space="preserve">, se realizó el envío del documento a la Direccion de enfoque Diferencial para revisión final. En este mes, se realizó un boletín que da cuenta de las dinámicas de la ASP de acuerdo con la nacionalidad de la mujer atendida en Casa de Todas. En el mes de </t>
    </r>
    <r>
      <rPr>
        <b/>
        <sz val="11"/>
        <rFont val="Arial"/>
        <family val="2"/>
      </rPr>
      <t>noviembre</t>
    </r>
    <r>
      <rPr>
        <sz val="11"/>
        <rFont val="Arial"/>
        <family val="2"/>
      </rPr>
      <t>, se dió cumplimiento con la obligación y se realizó un boletín que da cuenta de las dinámicas de la ASP en la localidad de Santa Fe.</t>
    </r>
  </si>
  <si>
    <t>https://secretariadistritald-my.sharepoint.com/:f:/g/personal/kforero_sdmujer_gov_co/ElMYNk2igXFOr11A2Wmna_wBAYQw0SKO1YnnVsHk21QXpw?e=B8RNCz</t>
  </si>
  <si>
    <t>Se realizan atenciones psicosociales  correspondientes a valoraciones iniciales, asesoría, seguimientos y cierres a mujeres que realizan actividades sexuales pagadas a través de las diferentes modalidades de atención de la Estrategia Casa de Todas: sede física, móvil y telefónica desde donde se realiza la valoración inicial o de ser requerido orientación psicosocial, lo anterior teniendo en cuenta las necesidades manifiestas por las ciudadanas. Se acompañan a las ferias de servicios, donde se genera atención y orientación psicosocial a las mujeres que lo soliciten. Según los requerimientos de cada mujer se agenda con las áreas de jurídica y trabajo social para brindar atención integral. Se da orientación e información acerca de las actividades de prevención, promoción y atención generadas desde la Estrategia Casa de Todas. En las orientaciones psicosociales se apoya la gestión del malestar emocional manifiestado por las mujeres, se brindan herramientas psicológicas dirigidas a gestionarlo, facilitar la expresión de sentimientos y avanzar en su reconocimiento como sujetas de derechos. Así mismo, Se fortalece su empoderamiento motivando la corresponsabilidad para el cuidado de su salud mental, focalizándoles en su proyecto de vida y preparación para la toma de decisiones y mejorar su situación. Las atenciones psicosociales, no solo brindaron herramientas prácticas para el autocuidado, sino que promovieron un ambiente donde las mujeres pudieron reconocerse a sí mismas como sujetas de derechos.</t>
  </si>
  <si>
    <t xml:space="preserve">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 La atención que se brinda incluye  información precisa sobre los temas consultados y se desarrollan las acciones legales pertinentes, en lo que se relaciona con la elaboración de documentos y memoriales, para la garantía y la protección de los derechos fundamentales de las mujeres en ASP. </t>
  </si>
  <si>
    <r>
      <t xml:space="preserve">Durante </t>
    </r>
    <r>
      <rPr>
        <b/>
        <sz val="11"/>
        <rFont val="Arial"/>
        <family val="2"/>
      </rPr>
      <t>julio</t>
    </r>
    <r>
      <rPr>
        <sz val="11"/>
        <rFont val="Arial"/>
        <family val="2"/>
      </rPr>
      <t xml:space="preserve"> de 2024 se realizaron 203 atenciones desagregadas así: 29 asesorías y 8 valoraciones iniciales, 138 seguimientos, y 28 cierres. En </t>
    </r>
    <r>
      <rPr>
        <b/>
        <sz val="11"/>
        <rFont val="Arial"/>
        <family val="2"/>
      </rPr>
      <t>agosto</t>
    </r>
    <r>
      <rPr>
        <sz val="11"/>
        <rFont val="Arial"/>
        <family val="2"/>
      </rPr>
      <t xml:space="preserve"> de 2024 en el área psicosocial se realizaron 161 atenciones desagregadas así: 26 asesorías y 3 valoraciones iniciales, 122 seguimientos, y 10 cierres. En </t>
    </r>
    <r>
      <rPr>
        <b/>
        <sz val="11"/>
        <rFont val="Arial"/>
        <family val="2"/>
      </rPr>
      <t>septiembre</t>
    </r>
    <r>
      <rPr>
        <sz val="11"/>
        <rFont val="Arial"/>
        <family val="2"/>
      </rPr>
      <t xml:space="preserve"> de 2024 en el área psicosocial se realizaron 218 atenciones desagregadas así: 39 asesorías y 11 valoraciones iniciales, 141 seguimientos, y 27 cierres. En </t>
    </r>
    <r>
      <rPr>
        <b/>
        <sz val="11"/>
        <rFont val="Arial"/>
        <family val="2"/>
      </rPr>
      <t>octubre</t>
    </r>
    <r>
      <rPr>
        <sz val="11"/>
        <rFont val="Arial"/>
        <family val="2"/>
      </rPr>
      <t xml:space="preserve"> de 2024 en el área psicosocial se realizaron 257 atenciones desagregadas así: 36 asesorías y 8 valoraciones iniciales, 184 seguimientos, y 29 cierres. Además, se llevó a cabo un encuentro psicosocial enfocado en el derecho a la salud mental, abordando temáticas como consumo de sustancias psicoactivas. En </t>
    </r>
    <r>
      <rPr>
        <b/>
        <sz val="11"/>
        <rFont val="Arial"/>
        <family val="2"/>
      </rPr>
      <t>noviembre</t>
    </r>
    <r>
      <rPr>
        <sz val="11"/>
        <rFont val="Arial"/>
        <family val="2"/>
      </rPr>
      <t xml:space="preserve"> de 2024 en el área psicosocial se realizaron 221 atenciones desagregadas así: 24 asesorías y 3 valoraciones iniciales, 150 seguimientos, y 44 cierres. En las orientaciones psicosociales, se trabajó en la gestión del malestar emocional expresado por las mujeres, proporcionándoles herramientas psicológicas para ayudarles a gestionarlo, facilitar la expresión de sus sentimientos y fortalecer su reconocimiento como sujetas de derechos. Se acompañó a las ferias de servicios donde se generó atención y orientación psicosocial a las mujeres que lo requerían. Según los requerimientos de cada mujer se le agendó con las áreas de jurídica y trabajo social para brindar atención integral. Se les informó acerca de las actividades de prevención, promoción y atención generadas desde la Estrategia Casa de Todas.</t>
    </r>
  </si>
  <si>
    <t>En noviembre de 2024 en el área psicosocial se realizaron 221 atenciones desagregadas así: 24 asesorías y 3 valoraciones iniciales, 150 seguimientos, y 44 cierres. En las orientaciones psicosociales, se trabajó en la gestión del malestar emocional expresado por las mujeres, proporcionándoles herramientas psicológicas para ayudarles a gestionarlo, facilitar la expresión de sus sentimientos y fortalecer su reconocimiento como sujetas de derechos. Se acompañó a las ferias de servicios donde se generó atención y orientación psicosocial a las mujeres que lo requerían. Según los requerimientos de cada mujer se le agendó con las áreas de jurídica y trabajo social para brindar atención integral. Se les informó acerca de las actividades de prevención, promoción y atención generadas desde la Estrategia Casa de Todas.</t>
  </si>
  <si>
    <t xml:space="preserve"> En noviembre se elaboró la primera versión del documento de Plan de acción y se compartió con el equipo de Casa de Todas para retroalimentación.</t>
  </si>
  <si>
    <t>En el mes de noviembre, se dió cumplimiento con la obligación y se realizó un boletín que da cuenta de las dinámicas de la ASP en la localidad de Santa Fe.</t>
  </si>
  <si>
    <t>En el periodo julio-noviembre de 2024 se realizaron 1.060 atenciones en el área pscosocial así: 154 asesorías y 33 valoraciones iniciales, 735 seguimientos, y 138 cierres. La atención se prestó de manera presencial y telefónica acorde a la agenda programada. Asimismo, se avanzó con los procesos investigativos del análisis situacional de violencias de las mujeres que realizan ASP</t>
  </si>
  <si>
    <t>De julio - Agosto  se inició con el mapeo de actores y organizaciones para el pilotaje de la Unidad Móvil. De manera permanente se han articulado espacios para la atención fijos de la unidad móvil asi como la realización de jornadas de servicios, con el fin de generar reconocimiento de la estrategia. En septiembre se realizó un ejercicio de planeación con todo el equipo de Casa de Todas para formular el Plan de accion de la unidad móvil, teniendo en cuenta las experiencias previas con el inicio del pilotaje. En octubre se inicio con las construcción de los documentos de darán guia operativa a las tres estrategias de las unidad móvil. En noviembre se elaboró la primera versión del documento de Plan de acción y se compartió con el equipo de Casa de Todas para retroalimentación.</t>
  </si>
  <si>
    <r>
      <t xml:space="preserve">En noviembre, la operación de la unidad móvil se ha realizado a través de 3 estrategias:
1. Gestión institucional y logística para la realización de ferias de servicios institucionales, con participación de: Subredes de Salud, SD Integración Social, SD Desarrollo Económico, SD Seguridad, Convivencia y Justicia, SDMujer y Fundación Oriéntame. Donde se logró realizar atención a 59 ciudadanas en las siguientes localidades: Mártires Fundación Cares: 23; Fontibón CIOM: 1; Santafé La Mariposa: 22; Teusaquillo Casa de Todas: 13. En articulación con las estrategias de la DED se realizaron las siguientes: </t>
    </r>
    <r>
      <rPr>
        <u/>
        <sz val="11"/>
        <rFont val="Arial"/>
        <family val="2"/>
      </rPr>
      <t>a) Estrategia de Capacidades Psicoemocionales,</t>
    </r>
    <r>
      <rPr>
        <sz val="11"/>
        <rFont val="Arial"/>
        <family val="2"/>
      </rPr>
      <t xml:space="preserve"> Escuela amarte: cierre en Casa de Todas con 14 mujeres trans en ASP y la tercera Escuela Amar-Te donde se certificaron 10 mujeres en ASP. En Los Mártires se realizaron 2 espacios de conexión emocional 10 mujeres en cada uno; </t>
    </r>
    <r>
      <rPr>
        <u/>
        <sz val="11"/>
        <rFont val="Arial"/>
        <family val="2"/>
      </rPr>
      <t>b) Estrategia de Cuidado Menstrual</t>
    </r>
    <r>
      <rPr>
        <sz val="11"/>
        <rFont val="Arial"/>
        <family val="2"/>
      </rPr>
      <t xml:space="preserve">, un recorrido en Los Mártires donde se socializaron tips para el cuidado menstrual con 19 mujeres en ASP. Se realizaron 2 talleres de educación menstrual en Los Mártires con 30 y 28 mujeres respectivamente; c) </t>
    </r>
    <r>
      <rPr>
        <u/>
        <sz val="11"/>
        <rFont val="Arial"/>
        <family val="2"/>
      </rPr>
      <t>Estrategia de Empoderamiento</t>
    </r>
    <r>
      <rPr>
        <sz val="11"/>
        <rFont val="Arial"/>
        <family val="2"/>
      </rPr>
      <t xml:space="preserve">, jornada de sensibilización y prevención de formas de violencia y discriminación contra las mujeres, con 3 mujeres en Los Mártires; d) Se proyectó la cinta cinematográfica "Historias Cruzadas" como parte del </t>
    </r>
    <r>
      <rPr>
        <u/>
        <sz val="11"/>
        <rFont val="Arial"/>
        <family val="2"/>
      </rPr>
      <t>cine club de todas</t>
    </r>
    <r>
      <rPr>
        <sz val="11"/>
        <rFont val="Arial"/>
        <family val="2"/>
      </rPr>
      <t>, asistieron 12 ciudadanas. 2. Articulación para la atención itinerante en el sector de Los Mártires Fundación Vicente Vivas, El Castillo de las Artes, Casa de Igualdad y Oportunidades para las Mujeres Fontibón. 3. Se realizaron recorridos en dupla, con las profesionales de Casa de Todas y el equipo de gestoras territoriales.</t>
    </r>
  </si>
  <si>
    <t>En el periodo acumulado de  julio-noviembre de 2024 se realizaron 1.497 atenciones desagregadas así: 321 asesorías y 74 valoraciones iniciales, 870 seguimientos, y 232 cierres. La atención se prestó de manera presencial y telefónica acorde a la agenda programada.</t>
  </si>
  <si>
    <t xml:space="preserve">Durante noviembre de 2024, se realizaron en el área jurídica 308 atenciones desagregadas así: 74 asesorías y 19 valoraciones iniciales, 155 seguimientos, y 60 cierres.Se cumplió en forma oportuna y efectiva, con la agenda programada para atención a las mujeres y en este orden con la realización de: hojas de vida, actualización de datos, atenciones en materia jurídica  y demás acciones requeridas para el cumplimiento del objeto contractual. La atención que se brindó incluyó  la información precisa sobre los temas consultados y se desarrollaron  las acciones legales pertinentes, en lo que se relaciona con la elaboración de documentos y memoriales, para la garantía y la protección de los derechos fundamentales de las mujeres en ASP. </t>
  </si>
  <si>
    <t>En noviembre, la operación de la unidad móvil se ha realizado a través de 3 estrategias:
1. Gestión institucional y logística para la realización de ferias de servicios institucionales, con participación de: Subredes de Salud, SD Integración Social, SD Desarrollo Económico, SD Seguridad, Convivencia y Justicia, SDMujer y Fundación Oriéntame. Donde se logró realizar atención a 59 ciudadanas en las siguientes localidades: Mártires Fundación Cares: 23; Fontibón CIOM: 1; Santafé La Mariposa: 22; Teusaquillo Casa de Todas: 13. En articulación con las estrategias de la DED se realizaron las siguientes: a) Estrategia de Capacidades Psicoemocionales, Escuela amarte: cierre en Casa de Todas con 14 mujeres trans en ASP y la tercera Escuela Amar-Te donde se certificaron 10 mujeres en ASP. En Los Mártires se realizaron 2 espacios de conexión emocional 10 mujeres en cada uno; b) Estrategia de Cuidado Menstrual, un recorrido en Los Mártires donde se socializaron tips para el cuidado menstrual con 19 mujeres en ASP. Se realizaron 2 talleres de educación menstrual en Los Mártires con 30 y 28 mujeres respectivamente; c) Estrategia de Empoderamiento, jornada de sensibilización y prevención de formas de violencia y discriminación contra las mujeres, con 3 mujeres en Los Mártires; d) Se proyectó la cinta cinematográfica "Historias Cruzadas" como parte del cine club de todas, asistieron 12 ciudadanas. 2. Articulación para la atención itinerante en el sector de Los Mártires Fundación Vicente Vivas, El Castillo de las Artes, Casa de Igualdad y Oportunidades para las Mujeres Fontibón. 3. Se realizaron recorridos en dupla, con las profesionales de Casa de Todas y el equipo de gestoras territoriales.</t>
  </si>
  <si>
    <t>Durante la operación de la unidad móvil se ha realizado a través de 3 estrategias:
1. Gestión institucional y logística para la realización de ferias de servicios institucionales, con participación de: Subredes de Salud, SD Integración Social, SD Desarrollo Económico, SD Seguridad, Convivencia y Justicia, SDMujer y Fundación Oriéntame. Donde se logró realizar atención a 59 ciudadanas en las siguientes localidades: Mártires Fundación Cares: 23; Fontibón CIOM: 1; Santafé La Mariposa: 22; Teusaquillo Casa de Todas: 13. En articulación con las estrategias de la DED se realizaron las siguientes: a) Estrategia de Capacidades Psicoemocionales, Escuela amarte: cierre en Casa de Todas con 14 mujeres trans en ASP y la tercera Escuela Amar-Te donde se certificaron 10 mujeres en ASP. En Los Mártires se realizaron 2 espacios de conexión emocional 10 mujeres en cada uno; b) Estrategia de Cuidado Menstrual, un recorrido en Los Mártires donde se socializaron tips para el cuidado menstrual con 19 mujeres en ASP. Se realizaron 2 talleres de educación menstrual en Los Mártires con 30 y 28 mujeres respectivamente; c) Estrategia de Empoderamiento, jornada de sensibilización y prevención de formas de violencia y discriminación contra las mujeres, con 3 mujeres en Los Mártires; d) Se proyectó la cinta cinematográfica "Historias Cruzadas" como parte del cine club de todas, asistieron 12 ciudadanas. 2. Articulación para la atención itinerante en el sector de Los Mártires Fundación Vicente Vivas, El Castillo de las Artes, Casa de Igualdad y Oportunidades para las Mujeres Fontibón. 3. Se realizaron recorridos en dupla, con las profesionales de Casa de Todas y el equipo de gestoras territoriales.</t>
  </si>
  <si>
    <r>
      <t xml:space="preserve">Durante </t>
    </r>
    <r>
      <rPr>
        <b/>
        <sz val="11"/>
        <rFont val="Arial"/>
        <family val="2"/>
      </rPr>
      <t xml:space="preserve">julio </t>
    </r>
    <r>
      <rPr>
        <sz val="11"/>
        <rFont val="Arial"/>
        <family val="2"/>
      </rPr>
      <t xml:space="preserve">de 2024,en el área jurídica se realizaron 286 atenciones desagregadas así: 56 asesorías y 9 valoraciones iniciales, 180 seguimientos, y 41 cierres. Durante </t>
    </r>
    <r>
      <rPr>
        <b/>
        <sz val="11"/>
        <rFont val="Arial"/>
        <family val="2"/>
      </rPr>
      <t>agosto</t>
    </r>
    <r>
      <rPr>
        <sz val="11"/>
        <rFont val="Arial"/>
        <family val="2"/>
      </rPr>
      <t xml:space="preserve"> de 2024, se realizaron en el área jurídica  259 atenciones desagregadas así: 56 asesorías y 08 valoraciones iniciales, 153 seguimientos, y 42 cierres. Durante </t>
    </r>
    <r>
      <rPr>
        <b/>
        <sz val="11"/>
        <rFont val="Arial"/>
        <family val="2"/>
      </rPr>
      <t>septiembre</t>
    </r>
    <r>
      <rPr>
        <sz val="11"/>
        <rFont val="Arial"/>
        <family val="2"/>
      </rPr>
      <t xml:space="preserve"> de 2024, se realizaron en el área jurídica  303 atenciones desagregadas así: 62 asesorías y 16 valoraciones iniciales, 178 seguimientos, y 47 cierres. Durante </t>
    </r>
    <r>
      <rPr>
        <b/>
        <sz val="11"/>
        <rFont val="Arial"/>
        <family val="2"/>
      </rPr>
      <t>octubre</t>
    </r>
    <r>
      <rPr>
        <sz val="11"/>
        <rFont val="Arial"/>
        <family val="2"/>
      </rPr>
      <t xml:space="preserve"> de 2024, se realizaron en el área jurídica 341 atenciones desagregadas así: 73 asesorías y 22 valoraciones iniciales, 204 seguimientos, y 42 cierres. Durante </t>
    </r>
    <r>
      <rPr>
        <b/>
        <sz val="11"/>
        <rFont val="Arial"/>
        <family val="2"/>
      </rPr>
      <t xml:space="preserve">noviembre </t>
    </r>
    <r>
      <rPr>
        <sz val="11"/>
        <rFont val="Arial"/>
        <family val="2"/>
      </rPr>
      <t>de 2024, se realizaron en el área jurídica 308 atenciones desagregadas así: 74 asesorías y 19 valoraciones iniciales, 155 seguimientos, y 60 cierres. Se dio trámite a las siguientes actuaciones:
-Derechos de petición: 8;
-  Tutelas: 1
-Impulso procesal: 6
-Casos en representación: 5 y audiencias programadas: 2
-Escritos de denuncia: 2</t>
    </r>
  </si>
  <si>
    <r>
      <t xml:space="preserve">Durante </t>
    </r>
    <r>
      <rPr>
        <b/>
        <sz val="11"/>
        <rFont val="Arial"/>
        <family val="2"/>
      </rPr>
      <t>julio</t>
    </r>
    <r>
      <rPr>
        <sz val="11"/>
        <rFont val="Arial"/>
        <family val="2"/>
      </rPr>
      <t xml:space="preserve"> de 2024 se atendieron se realizaron 336 atenciones desagregadas así: 100 intervenciones, 151 seguimientos, 51 cierres y 34 valoraciones iniciales. En </t>
    </r>
    <r>
      <rPr>
        <b/>
        <sz val="11"/>
        <rFont val="Arial"/>
        <family val="2"/>
      </rPr>
      <t>agosto</t>
    </r>
    <r>
      <rPr>
        <sz val="11"/>
        <rFont val="Arial"/>
        <family val="2"/>
      </rPr>
      <t xml:space="preserve">, se realizaron 186 atenciones desagregadas así: 80 intervenciones en trabajo social y 11 valoraciones iniciales, 68 seguimientos, y 27 cierres. En </t>
    </r>
    <r>
      <rPr>
        <b/>
        <sz val="11"/>
        <rFont val="Arial"/>
        <family val="2"/>
      </rPr>
      <t>septiembre</t>
    </r>
    <r>
      <rPr>
        <sz val="11"/>
        <rFont val="Arial"/>
        <family val="2"/>
      </rPr>
      <t xml:space="preserve"> se realizaron 224 atenciones desagregadas así: 81 intervenciones en trabajo social y 23 valoraciones iniciales, 79 seguimientos, y 41 cierres. En </t>
    </r>
    <r>
      <rPr>
        <b/>
        <sz val="11"/>
        <rFont val="Arial"/>
        <family val="2"/>
      </rPr>
      <t>octubre</t>
    </r>
    <r>
      <rPr>
        <sz val="11"/>
        <rFont val="Arial"/>
        <family val="2"/>
      </rPr>
      <t xml:space="preserve"> se realizaron 350 atenciones desagregadas así: 135 intervenciones en trabajo social y 47 valoraciones iniciales, 121 seguimientos, y 47 cierres. En </t>
    </r>
    <r>
      <rPr>
        <b/>
        <sz val="11"/>
        <rFont val="Arial"/>
        <family val="2"/>
      </rPr>
      <t>noviembre</t>
    </r>
    <r>
      <rPr>
        <sz val="11"/>
        <rFont val="Arial"/>
        <family val="2"/>
      </rPr>
      <t xml:space="preserve"> se realizaron 344 atenciones desagregadas así: 118 intervenciones en trabajo social y 39 valoraciones iniciales, 133 seguimientos, y 54 cierres. A través de esta atención se dio respuesta a necesidades que las mujeres manifestaron y se realizaron procesos de:                                                                             
* 5 Portabilidad.                                                                                       
* 1 Salud traslado municipio.                                                           
* 13  Solicitud de encuesta socioeconómica SISBEN.
* 3 Afiliaciones al sistema de salud.
* 15 Activación servicios de SDIS, proyecto enlace emergencia social , bono de adulto mayor y jardines.
* 7 Solicitud cupo Dirección Local de Educación.                                
* 14 Proceso educación flexible.
*  6 Formación para el trabajo (Miquelina y Scalabrini).
* 31 Pruebas rápidas con secretaria de salud. 
* 16 Fondo Nacional del Ahorro. 
* 3 Empleabilidad. 
* 2 Educación superior .
* 1 Anticoncepción.</t>
    </r>
  </si>
  <si>
    <t>En noviembre se atendieron en trabajo social a mujeres que realizan actividades sexuales pagadas por medio de llamadas telefónicas  y presencial y se realizaron 344 atenciones desagregadas así: 118 intervenciones en trabajo social y 39 valoraciones iniciales, 133 seguimientos, y 54 cierres. Adicionalmente, se dio respuesta a necesidades que las mujeres manifestaron.</t>
  </si>
  <si>
    <t>En el periodo julio-noviembre de 2024 se realizaron 1.060 atenciones en el área pscosocial así: 154 asesorías y 33 valoraciones iniciales, 735 seguimientos, y 138 cierres. La atención se prestó de manera presencial y telefónica acorde a la agenda programada. Asimismo, se avanzó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y se realizaron los ajustes al documento final. Asimismo, se realizó dos boletines  que da cuenta de las dinámicas de la ASP . Finalmente, se avanzó en la planeación y documentación de la unidad móvil de Casa de Todas, y se elaboró la primera versión del documento de Plan de acción, el cuál se compartió con el equipoo de Casa de Todas para retroalimentación.</t>
  </si>
  <si>
    <t xml:space="preserve">Como parte de la estrategía y en cumplimiento de los compromisos establecidos en la Política Pública Distriatal para Actividades Sexuales Pagadas 2020 y 2029 se traza como compromiso la conformación de redes de las personas que realizan actividades sexuales pagadas para la generación de entornos protectores y de autocuidado, para lo que se plantearon como metas para el segundo semestre de 2024 la realización de dos espacios de encuentro con las mujeres en ASP  para brindar herramientas que lleven al fortalecimiento de estas redes, logrando en Agosto realizar capacitación a 8 mujeres sobre fortalecimiento redes identificación de redes sociales e institucionales con grupo "Red de fortalecimiento personal, familiar y social"  y  En octubre se capacitaron 14 mujeres tema habilidades para la vida liderazgo  grupo "Red de fortalecimiento personal, familiar y social". De tal manera que para el 2024 se ha logrado el avance proyectado y que permitirá avanzar de forma positiva a los logras que se plantearon alcanzar a través de la Política Pública.  </t>
  </si>
  <si>
    <t>En Julio y septiembre se avanzó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de la coordinacion de Casa de Todas. Posteriormente, en octubre, se realizó el envío del documento a la Direccion de enfoque Diferencial para revisión final. En noviembre se realizó un boletín que da cuenta de las dinámicas de la ASP de acuerdo con la nacionalidad de la mujer atendida en Casa de Todas. y, se dió cumplimiento con la obligación y se realizó un boletín que da cuenta de las dinámicas de la ASP en la localidad de Santa 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</si>
</sst>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53"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9"/>
      <color rgb="FF000000"/>
      <name val="Tahoma"/>
      <family val="2"/>
    </font>
    <font>
      <sz val="10"/>
      <color rgb="FF000000"/>
      <name val="Tahoma"/>
      <family val="2"/>
    </font>
    <font>
      <sz val="12"/>
      <color theme="1"/>
      <name val="Arial"/>
      <family val="2"/>
    </font>
    <font>
      <sz val="12"/>
      <color rgb="FF000000"/>
      <name val="Arial"/>
      <family val="2"/>
    </font>
    <font>
      <sz val="12"/>
      <color rgb="FF000000"/>
      <name val="Times New Roman"/>
      <family val="1"/>
    </font>
    <font>
      <sz val="12"/>
      <name val="Arial"/>
      <family val="2"/>
    </font>
    <font>
      <sz val="12"/>
      <color rgb="FFFF0000"/>
      <name val="Arial"/>
      <family val="2"/>
    </font>
    <font>
      <u/>
      <sz val="11"/>
      <color theme="10"/>
      <name val="Calibri"/>
      <family val="2"/>
      <scheme val="minor"/>
    </font>
    <font>
      <b/>
      <sz val="15"/>
      <color theme="1"/>
      <name val="Arial"/>
      <family val="2"/>
    </font>
    <font>
      <b/>
      <sz val="15"/>
      <name val="Arial"/>
      <family val="2"/>
    </font>
    <font>
      <sz val="15"/>
      <color theme="1"/>
      <name val="Arial"/>
      <family val="2"/>
    </font>
    <font>
      <sz val="10"/>
      <color theme="1"/>
      <name val="Arial"/>
      <family val="2"/>
    </font>
    <font>
      <u/>
      <sz val="11"/>
      <name val="Arial"/>
      <family val="2"/>
    </font>
  </fonts>
  <fills count="2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s>
  <borders count="7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7" fillId="0" borderId="0" applyNumberFormat="0" applyFill="0" applyBorder="0" applyAlignment="0" applyProtection="0"/>
  </cellStyleXfs>
  <cellXfs count="508">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5"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6" fillId="10" borderId="5" xfId="30" applyFont="1" applyFill="1" applyBorder="1" applyAlignment="1" applyProtection="1">
      <alignment vertical="center" wrapText="1"/>
    </xf>
    <xf numFmtId="172" fontId="29" fillId="0" borderId="41" xfId="10" applyNumberFormat="1" applyFont="1" applyBorder="1" applyAlignment="1">
      <alignment vertical="center"/>
    </xf>
    <xf numFmtId="0" fontId="27" fillId="13" borderId="73" xfId="22" applyFont="1" applyFill="1" applyBorder="1" applyAlignment="1">
      <alignment horizontal="center" vertical="center" wrapText="1"/>
    </xf>
    <xf numFmtId="0" fontId="27" fillId="13" borderId="74" xfId="22" applyFont="1" applyFill="1" applyBorder="1" applyAlignment="1">
      <alignment horizontal="center" vertical="center" wrapText="1"/>
    </xf>
    <xf numFmtId="0" fontId="27" fillId="13" borderId="75" xfId="22" applyFont="1" applyFill="1" applyBorder="1" applyAlignment="1">
      <alignment horizontal="center" vertical="center" wrapText="1"/>
    </xf>
    <xf numFmtId="0" fontId="27" fillId="13" borderId="44" xfId="22" applyFont="1" applyFill="1" applyBorder="1" applyAlignment="1">
      <alignment horizontal="center" vertical="center" wrapText="1"/>
    </xf>
    <xf numFmtId="0" fontId="27" fillId="13" borderId="46" xfId="22" applyFont="1" applyFill="1" applyBorder="1" applyAlignment="1">
      <alignment horizontal="center" vertical="center" wrapText="1"/>
    </xf>
    <xf numFmtId="9" fontId="27" fillId="0" borderId="3" xfId="28" applyFont="1" applyFill="1" applyBorder="1" applyAlignment="1" applyProtection="1">
      <alignment horizontal="center" vertical="center" wrapText="1"/>
    </xf>
    <xf numFmtId="9" fontId="26" fillId="0" borderId="6" xfId="28" applyFont="1" applyFill="1" applyBorder="1" applyAlignment="1" applyProtection="1">
      <alignment horizontal="center" vertical="center" wrapText="1"/>
      <protection locked="0"/>
    </xf>
    <xf numFmtId="9" fontId="27" fillId="0" borderId="3" xfId="28" applyFont="1" applyBorder="1" applyAlignment="1">
      <alignment horizontal="center" vertical="center" wrapText="1"/>
    </xf>
    <xf numFmtId="9" fontId="27" fillId="0" borderId="6" xfId="28" applyFont="1" applyBorder="1" applyAlignment="1">
      <alignment horizontal="center" vertical="center" wrapText="1"/>
    </xf>
    <xf numFmtId="0" fontId="34" fillId="10" borderId="7" xfId="0" applyFont="1" applyFill="1" applyBorder="1" applyAlignment="1">
      <alignment horizontal="center" vertical="center"/>
    </xf>
    <xf numFmtId="0" fontId="34" fillId="10" borderId="0" xfId="0" applyFont="1" applyFill="1" applyAlignment="1">
      <alignment horizontal="center" vertical="center"/>
    </xf>
    <xf numFmtId="0" fontId="34" fillId="10" borderId="10"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7" xfId="0" applyFont="1" applyFill="1" applyBorder="1" applyAlignment="1">
      <alignment vertical="center" wrapText="1"/>
    </xf>
    <xf numFmtId="0" fontId="34" fillId="10" borderId="0" xfId="0" applyFont="1" applyFill="1" applyAlignment="1">
      <alignment vertical="center" wrapText="1"/>
    </xf>
    <xf numFmtId="0" fontId="34" fillId="10" borderId="10" xfId="0" applyFont="1" applyFill="1" applyBorder="1" applyAlignment="1">
      <alignment vertical="center" wrapText="1"/>
    </xf>
    <xf numFmtId="0" fontId="29" fillId="0" borderId="0" xfId="0" applyFont="1" applyAlignment="1">
      <alignment vertical="center" wrapText="1"/>
    </xf>
    <xf numFmtId="9" fontId="34" fillId="10" borderId="3" xfId="28" applyFont="1" applyFill="1" applyBorder="1" applyAlignment="1">
      <alignment horizontal="center" vertical="center" wrapText="1"/>
    </xf>
    <xf numFmtId="0" fontId="42" fillId="0" borderId="6" xfId="0" applyFont="1" applyBorder="1" applyAlignment="1">
      <alignment horizontal="center" vertical="center" wrapText="1"/>
    </xf>
    <xf numFmtId="0" fontId="43" fillId="0" borderId="6" xfId="0" applyFont="1" applyBorder="1" applyAlignment="1">
      <alignment horizontal="justify" vertical="center" wrapText="1"/>
    </xf>
    <xf numFmtId="0" fontId="42" fillId="0" borderId="6" xfId="0" applyFont="1" applyBorder="1" applyAlignment="1">
      <alignment horizontal="justify" vertical="center" wrapText="1"/>
    </xf>
    <xf numFmtId="0" fontId="42" fillId="0" borderId="6" xfId="0" applyFont="1" applyBorder="1" applyAlignment="1">
      <alignment vertical="center"/>
    </xf>
    <xf numFmtId="0" fontId="42" fillId="0" borderId="0" xfId="0" applyFont="1" applyAlignment="1">
      <alignment vertical="center"/>
    </xf>
    <xf numFmtId="9" fontId="42" fillId="0" borderId="6" xfId="28" applyFont="1" applyBorder="1" applyAlignment="1">
      <alignment horizontal="center" vertical="center"/>
    </xf>
    <xf numFmtId="0" fontId="42" fillId="0" borderId="6" xfId="0" applyFont="1" applyBorder="1" applyAlignment="1">
      <alignment horizontal="center" vertical="center"/>
    </xf>
    <xf numFmtId="0" fontId="42" fillId="0" borderId="6" xfId="0" applyFont="1" applyBorder="1" applyAlignment="1">
      <alignment vertical="center" wrapText="1"/>
    </xf>
    <xf numFmtId="9" fontId="42" fillId="0" borderId="6" xfId="0" applyNumberFormat="1" applyFont="1" applyBorder="1" applyAlignment="1">
      <alignment horizontal="center" vertical="center"/>
    </xf>
    <xf numFmtId="0" fontId="42" fillId="0" borderId="4" xfId="0" applyFont="1" applyBorder="1" applyAlignment="1">
      <alignment horizontal="center" vertical="center"/>
    </xf>
    <xf numFmtId="0" fontId="42" fillId="0" borderId="4" xfId="0" applyFont="1" applyBorder="1" applyAlignment="1">
      <alignment vertical="center"/>
    </xf>
    <xf numFmtId="0" fontId="42" fillId="0" borderId="4" xfId="0" applyFont="1" applyBorder="1" applyAlignment="1">
      <alignment horizontal="center" vertical="center" wrapText="1"/>
    </xf>
    <xf numFmtId="0" fontId="42" fillId="0" borderId="4" xfId="0" applyFont="1" applyBorder="1" applyAlignment="1">
      <alignment vertical="center" wrapText="1"/>
    </xf>
    <xf numFmtId="9" fontId="42" fillId="0" borderId="4" xfId="28" applyFont="1" applyBorder="1" applyAlignment="1">
      <alignment vertical="center"/>
    </xf>
    <xf numFmtId="9" fontId="42" fillId="0" borderId="6" xfId="28" applyFont="1" applyBorder="1" applyAlignment="1">
      <alignment horizontal="right" vertical="center"/>
    </xf>
    <xf numFmtId="0" fontId="42" fillId="9" borderId="6" xfId="0" applyFont="1" applyFill="1" applyBorder="1" applyAlignment="1">
      <alignment horizontal="center" vertical="center" wrapText="1"/>
    </xf>
    <xf numFmtId="0" fontId="43" fillId="9" borderId="6" xfId="0" applyFont="1" applyFill="1" applyBorder="1" applyAlignment="1">
      <alignment horizontal="justify" vertical="center" wrapText="1"/>
    </xf>
    <xf numFmtId="0" fontId="42" fillId="9" borderId="6" xfId="0" applyFont="1" applyFill="1" applyBorder="1" applyAlignment="1">
      <alignment horizontal="justify" vertical="center" wrapText="1"/>
    </xf>
    <xf numFmtId="168" fontId="42" fillId="9" borderId="6" xfId="11" applyFont="1" applyFill="1" applyBorder="1" applyAlignment="1">
      <alignment horizontal="center" vertical="center" wrapText="1"/>
    </xf>
    <xf numFmtId="0" fontId="42" fillId="9" borderId="6" xfId="0" applyFont="1" applyFill="1" applyBorder="1" applyAlignment="1">
      <alignment vertical="center"/>
    </xf>
    <xf numFmtId="168" fontId="45" fillId="9" borderId="6" xfId="11" applyFont="1" applyFill="1" applyBorder="1" applyAlignment="1" applyProtection="1">
      <alignment horizontal="right" vertical="center" wrapText="1"/>
      <protection locked="0"/>
    </xf>
    <xf numFmtId="9" fontId="45" fillId="9" borderId="6" xfId="28" applyFont="1" applyFill="1" applyBorder="1" applyAlignment="1" applyProtection="1">
      <alignment vertical="center" wrapText="1"/>
      <protection locked="0"/>
    </xf>
    <xf numFmtId="0" fontId="46" fillId="9" borderId="6" xfId="0" applyFont="1" applyFill="1" applyBorder="1" applyAlignment="1">
      <alignment vertical="center" wrapText="1"/>
    </xf>
    <xf numFmtId="0" fontId="42" fillId="9" borderId="0" xfId="0" applyFont="1" applyFill="1" applyAlignment="1">
      <alignment vertical="center"/>
    </xf>
    <xf numFmtId="9" fontId="42" fillId="9" borderId="6" xfId="0" applyNumberFormat="1" applyFont="1" applyFill="1" applyBorder="1" applyAlignment="1">
      <alignment horizontal="center" vertical="center" wrapText="1"/>
    </xf>
    <xf numFmtId="9" fontId="42" fillId="9" borderId="6" xfId="28" applyFont="1" applyFill="1" applyBorder="1" applyAlignment="1">
      <alignment horizontal="center" vertical="center"/>
    </xf>
    <xf numFmtId="0" fontId="42" fillId="9" borderId="6" xfId="0" applyFont="1" applyFill="1" applyBorder="1" applyAlignment="1">
      <alignment horizontal="center" vertical="center"/>
    </xf>
    <xf numFmtId="9" fontId="45" fillId="9" borderId="6" xfId="28" applyFont="1" applyFill="1" applyBorder="1" applyAlignment="1" applyProtection="1">
      <alignment horizontal="right" vertical="center" wrapText="1"/>
      <protection locked="0"/>
    </xf>
    <xf numFmtId="0" fontId="43" fillId="9" borderId="6" xfId="0" applyFont="1" applyFill="1" applyBorder="1" applyAlignment="1">
      <alignment vertical="center" wrapText="1"/>
    </xf>
    <xf numFmtId="0" fontId="42" fillId="9" borderId="6" xfId="0" applyFont="1" applyFill="1" applyBorder="1" applyAlignment="1">
      <alignment vertical="center" wrapText="1"/>
    </xf>
    <xf numFmtId="9" fontId="42" fillId="9" borderId="6" xfId="0" applyNumberFormat="1" applyFont="1" applyFill="1" applyBorder="1" applyAlignment="1">
      <alignment horizontal="center" vertical="center"/>
    </xf>
    <xf numFmtId="9" fontId="42" fillId="9" borderId="6" xfId="28" applyFont="1" applyFill="1" applyBorder="1" applyAlignment="1">
      <alignment horizontal="right" vertical="center"/>
    </xf>
    <xf numFmtId="0" fontId="43" fillId="9" borderId="6" xfId="0" applyFont="1" applyFill="1" applyBorder="1" applyAlignment="1">
      <alignment horizontal="center" vertical="center"/>
    </xf>
    <xf numFmtId="168" fontId="42" fillId="9" borderId="6" xfId="11" applyFont="1" applyFill="1" applyBorder="1" applyAlignment="1">
      <alignment horizontal="center" vertical="center"/>
    </xf>
    <xf numFmtId="14" fontId="29" fillId="9" borderId="14" xfId="0" applyNumberFormat="1" applyFont="1" applyFill="1" applyBorder="1"/>
    <xf numFmtId="168" fontId="28" fillId="9" borderId="6" xfId="11" applyFont="1" applyFill="1" applyBorder="1" applyAlignment="1" applyProtection="1">
      <alignment horizontal="center" vertical="center" wrapText="1"/>
      <protection locked="0"/>
    </xf>
    <xf numFmtId="168" fontId="42" fillId="9" borderId="6" xfId="0" applyNumberFormat="1" applyFont="1" applyFill="1" applyBorder="1" applyAlignment="1">
      <alignment vertical="center"/>
    </xf>
    <xf numFmtId="9" fontId="42" fillId="9" borderId="6" xfId="0" applyNumberFormat="1" applyFont="1" applyFill="1" applyBorder="1" applyAlignment="1">
      <alignment vertical="center"/>
    </xf>
    <xf numFmtId="9" fontId="42" fillId="0" borderId="6" xfId="0" applyNumberFormat="1" applyFont="1" applyBorder="1" applyAlignment="1">
      <alignment vertical="center"/>
    </xf>
    <xf numFmtId="0" fontId="42" fillId="9" borderId="6" xfId="28" applyNumberFormat="1" applyFont="1" applyFill="1" applyBorder="1" applyAlignment="1">
      <alignment vertical="center" wrapText="1"/>
    </xf>
    <xf numFmtId="168" fontId="42" fillId="9" borderId="6" xfId="11" applyFont="1" applyFill="1" applyBorder="1" applyAlignment="1">
      <alignment vertical="center"/>
    </xf>
    <xf numFmtId="172" fontId="29" fillId="0" borderId="0" xfId="0" applyNumberFormat="1" applyFont="1" applyAlignment="1">
      <alignment vertical="center"/>
    </xf>
    <xf numFmtId="14" fontId="29" fillId="0" borderId="13" xfId="0" applyNumberFormat="1" applyFont="1" applyBorder="1"/>
    <xf numFmtId="9" fontId="27" fillId="9" borderId="3" xfId="28" applyFont="1" applyFill="1" applyBorder="1" applyAlignment="1">
      <alignment horizontal="center" vertical="center" wrapText="1"/>
    </xf>
    <xf numFmtId="0" fontId="50" fillId="0" borderId="0" xfId="0" applyFont="1" applyAlignment="1">
      <alignment vertical="center"/>
    </xf>
    <xf numFmtId="176" fontId="38" fillId="9" borderId="6" xfId="14" applyNumberFormat="1" applyFont="1" applyFill="1" applyBorder="1" applyAlignment="1">
      <alignment vertical="center"/>
    </xf>
    <xf numFmtId="0" fontId="38" fillId="9" borderId="6" xfId="0" applyFont="1" applyFill="1" applyBorder="1" applyAlignment="1">
      <alignment vertical="center"/>
    </xf>
    <xf numFmtId="9" fontId="27" fillId="10" borderId="6" xfId="22" applyNumberFormat="1" applyFont="1" applyFill="1" applyBorder="1" applyAlignment="1">
      <alignment horizontal="center" vertical="center" wrapText="1"/>
    </xf>
    <xf numFmtId="175" fontId="37" fillId="21" borderId="6" xfId="15" applyNumberFormat="1" applyFont="1" applyFill="1" applyBorder="1" applyAlignment="1">
      <alignment horizontal="center" vertical="center"/>
    </xf>
    <xf numFmtId="0" fontId="51" fillId="0" borderId="0" xfId="0" applyFont="1" applyAlignment="1">
      <alignment vertical="center" wrapText="1"/>
    </xf>
    <xf numFmtId="176" fontId="38" fillId="20" borderId="6" xfId="14" applyNumberFormat="1" applyFont="1" applyFill="1" applyBorder="1" applyAlignment="1">
      <alignment vertical="center"/>
    </xf>
    <xf numFmtId="0" fontId="29" fillId="9" borderId="0" xfId="0" applyFont="1" applyFill="1" applyAlignment="1">
      <alignment horizontal="center" vertical="center"/>
    </xf>
    <xf numFmtId="0" fontId="29" fillId="9" borderId="0" xfId="0" applyFont="1" applyFill="1"/>
    <xf numFmtId="0" fontId="38" fillId="10" borderId="6" xfId="0" applyFont="1" applyFill="1" applyBorder="1" applyAlignment="1">
      <alignment horizontal="center" vertical="center"/>
    </xf>
    <xf numFmtId="0" fontId="37" fillId="9" borderId="6" xfId="0" applyFont="1" applyFill="1" applyBorder="1" applyAlignment="1">
      <alignment vertical="center"/>
    </xf>
    <xf numFmtId="0" fontId="37" fillId="9" borderId="6" xfId="0" applyFont="1" applyFill="1" applyBorder="1" applyAlignment="1">
      <alignment vertical="center" wrapText="1"/>
    </xf>
    <xf numFmtId="175" fontId="37" fillId="20" borderId="6" xfId="15" applyNumberFormat="1" applyFont="1" applyFill="1" applyBorder="1" applyAlignment="1">
      <alignment horizontal="center" vertical="center"/>
    </xf>
    <xf numFmtId="9" fontId="27" fillId="10" borderId="5" xfId="28" applyFont="1" applyFill="1" applyBorder="1" applyAlignment="1" applyProtection="1">
      <alignment vertical="center" wrapText="1"/>
    </xf>
    <xf numFmtId="9" fontId="27" fillId="0" borderId="3" xfId="28" applyFont="1" applyFill="1" applyBorder="1" applyAlignment="1">
      <alignment horizontal="center" vertical="center" wrapText="1"/>
    </xf>
    <xf numFmtId="0" fontId="47" fillId="0" borderId="6" xfId="34" applyNumberFormat="1" applyFill="1" applyBorder="1" applyAlignment="1">
      <alignment vertical="center" wrapText="1"/>
    </xf>
    <xf numFmtId="0" fontId="42" fillId="0" borderId="6" xfId="28" applyNumberFormat="1" applyFont="1" applyFill="1" applyBorder="1" applyAlignment="1">
      <alignment vertical="center" wrapText="1"/>
    </xf>
    <xf numFmtId="9" fontId="47" fillId="0" borderId="6" xfId="34" applyNumberFormat="1" applyFill="1" applyBorder="1" applyAlignment="1">
      <alignment vertical="center" wrapText="1"/>
    </xf>
    <xf numFmtId="9" fontId="42" fillId="0" borderId="6" xfId="28" applyFont="1" applyFill="1" applyBorder="1" applyAlignment="1">
      <alignment vertical="center" wrapText="1"/>
    </xf>
    <xf numFmtId="9" fontId="42" fillId="0" borderId="6" xfId="28" applyFont="1" applyFill="1" applyBorder="1" applyAlignment="1">
      <alignment vertical="center"/>
    </xf>
    <xf numFmtId="168" fontId="42" fillId="0" borderId="6" xfId="11" applyFont="1" applyFill="1" applyBorder="1" applyAlignment="1">
      <alignment vertical="center"/>
    </xf>
    <xf numFmtId="14" fontId="29" fillId="0" borderId="13" xfId="0" applyNumberFormat="1" applyFont="1" applyBorder="1" applyAlignment="1">
      <alignment vertical="center"/>
    </xf>
    <xf numFmtId="0" fontId="29" fillId="0" borderId="6" xfId="0" applyFont="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7" fillId="13" borderId="71" xfId="22" applyFont="1" applyFill="1" applyBorder="1" applyAlignment="1">
      <alignment horizontal="center" vertical="center" wrapText="1"/>
    </xf>
    <xf numFmtId="0" fontId="27" fillId="13" borderId="72" xfId="22" applyFont="1" applyFill="1" applyBorder="1" applyAlignment="1">
      <alignment horizontal="center" vertical="center" wrapText="1"/>
    </xf>
    <xf numFmtId="0" fontId="26" fillId="0" borderId="19" xfId="22" applyFont="1" applyBorder="1" applyAlignment="1">
      <alignment horizontal="center" vertical="center" wrapText="1"/>
    </xf>
    <xf numFmtId="0" fontId="26" fillId="0" borderId="31"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0" fontId="26" fillId="0" borderId="5"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13" borderId="36" xfId="22" applyFont="1" applyFill="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9" borderId="51" xfId="0" applyFont="1" applyFill="1" applyBorder="1" applyAlignment="1">
      <alignment horizontal="center" vertical="center"/>
    </xf>
    <xf numFmtId="0" fontId="29" fillId="9" borderId="52" xfId="0" applyFont="1" applyFill="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9" borderId="53" xfId="0" applyFont="1" applyFill="1" applyBorder="1" applyAlignment="1">
      <alignment horizontal="center" vertical="center"/>
    </xf>
    <xf numFmtId="0" fontId="29" fillId="9" borderId="54" xfId="0" applyFont="1" applyFill="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26" fillId="0" borderId="58" xfId="22" applyNumberFormat="1" applyFont="1" applyBorder="1" applyAlignment="1">
      <alignment vertical="center" wrapText="1"/>
    </xf>
    <xf numFmtId="2" fontId="26" fillId="0" borderId="14" xfId="22" applyNumberFormat="1" applyFont="1" applyBorder="1" applyAlignment="1">
      <alignment vertical="center" wrapText="1"/>
    </xf>
    <xf numFmtId="9" fontId="26" fillId="0" borderId="3" xfId="28" applyFont="1" applyBorder="1" applyAlignment="1">
      <alignment horizontal="center" vertical="center" wrapText="1"/>
    </xf>
    <xf numFmtId="9" fontId="26" fillId="0" borderId="4" xfId="28" applyFont="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9" borderId="29" xfId="30" applyFont="1" applyFill="1" applyBorder="1" applyAlignment="1" applyProtection="1">
      <alignment horizontal="center" vertical="center" wrapText="1"/>
    </xf>
    <xf numFmtId="9" fontId="26" fillId="9" borderId="7" xfId="30" applyFont="1" applyFill="1" applyBorder="1" applyAlignment="1" applyProtection="1">
      <alignment horizontal="center" vertical="center" wrapText="1"/>
    </xf>
    <xf numFmtId="9" fontId="26" fillId="9" borderId="8" xfId="30" applyFont="1" applyFill="1" applyBorder="1" applyAlignment="1" applyProtection="1">
      <alignment horizontal="center" vertical="center" wrapText="1"/>
    </xf>
    <xf numFmtId="9" fontId="26" fillId="9" borderId="44" xfId="30" applyFont="1" applyFill="1" applyBorder="1" applyAlignment="1" applyProtection="1">
      <alignment horizontal="center" vertical="center" wrapText="1"/>
    </xf>
    <xf numFmtId="9" fontId="26" fillId="9" borderId="45" xfId="30" applyFont="1" applyFill="1" applyBorder="1" applyAlignment="1" applyProtection="1">
      <alignment horizontal="center" vertical="center" wrapText="1"/>
    </xf>
    <xf numFmtId="9" fontId="26" fillId="9" borderId="46" xfId="30" applyFont="1" applyFill="1" applyBorder="1" applyAlignment="1" applyProtection="1">
      <alignment horizontal="center" vertical="center" wrapText="1"/>
    </xf>
    <xf numFmtId="9" fontId="26" fillId="9" borderId="6" xfId="30" applyFont="1" applyFill="1" applyBorder="1" applyAlignment="1" applyProtection="1">
      <alignment horizontal="center" vertical="center" wrapText="1"/>
    </xf>
    <xf numFmtId="9" fontId="26" fillId="9" borderId="5"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2" fontId="26" fillId="0" borderId="13" xfId="22" applyNumberFormat="1" applyFont="1" applyBorder="1" applyAlignment="1">
      <alignment vertical="center" wrapText="1"/>
    </xf>
    <xf numFmtId="0" fontId="29" fillId="0" borderId="23" xfId="0" applyFont="1" applyBorder="1" applyAlignment="1">
      <alignment vertical="center" wrapText="1"/>
    </xf>
    <xf numFmtId="2" fontId="26" fillId="0" borderId="6" xfId="22" applyNumberFormat="1" applyFont="1" applyBorder="1" applyAlignment="1">
      <alignment horizontal="center" vertical="center" wrapText="1"/>
    </xf>
    <xf numFmtId="2" fontId="26" fillId="0" borderId="5" xfId="22" applyNumberFormat="1" applyFont="1" applyBorder="1" applyAlignment="1">
      <alignment horizontal="center" vertical="center" wrapText="1"/>
    </xf>
    <xf numFmtId="2" fontId="26" fillId="0" borderId="58" xfId="22" applyNumberFormat="1" applyFont="1" applyBorder="1" applyAlignment="1">
      <alignment horizontal="left" vertical="center" wrapText="1"/>
    </xf>
    <xf numFmtId="2" fontId="26" fillId="0" borderId="14" xfId="22" applyNumberFormat="1" applyFont="1" applyBorder="1" applyAlignment="1">
      <alignment horizontal="left"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0" fontId="27" fillId="13" borderId="52" xfId="22" applyFont="1" applyFill="1" applyBorder="1" applyAlignment="1">
      <alignment horizontal="center" vertical="center" wrapText="1"/>
    </xf>
    <xf numFmtId="9" fontId="47" fillId="9" borderId="29" xfId="34" applyNumberFormat="1" applyFill="1" applyBorder="1" applyAlignment="1">
      <alignment horizontal="center" vertical="center" wrapText="1"/>
    </xf>
    <xf numFmtId="9" fontId="26" fillId="9" borderId="7" xfId="22" applyNumberFormat="1" applyFont="1" applyFill="1" applyBorder="1" applyAlignment="1">
      <alignment horizontal="center" vertical="center" wrapText="1"/>
    </xf>
    <xf numFmtId="9" fontId="26" fillId="9" borderId="59" xfId="22" applyNumberFormat="1" applyFont="1" applyFill="1" applyBorder="1" applyAlignment="1">
      <alignment horizontal="center" vertical="center" wrapText="1"/>
    </xf>
    <xf numFmtId="9" fontId="26" fillId="9" borderId="15" xfId="22" applyNumberFormat="1" applyFont="1" applyFill="1" applyBorder="1" applyAlignment="1">
      <alignment horizontal="center" vertical="center" wrapText="1"/>
    </xf>
    <xf numFmtId="9" fontId="26" fillId="9" borderId="10" xfId="22" applyNumberFormat="1" applyFont="1" applyFill="1" applyBorder="1" applyAlignment="1">
      <alignment horizontal="center" vertical="center" wrapText="1"/>
    </xf>
    <xf numFmtId="9" fontId="26" fillId="9" borderId="60" xfId="22" applyNumberFormat="1" applyFont="1" applyFill="1" applyBorder="1" applyAlignment="1">
      <alignment horizontal="center" vertical="center" wrapText="1"/>
    </xf>
    <xf numFmtId="9" fontId="26" fillId="9" borderId="6" xfId="22" applyNumberFormat="1" applyFont="1" applyFill="1" applyBorder="1" applyAlignment="1">
      <alignment horizontal="center" vertical="center" wrapText="1"/>
    </xf>
    <xf numFmtId="9" fontId="47" fillId="9" borderId="6" xfId="34" applyNumberFormat="1" applyFill="1" applyBorder="1" applyAlignment="1">
      <alignment horizontal="center" vertical="center" wrapText="1"/>
    </xf>
    <xf numFmtId="9" fontId="26" fillId="9" borderId="29" xfId="22" applyNumberFormat="1" applyFont="1" applyFill="1" applyBorder="1" applyAlignment="1">
      <alignment horizontal="center" vertical="center" wrapText="1"/>
    </xf>
    <xf numFmtId="9" fontId="26" fillId="9" borderId="8" xfId="22" applyNumberFormat="1" applyFont="1" applyFill="1" applyBorder="1" applyAlignment="1">
      <alignment horizontal="center" vertical="center" wrapText="1"/>
    </xf>
    <xf numFmtId="9" fontId="26" fillId="9" borderId="11" xfId="22" applyNumberFormat="1" applyFont="1" applyFill="1" applyBorder="1" applyAlignment="1">
      <alignment horizontal="center" vertical="center" wrapText="1"/>
    </xf>
    <xf numFmtId="9" fontId="26" fillId="9" borderId="29" xfId="22" applyNumberFormat="1" applyFont="1" applyFill="1" applyBorder="1" applyAlignment="1">
      <alignment horizontal="left" vertical="center" wrapText="1"/>
    </xf>
    <xf numFmtId="9" fontId="26" fillId="9" borderId="7" xfId="22" applyNumberFormat="1" applyFont="1" applyFill="1" applyBorder="1" applyAlignment="1">
      <alignment horizontal="left" vertical="center" wrapText="1"/>
    </xf>
    <xf numFmtId="9" fontId="26" fillId="9" borderId="8" xfId="22" applyNumberFormat="1" applyFont="1" applyFill="1" applyBorder="1" applyAlignment="1">
      <alignment horizontal="left" vertical="center" wrapText="1"/>
    </xf>
    <xf numFmtId="9" fontId="26" fillId="9" borderId="15" xfId="22" applyNumberFormat="1" applyFont="1" applyFill="1" applyBorder="1" applyAlignment="1">
      <alignment horizontal="left" vertical="center" wrapText="1"/>
    </xf>
    <xf numFmtId="9" fontId="26" fillId="9" borderId="10" xfId="22" applyNumberFormat="1" applyFont="1" applyFill="1" applyBorder="1" applyAlignment="1">
      <alignment horizontal="left" vertical="center" wrapText="1"/>
    </xf>
    <xf numFmtId="9" fontId="26" fillId="9" borderId="11" xfId="22" applyNumberFormat="1" applyFont="1" applyFill="1" applyBorder="1" applyAlignment="1">
      <alignment horizontal="left"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59"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8"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2" fontId="26" fillId="0" borderId="13" xfId="22" applyNumberFormat="1" applyFont="1" applyBorder="1" applyAlignment="1">
      <alignment horizontal="left" vertical="center" wrapText="1"/>
    </xf>
    <xf numFmtId="9" fontId="26" fillId="0" borderId="6" xfId="28" applyFont="1" applyBorder="1" applyAlignment="1">
      <alignment horizontal="center" vertical="center" wrapText="1"/>
    </xf>
    <xf numFmtId="0" fontId="29" fillId="9" borderId="49" xfId="0" applyFont="1" applyFill="1" applyBorder="1" applyAlignment="1">
      <alignment horizontal="center" vertical="center"/>
    </xf>
    <xf numFmtId="0" fontId="29" fillId="9" borderId="50" xfId="0" applyFont="1" applyFill="1" applyBorder="1" applyAlignment="1">
      <alignment horizontal="center" vertical="center"/>
    </xf>
    <xf numFmtId="0" fontId="49"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42" fillId="0" borderId="12" xfId="0" applyFont="1" applyBorder="1" applyAlignment="1">
      <alignment horizontal="left" vertical="center"/>
    </xf>
    <xf numFmtId="0" fontId="42" fillId="0" borderId="38" xfId="0" applyFont="1" applyBorder="1" applyAlignment="1">
      <alignment horizontal="left" vertical="center"/>
    </xf>
    <xf numFmtId="0" fontId="42"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48" fillId="12" borderId="6" xfId="22" applyFont="1" applyFill="1" applyBorder="1" applyAlignment="1">
      <alignment horizontal="center" vertical="center" wrapText="1"/>
    </xf>
    <xf numFmtId="0" fontId="49"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0" borderId="12"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14" fontId="27" fillId="0" borderId="6" xfId="0" applyNumberFormat="1" applyFont="1" applyBorder="1" applyAlignment="1">
      <alignment horizontal="center" vertical="center"/>
    </xf>
    <xf numFmtId="0" fontId="27" fillId="0" borderId="6" xfId="0" applyFont="1" applyBorder="1" applyAlignment="1">
      <alignment horizontal="center" vertical="center"/>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left"/>
    </xf>
    <xf numFmtId="0" fontId="29" fillId="0" borderId="10" xfId="0" applyFont="1" applyBorder="1" applyAlignment="1">
      <alignment horizontal="left"/>
    </xf>
    <xf numFmtId="0" fontId="29" fillId="0" borderId="60" xfId="0" applyFont="1" applyBorder="1" applyAlignment="1">
      <alignment horizontal="left"/>
    </xf>
    <xf numFmtId="0" fontId="29" fillId="0" borderId="12" xfId="0" applyFont="1" applyBorder="1" applyAlignment="1">
      <alignment horizontal="left"/>
    </xf>
    <xf numFmtId="0" fontId="29" fillId="0" borderId="38" xfId="0" applyFont="1" applyBorder="1" applyAlignment="1">
      <alignment horizontal="left"/>
    </xf>
    <xf numFmtId="0" fontId="29" fillId="0" borderId="52" xfId="0" applyFont="1" applyBorder="1" applyAlignment="1">
      <alignment horizontal="left"/>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52" xfId="0" applyFont="1" applyBorder="1" applyAlignment="1">
      <alignment horizontal="left" vertic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172" fontId="29" fillId="21" borderId="5" xfId="10" applyNumberFormat="1" applyFont="1" applyFill="1" applyBorder="1" applyAlignment="1">
      <alignment vertical="center"/>
    </xf>
    <xf numFmtId="172" fontId="29" fillId="21" borderId="4" xfId="10" applyNumberFormat="1" applyFont="1" applyFill="1" applyBorder="1" applyAlignment="1">
      <alignment vertical="center"/>
    </xf>
    <xf numFmtId="172" fontId="29" fillId="21" borderId="21" xfId="10" applyNumberFormat="1" applyFont="1" applyFill="1" applyBorder="1" applyAlignment="1">
      <alignment vertical="center"/>
    </xf>
    <xf numFmtId="172" fontId="29" fillId="21" borderId="6" xfId="10" applyNumberFormat="1" applyFont="1" applyFill="1" applyBorder="1" applyAlignment="1">
      <alignmen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A4E57F3-B3BB-4785-8C4A-53527EE62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F72CA27-9B93-4AF8-9251-0833CD042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eidy Maritza Ángel Hernández" id="{16E56B9C-00A3-49B4-94B9-BD4DD0C9FECB}" userId="S::langel@sdmujer.gov.co::8409ddf6-9613-4a22-84e3-6261615139b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X22" dT="2024-07-16T21:07:55.61" personId="{16E56B9C-00A3-49B4-94B9-BD4DD0C9FECB}" id="{D469DC53-B6B7-4BEC-A5AF-F05FFEFA1D64}">
    <text>OPS y vigilancia, logística y sc públicos</text>
  </threadedComment>
  <threadedComment ref="Y22" dT="2024-07-16T22:01:30.70" personId="{16E56B9C-00A3-49B4-94B9-BD4DD0C9FECB}" id="{121099F2-8135-48E8-AF83-B6C5AA27F7FB}">
    <text>Extintores, ferretería y lavado de tanques y Sc públicos</text>
  </threadedComment>
  <threadedComment ref="Z22" dT="2024-07-16T22:16:38.62" personId="{16E56B9C-00A3-49B4-94B9-BD4DD0C9FECB}" id="{70AE9865-DAA2-490E-9A03-CBE586918D1D}">
    <text>Sc Píblicos</text>
  </threadedComment>
  <threadedComment ref="AA22" dT="2024-07-16T22:16:03.84" personId="{16E56B9C-00A3-49B4-94B9-BD4DD0C9FECB}" id="{11CF000F-6F8E-47D1-AE44-09076CE95CD7}">
    <text>Adiciones traslado, trasteo, aseo y cafetería y servicios públicos</text>
  </threadedComment>
  <threadedComment ref="AB22" dT="2024-07-16T22:17:43.28" personId="{16E56B9C-00A3-49B4-94B9-BD4DD0C9FECB}" id="{28C7F1C3-EBA7-4055-BB0D-216BD68942FC}">
    <text>Servicios públicos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f:/g/personal/kforero_sdmujer_gov_co/ElubdGuhdoxHsbtNr4Wvc6QBsLCkClQWRYbmYOVk5nwu1w?e=YhehBL" TargetMode="External"/><Relationship Id="rId7" Type="http://schemas.openxmlformats.org/officeDocument/2006/relationships/comments" Target="../comments1.xml"/><Relationship Id="rId2" Type="http://schemas.openxmlformats.org/officeDocument/2006/relationships/hyperlink" Target="../../../../../../../../../../:f:/g/personal/kforero_sdmujer_gov_co/ErbkbYU3ZkhEo6JQ97uhVaUBM8CFIClZ_E_Tfubs-qiN8A?e=urc8y9" TargetMode="External"/><Relationship Id="rId1" Type="http://schemas.openxmlformats.org/officeDocument/2006/relationships/hyperlink" Target="../../../../../../../../../../:f:/g/personal/kforero_sdmujer_gov_co/EgKzrph7t3pDkUcLl5uDEMoBlJahs7AN5-pUTIQmMGR6JQ?e=AmneUM"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g/personal/kforero_sdmujer_gov_co/ElMYNk2igXFOr11A2Wmna_wBAYQw0SKO1YnnVsHk21QXpw?e=B8RNCz" TargetMode="External"/><Relationship Id="rId1" Type="http://schemas.openxmlformats.org/officeDocument/2006/relationships/hyperlink" Target="../../../../../../../../../../:f:/g/personal/kforero_sdmujer_gov_co/Eqlyp3wnNXFDmDbBesUUEYUBjRgCJf7FswTao4DlLPMY1Q?e=GEOOZ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f:/g/personal/kforero_sdmujer_gov_co/EkyAJycceotLqoFNVP9ubKEBHZ-A4rd1WHQqD4c0pRn5kw?e=shTD3D" TargetMode="External"/><Relationship Id="rId1" Type="http://schemas.openxmlformats.org/officeDocument/2006/relationships/hyperlink" Target="../../../../../../../../../../:f:/g/personal/kforero_sdmujer_gov_co/Eo-adMwBVZBKsZMy4R1m7FMBHT3Ze-zYhu3KV3Db_GsFew?e=DGiWgh"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hyperlink" Target="../../../../../../../../../../:f:/g/personal/kforero_sdmujer_gov_co/Eo-adMwBVZBKsZMy4R1m7FMBHT3Ze-zYhu3KV3Db_GsFew?e=DGiWgh" TargetMode="External"/><Relationship Id="rId3" Type="http://schemas.openxmlformats.org/officeDocument/2006/relationships/hyperlink" Target="../../../../../../../../../../:f:/g/personal/kforero_sdmujer_gov_co/ElubdGuhdoxHsbtNr4Wvc6QBsLCkClQWRYbmYOVk5nwu1w?e=YhehBL" TargetMode="External"/><Relationship Id="rId7" Type="http://schemas.openxmlformats.org/officeDocument/2006/relationships/hyperlink" Target="../../../../../../../../../../:f:/g/personal/kforero_sdmujer_gov_co/Eqlyp3wnNXFDmDbBesUUEYUBjRgCJf7FswTao4DlLPMY1Q?e=GEOOZL" TargetMode="External"/><Relationship Id="rId2" Type="http://schemas.openxmlformats.org/officeDocument/2006/relationships/hyperlink" Target="../../../../../../../../../../:f:/g/personal/kforero_sdmujer_gov_co/ErbkbYU3ZkhEo6JQ97uhVaUBM8CFIClZ_E_Tfubs-qiN8A?e=urc8y9" TargetMode="External"/><Relationship Id="rId1" Type="http://schemas.openxmlformats.org/officeDocument/2006/relationships/hyperlink" Target="../../../../../../../../../../:f:/g/personal/kforero_sdmujer_gov_co/EgKzrph7t3pDkUcLl5uDEMoBlJahs7AN5-pUTIQmMGR6JQ?e=AmneUM" TargetMode="External"/><Relationship Id="rId6" Type="http://schemas.openxmlformats.org/officeDocument/2006/relationships/hyperlink" Target="../../../../../../../../../../:f:/g/personal/kforero_sdmujer_gov_co/EkyAJycceotLqoFNVP9ubKEBHZ-A4rd1WHQqD4c0pRn5kw?e=shTD3D" TargetMode="External"/><Relationship Id="rId11" Type="http://schemas.openxmlformats.org/officeDocument/2006/relationships/comments" Target="../comments4.xml"/><Relationship Id="rId5" Type="http://schemas.openxmlformats.org/officeDocument/2006/relationships/hyperlink" Target="https://secretariadistritald.sharepoint.com/:f:/s/BogotCaminaSegura/EnkuttslmJJOijr2TjuJl00BlgWuED8Rw98o9g5sZLlH1Q?e=mtE8J4" TargetMode="External"/><Relationship Id="rId10" Type="http://schemas.openxmlformats.org/officeDocument/2006/relationships/vmlDrawing" Target="../drawings/vmlDrawing4.vml"/><Relationship Id="rId4" Type="http://schemas.openxmlformats.org/officeDocument/2006/relationships/hyperlink" Target="../../../../../../../../../../:f:/g/personal/kforero_sdmujer_gov_co/ElMYNk2igXFOr11A2Wmna_wBAYQw0SKO1YnnVsHk21QXpw?e=B8RNCz" TargetMode="External"/><Relationship Id="rId9"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A37" zoomScale="90" zoomScaleNormal="90" workbookViewId="0">
      <selection activeCell="B33" sqref="B33"/>
    </sheetView>
  </sheetViews>
  <sheetFormatPr baseColWidth="10" defaultColWidth="10.453125" defaultRowHeight="14" x14ac:dyDescent="0.35"/>
  <cols>
    <col min="1" max="1" width="72" style="94" bestFit="1" customWidth="1"/>
    <col min="2" max="2" width="78.453125" style="94" customWidth="1"/>
    <col min="3" max="3" width="10.453125" style="94"/>
    <col min="4" max="4" width="31.1796875" style="94" customWidth="1"/>
    <col min="5" max="5" width="70.1796875" style="94" customWidth="1"/>
    <col min="6" max="6" width="17.453125" style="94" customWidth="1"/>
    <col min="7" max="8" width="21.453125" style="94" customWidth="1"/>
    <col min="9" max="9" width="19.453125" style="94" customWidth="1"/>
    <col min="10" max="10" width="42" style="94" customWidth="1"/>
    <col min="11" max="256" width="10.453125" style="94"/>
    <col min="257" max="257" width="72" style="94" bestFit="1" customWidth="1"/>
    <col min="258" max="258" width="78.453125" style="94" customWidth="1"/>
    <col min="259" max="259" width="10.453125" style="94"/>
    <col min="260" max="260" width="31.1796875" style="94" customWidth="1"/>
    <col min="261" max="261" width="70.1796875" style="94" customWidth="1"/>
    <col min="262" max="262" width="17.453125" style="94" customWidth="1"/>
    <col min="263" max="264" width="21.453125" style="94" customWidth="1"/>
    <col min="265" max="265" width="19.453125" style="94" customWidth="1"/>
    <col min="266" max="266" width="42" style="94" customWidth="1"/>
    <col min="267" max="512" width="10.453125" style="94"/>
    <col min="513" max="513" width="72" style="94" bestFit="1" customWidth="1"/>
    <col min="514" max="514" width="78.453125" style="94" customWidth="1"/>
    <col min="515" max="515" width="10.453125" style="94"/>
    <col min="516" max="516" width="31.1796875" style="94" customWidth="1"/>
    <col min="517" max="517" width="70.1796875" style="94" customWidth="1"/>
    <col min="518" max="518" width="17.453125" style="94" customWidth="1"/>
    <col min="519" max="520" width="21.453125" style="94" customWidth="1"/>
    <col min="521" max="521" width="19.453125" style="94" customWidth="1"/>
    <col min="522" max="522" width="42" style="94" customWidth="1"/>
    <col min="523" max="768" width="10.453125" style="94"/>
    <col min="769" max="769" width="72" style="94" bestFit="1" customWidth="1"/>
    <col min="770" max="770" width="78.453125" style="94" customWidth="1"/>
    <col min="771" max="771" width="10.453125" style="94"/>
    <col min="772" max="772" width="31.1796875" style="94" customWidth="1"/>
    <col min="773" max="773" width="70.1796875" style="94" customWidth="1"/>
    <col min="774" max="774" width="17.453125" style="94" customWidth="1"/>
    <col min="775" max="776" width="21.453125" style="94" customWidth="1"/>
    <col min="777" max="777" width="19.453125" style="94" customWidth="1"/>
    <col min="778" max="778" width="42" style="94" customWidth="1"/>
    <col min="779" max="1024" width="10.453125" style="94"/>
    <col min="1025" max="1025" width="72" style="94" bestFit="1" customWidth="1"/>
    <col min="1026" max="1026" width="78.453125" style="94" customWidth="1"/>
    <col min="1027" max="1027" width="10.453125" style="94"/>
    <col min="1028" max="1028" width="31.1796875" style="94" customWidth="1"/>
    <col min="1029" max="1029" width="70.1796875" style="94" customWidth="1"/>
    <col min="1030" max="1030" width="17.453125" style="94" customWidth="1"/>
    <col min="1031" max="1032" width="21.453125" style="94" customWidth="1"/>
    <col min="1033" max="1033" width="19.453125" style="94" customWidth="1"/>
    <col min="1034" max="1034" width="42" style="94" customWidth="1"/>
    <col min="1035" max="1280" width="10.453125" style="94"/>
    <col min="1281" max="1281" width="72" style="94" bestFit="1" customWidth="1"/>
    <col min="1282" max="1282" width="78.453125" style="94" customWidth="1"/>
    <col min="1283" max="1283" width="10.453125" style="94"/>
    <col min="1284" max="1284" width="31.1796875" style="94" customWidth="1"/>
    <col min="1285" max="1285" width="70.1796875" style="94" customWidth="1"/>
    <col min="1286" max="1286" width="17.453125" style="94" customWidth="1"/>
    <col min="1287" max="1288" width="21.453125" style="94" customWidth="1"/>
    <col min="1289" max="1289" width="19.453125" style="94" customWidth="1"/>
    <col min="1290" max="1290" width="42" style="94" customWidth="1"/>
    <col min="1291" max="1536" width="10.453125" style="94"/>
    <col min="1537" max="1537" width="72" style="94" bestFit="1" customWidth="1"/>
    <col min="1538" max="1538" width="78.453125" style="94" customWidth="1"/>
    <col min="1539" max="1539" width="10.453125" style="94"/>
    <col min="1540" max="1540" width="31.1796875" style="94" customWidth="1"/>
    <col min="1541" max="1541" width="70.1796875" style="94" customWidth="1"/>
    <col min="1542" max="1542" width="17.453125" style="94" customWidth="1"/>
    <col min="1543" max="1544" width="21.453125" style="94" customWidth="1"/>
    <col min="1545" max="1545" width="19.453125" style="94" customWidth="1"/>
    <col min="1546" max="1546" width="42" style="94" customWidth="1"/>
    <col min="1547" max="1792" width="10.453125" style="94"/>
    <col min="1793" max="1793" width="72" style="94" bestFit="1" customWidth="1"/>
    <col min="1794" max="1794" width="78.453125" style="94" customWidth="1"/>
    <col min="1795" max="1795" width="10.453125" style="94"/>
    <col min="1796" max="1796" width="31.1796875" style="94" customWidth="1"/>
    <col min="1797" max="1797" width="70.1796875" style="94" customWidth="1"/>
    <col min="1798" max="1798" width="17.453125" style="94" customWidth="1"/>
    <col min="1799" max="1800" width="21.453125" style="94" customWidth="1"/>
    <col min="1801" max="1801" width="19.453125" style="94" customWidth="1"/>
    <col min="1802" max="1802" width="42" style="94" customWidth="1"/>
    <col min="1803" max="2048" width="10.453125" style="94"/>
    <col min="2049" max="2049" width="72" style="94" bestFit="1" customWidth="1"/>
    <col min="2050" max="2050" width="78.453125" style="94" customWidth="1"/>
    <col min="2051" max="2051" width="10.453125" style="94"/>
    <col min="2052" max="2052" width="31.1796875" style="94" customWidth="1"/>
    <col min="2053" max="2053" width="70.1796875" style="94" customWidth="1"/>
    <col min="2054" max="2054" width="17.453125" style="94" customWidth="1"/>
    <col min="2055" max="2056" width="21.453125" style="94" customWidth="1"/>
    <col min="2057" max="2057" width="19.453125" style="94" customWidth="1"/>
    <col min="2058" max="2058" width="42" style="94" customWidth="1"/>
    <col min="2059" max="2304" width="10.453125" style="94"/>
    <col min="2305" max="2305" width="72" style="94" bestFit="1" customWidth="1"/>
    <col min="2306" max="2306" width="78.453125" style="94" customWidth="1"/>
    <col min="2307" max="2307" width="10.453125" style="94"/>
    <col min="2308" max="2308" width="31.1796875" style="94" customWidth="1"/>
    <col min="2309" max="2309" width="70.1796875" style="94" customWidth="1"/>
    <col min="2310" max="2310" width="17.453125" style="94" customWidth="1"/>
    <col min="2311" max="2312" width="21.453125" style="94" customWidth="1"/>
    <col min="2313" max="2313" width="19.453125" style="94" customWidth="1"/>
    <col min="2314" max="2314" width="42" style="94" customWidth="1"/>
    <col min="2315" max="2560" width="10.453125" style="94"/>
    <col min="2561" max="2561" width="72" style="94" bestFit="1" customWidth="1"/>
    <col min="2562" max="2562" width="78.453125" style="94" customWidth="1"/>
    <col min="2563" max="2563" width="10.453125" style="94"/>
    <col min="2564" max="2564" width="31.1796875" style="94" customWidth="1"/>
    <col min="2565" max="2565" width="70.1796875" style="94" customWidth="1"/>
    <col min="2566" max="2566" width="17.453125" style="94" customWidth="1"/>
    <col min="2567" max="2568" width="21.453125" style="94" customWidth="1"/>
    <col min="2569" max="2569" width="19.453125" style="94" customWidth="1"/>
    <col min="2570" max="2570" width="42" style="94" customWidth="1"/>
    <col min="2571" max="2816" width="10.453125" style="94"/>
    <col min="2817" max="2817" width="72" style="94" bestFit="1" customWidth="1"/>
    <col min="2818" max="2818" width="78.453125" style="94" customWidth="1"/>
    <col min="2819" max="2819" width="10.453125" style="94"/>
    <col min="2820" max="2820" width="31.1796875" style="94" customWidth="1"/>
    <col min="2821" max="2821" width="70.1796875" style="94" customWidth="1"/>
    <col min="2822" max="2822" width="17.453125" style="94" customWidth="1"/>
    <col min="2823" max="2824" width="21.453125" style="94" customWidth="1"/>
    <col min="2825" max="2825" width="19.453125" style="94" customWidth="1"/>
    <col min="2826" max="2826" width="42" style="94" customWidth="1"/>
    <col min="2827" max="3072" width="10.453125" style="94"/>
    <col min="3073" max="3073" width="72" style="94" bestFit="1" customWidth="1"/>
    <col min="3074" max="3074" width="78.453125" style="94" customWidth="1"/>
    <col min="3075" max="3075" width="10.453125" style="94"/>
    <col min="3076" max="3076" width="31.1796875" style="94" customWidth="1"/>
    <col min="3077" max="3077" width="70.1796875" style="94" customWidth="1"/>
    <col min="3078" max="3078" width="17.453125" style="94" customWidth="1"/>
    <col min="3079" max="3080" width="21.453125" style="94" customWidth="1"/>
    <col min="3081" max="3081" width="19.453125" style="94" customWidth="1"/>
    <col min="3082" max="3082" width="42" style="94" customWidth="1"/>
    <col min="3083" max="3328" width="10.453125" style="94"/>
    <col min="3329" max="3329" width="72" style="94" bestFit="1" customWidth="1"/>
    <col min="3330" max="3330" width="78.453125" style="94" customWidth="1"/>
    <col min="3331" max="3331" width="10.453125" style="94"/>
    <col min="3332" max="3332" width="31.1796875" style="94" customWidth="1"/>
    <col min="3333" max="3333" width="70.1796875" style="94" customWidth="1"/>
    <col min="3334" max="3334" width="17.453125" style="94" customWidth="1"/>
    <col min="3335" max="3336" width="21.453125" style="94" customWidth="1"/>
    <col min="3337" max="3337" width="19.453125" style="94" customWidth="1"/>
    <col min="3338" max="3338" width="42" style="94" customWidth="1"/>
    <col min="3339" max="3584" width="10.453125" style="94"/>
    <col min="3585" max="3585" width="72" style="94" bestFit="1" customWidth="1"/>
    <col min="3586" max="3586" width="78.453125" style="94" customWidth="1"/>
    <col min="3587" max="3587" width="10.453125" style="94"/>
    <col min="3588" max="3588" width="31.1796875" style="94" customWidth="1"/>
    <col min="3589" max="3589" width="70.1796875" style="94" customWidth="1"/>
    <col min="3590" max="3590" width="17.453125" style="94" customWidth="1"/>
    <col min="3591" max="3592" width="21.453125" style="94" customWidth="1"/>
    <col min="3593" max="3593" width="19.453125" style="94" customWidth="1"/>
    <col min="3594" max="3594" width="42" style="94" customWidth="1"/>
    <col min="3595" max="3840" width="10.453125" style="94"/>
    <col min="3841" max="3841" width="72" style="94" bestFit="1" customWidth="1"/>
    <col min="3842" max="3842" width="78.453125" style="94" customWidth="1"/>
    <col min="3843" max="3843" width="10.453125" style="94"/>
    <col min="3844" max="3844" width="31.1796875" style="94" customWidth="1"/>
    <col min="3845" max="3845" width="70.1796875" style="94" customWidth="1"/>
    <col min="3846" max="3846" width="17.453125" style="94" customWidth="1"/>
    <col min="3847" max="3848" width="21.453125" style="94" customWidth="1"/>
    <col min="3849" max="3849" width="19.453125" style="94" customWidth="1"/>
    <col min="3850" max="3850" width="42" style="94" customWidth="1"/>
    <col min="3851" max="4096" width="10.453125" style="94"/>
    <col min="4097" max="4097" width="72" style="94" bestFit="1" customWidth="1"/>
    <col min="4098" max="4098" width="78.453125" style="94" customWidth="1"/>
    <col min="4099" max="4099" width="10.453125" style="94"/>
    <col min="4100" max="4100" width="31.1796875" style="94" customWidth="1"/>
    <col min="4101" max="4101" width="70.1796875" style="94" customWidth="1"/>
    <col min="4102" max="4102" width="17.453125" style="94" customWidth="1"/>
    <col min="4103" max="4104" width="21.453125" style="94" customWidth="1"/>
    <col min="4105" max="4105" width="19.453125" style="94" customWidth="1"/>
    <col min="4106" max="4106" width="42" style="94" customWidth="1"/>
    <col min="4107" max="4352" width="10.453125" style="94"/>
    <col min="4353" max="4353" width="72" style="94" bestFit="1" customWidth="1"/>
    <col min="4354" max="4354" width="78.453125" style="94" customWidth="1"/>
    <col min="4355" max="4355" width="10.453125" style="94"/>
    <col min="4356" max="4356" width="31.1796875" style="94" customWidth="1"/>
    <col min="4357" max="4357" width="70.1796875" style="94" customWidth="1"/>
    <col min="4358" max="4358" width="17.453125" style="94" customWidth="1"/>
    <col min="4359" max="4360" width="21.453125" style="94" customWidth="1"/>
    <col min="4361" max="4361" width="19.453125" style="94" customWidth="1"/>
    <col min="4362" max="4362" width="42" style="94" customWidth="1"/>
    <col min="4363" max="4608" width="10.453125" style="94"/>
    <col min="4609" max="4609" width="72" style="94" bestFit="1" customWidth="1"/>
    <col min="4610" max="4610" width="78.453125" style="94" customWidth="1"/>
    <col min="4611" max="4611" width="10.453125" style="94"/>
    <col min="4612" max="4612" width="31.1796875" style="94" customWidth="1"/>
    <col min="4613" max="4613" width="70.1796875" style="94" customWidth="1"/>
    <col min="4614" max="4614" width="17.453125" style="94" customWidth="1"/>
    <col min="4615" max="4616" width="21.453125" style="94" customWidth="1"/>
    <col min="4617" max="4617" width="19.453125" style="94" customWidth="1"/>
    <col min="4618" max="4618" width="42" style="94" customWidth="1"/>
    <col min="4619" max="4864" width="10.453125" style="94"/>
    <col min="4865" max="4865" width="72" style="94" bestFit="1" customWidth="1"/>
    <col min="4866" max="4866" width="78.453125" style="94" customWidth="1"/>
    <col min="4867" max="4867" width="10.453125" style="94"/>
    <col min="4868" max="4868" width="31.1796875" style="94" customWidth="1"/>
    <col min="4869" max="4869" width="70.1796875" style="94" customWidth="1"/>
    <col min="4870" max="4870" width="17.453125" style="94" customWidth="1"/>
    <col min="4871" max="4872" width="21.453125" style="94" customWidth="1"/>
    <col min="4873" max="4873" width="19.453125" style="94" customWidth="1"/>
    <col min="4874" max="4874" width="42" style="94" customWidth="1"/>
    <col min="4875" max="5120" width="10.453125" style="94"/>
    <col min="5121" max="5121" width="72" style="94" bestFit="1" customWidth="1"/>
    <col min="5122" max="5122" width="78.453125" style="94" customWidth="1"/>
    <col min="5123" max="5123" width="10.453125" style="94"/>
    <col min="5124" max="5124" width="31.1796875" style="94" customWidth="1"/>
    <col min="5125" max="5125" width="70.1796875" style="94" customWidth="1"/>
    <col min="5126" max="5126" width="17.453125" style="94" customWidth="1"/>
    <col min="5127" max="5128" width="21.453125" style="94" customWidth="1"/>
    <col min="5129" max="5129" width="19.453125" style="94" customWidth="1"/>
    <col min="5130" max="5130" width="42" style="94" customWidth="1"/>
    <col min="5131" max="5376" width="10.453125" style="94"/>
    <col min="5377" max="5377" width="72" style="94" bestFit="1" customWidth="1"/>
    <col min="5378" max="5378" width="78.453125" style="94" customWidth="1"/>
    <col min="5379" max="5379" width="10.453125" style="94"/>
    <col min="5380" max="5380" width="31.1796875" style="94" customWidth="1"/>
    <col min="5381" max="5381" width="70.1796875" style="94" customWidth="1"/>
    <col min="5382" max="5382" width="17.453125" style="94" customWidth="1"/>
    <col min="5383" max="5384" width="21.453125" style="94" customWidth="1"/>
    <col min="5385" max="5385" width="19.453125" style="94" customWidth="1"/>
    <col min="5386" max="5386" width="42" style="94" customWidth="1"/>
    <col min="5387" max="5632" width="10.453125" style="94"/>
    <col min="5633" max="5633" width="72" style="94" bestFit="1" customWidth="1"/>
    <col min="5634" max="5634" width="78.453125" style="94" customWidth="1"/>
    <col min="5635" max="5635" width="10.453125" style="94"/>
    <col min="5636" max="5636" width="31.1796875" style="94" customWidth="1"/>
    <col min="5637" max="5637" width="70.1796875" style="94" customWidth="1"/>
    <col min="5638" max="5638" width="17.453125" style="94" customWidth="1"/>
    <col min="5639" max="5640" width="21.453125" style="94" customWidth="1"/>
    <col min="5641" max="5641" width="19.453125" style="94" customWidth="1"/>
    <col min="5642" max="5642" width="42" style="94" customWidth="1"/>
    <col min="5643" max="5888" width="10.453125" style="94"/>
    <col min="5889" max="5889" width="72" style="94" bestFit="1" customWidth="1"/>
    <col min="5890" max="5890" width="78.453125" style="94" customWidth="1"/>
    <col min="5891" max="5891" width="10.453125" style="94"/>
    <col min="5892" max="5892" width="31.1796875" style="94" customWidth="1"/>
    <col min="5893" max="5893" width="70.1796875" style="94" customWidth="1"/>
    <col min="5894" max="5894" width="17.453125" style="94" customWidth="1"/>
    <col min="5895" max="5896" width="21.453125" style="94" customWidth="1"/>
    <col min="5897" max="5897" width="19.453125" style="94" customWidth="1"/>
    <col min="5898" max="5898" width="42" style="94" customWidth="1"/>
    <col min="5899" max="6144" width="10.453125" style="94"/>
    <col min="6145" max="6145" width="72" style="94" bestFit="1" customWidth="1"/>
    <col min="6146" max="6146" width="78.453125" style="94" customWidth="1"/>
    <col min="6147" max="6147" width="10.453125" style="94"/>
    <col min="6148" max="6148" width="31.1796875" style="94" customWidth="1"/>
    <col min="6149" max="6149" width="70.1796875" style="94" customWidth="1"/>
    <col min="6150" max="6150" width="17.453125" style="94" customWidth="1"/>
    <col min="6151" max="6152" width="21.453125" style="94" customWidth="1"/>
    <col min="6153" max="6153" width="19.453125" style="94" customWidth="1"/>
    <col min="6154" max="6154" width="42" style="94" customWidth="1"/>
    <col min="6155" max="6400" width="10.453125" style="94"/>
    <col min="6401" max="6401" width="72" style="94" bestFit="1" customWidth="1"/>
    <col min="6402" max="6402" width="78.453125" style="94" customWidth="1"/>
    <col min="6403" max="6403" width="10.453125" style="94"/>
    <col min="6404" max="6404" width="31.1796875" style="94" customWidth="1"/>
    <col min="6405" max="6405" width="70.1796875" style="94" customWidth="1"/>
    <col min="6406" max="6406" width="17.453125" style="94" customWidth="1"/>
    <col min="6407" max="6408" width="21.453125" style="94" customWidth="1"/>
    <col min="6409" max="6409" width="19.453125" style="94" customWidth="1"/>
    <col min="6410" max="6410" width="42" style="94" customWidth="1"/>
    <col min="6411" max="6656" width="10.453125" style="94"/>
    <col min="6657" max="6657" width="72" style="94" bestFit="1" customWidth="1"/>
    <col min="6658" max="6658" width="78.453125" style="94" customWidth="1"/>
    <col min="6659" max="6659" width="10.453125" style="94"/>
    <col min="6660" max="6660" width="31.1796875" style="94" customWidth="1"/>
    <col min="6661" max="6661" width="70.1796875" style="94" customWidth="1"/>
    <col min="6662" max="6662" width="17.453125" style="94" customWidth="1"/>
    <col min="6663" max="6664" width="21.453125" style="94" customWidth="1"/>
    <col min="6665" max="6665" width="19.453125" style="94" customWidth="1"/>
    <col min="6666" max="6666" width="42" style="94" customWidth="1"/>
    <col min="6667" max="6912" width="10.453125" style="94"/>
    <col min="6913" max="6913" width="72" style="94" bestFit="1" customWidth="1"/>
    <col min="6914" max="6914" width="78.453125" style="94" customWidth="1"/>
    <col min="6915" max="6915" width="10.453125" style="94"/>
    <col min="6916" max="6916" width="31.1796875" style="94" customWidth="1"/>
    <col min="6917" max="6917" width="70.1796875" style="94" customWidth="1"/>
    <col min="6918" max="6918" width="17.453125" style="94" customWidth="1"/>
    <col min="6919" max="6920" width="21.453125" style="94" customWidth="1"/>
    <col min="6921" max="6921" width="19.453125" style="94" customWidth="1"/>
    <col min="6922" max="6922" width="42" style="94" customWidth="1"/>
    <col min="6923" max="7168" width="10.453125" style="94"/>
    <col min="7169" max="7169" width="72" style="94" bestFit="1" customWidth="1"/>
    <col min="7170" max="7170" width="78.453125" style="94" customWidth="1"/>
    <col min="7171" max="7171" width="10.453125" style="94"/>
    <col min="7172" max="7172" width="31.1796875" style="94" customWidth="1"/>
    <col min="7173" max="7173" width="70.1796875" style="94" customWidth="1"/>
    <col min="7174" max="7174" width="17.453125" style="94" customWidth="1"/>
    <col min="7175" max="7176" width="21.453125" style="94" customWidth="1"/>
    <col min="7177" max="7177" width="19.453125" style="94" customWidth="1"/>
    <col min="7178" max="7178" width="42" style="94" customWidth="1"/>
    <col min="7179" max="7424" width="10.453125" style="94"/>
    <col min="7425" max="7425" width="72" style="94" bestFit="1" customWidth="1"/>
    <col min="7426" max="7426" width="78.453125" style="94" customWidth="1"/>
    <col min="7427" max="7427" width="10.453125" style="94"/>
    <col min="7428" max="7428" width="31.1796875" style="94" customWidth="1"/>
    <col min="7429" max="7429" width="70.1796875" style="94" customWidth="1"/>
    <col min="7430" max="7430" width="17.453125" style="94" customWidth="1"/>
    <col min="7431" max="7432" width="21.453125" style="94" customWidth="1"/>
    <col min="7433" max="7433" width="19.453125" style="94" customWidth="1"/>
    <col min="7434" max="7434" width="42" style="94" customWidth="1"/>
    <col min="7435" max="7680" width="10.453125" style="94"/>
    <col min="7681" max="7681" width="72" style="94" bestFit="1" customWidth="1"/>
    <col min="7682" max="7682" width="78.453125" style="94" customWidth="1"/>
    <col min="7683" max="7683" width="10.453125" style="94"/>
    <col min="7684" max="7684" width="31.1796875" style="94" customWidth="1"/>
    <col min="7685" max="7685" width="70.1796875" style="94" customWidth="1"/>
    <col min="7686" max="7686" width="17.453125" style="94" customWidth="1"/>
    <col min="7687" max="7688" width="21.453125" style="94" customWidth="1"/>
    <col min="7689" max="7689" width="19.453125" style="94" customWidth="1"/>
    <col min="7690" max="7690" width="42" style="94" customWidth="1"/>
    <col min="7691" max="7936" width="10.453125" style="94"/>
    <col min="7937" max="7937" width="72" style="94" bestFit="1" customWidth="1"/>
    <col min="7938" max="7938" width="78.453125" style="94" customWidth="1"/>
    <col min="7939" max="7939" width="10.453125" style="94"/>
    <col min="7940" max="7940" width="31.1796875" style="94" customWidth="1"/>
    <col min="7941" max="7941" width="70.1796875" style="94" customWidth="1"/>
    <col min="7942" max="7942" width="17.453125" style="94" customWidth="1"/>
    <col min="7943" max="7944" width="21.453125" style="94" customWidth="1"/>
    <col min="7945" max="7945" width="19.453125" style="94" customWidth="1"/>
    <col min="7946" max="7946" width="42" style="94" customWidth="1"/>
    <col min="7947" max="8192" width="10.453125" style="94"/>
    <col min="8193" max="8193" width="72" style="94" bestFit="1" customWidth="1"/>
    <col min="8194" max="8194" width="78.453125" style="94" customWidth="1"/>
    <col min="8195" max="8195" width="10.453125" style="94"/>
    <col min="8196" max="8196" width="31.1796875" style="94" customWidth="1"/>
    <col min="8197" max="8197" width="70.1796875" style="94" customWidth="1"/>
    <col min="8198" max="8198" width="17.453125" style="94" customWidth="1"/>
    <col min="8199" max="8200" width="21.453125" style="94" customWidth="1"/>
    <col min="8201" max="8201" width="19.453125" style="94" customWidth="1"/>
    <col min="8202" max="8202" width="42" style="94" customWidth="1"/>
    <col min="8203" max="8448" width="10.453125" style="94"/>
    <col min="8449" max="8449" width="72" style="94" bestFit="1" customWidth="1"/>
    <col min="8450" max="8450" width="78.453125" style="94" customWidth="1"/>
    <col min="8451" max="8451" width="10.453125" style="94"/>
    <col min="8452" max="8452" width="31.1796875" style="94" customWidth="1"/>
    <col min="8453" max="8453" width="70.1796875" style="94" customWidth="1"/>
    <col min="8454" max="8454" width="17.453125" style="94" customWidth="1"/>
    <col min="8455" max="8456" width="21.453125" style="94" customWidth="1"/>
    <col min="8457" max="8457" width="19.453125" style="94" customWidth="1"/>
    <col min="8458" max="8458" width="42" style="94" customWidth="1"/>
    <col min="8459" max="8704" width="10.453125" style="94"/>
    <col min="8705" max="8705" width="72" style="94" bestFit="1" customWidth="1"/>
    <col min="8706" max="8706" width="78.453125" style="94" customWidth="1"/>
    <col min="8707" max="8707" width="10.453125" style="94"/>
    <col min="8708" max="8708" width="31.1796875" style="94" customWidth="1"/>
    <col min="8709" max="8709" width="70.1796875" style="94" customWidth="1"/>
    <col min="8710" max="8710" width="17.453125" style="94" customWidth="1"/>
    <col min="8711" max="8712" width="21.453125" style="94" customWidth="1"/>
    <col min="8713" max="8713" width="19.453125" style="94" customWidth="1"/>
    <col min="8714" max="8714" width="42" style="94" customWidth="1"/>
    <col min="8715" max="8960" width="10.453125" style="94"/>
    <col min="8961" max="8961" width="72" style="94" bestFit="1" customWidth="1"/>
    <col min="8962" max="8962" width="78.453125" style="94" customWidth="1"/>
    <col min="8963" max="8963" width="10.453125" style="94"/>
    <col min="8964" max="8964" width="31.1796875" style="94" customWidth="1"/>
    <col min="8965" max="8965" width="70.1796875" style="94" customWidth="1"/>
    <col min="8966" max="8966" width="17.453125" style="94" customWidth="1"/>
    <col min="8967" max="8968" width="21.453125" style="94" customWidth="1"/>
    <col min="8969" max="8969" width="19.453125" style="94" customWidth="1"/>
    <col min="8970" max="8970" width="42" style="94" customWidth="1"/>
    <col min="8971" max="9216" width="10.453125" style="94"/>
    <col min="9217" max="9217" width="72" style="94" bestFit="1" customWidth="1"/>
    <col min="9218" max="9218" width="78.453125" style="94" customWidth="1"/>
    <col min="9219" max="9219" width="10.453125" style="94"/>
    <col min="9220" max="9220" width="31.1796875" style="94" customWidth="1"/>
    <col min="9221" max="9221" width="70.1796875" style="94" customWidth="1"/>
    <col min="9222" max="9222" width="17.453125" style="94" customWidth="1"/>
    <col min="9223" max="9224" width="21.453125" style="94" customWidth="1"/>
    <col min="9225" max="9225" width="19.453125" style="94" customWidth="1"/>
    <col min="9226" max="9226" width="42" style="94" customWidth="1"/>
    <col min="9227" max="9472" width="10.453125" style="94"/>
    <col min="9473" max="9473" width="72" style="94" bestFit="1" customWidth="1"/>
    <col min="9474" max="9474" width="78.453125" style="94" customWidth="1"/>
    <col min="9475" max="9475" width="10.453125" style="94"/>
    <col min="9476" max="9476" width="31.1796875" style="94" customWidth="1"/>
    <col min="9477" max="9477" width="70.1796875" style="94" customWidth="1"/>
    <col min="9478" max="9478" width="17.453125" style="94" customWidth="1"/>
    <col min="9479" max="9480" width="21.453125" style="94" customWidth="1"/>
    <col min="9481" max="9481" width="19.453125" style="94" customWidth="1"/>
    <col min="9482" max="9482" width="42" style="94" customWidth="1"/>
    <col min="9483" max="9728" width="10.453125" style="94"/>
    <col min="9729" max="9729" width="72" style="94" bestFit="1" customWidth="1"/>
    <col min="9730" max="9730" width="78.453125" style="94" customWidth="1"/>
    <col min="9731" max="9731" width="10.453125" style="94"/>
    <col min="9732" max="9732" width="31.1796875" style="94" customWidth="1"/>
    <col min="9733" max="9733" width="70.1796875" style="94" customWidth="1"/>
    <col min="9734" max="9734" width="17.453125" style="94" customWidth="1"/>
    <col min="9735" max="9736" width="21.453125" style="94" customWidth="1"/>
    <col min="9737" max="9737" width="19.453125" style="94" customWidth="1"/>
    <col min="9738" max="9738" width="42" style="94" customWidth="1"/>
    <col min="9739" max="9984" width="10.453125" style="94"/>
    <col min="9985" max="9985" width="72" style="94" bestFit="1" customWidth="1"/>
    <col min="9986" max="9986" width="78.453125" style="94" customWidth="1"/>
    <col min="9987" max="9987" width="10.453125" style="94"/>
    <col min="9988" max="9988" width="31.1796875" style="94" customWidth="1"/>
    <col min="9989" max="9989" width="70.1796875" style="94" customWidth="1"/>
    <col min="9990" max="9990" width="17.453125" style="94" customWidth="1"/>
    <col min="9991" max="9992" width="21.453125" style="94" customWidth="1"/>
    <col min="9993" max="9993" width="19.453125" style="94" customWidth="1"/>
    <col min="9994" max="9994" width="42" style="94" customWidth="1"/>
    <col min="9995" max="10240" width="10.453125" style="94"/>
    <col min="10241" max="10241" width="72" style="94" bestFit="1" customWidth="1"/>
    <col min="10242" max="10242" width="78.453125" style="94" customWidth="1"/>
    <col min="10243" max="10243" width="10.453125" style="94"/>
    <col min="10244" max="10244" width="31.1796875" style="94" customWidth="1"/>
    <col min="10245" max="10245" width="70.1796875" style="94" customWidth="1"/>
    <col min="10246" max="10246" width="17.453125" style="94" customWidth="1"/>
    <col min="10247" max="10248" width="21.453125" style="94" customWidth="1"/>
    <col min="10249" max="10249" width="19.453125" style="94" customWidth="1"/>
    <col min="10250" max="10250" width="42" style="94" customWidth="1"/>
    <col min="10251" max="10496" width="10.453125" style="94"/>
    <col min="10497" max="10497" width="72" style="94" bestFit="1" customWidth="1"/>
    <col min="10498" max="10498" width="78.453125" style="94" customWidth="1"/>
    <col min="10499" max="10499" width="10.453125" style="94"/>
    <col min="10500" max="10500" width="31.1796875" style="94" customWidth="1"/>
    <col min="10501" max="10501" width="70.1796875" style="94" customWidth="1"/>
    <col min="10502" max="10502" width="17.453125" style="94" customWidth="1"/>
    <col min="10503" max="10504" width="21.453125" style="94" customWidth="1"/>
    <col min="10505" max="10505" width="19.453125" style="94" customWidth="1"/>
    <col min="10506" max="10506" width="42" style="94" customWidth="1"/>
    <col min="10507" max="10752" width="10.453125" style="94"/>
    <col min="10753" max="10753" width="72" style="94" bestFit="1" customWidth="1"/>
    <col min="10754" max="10754" width="78.453125" style="94" customWidth="1"/>
    <col min="10755" max="10755" width="10.453125" style="94"/>
    <col min="10756" max="10756" width="31.1796875" style="94" customWidth="1"/>
    <col min="10757" max="10757" width="70.1796875" style="94" customWidth="1"/>
    <col min="10758" max="10758" width="17.453125" style="94" customWidth="1"/>
    <col min="10759" max="10760" width="21.453125" style="94" customWidth="1"/>
    <col min="10761" max="10761" width="19.453125" style="94" customWidth="1"/>
    <col min="10762" max="10762" width="42" style="94" customWidth="1"/>
    <col min="10763" max="11008" width="10.453125" style="94"/>
    <col min="11009" max="11009" width="72" style="94" bestFit="1" customWidth="1"/>
    <col min="11010" max="11010" width="78.453125" style="94" customWidth="1"/>
    <col min="11011" max="11011" width="10.453125" style="94"/>
    <col min="11012" max="11012" width="31.1796875" style="94" customWidth="1"/>
    <col min="11013" max="11013" width="70.1796875" style="94" customWidth="1"/>
    <col min="11014" max="11014" width="17.453125" style="94" customWidth="1"/>
    <col min="11015" max="11016" width="21.453125" style="94" customWidth="1"/>
    <col min="11017" max="11017" width="19.453125" style="94" customWidth="1"/>
    <col min="11018" max="11018" width="42" style="94" customWidth="1"/>
    <col min="11019" max="11264" width="10.453125" style="94"/>
    <col min="11265" max="11265" width="72" style="94" bestFit="1" customWidth="1"/>
    <col min="11266" max="11266" width="78.453125" style="94" customWidth="1"/>
    <col min="11267" max="11267" width="10.453125" style="94"/>
    <col min="11268" max="11268" width="31.1796875" style="94" customWidth="1"/>
    <col min="11269" max="11269" width="70.1796875" style="94" customWidth="1"/>
    <col min="11270" max="11270" width="17.453125" style="94" customWidth="1"/>
    <col min="11271" max="11272" width="21.453125" style="94" customWidth="1"/>
    <col min="11273" max="11273" width="19.453125" style="94" customWidth="1"/>
    <col min="11274" max="11274" width="42" style="94" customWidth="1"/>
    <col min="11275" max="11520" width="10.453125" style="94"/>
    <col min="11521" max="11521" width="72" style="94" bestFit="1" customWidth="1"/>
    <col min="11522" max="11522" width="78.453125" style="94" customWidth="1"/>
    <col min="11523" max="11523" width="10.453125" style="94"/>
    <col min="11524" max="11524" width="31.1796875" style="94" customWidth="1"/>
    <col min="11525" max="11525" width="70.1796875" style="94" customWidth="1"/>
    <col min="11526" max="11526" width="17.453125" style="94" customWidth="1"/>
    <col min="11527" max="11528" width="21.453125" style="94" customWidth="1"/>
    <col min="11529" max="11529" width="19.453125" style="94" customWidth="1"/>
    <col min="11530" max="11530" width="42" style="94" customWidth="1"/>
    <col min="11531" max="11776" width="10.453125" style="94"/>
    <col min="11777" max="11777" width="72" style="94" bestFit="1" customWidth="1"/>
    <col min="11778" max="11778" width="78.453125" style="94" customWidth="1"/>
    <col min="11779" max="11779" width="10.453125" style="94"/>
    <col min="11780" max="11780" width="31.1796875" style="94" customWidth="1"/>
    <col min="11781" max="11781" width="70.1796875" style="94" customWidth="1"/>
    <col min="11782" max="11782" width="17.453125" style="94" customWidth="1"/>
    <col min="11783" max="11784" width="21.453125" style="94" customWidth="1"/>
    <col min="11785" max="11785" width="19.453125" style="94" customWidth="1"/>
    <col min="11786" max="11786" width="42" style="94" customWidth="1"/>
    <col min="11787" max="12032" width="10.453125" style="94"/>
    <col min="12033" max="12033" width="72" style="94" bestFit="1" customWidth="1"/>
    <col min="12034" max="12034" width="78.453125" style="94" customWidth="1"/>
    <col min="12035" max="12035" width="10.453125" style="94"/>
    <col min="12036" max="12036" width="31.1796875" style="94" customWidth="1"/>
    <col min="12037" max="12037" width="70.1796875" style="94" customWidth="1"/>
    <col min="12038" max="12038" width="17.453125" style="94" customWidth="1"/>
    <col min="12039" max="12040" width="21.453125" style="94" customWidth="1"/>
    <col min="12041" max="12041" width="19.453125" style="94" customWidth="1"/>
    <col min="12042" max="12042" width="42" style="94" customWidth="1"/>
    <col min="12043" max="12288" width="10.453125" style="94"/>
    <col min="12289" max="12289" width="72" style="94" bestFit="1" customWidth="1"/>
    <col min="12290" max="12290" width="78.453125" style="94" customWidth="1"/>
    <col min="12291" max="12291" width="10.453125" style="94"/>
    <col min="12292" max="12292" width="31.1796875" style="94" customWidth="1"/>
    <col min="12293" max="12293" width="70.1796875" style="94" customWidth="1"/>
    <col min="12294" max="12294" width="17.453125" style="94" customWidth="1"/>
    <col min="12295" max="12296" width="21.453125" style="94" customWidth="1"/>
    <col min="12297" max="12297" width="19.453125" style="94" customWidth="1"/>
    <col min="12298" max="12298" width="42" style="94" customWidth="1"/>
    <col min="12299" max="12544" width="10.453125" style="94"/>
    <col min="12545" max="12545" width="72" style="94" bestFit="1" customWidth="1"/>
    <col min="12546" max="12546" width="78.453125" style="94" customWidth="1"/>
    <col min="12547" max="12547" width="10.453125" style="94"/>
    <col min="12548" max="12548" width="31.1796875" style="94" customWidth="1"/>
    <col min="12549" max="12549" width="70.1796875" style="94" customWidth="1"/>
    <col min="12550" max="12550" width="17.453125" style="94" customWidth="1"/>
    <col min="12551" max="12552" width="21.453125" style="94" customWidth="1"/>
    <col min="12553" max="12553" width="19.453125" style="94" customWidth="1"/>
    <col min="12554" max="12554" width="42" style="94" customWidth="1"/>
    <col min="12555" max="12800" width="10.453125" style="94"/>
    <col min="12801" max="12801" width="72" style="94" bestFit="1" customWidth="1"/>
    <col min="12802" max="12802" width="78.453125" style="94" customWidth="1"/>
    <col min="12803" max="12803" width="10.453125" style="94"/>
    <col min="12804" max="12804" width="31.1796875" style="94" customWidth="1"/>
    <col min="12805" max="12805" width="70.1796875" style="94" customWidth="1"/>
    <col min="12806" max="12806" width="17.453125" style="94" customWidth="1"/>
    <col min="12807" max="12808" width="21.453125" style="94" customWidth="1"/>
    <col min="12809" max="12809" width="19.453125" style="94" customWidth="1"/>
    <col min="12810" max="12810" width="42" style="94" customWidth="1"/>
    <col min="12811" max="13056" width="10.453125" style="94"/>
    <col min="13057" max="13057" width="72" style="94" bestFit="1" customWidth="1"/>
    <col min="13058" max="13058" width="78.453125" style="94" customWidth="1"/>
    <col min="13059" max="13059" width="10.453125" style="94"/>
    <col min="13060" max="13060" width="31.1796875" style="94" customWidth="1"/>
    <col min="13061" max="13061" width="70.1796875" style="94" customWidth="1"/>
    <col min="13062" max="13062" width="17.453125" style="94" customWidth="1"/>
    <col min="13063" max="13064" width="21.453125" style="94" customWidth="1"/>
    <col min="13065" max="13065" width="19.453125" style="94" customWidth="1"/>
    <col min="13066" max="13066" width="42" style="94" customWidth="1"/>
    <col min="13067" max="13312" width="10.453125" style="94"/>
    <col min="13313" max="13313" width="72" style="94" bestFit="1" customWidth="1"/>
    <col min="13314" max="13314" width="78.453125" style="94" customWidth="1"/>
    <col min="13315" max="13315" width="10.453125" style="94"/>
    <col min="13316" max="13316" width="31.1796875" style="94" customWidth="1"/>
    <col min="13317" max="13317" width="70.1796875" style="94" customWidth="1"/>
    <col min="13318" max="13318" width="17.453125" style="94" customWidth="1"/>
    <col min="13319" max="13320" width="21.453125" style="94" customWidth="1"/>
    <col min="13321" max="13321" width="19.453125" style="94" customWidth="1"/>
    <col min="13322" max="13322" width="42" style="94" customWidth="1"/>
    <col min="13323" max="13568" width="10.453125" style="94"/>
    <col min="13569" max="13569" width="72" style="94" bestFit="1" customWidth="1"/>
    <col min="13570" max="13570" width="78.453125" style="94" customWidth="1"/>
    <col min="13571" max="13571" width="10.453125" style="94"/>
    <col min="13572" max="13572" width="31.1796875" style="94" customWidth="1"/>
    <col min="13573" max="13573" width="70.1796875" style="94" customWidth="1"/>
    <col min="13574" max="13574" width="17.453125" style="94" customWidth="1"/>
    <col min="13575" max="13576" width="21.453125" style="94" customWidth="1"/>
    <col min="13577" max="13577" width="19.453125" style="94" customWidth="1"/>
    <col min="13578" max="13578" width="42" style="94" customWidth="1"/>
    <col min="13579" max="13824" width="10.453125" style="94"/>
    <col min="13825" max="13825" width="72" style="94" bestFit="1" customWidth="1"/>
    <col min="13826" max="13826" width="78.453125" style="94" customWidth="1"/>
    <col min="13827" max="13827" width="10.453125" style="94"/>
    <col min="13828" max="13828" width="31.1796875" style="94" customWidth="1"/>
    <col min="13829" max="13829" width="70.1796875" style="94" customWidth="1"/>
    <col min="13830" max="13830" width="17.453125" style="94" customWidth="1"/>
    <col min="13831" max="13832" width="21.453125" style="94" customWidth="1"/>
    <col min="13833" max="13833" width="19.453125" style="94" customWidth="1"/>
    <col min="13834" max="13834" width="42" style="94" customWidth="1"/>
    <col min="13835" max="14080" width="10.453125" style="94"/>
    <col min="14081" max="14081" width="72" style="94" bestFit="1" customWidth="1"/>
    <col min="14082" max="14082" width="78.453125" style="94" customWidth="1"/>
    <col min="14083" max="14083" width="10.453125" style="94"/>
    <col min="14084" max="14084" width="31.1796875" style="94" customWidth="1"/>
    <col min="14085" max="14085" width="70.1796875" style="94" customWidth="1"/>
    <col min="14086" max="14086" width="17.453125" style="94" customWidth="1"/>
    <col min="14087" max="14088" width="21.453125" style="94" customWidth="1"/>
    <col min="14089" max="14089" width="19.453125" style="94" customWidth="1"/>
    <col min="14090" max="14090" width="42" style="94" customWidth="1"/>
    <col min="14091" max="14336" width="10.453125" style="94"/>
    <col min="14337" max="14337" width="72" style="94" bestFit="1" customWidth="1"/>
    <col min="14338" max="14338" width="78.453125" style="94" customWidth="1"/>
    <col min="14339" max="14339" width="10.453125" style="94"/>
    <col min="14340" max="14340" width="31.1796875" style="94" customWidth="1"/>
    <col min="14341" max="14341" width="70.1796875" style="94" customWidth="1"/>
    <col min="14342" max="14342" width="17.453125" style="94" customWidth="1"/>
    <col min="14343" max="14344" width="21.453125" style="94" customWidth="1"/>
    <col min="14345" max="14345" width="19.453125" style="94" customWidth="1"/>
    <col min="14346" max="14346" width="42" style="94" customWidth="1"/>
    <col min="14347" max="14592" width="10.453125" style="94"/>
    <col min="14593" max="14593" width="72" style="94" bestFit="1" customWidth="1"/>
    <col min="14594" max="14594" width="78.453125" style="94" customWidth="1"/>
    <col min="14595" max="14595" width="10.453125" style="94"/>
    <col min="14596" max="14596" width="31.1796875" style="94" customWidth="1"/>
    <col min="14597" max="14597" width="70.1796875" style="94" customWidth="1"/>
    <col min="14598" max="14598" width="17.453125" style="94" customWidth="1"/>
    <col min="14599" max="14600" width="21.453125" style="94" customWidth="1"/>
    <col min="14601" max="14601" width="19.453125" style="94" customWidth="1"/>
    <col min="14602" max="14602" width="42" style="94" customWidth="1"/>
    <col min="14603" max="14848" width="10.453125" style="94"/>
    <col min="14849" max="14849" width="72" style="94" bestFit="1" customWidth="1"/>
    <col min="14850" max="14850" width="78.453125" style="94" customWidth="1"/>
    <col min="14851" max="14851" width="10.453125" style="94"/>
    <col min="14852" max="14852" width="31.1796875" style="94" customWidth="1"/>
    <col min="14853" max="14853" width="70.1796875" style="94" customWidth="1"/>
    <col min="14854" max="14854" width="17.453125" style="94" customWidth="1"/>
    <col min="14855" max="14856" width="21.453125" style="94" customWidth="1"/>
    <col min="14857" max="14857" width="19.453125" style="94" customWidth="1"/>
    <col min="14858" max="14858" width="42" style="94" customWidth="1"/>
    <col min="14859" max="15104" width="10.453125" style="94"/>
    <col min="15105" max="15105" width="72" style="94" bestFit="1" customWidth="1"/>
    <col min="15106" max="15106" width="78.453125" style="94" customWidth="1"/>
    <col min="15107" max="15107" width="10.453125" style="94"/>
    <col min="15108" max="15108" width="31.1796875" style="94" customWidth="1"/>
    <col min="15109" max="15109" width="70.1796875" style="94" customWidth="1"/>
    <col min="15110" max="15110" width="17.453125" style="94" customWidth="1"/>
    <col min="15111" max="15112" width="21.453125" style="94" customWidth="1"/>
    <col min="15113" max="15113" width="19.453125" style="94" customWidth="1"/>
    <col min="15114" max="15114" width="42" style="94" customWidth="1"/>
    <col min="15115" max="15360" width="10.453125" style="94"/>
    <col min="15361" max="15361" width="72" style="94" bestFit="1" customWidth="1"/>
    <col min="15362" max="15362" width="78.453125" style="94" customWidth="1"/>
    <col min="15363" max="15363" width="10.453125" style="94"/>
    <col min="15364" max="15364" width="31.1796875" style="94" customWidth="1"/>
    <col min="15365" max="15365" width="70.1796875" style="94" customWidth="1"/>
    <col min="15366" max="15366" width="17.453125" style="94" customWidth="1"/>
    <col min="15367" max="15368" width="21.453125" style="94" customWidth="1"/>
    <col min="15369" max="15369" width="19.453125" style="94" customWidth="1"/>
    <col min="15370" max="15370" width="42" style="94" customWidth="1"/>
    <col min="15371" max="15616" width="10.453125" style="94"/>
    <col min="15617" max="15617" width="72" style="94" bestFit="1" customWidth="1"/>
    <col min="15618" max="15618" width="78.453125" style="94" customWidth="1"/>
    <col min="15619" max="15619" width="10.453125" style="94"/>
    <col min="15620" max="15620" width="31.1796875" style="94" customWidth="1"/>
    <col min="15621" max="15621" width="70.1796875" style="94" customWidth="1"/>
    <col min="15622" max="15622" width="17.453125" style="94" customWidth="1"/>
    <col min="15623" max="15624" width="21.453125" style="94" customWidth="1"/>
    <col min="15625" max="15625" width="19.453125" style="94" customWidth="1"/>
    <col min="15626" max="15626" width="42" style="94" customWidth="1"/>
    <col min="15627" max="15872" width="10.453125" style="94"/>
    <col min="15873" max="15873" width="72" style="94" bestFit="1" customWidth="1"/>
    <col min="15874" max="15874" width="78.453125" style="94" customWidth="1"/>
    <col min="15875" max="15875" width="10.453125" style="94"/>
    <col min="15876" max="15876" width="31.1796875" style="94" customWidth="1"/>
    <col min="15877" max="15877" width="70.1796875" style="94" customWidth="1"/>
    <col min="15878" max="15878" width="17.453125" style="94" customWidth="1"/>
    <col min="15879" max="15880" width="21.453125" style="94" customWidth="1"/>
    <col min="15881" max="15881" width="19.453125" style="94" customWidth="1"/>
    <col min="15882" max="15882" width="42" style="94" customWidth="1"/>
    <col min="15883" max="16128" width="10.453125" style="94"/>
    <col min="16129" max="16129" width="72" style="94" bestFit="1" customWidth="1"/>
    <col min="16130" max="16130" width="78.453125" style="94" customWidth="1"/>
    <col min="16131" max="16131" width="10.453125" style="94"/>
    <col min="16132" max="16132" width="31.1796875" style="94" customWidth="1"/>
    <col min="16133" max="16133" width="70.1796875" style="94" customWidth="1"/>
    <col min="16134" max="16134" width="17.453125" style="94" customWidth="1"/>
    <col min="16135" max="16136" width="21.453125" style="94" customWidth="1"/>
    <col min="16137" max="16137" width="19.453125" style="94" customWidth="1"/>
    <col min="16138" max="16138" width="42" style="94" customWidth="1"/>
    <col min="16139" max="16384" width="10.453125" style="94"/>
  </cols>
  <sheetData>
    <row r="1" spans="1:2" ht="25.5" customHeight="1" x14ac:dyDescent="0.35">
      <c r="A1" s="252" t="s">
        <v>0</v>
      </c>
      <c r="B1" s="253"/>
    </row>
    <row r="2" spans="1:2" ht="25.5" customHeight="1" x14ac:dyDescent="0.35">
      <c r="A2" s="254" t="s">
        <v>1</v>
      </c>
      <c r="B2" s="255"/>
    </row>
    <row r="3" spans="1:2" x14ac:dyDescent="0.35">
      <c r="A3" s="95" t="s">
        <v>2</v>
      </c>
      <c r="B3" s="96" t="s">
        <v>3</v>
      </c>
    </row>
    <row r="4" spans="1:2" x14ac:dyDescent="0.35">
      <c r="A4" s="97" t="s">
        <v>4</v>
      </c>
      <c r="B4" s="98" t="s">
        <v>5</v>
      </c>
    </row>
    <row r="5" spans="1:2" x14ac:dyDescent="0.35">
      <c r="A5" s="97" t="s">
        <v>6</v>
      </c>
      <c r="B5" s="98" t="s">
        <v>7</v>
      </c>
    </row>
    <row r="6" spans="1:2" ht="98" x14ac:dyDescent="0.35">
      <c r="A6" s="97" t="s">
        <v>8</v>
      </c>
      <c r="B6" s="99" t="s">
        <v>9</v>
      </c>
    </row>
    <row r="7" spans="1:2" ht="40.5" customHeight="1" x14ac:dyDescent="0.35">
      <c r="A7" s="97" t="s">
        <v>10</v>
      </c>
      <c r="B7" s="100" t="s">
        <v>11</v>
      </c>
    </row>
    <row r="8" spans="1:2" ht="29.25" customHeight="1" x14ac:dyDescent="0.35">
      <c r="A8" s="97" t="s">
        <v>12</v>
      </c>
      <c r="B8" s="100" t="s">
        <v>13</v>
      </c>
    </row>
    <row r="9" spans="1:2" ht="38.25" customHeight="1" x14ac:dyDescent="0.35">
      <c r="A9" s="97" t="s">
        <v>14</v>
      </c>
      <c r="B9" s="100" t="s">
        <v>13</v>
      </c>
    </row>
    <row r="10" spans="1:2" ht="28" x14ac:dyDescent="0.35">
      <c r="A10" s="97" t="s">
        <v>15</v>
      </c>
      <c r="B10" s="101" t="s">
        <v>16</v>
      </c>
    </row>
    <row r="11" spans="1:2" x14ac:dyDescent="0.35">
      <c r="A11" s="97" t="s">
        <v>17</v>
      </c>
      <c r="B11" s="101" t="s">
        <v>18</v>
      </c>
    </row>
    <row r="12" spans="1:2" ht="8.25" customHeight="1" x14ac:dyDescent="0.35">
      <c r="A12" s="102"/>
      <c r="B12" s="103"/>
    </row>
    <row r="13" spans="1:2" x14ac:dyDescent="0.35">
      <c r="A13" s="97" t="s">
        <v>19</v>
      </c>
      <c r="B13" s="104" t="s">
        <v>20</v>
      </c>
    </row>
    <row r="14" spans="1:2" x14ac:dyDescent="0.35">
      <c r="A14" s="97" t="s">
        <v>21</v>
      </c>
      <c r="B14" s="104" t="s">
        <v>22</v>
      </c>
    </row>
    <row r="15" spans="1:2" ht="28" x14ac:dyDescent="0.35">
      <c r="A15" s="97" t="s">
        <v>23</v>
      </c>
      <c r="B15" s="104" t="s">
        <v>24</v>
      </c>
    </row>
    <row r="16" spans="1:2" x14ac:dyDescent="0.35">
      <c r="A16" s="97" t="s">
        <v>25</v>
      </c>
      <c r="B16" s="104" t="s">
        <v>26</v>
      </c>
    </row>
    <row r="17" spans="1:2" ht="8.25" customHeight="1" x14ac:dyDescent="0.35">
      <c r="A17" s="102"/>
      <c r="B17" s="105"/>
    </row>
    <row r="18" spans="1:2" ht="42" x14ac:dyDescent="0.35">
      <c r="A18" s="97" t="s">
        <v>27</v>
      </c>
      <c r="B18" s="104" t="s">
        <v>28</v>
      </c>
    </row>
    <row r="19" spans="1:2" ht="28" x14ac:dyDescent="0.35">
      <c r="A19" s="97" t="s">
        <v>29</v>
      </c>
      <c r="B19" s="104" t="s">
        <v>30</v>
      </c>
    </row>
    <row r="20" spans="1:2" ht="28" x14ac:dyDescent="0.35">
      <c r="A20" s="97" t="s">
        <v>31</v>
      </c>
      <c r="B20" s="104" t="s">
        <v>32</v>
      </c>
    </row>
    <row r="21" spans="1:2" ht="28" x14ac:dyDescent="0.35">
      <c r="A21" s="97" t="s">
        <v>25</v>
      </c>
      <c r="B21" s="104" t="s">
        <v>33</v>
      </c>
    </row>
    <row r="22" spans="1:2" ht="8.25" customHeight="1" x14ac:dyDescent="0.35">
      <c r="A22" s="102"/>
      <c r="B22" s="105"/>
    </row>
    <row r="23" spans="1:2" ht="31.5" customHeight="1" x14ac:dyDescent="0.35">
      <c r="A23" s="97" t="s">
        <v>34</v>
      </c>
      <c r="B23" s="104" t="s">
        <v>35</v>
      </c>
    </row>
    <row r="24" spans="1:2" x14ac:dyDescent="0.35">
      <c r="A24" s="97" t="s">
        <v>36</v>
      </c>
      <c r="B24" s="104" t="s">
        <v>37</v>
      </c>
    </row>
    <row r="25" spans="1:2" ht="20.25" customHeight="1" x14ac:dyDescent="0.35">
      <c r="A25" s="97" t="s">
        <v>38</v>
      </c>
      <c r="B25" s="104" t="s">
        <v>39</v>
      </c>
    </row>
    <row r="26" spans="1:2" ht="29.25" customHeight="1" x14ac:dyDescent="0.35">
      <c r="A26" s="97" t="s">
        <v>40</v>
      </c>
      <c r="B26" s="104" t="s">
        <v>41</v>
      </c>
    </row>
    <row r="27" spans="1:2" ht="21" customHeight="1" x14ac:dyDescent="0.35">
      <c r="A27" s="97" t="s">
        <v>42</v>
      </c>
      <c r="B27" s="104" t="s">
        <v>43</v>
      </c>
    </row>
    <row r="28" spans="1:2" ht="8.25" customHeight="1" x14ac:dyDescent="0.35">
      <c r="A28" s="102"/>
      <c r="B28" s="105"/>
    </row>
    <row r="29" spans="1:2" ht="28" x14ac:dyDescent="0.35">
      <c r="A29" s="97" t="s">
        <v>44</v>
      </c>
      <c r="B29" s="104" t="s">
        <v>45</v>
      </c>
    </row>
    <row r="30" spans="1:2" ht="42" x14ac:dyDescent="0.35">
      <c r="A30" s="97" t="s">
        <v>46</v>
      </c>
      <c r="B30" s="104" t="s">
        <v>47</v>
      </c>
    </row>
    <row r="31" spans="1:2" ht="42" x14ac:dyDescent="0.35">
      <c r="A31" s="97" t="s">
        <v>48</v>
      </c>
      <c r="B31" s="104" t="s">
        <v>49</v>
      </c>
    </row>
    <row r="32" spans="1:2" ht="28" x14ac:dyDescent="0.35">
      <c r="A32" s="97" t="s">
        <v>50</v>
      </c>
      <c r="B32" s="104" t="s">
        <v>51</v>
      </c>
    </row>
    <row r="33" spans="1:2" ht="56" x14ac:dyDescent="0.35">
      <c r="A33" s="97" t="s">
        <v>52</v>
      </c>
      <c r="B33" s="104" t="s">
        <v>53</v>
      </c>
    </row>
    <row r="34" spans="1:2" ht="85.5" customHeight="1" x14ac:dyDescent="0.35">
      <c r="A34" s="106" t="s">
        <v>54</v>
      </c>
      <c r="B34" s="104" t="s">
        <v>55</v>
      </c>
    </row>
    <row r="35" spans="1:2" ht="81.75" customHeight="1" x14ac:dyDescent="0.35">
      <c r="A35" s="106" t="s">
        <v>56</v>
      </c>
      <c r="B35" s="104" t="s">
        <v>57</v>
      </c>
    </row>
    <row r="36" spans="1:2" ht="54" customHeight="1" x14ac:dyDescent="0.35">
      <c r="A36" s="106" t="s">
        <v>58</v>
      </c>
      <c r="B36" s="104" t="s">
        <v>59</v>
      </c>
    </row>
    <row r="37" spans="1:2" ht="8.25" customHeight="1" x14ac:dyDescent="0.35">
      <c r="A37" s="107"/>
      <c r="B37" s="105"/>
    </row>
    <row r="38" spans="1:2" ht="56" x14ac:dyDescent="0.35">
      <c r="A38" s="106" t="s">
        <v>60</v>
      </c>
      <c r="B38" s="104" t="s">
        <v>61</v>
      </c>
    </row>
    <row r="39" spans="1:2" ht="42" x14ac:dyDescent="0.35">
      <c r="A39" s="106" t="s">
        <v>62</v>
      </c>
      <c r="B39" s="104" t="s">
        <v>63</v>
      </c>
    </row>
    <row r="40" spans="1:2" ht="28" x14ac:dyDescent="0.35">
      <c r="A40" s="106" t="s">
        <v>64</v>
      </c>
      <c r="B40" s="104" t="s">
        <v>65</v>
      </c>
    </row>
    <row r="41" spans="1:2" ht="70" x14ac:dyDescent="0.35">
      <c r="A41" s="106" t="s">
        <v>66</v>
      </c>
      <c r="B41" s="104" t="s">
        <v>67</v>
      </c>
    </row>
    <row r="42" spans="1:2" ht="28" x14ac:dyDescent="0.35">
      <c r="A42" s="97" t="s">
        <v>68</v>
      </c>
      <c r="B42" s="104" t="s">
        <v>69</v>
      </c>
    </row>
    <row r="43" spans="1:2" x14ac:dyDescent="0.35">
      <c r="A43" s="106"/>
      <c r="B43" s="108"/>
    </row>
    <row r="44" spans="1:2" ht="25.5" customHeight="1" x14ac:dyDescent="0.35">
      <c r="A44" s="254" t="s">
        <v>70</v>
      </c>
      <c r="B44" s="255"/>
    </row>
    <row r="45" spans="1:2" x14ac:dyDescent="0.35">
      <c r="A45" s="95" t="s">
        <v>2</v>
      </c>
      <c r="B45" s="96" t="s">
        <v>3</v>
      </c>
    </row>
    <row r="46" spans="1:2" x14ac:dyDescent="0.35">
      <c r="A46" s="97" t="s">
        <v>6</v>
      </c>
      <c r="B46" s="98" t="s">
        <v>7</v>
      </c>
    </row>
    <row r="47" spans="1:2" ht="98" x14ac:dyDescent="0.35">
      <c r="A47" s="97" t="s">
        <v>8</v>
      </c>
      <c r="B47" s="99" t="s">
        <v>9</v>
      </c>
    </row>
    <row r="48" spans="1:2" x14ac:dyDescent="0.35">
      <c r="A48" s="97" t="s">
        <v>71</v>
      </c>
      <c r="B48" s="109" t="s">
        <v>72</v>
      </c>
    </row>
    <row r="49" spans="1:2" ht="37.5" customHeight="1" x14ac:dyDescent="0.35">
      <c r="A49" s="97" t="s">
        <v>73</v>
      </c>
      <c r="B49" s="109" t="s">
        <v>13</v>
      </c>
    </row>
    <row r="50" spans="1:2" ht="28" x14ac:dyDescent="0.35">
      <c r="A50" s="97" t="s">
        <v>74</v>
      </c>
      <c r="B50" s="109" t="s">
        <v>75</v>
      </c>
    </row>
    <row r="51" spans="1:2" ht="42" x14ac:dyDescent="0.35">
      <c r="A51" s="97" t="s">
        <v>76</v>
      </c>
      <c r="B51" s="110" t="s">
        <v>77</v>
      </c>
    </row>
    <row r="52" spans="1:2" ht="42" x14ac:dyDescent="0.35">
      <c r="A52" s="97" t="s">
        <v>78</v>
      </c>
      <c r="B52" s="110" t="s">
        <v>79</v>
      </c>
    </row>
    <row r="53" spans="1:2" x14ac:dyDescent="0.35">
      <c r="A53" s="97" t="s">
        <v>80</v>
      </c>
      <c r="B53" s="110" t="s">
        <v>81</v>
      </c>
    </row>
    <row r="54" spans="1:2" ht="70" x14ac:dyDescent="0.35">
      <c r="A54" s="97" t="s">
        <v>82</v>
      </c>
      <c r="B54" s="110" t="s">
        <v>83</v>
      </c>
    </row>
    <row r="55" spans="1:2" ht="56" x14ac:dyDescent="0.35">
      <c r="A55" s="106" t="s">
        <v>84</v>
      </c>
      <c r="B55" s="110" t="s">
        <v>85</v>
      </c>
    </row>
    <row r="56" spans="1:2" ht="28" x14ac:dyDescent="0.35">
      <c r="A56" s="97" t="s">
        <v>86</v>
      </c>
      <c r="B56" s="110" t="s">
        <v>87</v>
      </c>
    </row>
    <row r="57" spans="1:2" ht="98" x14ac:dyDescent="0.35">
      <c r="A57" s="97" t="s">
        <v>88</v>
      </c>
      <c r="B57" s="110" t="s">
        <v>89</v>
      </c>
    </row>
    <row r="58" spans="1:2" x14ac:dyDescent="0.35">
      <c r="A58" s="97" t="s">
        <v>90</v>
      </c>
      <c r="B58" s="110" t="s">
        <v>91</v>
      </c>
    </row>
    <row r="59" spans="1:2" ht="28" x14ac:dyDescent="0.35">
      <c r="A59" s="97" t="s">
        <v>92</v>
      </c>
      <c r="B59" s="110" t="s">
        <v>93</v>
      </c>
    </row>
    <row r="60" spans="1:2" ht="28" x14ac:dyDescent="0.35">
      <c r="A60" s="97" t="s">
        <v>94</v>
      </c>
      <c r="B60" s="110" t="s">
        <v>95</v>
      </c>
    </row>
    <row r="61" spans="1:2" ht="28" x14ac:dyDescent="0.35">
      <c r="A61" s="97" t="s">
        <v>96</v>
      </c>
      <c r="B61" s="110" t="s">
        <v>97</v>
      </c>
    </row>
    <row r="62" spans="1:2" ht="28" x14ac:dyDescent="0.35">
      <c r="A62" s="97" t="s">
        <v>98</v>
      </c>
      <c r="B62" s="110" t="s">
        <v>99</v>
      </c>
    </row>
    <row r="63" spans="1:2" ht="42" x14ac:dyDescent="0.35">
      <c r="A63" s="97" t="s">
        <v>100</v>
      </c>
      <c r="B63" s="110" t="s">
        <v>101</v>
      </c>
    </row>
    <row r="64" spans="1:2" ht="79.5" customHeight="1" x14ac:dyDescent="0.35">
      <c r="A64" s="97" t="s">
        <v>102</v>
      </c>
      <c r="B64" s="110" t="s">
        <v>103</v>
      </c>
    </row>
    <row r="65" spans="1:2" ht="112" x14ac:dyDescent="0.35">
      <c r="A65" s="97" t="s">
        <v>104</v>
      </c>
      <c r="B65" s="110" t="s">
        <v>105</v>
      </c>
    </row>
    <row r="66" spans="1:2" ht="28" x14ac:dyDescent="0.35">
      <c r="A66" s="97" t="s">
        <v>106</v>
      </c>
      <c r="B66" s="110" t="s">
        <v>107</v>
      </c>
    </row>
    <row r="67" spans="1:2" ht="154" x14ac:dyDescent="0.35">
      <c r="A67" s="97" t="s">
        <v>108</v>
      </c>
      <c r="B67" s="110" t="s">
        <v>109</v>
      </c>
    </row>
    <row r="68" spans="1:2" ht="28" x14ac:dyDescent="0.35">
      <c r="A68" s="97" t="s">
        <v>110</v>
      </c>
      <c r="B68" s="110" t="s">
        <v>111</v>
      </c>
    </row>
    <row r="69" spans="1:2" ht="28" x14ac:dyDescent="0.35">
      <c r="A69" s="106" t="s">
        <v>112</v>
      </c>
      <c r="B69" s="110" t="s">
        <v>113</v>
      </c>
    </row>
    <row r="70" spans="1:2" ht="25.5" customHeight="1" x14ac:dyDescent="0.35">
      <c r="A70" s="254" t="s">
        <v>114</v>
      </c>
      <c r="B70" s="255"/>
    </row>
    <row r="71" spans="1:2" x14ac:dyDescent="0.35">
      <c r="A71" s="256" t="s">
        <v>115</v>
      </c>
      <c r="B71" s="257"/>
    </row>
    <row r="72" spans="1:2" ht="72" customHeight="1" x14ac:dyDescent="0.35">
      <c r="A72" s="250" t="s">
        <v>116</v>
      </c>
      <c r="B72" s="251"/>
    </row>
    <row r="73" spans="1:2" ht="28" x14ac:dyDescent="0.35">
      <c r="A73" s="97" t="s">
        <v>117</v>
      </c>
      <c r="B73" s="110" t="s">
        <v>118</v>
      </c>
    </row>
    <row r="74" spans="1:2" ht="28" x14ac:dyDescent="0.35">
      <c r="A74" s="106" t="s">
        <v>119</v>
      </c>
      <c r="B74" s="110"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7" tint="0.39997558519241921"/>
    <pageSetUpPr fitToPage="1"/>
  </sheetPr>
  <dimension ref="A1:AO49"/>
  <sheetViews>
    <sheetView showGridLines="0" tabSelected="1" topLeftCell="V16" zoomScale="85" zoomScaleNormal="85" workbookViewId="0">
      <selection activeCell="AC24" sqref="AC24"/>
    </sheetView>
  </sheetViews>
  <sheetFormatPr baseColWidth="10" defaultColWidth="10.453125" defaultRowHeight="14" x14ac:dyDescent="0.35"/>
  <cols>
    <col min="1" max="1" width="38.453125" style="15" customWidth="1"/>
    <col min="2" max="2" width="15.453125" style="15" customWidth="1"/>
    <col min="3" max="3" width="18.453125" style="15" customWidth="1"/>
    <col min="4" max="15" width="20.453125" style="15" customWidth="1"/>
    <col min="16" max="16" width="32.453125" style="15" customWidth="1"/>
    <col min="17" max="17" width="12" style="15" customWidth="1"/>
    <col min="18" max="18" width="8.1796875" style="15" customWidth="1"/>
    <col min="19" max="19" width="8.453125" style="15" customWidth="1"/>
    <col min="20" max="20" width="19.453125" style="15" customWidth="1"/>
    <col min="21" max="21" width="8.1796875" style="15" customWidth="1"/>
    <col min="22" max="22" width="7.453125" style="15" customWidth="1"/>
    <col min="23" max="23" width="15.1796875" style="15" customWidth="1"/>
    <col min="24" max="24" width="27" style="15" customWidth="1"/>
    <col min="25" max="29" width="18.453125" style="15" customWidth="1"/>
    <col min="30" max="30" width="13.1796875" style="15" customWidth="1"/>
    <col min="31" max="31" width="27.453125" style="15" customWidth="1"/>
    <col min="32" max="32" width="22.453125" style="15" customWidth="1"/>
    <col min="33" max="33" width="18.453125" style="15" bestFit="1" customWidth="1"/>
    <col min="34" max="34" width="8.453125" style="15" customWidth="1"/>
    <col min="35" max="35" width="18.453125" style="15" bestFit="1" customWidth="1"/>
    <col min="36" max="36" width="5.453125" style="15" customWidth="1"/>
    <col min="37" max="37" width="18.453125" style="15" bestFit="1" customWidth="1"/>
    <col min="38" max="38" width="4.453125" style="15" customWidth="1"/>
    <col min="39" max="39" width="23" style="15" bestFit="1" customWidth="1"/>
    <col min="40" max="40" width="10.453125" style="15"/>
    <col min="41" max="41" width="18.453125" style="15" bestFit="1" customWidth="1"/>
    <col min="42" max="42" width="16.1796875" style="15" customWidth="1"/>
    <col min="43" max="16384" width="10.453125" style="15"/>
  </cols>
  <sheetData>
    <row r="1" spans="1:31" ht="32.25" customHeight="1" thickBot="1" x14ac:dyDescent="0.4">
      <c r="A1" s="283"/>
      <c r="B1" s="286" t="s">
        <v>121</v>
      </c>
      <c r="C1" s="287"/>
      <c r="D1" s="287"/>
      <c r="E1" s="287"/>
      <c r="F1" s="287"/>
      <c r="G1" s="287"/>
      <c r="H1" s="287"/>
      <c r="I1" s="287"/>
      <c r="J1" s="287"/>
      <c r="K1" s="287"/>
      <c r="L1" s="287"/>
      <c r="M1" s="287"/>
      <c r="N1" s="287"/>
      <c r="O1" s="287"/>
      <c r="P1" s="287"/>
      <c r="Q1" s="287"/>
      <c r="R1" s="287"/>
      <c r="S1" s="287"/>
      <c r="T1" s="287"/>
      <c r="U1" s="287"/>
      <c r="V1" s="287"/>
      <c r="W1" s="287"/>
      <c r="X1" s="287"/>
      <c r="Y1" s="287"/>
      <c r="Z1" s="287"/>
      <c r="AA1" s="288"/>
      <c r="AB1" s="295" t="s">
        <v>122</v>
      </c>
      <c r="AC1" s="296"/>
      <c r="AD1" s="296"/>
      <c r="AE1" s="297"/>
    </row>
    <row r="2" spans="1:31" ht="30.75" customHeight="1" thickBot="1" x14ac:dyDescent="0.4">
      <c r="A2" s="284"/>
      <c r="B2" s="286" t="s">
        <v>123</v>
      </c>
      <c r="C2" s="287"/>
      <c r="D2" s="287"/>
      <c r="E2" s="287"/>
      <c r="F2" s="287"/>
      <c r="G2" s="287"/>
      <c r="H2" s="287"/>
      <c r="I2" s="287"/>
      <c r="J2" s="287"/>
      <c r="K2" s="287"/>
      <c r="L2" s="287"/>
      <c r="M2" s="287"/>
      <c r="N2" s="287"/>
      <c r="O2" s="287"/>
      <c r="P2" s="287"/>
      <c r="Q2" s="287"/>
      <c r="R2" s="287"/>
      <c r="S2" s="287"/>
      <c r="T2" s="287"/>
      <c r="U2" s="287"/>
      <c r="V2" s="287"/>
      <c r="W2" s="287"/>
      <c r="X2" s="287"/>
      <c r="Y2" s="287"/>
      <c r="Z2" s="287"/>
      <c r="AA2" s="288"/>
      <c r="AB2" s="295" t="s">
        <v>124</v>
      </c>
      <c r="AC2" s="296"/>
      <c r="AD2" s="296"/>
      <c r="AE2" s="297"/>
    </row>
    <row r="3" spans="1:31" ht="24" customHeight="1" thickBot="1" x14ac:dyDescent="0.4">
      <c r="A3" s="284"/>
      <c r="B3" s="289" t="s">
        <v>125</v>
      </c>
      <c r="C3" s="290"/>
      <c r="D3" s="290"/>
      <c r="E3" s="290"/>
      <c r="F3" s="290"/>
      <c r="G3" s="290"/>
      <c r="H3" s="290"/>
      <c r="I3" s="290"/>
      <c r="J3" s="290"/>
      <c r="K3" s="290"/>
      <c r="L3" s="290"/>
      <c r="M3" s="290"/>
      <c r="N3" s="290"/>
      <c r="O3" s="290"/>
      <c r="P3" s="290"/>
      <c r="Q3" s="290"/>
      <c r="R3" s="290"/>
      <c r="S3" s="290"/>
      <c r="T3" s="290"/>
      <c r="U3" s="290"/>
      <c r="V3" s="290"/>
      <c r="W3" s="290"/>
      <c r="X3" s="290"/>
      <c r="Y3" s="290"/>
      <c r="Z3" s="290"/>
      <c r="AA3" s="291"/>
      <c r="AB3" s="295" t="s">
        <v>126</v>
      </c>
      <c r="AC3" s="296"/>
      <c r="AD3" s="296"/>
      <c r="AE3" s="297"/>
    </row>
    <row r="4" spans="1:31" ht="21.75" customHeight="1" thickBot="1" x14ac:dyDescent="0.4">
      <c r="A4" s="285"/>
      <c r="B4" s="292"/>
      <c r="C4" s="293"/>
      <c r="D4" s="293"/>
      <c r="E4" s="293"/>
      <c r="F4" s="293"/>
      <c r="G4" s="293"/>
      <c r="H4" s="293"/>
      <c r="I4" s="293"/>
      <c r="J4" s="293"/>
      <c r="K4" s="293"/>
      <c r="L4" s="293"/>
      <c r="M4" s="293"/>
      <c r="N4" s="293"/>
      <c r="O4" s="293"/>
      <c r="P4" s="293"/>
      <c r="Q4" s="293"/>
      <c r="R4" s="293"/>
      <c r="S4" s="293"/>
      <c r="T4" s="293"/>
      <c r="U4" s="293"/>
      <c r="V4" s="293"/>
      <c r="W4" s="293"/>
      <c r="X4" s="293"/>
      <c r="Y4" s="293"/>
      <c r="Z4" s="293"/>
      <c r="AA4" s="294"/>
      <c r="AB4" s="298" t="s">
        <v>127</v>
      </c>
      <c r="AC4" s="299"/>
      <c r="AD4" s="299"/>
      <c r="AE4" s="300"/>
    </row>
    <row r="5" spans="1:31" ht="9" customHeight="1" thickBot="1" x14ac:dyDescent="0.4">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4">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5">
      <c r="A7" s="301" t="s">
        <v>4</v>
      </c>
      <c r="B7" s="302"/>
      <c r="C7" s="338" t="s">
        <v>144</v>
      </c>
      <c r="D7" s="301" t="s">
        <v>6</v>
      </c>
      <c r="E7" s="307"/>
      <c r="F7" s="307"/>
      <c r="G7" s="307"/>
      <c r="H7" s="302"/>
      <c r="I7" s="332">
        <v>45628</v>
      </c>
      <c r="J7" s="333"/>
      <c r="K7" s="301" t="s">
        <v>8</v>
      </c>
      <c r="L7" s="302"/>
      <c r="M7" s="324" t="s">
        <v>128</v>
      </c>
      <c r="N7" s="325"/>
      <c r="O7" s="310"/>
      <c r="P7" s="311"/>
      <c r="Q7" s="20"/>
      <c r="R7" s="20"/>
      <c r="S7" s="20"/>
      <c r="T7" s="20"/>
      <c r="U7" s="20"/>
      <c r="V7" s="20"/>
      <c r="W7" s="20"/>
      <c r="X7" s="20"/>
      <c r="Y7" s="20"/>
      <c r="Z7" s="21"/>
      <c r="AA7" s="20"/>
      <c r="AB7" s="20"/>
      <c r="AD7" s="22"/>
      <c r="AE7" s="23"/>
    </row>
    <row r="8" spans="1:31" x14ac:dyDescent="0.35">
      <c r="A8" s="303"/>
      <c r="B8" s="304"/>
      <c r="C8" s="339"/>
      <c r="D8" s="303"/>
      <c r="E8" s="308"/>
      <c r="F8" s="308"/>
      <c r="G8" s="308"/>
      <c r="H8" s="304"/>
      <c r="I8" s="334"/>
      <c r="J8" s="335"/>
      <c r="K8" s="303"/>
      <c r="L8" s="304"/>
      <c r="M8" s="341" t="s">
        <v>129</v>
      </c>
      <c r="N8" s="342"/>
      <c r="O8" s="326"/>
      <c r="P8" s="327"/>
      <c r="Q8" s="20"/>
      <c r="R8" s="20"/>
      <c r="S8" s="20"/>
      <c r="T8" s="20"/>
      <c r="U8" s="20"/>
      <c r="V8" s="20"/>
      <c r="W8" s="20"/>
      <c r="X8" s="20"/>
      <c r="Y8" s="20"/>
      <c r="Z8" s="21"/>
      <c r="AA8" s="20"/>
      <c r="AB8" s="20"/>
      <c r="AD8" s="22"/>
      <c r="AE8" s="23"/>
    </row>
    <row r="9" spans="1:31" ht="14.5" thickBot="1" x14ac:dyDescent="0.4">
      <c r="A9" s="305"/>
      <c r="B9" s="306"/>
      <c r="C9" s="340"/>
      <c r="D9" s="305"/>
      <c r="E9" s="309"/>
      <c r="F9" s="309"/>
      <c r="G9" s="309"/>
      <c r="H9" s="306"/>
      <c r="I9" s="336"/>
      <c r="J9" s="337"/>
      <c r="K9" s="305"/>
      <c r="L9" s="306"/>
      <c r="M9" s="328" t="s">
        <v>130</v>
      </c>
      <c r="N9" s="329"/>
      <c r="O9" s="330" t="s">
        <v>376</v>
      </c>
      <c r="P9" s="331"/>
      <c r="Q9" s="20"/>
      <c r="R9" s="20"/>
      <c r="S9" s="20"/>
      <c r="T9" s="20"/>
      <c r="U9" s="20"/>
      <c r="V9" s="20"/>
      <c r="W9" s="20"/>
      <c r="X9" s="20"/>
      <c r="Y9" s="20"/>
      <c r="Z9" s="21"/>
      <c r="AA9" s="20"/>
      <c r="AB9" s="20"/>
      <c r="AD9" s="22"/>
      <c r="AE9" s="23"/>
    </row>
    <row r="10" spans="1:31" ht="15" customHeight="1" thickBot="1" x14ac:dyDescent="0.4">
      <c r="A10" s="25"/>
      <c r="B10" s="26"/>
      <c r="C10" s="26"/>
      <c r="D10" s="27"/>
      <c r="E10" s="27"/>
      <c r="F10" s="27"/>
      <c r="G10" s="27"/>
      <c r="H10" s="27"/>
      <c r="I10" s="28"/>
      <c r="J10" s="28"/>
      <c r="K10" s="27"/>
      <c r="L10" s="27"/>
      <c r="M10" s="29"/>
      <c r="N10" s="29"/>
      <c r="O10" s="234"/>
      <c r="P10" s="234"/>
      <c r="Q10" s="26"/>
      <c r="R10" s="26"/>
      <c r="S10" s="26"/>
      <c r="T10" s="26"/>
      <c r="U10" s="26"/>
      <c r="V10" s="26"/>
      <c r="W10" s="26"/>
      <c r="X10" s="26"/>
      <c r="Y10" s="26"/>
      <c r="Z10" s="31"/>
      <c r="AA10" s="26"/>
      <c r="AB10" s="26"/>
      <c r="AD10" s="32"/>
      <c r="AE10" s="33"/>
    </row>
    <row r="11" spans="1:31" ht="15" customHeight="1" x14ac:dyDescent="0.35">
      <c r="A11" s="301" t="s">
        <v>10</v>
      </c>
      <c r="B11" s="302"/>
      <c r="C11" s="312" t="s">
        <v>377</v>
      </c>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4"/>
    </row>
    <row r="12" spans="1:31" ht="15" customHeight="1" x14ac:dyDescent="0.35">
      <c r="A12" s="303"/>
      <c r="B12" s="304"/>
      <c r="C12" s="315"/>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7"/>
    </row>
    <row r="13" spans="1:31" ht="15" customHeight="1" thickBot="1" x14ac:dyDescent="0.4">
      <c r="A13" s="305"/>
      <c r="B13" s="306"/>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20"/>
    </row>
    <row r="14" spans="1:31" ht="9" customHeight="1" thickBot="1" x14ac:dyDescent="0.4">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4">
      <c r="A15" s="281" t="s">
        <v>12</v>
      </c>
      <c r="B15" s="282"/>
      <c r="C15" s="321" t="s">
        <v>278</v>
      </c>
      <c r="D15" s="322"/>
      <c r="E15" s="322"/>
      <c r="F15" s="322"/>
      <c r="G15" s="322"/>
      <c r="H15" s="322"/>
      <c r="I15" s="322"/>
      <c r="J15" s="322"/>
      <c r="K15" s="323"/>
      <c r="L15" s="270" t="s">
        <v>14</v>
      </c>
      <c r="M15" s="271"/>
      <c r="N15" s="271"/>
      <c r="O15" s="271"/>
      <c r="P15" s="271"/>
      <c r="Q15" s="272"/>
      <c r="R15" s="273" t="s">
        <v>279</v>
      </c>
      <c r="S15" s="274"/>
      <c r="T15" s="274"/>
      <c r="U15" s="274"/>
      <c r="V15" s="274"/>
      <c r="W15" s="274"/>
      <c r="X15" s="275"/>
      <c r="Y15" s="270" t="s">
        <v>15</v>
      </c>
      <c r="Z15" s="272"/>
      <c r="AA15" s="258" t="s">
        <v>320</v>
      </c>
      <c r="AB15" s="259"/>
      <c r="AC15" s="259"/>
      <c r="AD15" s="259"/>
      <c r="AE15" s="260"/>
    </row>
    <row r="16" spans="1:31" ht="9" customHeight="1" thickBot="1" x14ac:dyDescent="0.4">
      <c r="A16" s="24"/>
      <c r="B16" s="20"/>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D16" s="22"/>
      <c r="AE16" s="23"/>
    </row>
    <row r="17" spans="1:33" s="40" customFormat="1" ht="37.5" customHeight="1" thickBot="1" x14ac:dyDescent="0.4">
      <c r="A17" s="281" t="s">
        <v>17</v>
      </c>
      <c r="B17" s="282"/>
      <c r="C17" s="258" t="s">
        <v>378</v>
      </c>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60"/>
    </row>
    <row r="18" spans="1:33" ht="16.5" customHeight="1" thickBot="1" x14ac:dyDescent="0.4">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x14ac:dyDescent="0.35">
      <c r="A19" s="270" t="s">
        <v>131</v>
      </c>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2"/>
      <c r="AF19" s="44"/>
    </row>
    <row r="20" spans="1:33" ht="32.25" customHeight="1" x14ac:dyDescent="0.35">
      <c r="A20" s="45" t="s">
        <v>19</v>
      </c>
      <c r="B20" s="267" t="s">
        <v>132</v>
      </c>
      <c r="C20" s="268"/>
      <c r="D20" s="268"/>
      <c r="E20" s="268"/>
      <c r="F20" s="268"/>
      <c r="G20" s="268"/>
      <c r="H20" s="268"/>
      <c r="I20" s="268"/>
      <c r="J20" s="268"/>
      <c r="K20" s="268"/>
      <c r="L20" s="268"/>
      <c r="M20" s="268"/>
      <c r="N20" s="268"/>
      <c r="O20" s="269"/>
      <c r="P20" s="270" t="s">
        <v>133</v>
      </c>
      <c r="Q20" s="271"/>
      <c r="R20" s="271"/>
      <c r="S20" s="271"/>
      <c r="T20" s="271"/>
      <c r="U20" s="271"/>
      <c r="V20" s="271"/>
      <c r="W20" s="278"/>
      <c r="X20" s="278"/>
      <c r="Y20" s="278"/>
      <c r="Z20" s="278"/>
      <c r="AA20" s="278"/>
      <c r="AB20" s="278"/>
      <c r="AC20" s="271"/>
      <c r="AD20" s="271"/>
      <c r="AE20" s="272"/>
      <c r="AF20" s="44"/>
    </row>
    <row r="21" spans="1:33" ht="32.25" customHeight="1" x14ac:dyDescent="0.3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168" t="s">
        <v>139</v>
      </c>
      <c r="W21" s="165" t="s">
        <v>140</v>
      </c>
      <c r="X21" s="166" t="s">
        <v>141</v>
      </c>
      <c r="Y21" s="166" t="s">
        <v>142</v>
      </c>
      <c r="Z21" s="166" t="s">
        <v>143</v>
      </c>
      <c r="AA21" s="166" t="s">
        <v>144</v>
      </c>
      <c r="AB21" s="167" t="s">
        <v>145</v>
      </c>
      <c r="AC21" s="169" t="s">
        <v>102</v>
      </c>
      <c r="AD21" s="51" t="s">
        <v>146</v>
      </c>
      <c r="AE21" s="51" t="s">
        <v>147</v>
      </c>
      <c r="AF21" s="52"/>
    </row>
    <row r="22" spans="1:33" ht="32.25" customHeight="1" x14ac:dyDescent="0.3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56"/>
      <c r="X22" s="55">
        <v>275417868</v>
      </c>
      <c r="Y22" s="55">
        <v>2099319</v>
      </c>
      <c r="Z22" s="55">
        <v>546658</v>
      </c>
      <c r="AA22" s="55">
        <v>137341264</v>
      </c>
      <c r="AB22" s="55">
        <v>1368367</v>
      </c>
      <c r="AC22" s="505">
        <f>SUM(X22:AB22)</f>
        <v>416773476</v>
      </c>
      <c r="AD22" s="55"/>
      <c r="AE22" s="59"/>
      <c r="AF22" s="52"/>
    </row>
    <row r="23" spans="1:33" ht="32.25" customHeight="1" x14ac:dyDescent="0.3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45010234</v>
      </c>
      <c r="X23" s="224">
        <v>232486727</v>
      </c>
      <c r="Y23" s="55">
        <f>278354970-W23-X23</f>
        <v>858009</v>
      </c>
      <c r="Z23" s="55">
        <f>277353795-W23-X23-Y23</f>
        <v>-1001175</v>
      </c>
      <c r="AA23" s="55">
        <f>282339245-W23-X23-Y23-Z23</f>
        <v>4985450</v>
      </c>
      <c r="AB23" s="55"/>
      <c r="AC23" s="505">
        <f>SUM(Q23:AB23)</f>
        <v>282339245</v>
      </c>
      <c r="AD23" s="55">
        <f>AC23/SUM(W22:AB22)</f>
        <v>0.67744053126835735</v>
      </c>
      <c r="AE23" s="64">
        <f>AC23/AC22</f>
        <v>0.67744053126835735</v>
      </c>
      <c r="AF23" s="52"/>
    </row>
    <row r="24" spans="1:33" ht="32.25" customHeight="1" thickBot="1" x14ac:dyDescent="0.4">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70" t="str">
        <f>IFERROR(N25/(SUMIF(B25:M25,"&gt;0",B24:M24))," ")</f>
        <v xml:space="preserve"> </v>
      </c>
      <c r="P24" s="60" t="s">
        <v>31</v>
      </c>
      <c r="Q24" s="61"/>
      <c r="R24" s="62"/>
      <c r="S24" s="62"/>
      <c r="T24" s="62"/>
      <c r="U24" s="62"/>
      <c r="V24" s="62"/>
      <c r="W24" s="62"/>
      <c r="X24" s="62">
        <v>3213325</v>
      </c>
      <c r="Y24" s="62">
        <v>46398409</v>
      </c>
      <c r="Z24" s="62">
        <v>55859592</v>
      </c>
      <c r="AA24" s="62">
        <v>91453668</v>
      </c>
      <c r="AB24" s="62">
        <v>219848482</v>
      </c>
      <c r="AC24" s="507">
        <f>SUM(X24:AB24)</f>
        <v>416773476</v>
      </c>
      <c r="AD24" s="62"/>
      <c r="AE24" s="66"/>
      <c r="AF24" s="52"/>
    </row>
    <row r="25" spans="1:33" ht="32.25" customHeight="1" thickBot="1" x14ac:dyDescent="0.4">
      <c r="A25" s="67" t="s">
        <v>25</v>
      </c>
      <c r="B25" s="68"/>
      <c r="C25" s="69"/>
      <c r="D25" s="69"/>
      <c r="E25" s="69"/>
      <c r="F25" s="69"/>
      <c r="G25" s="69"/>
      <c r="H25" s="69"/>
      <c r="I25" s="69"/>
      <c r="J25" s="69"/>
      <c r="K25" s="69"/>
      <c r="L25" s="69"/>
      <c r="M25" s="69"/>
      <c r="N25" s="69">
        <f>SUM(B25:M25)</f>
        <v>0</v>
      </c>
      <c r="P25" s="67" t="s">
        <v>25</v>
      </c>
      <c r="Q25" s="68"/>
      <c r="R25" s="69"/>
      <c r="S25" s="69"/>
      <c r="T25" s="69"/>
      <c r="U25" s="69"/>
      <c r="V25" s="69"/>
      <c r="W25" s="69"/>
      <c r="X25" s="69">
        <v>92040</v>
      </c>
      <c r="Y25" s="69">
        <f>33647630-X25</f>
        <v>33555590</v>
      </c>
      <c r="Z25" s="69">
        <f>102583610-X25-Y25</f>
        <v>68935980</v>
      </c>
      <c r="AA25" s="69">
        <f>151043886-X25-Y25-Z25</f>
        <v>48460276</v>
      </c>
      <c r="AB25" s="69"/>
      <c r="AC25" s="504">
        <f>SUM(Q25:AB25)</f>
        <v>151043886</v>
      </c>
      <c r="AD25" s="69">
        <f>AC25/SUM(W24:AB24)</f>
        <v>0.36241242472925506</v>
      </c>
      <c r="AE25" s="71">
        <f>AC25/AC24</f>
        <v>0.36241242472925506</v>
      </c>
      <c r="AF25" s="52"/>
    </row>
    <row r="26" spans="1:33" s="72" customFormat="1" ht="16.5" customHeight="1" thickBot="1" x14ac:dyDescent="0.35">
      <c r="AC26" s="235"/>
    </row>
    <row r="27" spans="1:33" ht="34.5" customHeight="1" x14ac:dyDescent="0.35">
      <c r="A27" s="343" t="s">
        <v>148</v>
      </c>
      <c r="B27" s="344"/>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5"/>
    </row>
    <row r="28" spans="1:33" ht="20.25" customHeight="1" x14ac:dyDescent="0.35">
      <c r="A28" s="280" t="s">
        <v>34</v>
      </c>
      <c r="B28" s="261" t="s">
        <v>36</v>
      </c>
      <c r="C28" s="261"/>
      <c r="D28" s="261" t="s">
        <v>149</v>
      </c>
      <c r="E28" s="261"/>
      <c r="F28" s="261"/>
      <c r="G28" s="261"/>
      <c r="H28" s="261"/>
      <c r="I28" s="261"/>
      <c r="J28" s="261"/>
      <c r="K28" s="261"/>
      <c r="L28" s="261"/>
      <c r="M28" s="261"/>
      <c r="N28" s="261"/>
      <c r="O28" s="261"/>
      <c r="P28" s="261" t="s">
        <v>102</v>
      </c>
      <c r="Q28" s="261" t="s">
        <v>150</v>
      </c>
      <c r="R28" s="261"/>
      <c r="S28" s="261"/>
      <c r="T28" s="261"/>
      <c r="U28" s="261"/>
      <c r="V28" s="261"/>
      <c r="W28" s="261"/>
      <c r="X28" s="261"/>
      <c r="Y28" s="261" t="s">
        <v>151</v>
      </c>
      <c r="Z28" s="261"/>
      <c r="AA28" s="261"/>
      <c r="AB28" s="261"/>
      <c r="AC28" s="261"/>
      <c r="AD28" s="261"/>
      <c r="AE28" s="262"/>
    </row>
    <row r="29" spans="1:33" ht="27" customHeight="1" x14ac:dyDescent="0.35">
      <c r="A29" s="280"/>
      <c r="B29" s="261"/>
      <c r="C29" s="261"/>
      <c r="D29" s="73" t="s">
        <v>134</v>
      </c>
      <c r="E29" s="73" t="s">
        <v>135</v>
      </c>
      <c r="F29" s="73" t="s">
        <v>136</v>
      </c>
      <c r="G29" s="73" t="s">
        <v>137</v>
      </c>
      <c r="H29" s="73" t="s">
        <v>138</v>
      </c>
      <c r="I29" s="73" t="s">
        <v>139</v>
      </c>
      <c r="J29" s="73" t="s">
        <v>140</v>
      </c>
      <c r="K29" s="73" t="s">
        <v>141</v>
      </c>
      <c r="L29" s="73" t="s">
        <v>142</v>
      </c>
      <c r="M29" s="73" t="s">
        <v>143</v>
      </c>
      <c r="N29" s="73" t="s">
        <v>144</v>
      </c>
      <c r="O29" s="73" t="s">
        <v>145</v>
      </c>
      <c r="P29" s="261"/>
      <c r="Q29" s="261"/>
      <c r="R29" s="261"/>
      <c r="S29" s="261"/>
      <c r="T29" s="261"/>
      <c r="U29" s="261"/>
      <c r="V29" s="261"/>
      <c r="W29" s="261"/>
      <c r="X29" s="261"/>
      <c r="Y29" s="263"/>
      <c r="Z29" s="263"/>
      <c r="AA29" s="263"/>
      <c r="AB29" s="263"/>
      <c r="AC29" s="263"/>
      <c r="AD29" s="263"/>
      <c r="AE29" s="264"/>
    </row>
    <row r="30" spans="1:33" ht="73.5" customHeight="1" thickBot="1" x14ac:dyDescent="0.4">
      <c r="A30" s="74"/>
      <c r="B30" s="277"/>
      <c r="C30" s="277"/>
      <c r="D30" s="16"/>
      <c r="E30" s="16"/>
      <c r="F30" s="16"/>
      <c r="G30" s="16"/>
      <c r="H30" s="16"/>
      <c r="I30" s="16"/>
      <c r="J30" s="16"/>
      <c r="K30" s="16"/>
      <c r="L30" s="16"/>
      <c r="M30" s="16"/>
      <c r="N30" s="16"/>
      <c r="O30" s="16"/>
      <c r="P30" s="75">
        <f>SUM(D30:O30)</f>
        <v>0</v>
      </c>
      <c r="Q30" s="276" t="s">
        <v>152</v>
      </c>
      <c r="R30" s="276"/>
      <c r="S30" s="276"/>
      <c r="T30" s="276"/>
      <c r="U30" s="276"/>
      <c r="V30" s="276"/>
      <c r="W30" s="276"/>
      <c r="X30" s="276"/>
      <c r="Y30" s="265" t="s">
        <v>43</v>
      </c>
      <c r="Z30" s="265"/>
      <c r="AA30" s="265"/>
      <c r="AB30" s="265"/>
      <c r="AC30" s="265"/>
      <c r="AD30" s="265"/>
      <c r="AE30" s="266"/>
      <c r="AF30" s="159"/>
      <c r="AG30" s="159"/>
    </row>
    <row r="31" spans="1:33" ht="12" customHeight="1" thickBot="1" x14ac:dyDescent="0.4">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35">
      <c r="A32" s="312" t="s">
        <v>153</v>
      </c>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4"/>
      <c r="AF32" s="159"/>
      <c r="AG32" s="159"/>
    </row>
    <row r="33" spans="1:41" ht="23.25" customHeight="1" x14ac:dyDescent="0.35">
      <c r="A33" s="280" t="s">
        <v>44</v>
      </c>
      <c r="B33" s="261" t="s">
        <v>46</v>
      </c>
      <c r="C33" s="261" t="s">
        <v>36</v>
      </c>
      <c r="D33" s="261" t="s">
        <v>154</v>
      </c>
      <c r="E33" s="261"/>
      <c r="F33" s="261"/>
      <c r="G33" s="261"/>
      <c r="H33" s="261"/>
      <c r="I33" s="261"/>
      <c r="J33" s="261"/>
      <c r="K33" s="261"/>
      <c r="L33" s="261"/>
      <c r="M33" s="261"/>
      <c r="N33" s="261"/>
      <c r="O33" s="261"/>
      <c r="P33" s="261"/>
      <c r="Q33" s="261" t="s">
        <v>155</v>
      </c>
      <c r="R33" s="261"/>
      <c r="S33" s="261"/>
      <c r="T33" s="261"/>
      <c r="U33" s="261"/>
      <c r="V33" s="261"/>
      <c r="W33" s="261"/>
      <c r="X33" s="261"/>
      <c r="Y33" s="261"/>
      <c r="Z33" s="261"/>
      <c r="AA33" s="261"/>
      <c r="AB33" s="261"/>
      <c r="AC33" s="261"/>
      <c r="AD33" s="261"/>
      <c r="AE33" s="262"/>
      <c r="AF33" s="159"/>
      <c r="AG33" s="162"/>
      <c r="AH33" s="79"/>
      <c r="AI33" s="79"/>
      <c r="AJ33" s="79"/>
      <c r="AK33" s="79"/>
      <c r="AL33" s="79"/>
      <c r="AM33" s="79"/>
      <c r="AN33" s="79"/>
      <c r="AO33" s="79"/>
    </row>
    <row r="34" spans="1:41" ht="27" customHeight="1" x14ac:dyDescent="0.35">
      <c r="A34" s="280"/>
      <c r="B34" s="261"/>
      <c r="C34" s="349"/>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346" t="s">
        <v>52</v>
      </c>
      <c r="R34" s="347"/>
      <c r="S34" s="347"/>
      <c r="T34" s="348"/>
      <c r="U34" s="261" t="s">
        <v>54</v>
      </c>
      <c r="V34" s="261"/>
      <c r="W34" s="261"/>
      <c r="X34" s="261"/>
      <c r="Y34" s="261" t="s">
        <v>56</v>
      </c>
      <c r="Z34" s="261"/>
      <c r="AA34" s="261"/>
      <c r="AB34" s="261"/>
      <c r="AC34" s="261" t="s">
        <v>58</v>
      </c>
      <c r="AD34" s="261"/>
      <c r="AE34" s="262"/>
      <c r="AF34" s="159"/>
      <c r="AG34" s="162"/>
      <c r="AH34" s="79"/>
      <c r="AI34" s="79"/>
      <c r="AJ34" s="79"/>
      <c r="AK34" s="79"/>
      <c r="AL34" s="79"/>
      <c r="AM34" s="79"/>
      <c r="AN34" s="79"/>
      <c r="AO34" s="79"/>
    </row>
    <row r="35" spans="1:41" ht="231.75" customHeight="1" x14ac:dyDescent="0.35">
      <c r="A35" s="350" t="s">
        <v>378</v>
      </c>
      <c r="B35" s="352">
        <v>0.3</v>
      </c>
      <c r="C35" s="81" t="s">
        <v>48</v>
      </c>
      <c r="D35" s="80"/>
      <c r="E35" s="80"/>
      <c r="F35" s="80"/>
      <c r="G35" s="80"/>
      <c r="H35" s="80"/>
      <c r="I35" s="80"/>
      <c r="J35" s="172">
        <v>0.1</v>
      </c>
      <c r="K35" s="172">
        <v>0.1</v>
      </c>
      <c r="L35" s="172">
        <v>0.2</v>
      </c>
      <c r="M35" s="241">
        <v>0.2</v>
      </c>
      <c r="N35" s="172">
        <v>0.2</v>
      </c>
      <c r="O35" s="172">
        <v>0.2</v>
      </c>
      <c r="P35" s="170">
        <f>SUM(D35:O35)</f>
        <v>1</v>
      </c>
      <c r="Q35" s="365" t="s">
        <v>465</v>
      </c>
      <c r="R35" s="366"/>
      <c r="S35" s="366"/>
      <c r="T35" s="367"/>
      <c r="U35" s="371" t="s">
        <v>469</v>
      </c>
      <c r="V35" s="371"/>
      <c r="W35" s="371"/>
      <c r="X35" s="371"/>
      <c r="Y35" s="373" t="s">
        <v>453</v>
      </c>
      <c r="Z35" s="373"/>
      <c r="AA35" s="373"/>
      <c r="AB35" s="373"/>
      <c r="AC35" s="373" t="s">
        <v>473</v>
      </c>
      <c r="AD35" s="373"/>
      <c r="AE35" s="375"/>
      <c r="AF35" s="159"/>
      <c r="AG35" s="162"/>
      <c r="AH35" s="79"/>
      <c r="AI35" s="79"/>
      <c r="AJ35" s="79"/>
      <c r="AK35" s="79"/>
      <c r="AL35" s="79"/>
      <c r="AM35" s="79"/>
      <c r="AN35" s="79"/>
      <c r="AO35" s="79"/>
    </row>
    <row r="36" spans="1:41" ht="190.4" customHeight="1" thickBot="1" x14ac:dyDescent="0.4">
      <c r="A36" s="351"/>
      <c r="B36" s="353"/>
      <c r="C36" s="82" t="s">
        <v>50</v>
      </c>
      <c r="D36" s="163"/>
      <c r="E36" s="163"/>
      <c r="F36" s="163"/>
      <c r="G36" s="83"/>
      <c r="H36" s="83"/>
      <c r="I36" s="83"/>
      <c r="J36" s="84">
        <v>0.1</v>
      </c>
      <c r="K36" s="84">
        <v>0.1</v>
      </c>
      <c r="L36" s="84">
        <v>0.2</v>
      </c>
      <c r="M36" s="240">
        <v>0.2</v>
      </c>
      <c r="N36" s="83">
        <v>0.3</v>
      </c>
      <c r="O36" s="83"/>
      <c r="P36" s="84">
        <f>SUM(D36:O36)</f>
        <v>0.90000000000000013</v>
      </c>
      <c r="Q36" s="368"/>
      <c r="R36" s="369"/>
      <c r="S36" s="369"/>
      <c r="T36" s="370"/>
      <c r="U36" s="372"/>
      <c r="V36" s="372"/>
      <c r="W36" s="372"/>
      <c r="X36" s="372"/>
      <c r="Y36" s="374"/>
      <c r="Z36" s="374"/>
      <c r="AA36" s="374"/>
      <c r="AB36" s="374"/>
      <c r="AC36" s="374"/>
      <c r="AD36" s="374"/>
      <c r="AE36" s="376"/>
      <c r="AF36" s="159"/>
      <c r="AG36" s="162"/>
      <c r="AH36" s="79"/>
      <c r="AI36" s="79"/>
      <c r="AJ36" s="79"/>
      <c r="AK36" s="79"/>
      <c r="AL36" s="79"/>
      <c r="AM36" s="79"/>
      <c r="AN36" s="79"/>
      <c r="AO36" s="79"/>
    </row>
    <row r="37" spans="1:41" s="72" customFormat="1" ht="17.25" customHeight="1" thickBot="1" x14ac:dyDescent="0.35"/>
    <row r="38" spans="1:41" ht="45" customHeight="1" thickBot="1" x14ac:dyDescent="0.4">
      <c r="A38" s="312" t="s">
        <v>156</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4"/>
      <c r="AG38" s="79"/>
      <c r="AH38" s="79"/>
      <c r="AI38" s="79"/>
      <c r="AJ38" s="79"/>
      <c r="AK38" s="79"/>
      <c r="AL38" s="79"/>
      <c r="AM38" s="79"/>
      <c r="AN38" s="79"/>
      <c r="AO38" s="79"/>
    </row>
    <row r="39" spans="1:41" ht="26.25" customHeight="1" x14ac:dyDescent="0.35">
      <c r="A39" s="354" t="s">
        <v>60</v>
      </c>
      <c r="B39" s="355" t="s">
        <v>157</v>
      </c>
      <c r="C39" s="360" t="s">
        <v>158</v>
      </c>
      <c r="D39" s="362" t="s">
        <v>159</v>
      </c>
      <c r="E39" s="363"/>
      <c r="F39" s="363"/>
      <c r="G39" s="363"/>
      <c r="H39" s="363"/>
      <c r="I39" s="363"/>
      <c r="J39" s="363"/>
      <c r="K39" s="363"/>
      <c r="L39" s="363"/>
      <c r="M39" s="363"/>
      <c r="N39" s="363"/>
      <c r="O39" s="363"/>
      <c r="P39" s="364"/>
      <c r="Q39" s="355" t="s">
        <v>160</v>
      </c>
      <c r="R39" s="355"/>
      <c r="S39" s="355"/>
      <c r="T39" s="355"/>
      <c r="U39" s="355"/>
      <c r="V39" s="355"/>
      <c r="W39" s="355"/>
      <c r="X39" s="355"/>
      <c r="Y39" s="355"/>
      <c r="Z39" s="355"/>
      <c r="AA39" s="355"/>
      <c r="AB39" s="355"/>
      <c r="AC39" s="355"/>
      <c r="AD39" s="355"/>
      <c r="AE39" s="377"/>
      <c r="AG39" s="79"/>
      <c r="AH39" s="79"/>
      <c r="AI39" s="79"/>
      <c r="AJ39" s="79"/>
      <c r="AK39" s="79"/>
      <c r="AL39" s="79"/>
      <c r="AM39" s="79"/>
      <c r="AN39" s="79"/>
      <c r="AO39" s="79"/>
    </row>
    <row r="40" spans="1:41" ht="33" customHeight="1" x14ac:dyDescent="0.35">
      <c r="A40" s="280"/>
      <c r="B40" s="261"/>
      <c r="C40" s="361"/>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346" t="s">
        <v>174</v>
      </c>
      <c r="R40" s="347"/>
      <c r="S40" s="347"/>
      <c r="T40" s="347"/>
      <c r="U40" s="347"/>
      <c r="V40" s="347"/>
      <c r="W40" s="347"/>
      <c r="X40" s="348"/>
      <c r="Y40" s="346" t="s">
        <v>68</v>
      </c>
      <c r="Z40" s="347"/>
      <c r="AA40" s="347"/>
      <c r="AB40" s="347"/>
      <c r="AC40" s="347"/>
      <c r="AD40" s="347"/>
      <c r="AE40" s="392"/>
      <c r="AG40" s="85"/>
      <c r="AH40" s="85"/>
      <c r="AI40" s="85"/>
      <c r="AJ40" s="85"/>
      <c r="AK40" s="85"/>
      <c r="AL40" s="85"/>
      <c r="AM40" s="85"/>
      <c r="AN40" s="85"/>
      <c r="AO40" s="85"/>
    </row>
    <row r="41" spans="1:41" ht="116.25" customHeight="1" x14ac:dyDescent="0.35">
      <c r="A41" s="356" t="s">
        <v>433</v>
      </c>
      <c r="B41" s="358">
        <v>0.1</v>
      </c>
      <c r="C41" s="86" t="s">
        <v>48</v>
      </c>
      <c r="D41" s="87"/>
      <c r="E41" s="87"/>
      <c r="F41" s="87"/>
      <c r="G41" s="87"/>
      <c r="H41" s="87"/>
      <c r="I41" s="87"/>
      <c r="J41" s="172">
        <v>0.1</v>
      </c>
      <c r="K41" s="172">
        <v>0.14000000000000001</v>
      </c>
      <c r="L41" s="172">
        <v>0.18</v>
      </c>
      <c r="M41" s="172">
        <v>0.18</v>
      </c>
      <c r="N41" s="172">
        <v>0.2</v>
      </c>
      <c r="O41" s="172">
        <v>0.2</v>
      </c>
      <c r="P41" s="170">
        <f>SUM(D41:O41)</f>
        <v>1</v>
      </c>
      <c r="Q41" s="404" t="s">
        <v>475</v>
      </c>
      <c r="R41" s="405"/>
      <c r="S41" s="405"/>
      <c r="T41" s="405"/>
      <c r="U41" s="405"/>
      <c r="V41" s="405"/>
      <c r="W41" s="405"/>
      <c r="X41" s="406"/>
      <c r="Y41" s="393" t="s">
        <v>459</v>
      </c>
      <c r="Z41" s="394"/>
      <c r="AA41" s="394"/>
      <c r="AB41" s="394"/>
      <c r="AC41" s="394"/>
      <c r="AD41" s="394"/>
      <c r="AE41" s="395"/>
      <c r="AG41" s="89"/>
      <c r="AH41" s="89"/>
      <c r="AI41" s="89"/>
      <c r="AJ41" s="89"/>
      <c r="AK41" s="89"/>
      <c r="AL41" s="89"/>
      <c r="AM41" s="89"/>
      <c r="AN41" s="89"/>
      <c r="AO41" s="89"/>
    </row>
    <row r="42" spans="1:41" ht="178.4" customHeight="1" x14ac:dyDescent="0.35">
      <c r="A42" s="357"/>
      <c r="B42" s="359"/>
      <c r="C42" s="90" t="s">
        <v>50</v>
      </c>
      <c r="D42" s="91"/>
      <c r="E42" s="91"/>
      <c r="F42" s="91"/>
      <c r="G42" s="91"/>
      <c r="H42" s="91"/>
      <c r="I42" s="91"/>
      <c r="J42" s="91">
        <v>0.18</v>
      </c>
      <c r="K42" s="91">
        <v>0.14000000000000001</v>
      </c>
      <c r="L42" s="91">
        <v>0.19</v>
      </c>
      <c r="M42" s="91">
        <v>0.23</v>
      </c>
      <c r="N42" s="91">
        <v>0.2</v>
      </c>
      <c r="O42" s="91"/>
      <c r="P42" s="230">
        <f>SUM(J42:O42)</f>
        <v>0.94</v>
      </c>
      <c r="Q42" s="407"/>
      <c r="R42" s="408"/>
      <c r="S42" s="408"/>
      <c r="T42" s="408"/>
      <c r="U42" s="408"/>
      <c r="V42" s="408"/>
      <c r="W42" s="408"/>
      <c r="X42" s="409"/>
      <c r="Y42" s="396"/>
      <c r="Z42" s="397"/>
      <c r="AA42" s="397"/>
      <c r="AB42" s="397"/>
      <c r="AC42" s="397"/>
      <c r="AD42" s="397"/>
      <c r="AE42" s="398"/>
    </row>
    <row r="43" spans="1:41" ht="70.5" customHeight="1" x14ac:dyDescent="0.35">
      <c r="A43" s="356" t="s">
        <v>402</v>
      </c>
      <c r="B43" s="358">
        <v>0.1</v>
      </c>
      <c r="C43" s="86" t="s">
        <v>48</v>
      </c>
      <c r="D43" s="87"/>
      <c r="E43" s="87"/>
      <c r="F43" s="87"/>
      <c r="G43" s="87"/>
      <c r="H43" s="87"/>
      <c r="I43" s="87"/>
      <c r="J43" s="172"/>
      <c r="K43" s="172"/>
      <c r="L43" s="172">
        <v>0.25</v>
      </c>
      <c r="M43" s="172">
        <v>0.25</v>
      </c>
      <c r="N43" s="172">
        <v>0.25</v>
      </c>
      <c r="O43" s="172">
        <v>0.25</v>
      </c>
      <c r="P43" s="170">
        <f>SUM(D43:O43)</f>
        <v>1</v>
      </c>
      <c r="Q43" s="399" t="s">
        <v>470</v>
      </c>
      <c r="R43" s="399"/>
      <c r="S43" s="399"/>
      <c r="T43" s="399"/>
      <c r="U43" s="399"/>
      <c r="V43" s="399"/>
      <c r="W43" s="399"/>
      <c r="X43" s="399"/>
      <c r="Y43" s="400" t="s">
        <v>460</v>
      </c>
      <c r="Z43" s="399"/>
      <c r="AA43" s="399"/>
      <c r="AB43" s="399"/>
      <c r="AC43" s="399"/>
      <c r="AD43" s="399"/>
      <c r="AE43" s="399"/>
    </row>
    <row r="44" spans="1:41" ht="94.4" customHeight="1" x14ac:dyDescent="0.35">
      <c r="A44" s="357"/>
      <c r="B44" s="359"/>
      <c r="C44" s="90" t="s">
        <v>50</v>
      </c>
      <c r="D44" s="91"/>
      <c r="E44" s="91"/>
      <c r="F44" s="91"/>
      <c r="G44" s="91"/>
      <c r="H44" s="91"/>
      <c r="I44" s="91"/>
      <c r="J44" s="91">
        <v>0</v>
      </c>
      <c r="K44" s="91">
        <v>0</v>
      </c>
      <c r="L44" s="91">
        <v>0.25</v>
      </c>
      <c r="M44" s="91">
        <v>0.25</v>
      </c>
      <c r="N44" s="91">
        <v>0.25</v>
      </c>
      <c r="O44" s="91"/>
      <c r="P44" s="230">
        <f t="shared" ref="P44:P46" si="1">SUM(D44:O44)</f>
        <v>0.75</v>
      </c>
      <c r="Q44" s="399"/>
      <c r="R44" s="399"/>
      <c r="S44" s="399"/>
      <c r="T44" s="399"/>
      <c r="U44" s="399"/>
      <c r="V44" s="399"/>
      <c r="W44" s="399"/>
      <c r="X44" s="399"/>
      <c r="Y44" s="399"/>
      <c r="Z44" s="399"/>
      <c r="AA44" s="399"/>
      <c r="AB44" s="399"/>
      <c r="AC44" s="399"/>
      <c r="AD44" s="399"/>
      <c r="AE44" s="399"/>
    </row>
    <row r="45" spans="1:41" ht="44.25" customHeight="1" x14ac:dyDescent="0.35">
      <c r="A45" s="382" t="s">
        <v>398</v>
      </c>
      <c r="B45" s="358">
        <v>0.1</v>
      </c>
      <c r="C45" s="86" t="s">
        <v>48</v>
      </c>
      <c r="D45" s="87"/>
      <c r="E45" s="87"/>
      <c r="F45" s="87"/>
      <c r="G45" s="87"/>
      <c r="H45" s="87"/>
      <c r="I45" s="87"/>
      <c r="J45" s="172">
        <v>0.1</v>
      </c>
      <c r="K45" s="172">
        <v>0.1</v>
      </c>
      <c r="L45" s="172">
        <v>0.2</v>
      </c>
      <c r="M45" s="172">
        <v>0.2</v>
      </c>
      <c r="N45" s="172">
        <v>0.2</v>
      </c>
      <c r="O45" s="172">
        <v>0.2</v>
      </c>
      <c r="P45" s="170">
        <f>SUM(D45:O45)</f>
        <v>1</v>
      </c>
      <c r="Q45" s="401" t="s">
        <v>471</v>
      </c>
      <c r="R45" s="394"/>
      <c r="S45" s="394"/>
      <c r="T45" s="394"/>
      <c r="U45" s="394"/>
      <c r="V45" s="394"/>
      <c r="W45" s="394"/>
      <c r="X45" s="402"/>
      <c r="Y45" s="393" t="s">
        <v>461</v>
      </c>
      <c r="Z45" s="394"/>
      <c r="AA45" s="394"/>
      <c r="AB45" s="394"/>
      <c r="AC45" s="394"/>
      <c r="AD45" s="394"/>
      <c r="AE45" s="395"/>
    </row>
    <row r="46" spans="1:41" ht="89.5" customHeight="1" x14ac:dyDescent="0.35">
      <c r="A46" s="383"/>
      <c r="B46" s="359"/>
      <c r="C46" s="90" t="s">
        <v>50</v>
      </c>
      <c r="D46" s="91"/>
      <c r="E46" s="91"/>
      <c r="F46" s="91"/>
      <c r="G46" s="91"/>
      <c r="H46" s="91"/>
      <c r="I46" s="91"/>
      <c r="J46" s="91">
        <v>0.1</v>
      </c>
      <c r="K46" s="91">
        <v>0.1</v>
      </c>
      <c r="L46" s="91">
        <v>0.2</v>
      </c>
      <c r="M46" s="91">
        <v>0.2</v>
      </c>
      <c r="N46" s="91">
        <v>0.4</v>
      </c>
      <c r="O46" s="91"/>
      <c r="P46" s="230">
        <f t="shared" si="1"/>
        <v>1</v>
      </c>
      <c r="Q46" s="396"/>
      <c r="R46" s="397"/>
      <c r="S46" s="397"/>
      <c r="T46" s="397"/>
      <c r="U46" s="397"/>
      <c r="V46" s="397"/>
      <c r="W46" s="397"/>
      <c r="X46" s="403"/>
      <c r="Y46" s="396"/>
      <c r="Z46" s="397"/>
      <c r="AA46" s="397"/>
      <c r="AB46" s="397"/>
      <c r="AC46" s="397"/>
      <c r="AD46" s="397"/>
      <c r="AE46" s="398"/>
    </row>
    <row r="47" spans="1:41" ht="28.5" hidden="1" customHeight="1" x14ac:dyDescent="0.35">
      <c r="A47" s="378"/>
      <c r="B47" s="380"/>
      <c r="C47" s="86" t="s">
        <v>48</v>
      </c>
      <c r="D47" s="87"/>
      <c r="E47" s="87"/>
      <c r="F47" s="87"/>
      <c r="G47" s="87"/>
      <c r="H47" s="87"/>
      <c r="I47" s="87"/>
      <c r="J47" s="87"/>
      <c r="K47" s="87"/>
      <c r="L47" s="87"/>
      <c r="M47" s="87"/>
      <c r="N47" s="87"/>
      <c r="O47" s="87"/>
      <c r="P47" s="88">
        <f t="shared" ref="P47:P48" si="2">SUM(D47:O47)</f>
        <v>0</v>
      </c>
      <c r="Q47" s="384" t="s">
        <v>175</v>
      </c>
      <c r="R47" s="385"/>
      <c r="S47" s="385"/>
      <c r="T47" s="385"/>
      <c r="U47" s="385"/>
      <c r="V47" s="385"/>
      <c r="W47" s="385"/>
      <c r="X47" s="386"/>
      <c r="Y47" s="384" t="s">
        <v>69</v>
      </c>
      <c r="Z47" s="385"/>
      <c r="AA47" s="385"/>
      <c r="AB47" s="385"/>
      <c r="AC47" s="385"/>
      <c r="AD47" s="385"/>
      <c r="AE47" s="390"/>
    </row>
    <row r="48" spans="1:41" ht="28.5" hidden="1" customHeight="1" thickBot="1" x14ac:dyDescent="0.4">
      <c r="A48" s="379"/>
      <c r="B48" s="381"/>
      <c r="C48" s="82" t="s">
        <v>50</v>
      </c>
      <c r="D48" s="92"/>
      <c r="E48" s="92"/>
      <c r="F48" s="92"/>
      <c r="G48" s="92"/>
      <c r="H48" s="92"/>
      <c r="I48" s="92"/>
      <c r="J48" s="92"/>
      <c r="K48" s="92"/>
      <c r="L48" s="92"/>
      <c r="M48" s="92"/>
      <c r="N48" s="92"/>
      <c r="O48" s="92"/>
      <c r="P48" s="93">
        <f t="shared" si="2"/>
        <v>0</v>
      </c>
      <c r="Q48" s="387"/>
      <c r="R48" s="388"/>
      <c r="S48" s="388"/>
      <c r="T48" s="388"/>
      <c r="U48" s="388"/>
      <c r="V48" s="388"/>
      <c r="W48" s="388"/>
      <c r="X48" s="389"/>
      <c r="Y48" s="387"/>
      <c r="Z48" s="388"/>
      <c r="AA48" s="388"/>
      <c r="AB48" s="388"/>
      <c r="AC48" s="388"/>
      <c r="AD48" s="388"/>
      <c r="AE48" s="391"/>
    </row>
    <row r="49" spans="1:1" ht="15" customHeight="1" x14ac:dyDescent="0.35">
      <c r="A49" s="15" t="s">
        <v>176</v>
      </c>
    </row>
  </sheetData>
  <mergeCells count="83">
    <mergeCell ref="Q47:X48"/>
    <mergeCell ref="Y47:AE48"/>
    <mergeCell ref="Y40:AE40"/>
    <mergeCell ref="Y41:AE42"/>
    <mergeCell ref="Q43:X44"/>
    <mergeCell ref="Y43:AE44"/>
    <mergeCell ref="Q45:X46"/>
    <mergeCell ref="Y45:AE46"/>
    <mergeCell ref="Q41:X4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Y35 Q35 Q47 Q45 Q41 Q43"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1" r:id="rId1" xr:uid="{00000000-0004-0000-0100-000000000000}"/>
    <hyperlink ref="Y43" r:id="rId2" xr:uid="{00000000-0004-0000-0100-000001000000}"/>
    <hyperlink ref="Y45" r:id="rId3" xr:uid="{00000000-0004-0000-0100-000002000000}"/>
  </hyperlinks>
  <pageMargins left="0.25" right="0.25" top="0.75" bottom="0.75" header="0.3" footer="0.3"/>
  <pageSetup paperSize="9" scale="27" fitToHeight="0" orientation="landscape"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5"/>
  <sheetViews>
    <sheetView showGridLines="0" topLeftCell="Z14" zoomScale="85" zoomScaleNormal="85" workbookViewId="0">
      <selection activeCell="AC24" sqref="AC24"/>
    </sheetView>
  </sheetViews>
  <sheetFormatPr baseColWidth="10" defaultColWidth="10.453125" defaultRowHeight="14" x14ac:dyDescent="0.35"/>
  <cols>
    <col min="1" max="1" width="38.453125" style="15" customWidth="1"/>
    <col min="2" max="15" width="20.453125" style="15" customWidth="1"/>
    <col min="16" max="16" width="32.453125" style="15" customWidth="1"/>
    <col min="17" max="17" width="14.453125" style="15" customWidth="1"/>
    <col min="18" max="18" width="13.453125" style="15" customWidth="1"/>
    <col min="19" max="20" width="12.453125" style="15" customWidth="1"/>
    <col min="21" max="22" width="13.1796875" style="15" customWidth="1"/>
    <col min="23" max="23" width="15.453125" style="15" customWidth="1"/>
    <col min="24" max="27" width="18.1796875" style="15" customWidth="1"/>
    <col min="28" max="28" width="22.453125" style="15" customWidth="1"/>
    <col min="29" max="29" width="19" style="15" customWidth="1"/>
    <col min="30" max="30" width="15.453125" style="15" customWidth="1"/>
    <col min="31" max="31" width="15" style="15" customWidth="1"/>
    <col min="32" max="32" width="22.453125" style="15" customWidth="1"/>
    <col min="33" max="33" width="18.453125" style="15" bestFit="1" customWidth="1"/>
    <col min="34" max="34" width="8.453125" style="15" customWidth="1"/>
    <col min="35" max="35" width="18.453125" style="15" bestFit="1" customWidth="1"/>
    <col min="36" max="36" width="5.453125" style="15" customWidth="1"/>
    <col min="37" max="37" width="18.453125" style="15" bestFit="1" customWidth="1"/>
    <col min="38" max="38" width="4.453125" style="15" customWidth="1"/>
    <col min="39" max="39" width="23" style="15" bestFit="1" customWidth="1"/>
    <col min="40" max="40" width="9.1796875" style="15"/>
    <col min="41" max="41" width="18.453125" style="15" bestFit="1" customWidth="1"/>
    <col min="42" max="42" width="16.1796875" style="15" customWidth="1"/>
    <col min="43" max="16384" width="10.453125" style="15"/>
  </cols>
  <sheetData>
    <row r="1" spans="1:31" ht="32.25" customHeight="1" x14ac:dyDescent="0.35">
      <c r="A1" s="283"/>
      <c r="B1" s="286" t="s">
        <v>121</v>
      </c>
      <c r="C1" s="287"/>
      <c r="D1" s="287"/>
      <c r="E1" s="287"/>
      <c r="F1" s="287"/>
      <c r="G1" s="287"/>
      <c r="H1" s="287"/>
      <c r="I1" s="287"/>
      <c r="J1" s="287"/>
      <c r="K1" s="287"/>
      <c r="L1" s="287"/>
      <c r="M1" s="287"/>
      <c r="N1" s="287"/>
      <c r="O1" s="287"/>
      <c r="P1" s="287"/>
      <c r="Q1" s="287"/>
      <c r="R1" s="287"/>
      <c r="S1" s="287"/>
      <c r="T1" s="287"/>
      <c r="U1" s="287"/>
      <c r="V1" s="287"/>
      <c r="W1" s="287"/>
      <c r="X1" s="287"/>
      <c r="Y1" s="287"/>
      <c r="Z1" s="287"/>
      <c r="AA1" s="288"/>
      <c r="AB1" s="295" t="s">
        <v>122</v>
      </c>
      <c r="AC1" s="296"/>
      <c r="AD1" s="296"/>
      <c r="AE1" s="297"/>
    </row>
    <row r="2" spans="1:31" ht="30.75" customHeight="1" x14ac:dyDescent="0.35">
      <c r="A2" s="284"/>
      <c r="B2" s="286" t="s">
        <v>123</v>
      </c>
      <c r="C2" s="287"/>
      <c r="D2" s="287"/>
      <c r="E2" s="287"/>
      <c r="F2" s="287"/>
      <c r="G2" s="287"/>
      <c r="H2" s="287"/>
      <c r="I2" s="287"/>
      <c r="J2" s="287"/>
      <c r="K2" s="287"/>
      <c r="L2" s="287"/>
      <c r="M2" s="287"/>
      <c r="N2" s="287"/>
      <c r="O2" s="287"/>
      <c r="P2" s="287"/>
      <c r="Q2" s="287"/>
      <c r="R2" s="287"/>
      <c r="S2" s="287"/>
      <c r="T2" s="287"/>
      <c r="U2" s="287"/>
      <c r="V2" s="287"/>
      <c r="W2" s="287"/>
      <c r="X2" s="287"/>
      <c r="Y2" s="287"/>
      <c r="Z2" s="287"/>
      <c r="AA2" s="288"/>
      <c r="AB2" s="295" t="s">
        <v>124</v>
      </c>
      <c r="AC2" s="296"/>
      <c r="AD2" s="296"/>
      <c r="AE2" s="297"/>
    </row>
    <row r="3" spans="1:31" ht="24" customHeight="1" x14ac:dyDescent="0.35">
      <c r="A3" s="284"/>
      <c r="B3" s="289" t="s">
        <v>125</v>
      </c>
      <c r="C3" s="290"/>
      <c r="D3" s="290"/>
      <c r="E3" s="290"/>
      <c r="F3" s="290"/>
      <c r="G3" s="290"/>
      <c r="H3" s="290"/>
      <c r="I3" s="290"/>
      <c r="J3" s="290"/>
      <c r="K3" s="290"/>
      <c r="L3" s="290"/>
      <c r="M3" s="290"/>
      <c r="N3" s="290"/>
      <c r="O3" s="290"/>
      <c r="P3" s="290"/>
      <c r="Q3" s="290"/>
      <c r="R3" s="290"/>
      <c r="S3" s="290"/>
      <c r="T3" s="290"/>
      <c r="U3" s="290"/>
      <c r="V3" s="290"/>
      <c r="W3" s="290"/>
      <c r="X3" s="290"/>
      <c r="Y3" s="290"/>
      <c r="Z3" s="290"/>
      <c r="AA3" s="291"/>
      <c r="AB3" s="295" t="s">
        <v>126</v>
      </c>
      <c r="AC3" s="296"/>
      <c r="AD3" s="296"/>
      <c r="AE3" s="297"/>
    </row>
    <row r="4" spans="1:31" ht="21.75" customHeight="1" x14ac:dyDescent="0.35">
      <c r="A4" s="285"/>
      <c r="B4" s="292"/>
      <c r="C4" s="293"/>
      <c r="D4" s="293"/>
      <c r="E4" s="293"/>
      <c r="F4" s="293"/>
      <c r="G4" s="293"/>
      <c r="H4" s="293"/>
      <c r="I4" s="293"/>
      <c r="J4" s="293"/>
      <c r="K4" s="293"/>
      <c r="L4" s="293"/>
      <c r="M4" s="293"/>
      <c r="N4" s="293"/>
      <c r="O4" s="293"/>
      <c r="P4" s="293"/>
      <c r="Q4" s="293"/>
      <c r="R4" s="293"/>
      <c r="S4" s="293"/>
      <c r="T4" s="293"/>
      <c r="U4" s="293"/>
      <c r="V4" s="293"/>
      <c r="W4" s="293"/>
      <c r="X4" s="293"/>
      <c r="Y4" s="293"/>
      <c r="Z4" s="293"/>
      <c r="AA4" s="294"/>
      <c r="AB4" s="298" t="s">
        <v>127</v>
      </c>
      <c r="AC4" s="299"/>
      <c r="AD4" s="299"/>
      <c r="AE4" s="300"/>
    </row>
    <row r="5" spans="1:31" ht="9" customHeigh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5">
      <c r="A7" s="301" t="s">
        <v>4</v>
      </c>
      <c r="B7" s="302"/>
      <c r="C7" s="338" t="s">
        <v>144</v>
      </c>
      <c r="D7" s="301" t="s">
        <v>6</v>
      </c>
      <c r="E7" s="307"/>
      <c r="F7" s="307"/>
      <c r="G7" s="307"/>
      <c r="H7" s="302"/>
      <c r="I7" s="332">
        <v>45628</v>
      </c>
      <c r="J7" s="333"/>
      <c r="K7" s="301" t="s">
        <v>8</v>
      </c>
      <c r="L7" s="302"/>
      <c r="M7" s="324" t="s">
        <v>128</v>
      </c>
      <c r="N7" s="325"/>
      <c r="O7" s="310"/>
      <c r="P7" s="311"/>
      <c r="Q7" s="20"/>
      <c r="R7" s="20"/>
      <c r="S7" s="20"/>
      <c r="T7" s="20"/>
      <c r="U7" s="20"/>
      <c r="V7" s="20"/>
      <c r="W7" s="20"/>
      <c r="X7" s="20"/>
      <c r="Y7" s="20"/>
      <c r="Z7" s="21"/>
      <c r="AA7" s="20"/>
      <c r="AB7" s="20"/>
      <c r="AD7" s="22"/>
      <c r="AE7" s="23"/>
    </row>
    <row r="8" spans="1:31" x14ac:dyDescent="0.35">
      <c r="A8" s="303"/>
      <c r="B8" s="304"/>
      <c r="C8" s="339"/>
      <c r="D8" s="303"/>
      <c r="E8" s="308"/>
      <c r="F8" s="308"/>
      <c r="G8" s="308"/>
      <c r="H8" s="304"/>
      <c r="I8" s="334"/>
      <c r="J8" s="335"/>
      <c r="K8" s="303"/>
      <c r="L8" s="304"/>
      <c r="M8" s="341" t="s">
        <v>129</v>
      </c>
      <c r="N8" s="342"/>
      <c r="O8" s="326"/>
      <c r="P8" s="327"/>
      <c r="Q8" s="20"/>
      <c r="R8" s="20"/>
      <c r="S8" s="20"/>
      <c r="T8" s="20"/>
      <c r="U8" s="20"/>
      <c r="V8" s="20"/>
      <c r="W8" s="20"/>
      <c r="X8" s="20"/>
      <c r="Y8" s="20"/>
      <c r="Z8" s="21"/>
      <c r="AA8" s="20"/>
      <c r="AB8" s="20"/>
      <c r="AD8" s="22"/>
      <c r="AE8" s="23"/>
    </row>
    <row r="9" spans="1:31" x14ac:dyDescent="0.35">
      <c r="A9" s="305"/>
      <c r="B9" s="306"/>
      <c r="C9" s="340"/>
      <c r="D9" s="305"/>
      <c r="E9" s="309"/>
      <c r="F9" s="309"/>
      <c r="G9" s="309"/>
      <c r="H9" s="306"/>
      <c r="I9" s="336"/>
      <c r="J9" s="337"/>
      <c r="K9" s="305"/>
      <c r="L9" s="306"/>
      <c r="M9" s="328" t="s">
        <v>130</v>
      </c>
      <c r="N9" s="329"/>
      <c r="O9" s="330" t="s">
        <v>376</v>
      </c>
      <c r="P9" s="331"/>
      <c r="Q9" s="20"/>
      <c r="R9" s="20"/>
      <c r="S9" s="20"/>
      <c r="T9" s="20"/>
      <c r="U9" s="20"/>
      <c r="V9" s="20"/>
      <c r="W9" s="20"/>
      <c r="X9" s="20"/>
      <c r="Y9" s="20"/>
      <c r="Z9" s="21"/>
      <c r="AA9" s="20"/>
      <c r="AB9" s="20"/>
      <c r="AD9" s="22"/>
      <c r="AE9" s="23"/>
    </row>
    <row r="10" spans="1:31" ht="15" customHeigh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5">
      <c r="A11" s="301" t="s">
        <v>10</v>
      </c>
      <c r="B11" s="302"/>
      <c r="C11" s="312" t="s">
        <v>377</v>
      </c>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4"/>
    </row>
    <row r="12" spans="1:31" ht="15" customHeight="1" x14ac:dyDescent="0.35">
      <c r="A12" s="303"/>
      <c r="B12" s="304"/>
      <c r="C12" s="315"/>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7"/>
    </row>
    <row r="13" spans="1:31" ht="15" customHeight="1" x14ac:dyDescent="0.35">
      <c r="A13" s="305"/>
      <c r="B13" s="306"/>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20"/>
    </row>
    <row r="14" spans="1:31" ht="9" customHeigh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35">
      <c r="A15" s="281" t="s">
        <v>12</v>
      </c>
      <c r="B15" s="282"/>
      <c r="C15" s="321" t="s">
        <v>278</v>
      </c>
      <c r="D15" s="322"/>
      <c r="E15" s="322"/>
      <c r="F15" s="322"/>
      <c r="G15" s="322"/>
      <c r="H15" s="322"/>
      <c r="I15" s="322"/>
      <c r="J15" s="322"/>
      <c r="K15" s="323"/>
      <c r="L15" s="270" t="s">
        <v>14</v>
      </c>
      <c r="M15" s="271"/>
      <c r="N15" s="271"/>
      <c r="O15" s="271"/>
      <c r="P15" s="271"/>
      <c r="Q15" s="272"/>
      <c r="R15" s="273" t="s">
        <v>279</v>
      </c>
      <c r="S15" s="274"/>
      <c r="T15" s="274"/>
      <c r="U15" s="274"/>
      <c r="V15" s="274"/>
      <c r="W15" s="274"/>
      <c r="X15" s="275"/>
      <c r="Y15" s="270" t="s">
        <v>15</v>
      </c>
      <c r="Z15" s="272"/>
      <c r="AA15" s="258" t="s">
        <v>320</v>
      </c>
      <c r="AB15" s="259"/>
      <c r="AC15" s="259"/>
      <c r="AD15" s="259"/>
      <c r="AE15" s="260"/>
    </row>
    <row r="16" spans="1:31" ht="9" customHeight="1" x14ac:dyDescent="0.35">
      <c r="A16" s="24"/>
      <c r="B16" s="20"/>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D16" s="22"/>
      <c r="AE16" s="23"/>
    </row>
    <row r="17" spans="1:33" s="40" customFormat="1" ht="37.5" customHeight="1" x14ac:dyDescent="0.35">
      <c r="A17" s="281" t="s">
        <v>17</v>
      </c>
      <c r="B17" s="282"/>
      <c r="C17" s="258" t="s">
        <v>379</v>
      </c>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60"/>
    </row>
    <row r="18" spans="1:33" ht="16.5" customHeigh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x14ac:dyDescent="0.35">
      <c r="A19" s="270" t="s">
        <v>131</v>
      </c>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2"/>
      <c r="AF19" s="44"/>
    </row>
    <row r="20" spans="1:33" ht="32.25" customHeight="1" x14ac:dyDescent="0.35">
      <c r="A20" s="45" t="s">
        <v>19</v>
      </c>
      <c r="B20" s="267" t="s">
        <v>132</v>
      </c>
      <c r="C20" s="268"/>
      <c r="D20" s="268"/>
      <c r="E20" s="268"/>
      <c r="F20" s="268"/>
      <c r="G20" s="268"/>
      <c r="H20" s="268"/>
      <c r="I20" s="268"/>
      <c r="J20" s="268"/>
      <c r="K20" s="268"/>
      <c r="L20" s="268"/>
      <c r="M20" s="268"/>
      <c r="N20" s="268"/>
      <c r="O20" s="269"/>
      <c r="P20" s="270" t="s">
        <v>133</v>
      </c>
      <c r="Q20" s="271"/>
      <c r="R20" s="271"/>
      <c r="S20" s="271"/>
      <c r="T20" s="271"/>
      <c r="U20" s="271"/>
      <c r="V20" s="271"/>
      <c r="W20" s="271"/>
      <c r="X20" s="278"/>
      <c r="Y20" s="278"/>
      <c r="Z20" s="278"/>
      <c r="AA20" s="278"/>
      <c r="AB20" s="271"/>
      <c r="AC20" s="271"/>
      <c r="AD20" s="271"/>
      <c r="AE20" s="272"/>
      <c r="AF20" s="44"/>
    </row>
    <row r="21" spans="1:33" ht="32.25" customHeight="1" x14ac:dyDescent="0.3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50" t="s">
        <v>139</v>
      </c>
      <c r="W21" s="168" t="s">
        <v>140</v>
      </c>
      <c r="X21" s="165" t="s">
        <v>141</v>
      </c>
      <c r="Y21" s="166" t="s">
        <v>142</v>
      </c>
      <c r="Z21" s="166" t="s">
        <v>143</v>
      </c>
      <c r="AA21" s="167" t="s">
        <v>144</v>
      </c>
      <c r="AB21" s="169" t="s">
        <v>145</v>
      </c>
      <c r="AC21" s="50" t="s">
        <v>102</v>
      </c>
      <c r="AD21" s="51" t="s">
        <v>146</v>
      </c>
      <c r="AE21" s="51" t="s">
        <v>147</v>
      </c>
      <c r="AF21" s="52"/>
    </row>
    <row r="22" spans="1:33" ht="32.25" customHeight="1" x14ac:dyDescent="0.3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164"/>
      <c r="X22" s="55">
        <v>225455379</v>
      </c>
      <c r="Y22" s="55">
        <v>1599700</v>
      </c>
      <c r="Z22" s="55">
        <v>515229</v>
      </c>
      <c r="AA22" s="55">
        <v>29731011</v>
      </c>
      <c r="AB22" s="55">
        <v>414542</v>
      </c>
      <c r="AC22" s="506">
        <f>SUM(Q22:AB22)</f>
        <v>257715861</v>
      </c>
      <c r="AE22" s="59"/>
      <c r="AF22" s="52"/>
    </row>
    <row r="23" spans="1:33" ht="32.25" customHeight="1" x14ac:dyDescent="0.3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f>4611692</f>
        <v>4611692</v>
      </c>
      <c r="X23" s="55">
        <f>193846139</f>
        <v>193846139</v>
      </c>
      <c r="Y23" s="55">
        <f>240015512-W23-X23</f>
        <v>41557681</v>
      </c>
      <c r="Z23" s="55">
        <f>235838391-W23-X23-Y23</f>
        <v>-4177121</v>
      </c>
      <c r="AA23" s="55">
        <f>240503785-W23-X23-Y23-Z23</f>
        <v>4665394</v>
      </c>
      <c r="AB23" s="55"/>
      <c r="AC23" s="507">
        <f>SUM(Q23:AB23)</f>
        <v>240503785</v>
      </c>
      <c r="AD23" s="62">
        <f>AC23/SUM(W22:AB22)</f>
        <v>0.93321297364774924</v>
      </c>
      <c r="AE23" s="64">
        <f>AC23/AC22</f>
        <v>0.93321297364774924</v>
      </c>
      <c r="AF23" s="52"/>
    </row>
    <row r="24" spans="1:33" ht="32.25" customHeight="1" x14ac:dyDescent="0.3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55">
        <v>3181896</v>
      </c>
      <c r="Y24" s="55">
        <v>41192950</v>
      </c>
      <c r="Z24" s="55">
        <v>47283824</v>
      </c>
      <c r="AA24" s="55">
        <v>83183255</v>
      </c>
      <c r="AB24" s="55">
        <v>82873936</v>
      </c>
      <c r="AC24" s="507">
        <f>SUM(Q24:AB24)</f>
        <v>257715861</v>
      </c>
      <c r="AD24" s="62"/>
      <c r="AE24" s="66"/>
      <c r="AF24" s="52"/>
    </row>
    <row r="25" spans="1:33" ht="32.25" customHeight="1" x14ac:dyDescent="0.35">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55"/>
      <c r="Y25" s="55">
        <f>41495203</f>
        <v>41495203</v>
      </c>
      <c r="Z25" s="55">
        <f>84054733-Y25</f>
        <v>42559530</v>
      </c>
      <c r="AA25" s="55">
        <f>140161469-Y25-Z25</f>
        <v>56106736</v>
      </c>
      <c r="AB25" s="55"/>
      <c r="AC25" s="504">
        <f>SUM(Q25:AB25)</f>
        <v>140161469</v>
      </c>
      <c r="AD25" s="69">
        <f>AC25/SUM(W24:AB24)</f>
        <v>0.54386046887506079</v>
      </c>
      <c r="AE25" s="71">
        <f>AC25/AC24</f>
        <v>0.54386046887506079</v>
      </c>
      <c r="AF25" s="52"/>
    </row>
    <row r="26" spans="1:33" s="72" customFormat="1" ht="16.5" customHeight="1" x14ac:dyDescent="0.3"/>
    <row r="27" spans="1:33" ht="34.5" customHeight="1" x14ac:dyDescent="0.35">
      <c r="A27" s="343" t="s">
        <v>148</v>
      </c>
      <c r="B27" s="344"/>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5"/>
    </row>
    <row r="28" spans="1:33" ht="20.25" customHeight="1" x14ac:dyDescent="0.35">
      <c r="A28" s="280" t="s">
        <v>34</v>
      </c>
      <c r="B28" s="261" t="s">
        <v>36</v>
      </c>
      <c r="C28" s="261"/>
      <c r="D28" s="261" t="s">
        <v>149</v>
      </c>
      <c r="E28" s="261"/>
      <c r="F28" s="261"/>
      <c r="G28" s="261"/>
      <c r="H28" s="261"/>
      <c r="I28" s="261"/>
      <c r="J28" s="261"/>
      <c r="K28" s="261"/>
      <c r="L28" s="261"/>
      <c r="M28" s="261"/>
      <c r="N28" s="261"/>
      <c r="O28" s="261"/>
      <c r="P28" s="261" t="s">
        <v>102</v>
      </c>
      <c r="Q28" s="261" t="s">
        <v>150</v>
      </c>
      <c r="R28" s="261"/>
      <c r="S28" s="261"/>
      <c r="T28" s="261"/>
      <c r="U28" s="261"/>
      <c r="V28" s="261"/>
      <c r="W28" s="261"/>
      <c r="X28" s="261"/>
      <c r="Y28" s="261" t="s">
        <v>151</v>
      </c>
      <c r="Z28" s="261"/>
      <c r="AA28" s="261"/>
      <c r="AB28" s="261"/>
      <c r="AC28" s="261"/>
      <c r="AD28" s="261"/>
      <c r="AE28" s="262"/>
    </row>
    <row r="29" spans="1:33" ht="27" customHeight="1" x14ac:dyDescent="0.35">
      <c r="A29" s="280"/>
      <c r="B29" s="261"/>
      <c r="C29" s="261"/>
      <c r="D29" s="73" t="s">
        <v>134</v>
      </c>
      <c r="E29" s="73" t="s">
        <v>135</v>
      </c>
      <c r="F29" s="73" t="s">
        <v>136</v>
      </c>
      <c r="G29" s="73" t="s">
        <v>137</v>
      </c>
      <c r="H29" s="73" t="s">
        <v>138</v>
      </c>
      <c r="I29" s="73" t="s">
        <v>139</v>
      </c>
      <c r="J29" s="73" t="s">
        <v>140</v>
      </c>
      <c r="K29" s="73" t="s">
        <v>141</v>
      </c>
      <c r="L29" s="73" t="s">
        <v>142</v>
      </c>
      <c r="M29" s="73" t="s">
        <v>143</v>
      </c>
      <c r="N29" s="73" t="s">
        <v>144</v>
      </c>
      <c r="O29" s="73" t="s">
        <v>145</v>
      </c>
      <c r="P29" s="261"/>
      <c r="Q29" s="261"/>
      <c r="R29" s="261"/>
      <c r="S29" s="261"/>
      <c r="T29" s="261"/>
      <c r="U29" s="261"/>
      <c r="V29" s="261"/>
      <c r="W29" s="261"/>
      <c r="X29" s="261"/>
      <c r="Y29" s="263"/>
      <c r="Z29" s="263"/>
      <c r="AA29" s="263"/>
      <c r="AB29" s="263"/>
      <c r="AC29" s="263"/>
      <c r="AD29" s="263"/>
      <c r="AE29" s="264"/>
    </row>
    <row r="30" spans="1:33" ht="70.5" customHeight="1" x14ac:dyDescent="0.35">
      <c r="A30" s="74"/>
      <c r="B30" s="277"/>
      <c r="C30" s="277"/>
      <c r="D30" s="16"/>
      <c r="E30" s="16"/>
      <c r="F30" s="16"/>
      <c r="G30" s="16"/>
      <c r="H30" s="16"/>
      <c r="I30" s="16"/>
      <c r="J30" s="16"/>
      <c r="K30" s="16"/>
      <c r="L30" s="16"/>
      <c r="M30" s="16"/>
      <c r="N30" s="16"/>
      <c r="O30" s="16"/>
      <c r="P30" s="75">
        <f>SUM(D30:O30)</f>
        <v>0</v>
      </c>
      <c r="Q30" s="276" t="s">
        <v>152</v>
      </c>
      <c r="R30" s="276"/>
      <c r="S30" s="276"/>
      <c r="T30" s="276"/>
      <c r="U30" s="276"/>
      <c r="V30" s="276"/>
      <c r="W30" s="276"/>
      <c r="X30" s="276"/>
      <c r="Y30" s="265" t="s">
        <v>43</v>
      </c>
      <c r="Z30" s="265"/>
      <c r="AA30" s="265"/>
      <c r="AB30" s="265"/>
      <c r="AC30" s="265"/>
      <c r="AD30" s="265"/>
      <c r="AE30" s="266"/>
      <c r="AF30" s="159"/>
      <c r="AG30" s="159"/>
    </row>
    <row r="31" spans="1:33" ht="12" customHeight="1" x14ac:dyDescent="0.35">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35">
      <c r="A32" s="312" t="s">
        <v>153</v>
      </c>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4"/>
      <c r="AF32" s="159"/>
      <c r="AG32" s="159"/>
    </row>
    <row r="33" spans="1:41" ht="23.25" customHeight="1" x14ac:dyDescent="0.35">
      <c r="A33" s="280" t="s">
        <v>44</v>
      </c>
      <c r="B33" s="261" t="s">
        <v>46</v>
      </c>
      <c r="C33" s="261" t="s">
        <v>36</v>
      </c>
      <c r="D33" s="261" t="s">
        <v>154</v>
      </c>
      <c r="E33" s="261"/>
      <c r="F33" s="261"/>
      <c r="G33" s="261"/>
      <c r="H33" s="261"/>
      <c r="I33" s="261"/>
      <c r="J33" s="261"/>
      <c r="K33" s="261"/>
      <c r="L33" s="261"/>
      <c r="M33" s="261"/>
      <c r="N33" s="261"/>
      <c r="O33" s="261"/>
      <c r="P33" s="261"/>
      <c r="Q33" s="261" t="s">
        <v>155</v>
      </c>
      <c r="R33" s="261"/>
      <c r="S33" s="261"/>
      <c r="T33" s="261"/>
      <c r="U33" s="261"/>
      <c r="V33" s="261"/>
      <c r="W33" s="261"/>
      <c r="X33" s="261"/>
      <c r="Y33" s="261"/>
      <c r="Z33" s="261"/>
      <c r="AA33" s="261"/>
      <c r="AB33" s="261"/>
      <c r="AC33" s="261"/>
      <c r="AD33" s="261"/>
      <c r="AE33" s="262"/>
      <c r="AF33" s="159"/>
      <c r="AG33" s="162"/>
      <c r="AH33" s="79"/>
      <c r="AI33" s="79"/>
      <c r="AJ33" s="79"/>
      <c r="AK33" s="79"/>
      <c r="AL33" s="79"/>
      <c r="AM33" s="79"/>
      <c r="AN33" s="79"/>
      <c r="AO33" s="79"/>
    </row>
    <row r="34" spans="1:41" ht="27" customHeight="1" x14ac:dyDescent="0.35">
      <c r="A34" s="280"/>
      <c r="B34" s="261"/>
      <c r="C34" s="349"/>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346" t="s">
        <v>52</v>
      </c>
      <c r="R34" s="347"/>
      <c r="S34" s="347"/>
      <c r="T34" s="348"/>
      <c r="U34" s="261" t="s">
        <v>54</v>
      </c>
      <c r="V34" s="261"/>
      <c r="W34" s="261"/>
      <c r="X34" s="261"/>
      <c r="Y34" s="261" t="s">
        <v>56</v>
      </c>
      <c r="Z34" s="261"/>
      <c r="AA34" s="261"/>
      <c r="AB34" s="261"/>
      <c r="AC34" s="261" t="s">
        <v>58</v>
      </c>
      <c r="AD34" s="261"/>
      <c r="AE34" s="262"/>
      <c r="AF34" s="159"/>
      <c r="AG34" s="162"/>
      <c r="AH34" s="79"/>
      <c r="AI34" s="79"/>
      <c r="AJ34" s="79"/>
      <c r="AK34" s="79"/>
      <c r="AL34" s="79"/>
      <c r="AM34" s="79"/>
      <c r="AN34" s="79"/>
      <c r="AO34" s="79"/>
    </row>
    <row r="35" spans="1:41" ht="116.25" customHeight="1" x14ac:dyDescent="0.35">
      <c r="A35" s="350" t="s">
        <v>380</v>
      </c>
      <c r="B35" s="352">
        <v>0.4</v>
      </c>
      <c r="C35" s="81" t="s">
        <v>48</v>
      </c>
      <c r="D35" s="80"/>
      <c r="E35" s="80"/>
      <c r="F35" s="80"/>
      <c r="G35" s="80"/>
      <c r="H35" s="80"/>
      <c r="I35" s="80"/>
      <c r="J35" s="172">
        <v>0.1</v>
      </c>
      <c r="K35" s="172">
        <v>0.1</v>
      </c>
      <c r="L35" s="172">
        <v>0.2</v>
      </c>
      <c r="M35" s="172">
        <v>0.2</v>
      </c>
      <c r="N35" s="172">
        <v>0.2</v>
      </c>
      <c r="O35" s="172">
        <v>0.2</v>
      </c>
      <c r="P35" s="170">
        <f>SUM(D35:O35)</f>
        <v>1</v>
      </c>
      <c r="Q35" s="365" t="s">
        <v>457</v>
      </c>
      <c r="R35" s="366"/>
      <c r="S35" s="366"/>
      <c r="T35" s="367"/>
      <c r="U35" s="365" t="s">
        <v>458</v>
      </c>
      <c r="V35" s="366"/>
      <c r="W35" s="366"/>
      <c r="X35" s="367"/>
      <c r="Y35" s="410" t="s">
        <v>451</v>
      </c>
      <c r="Z35" s="411"/>
      <c r="AA35" s="411"/>
      <c r="AB35" s="416"/>
      <c r="AC35" s="410" t="s">
        <v>474</v>
      </c>
      <c r="AD35" s="411"/>
      <c r="AE35" s="412"/>
      <c r="AF35" s="159"/>
      <c r="AG35" s="162"/>
      <c r="AH35" s="79"/>
      <c r="AI35" s="79"/>
      <c r="AJ35" s="79"/>
      <c r="AK35" s="79"/>
      <c r="AL35" s="79"/>
      <c r="AM35" s="79"/>
      <c r="AN35" s="79"/>
      <c r="AO35" s="79"/>
    </row>
    <row r="36" spans="1:41" ht="190.4" customHeight="1" x14ac:dyDescent="0.35">
      <c r="A36" s="351"/>
      <c r="B36" s="353"/>
      <c r="C36" s="82" t="s">
        <v>50</v>
      </c>
      <c r="D36" s="163"/>
      <c r="E36" s="163"/>
      <c r="F36" s="163"/>
      <c r="G36" s="83"/>
      <c r="H36" s="83"/>
      <c r="I36" s="83"/>
      <c r="J36" s="84">
        <v>0.1</v>
      </c>
      <c r="K36" s="84">
        <v>0.1</v>
      </c>
      <c r="L36" s="240">
        <v>0.2</v>
      </c>
      <c r="M36" s="240">
        <v>0.25</v>
      </c>
      <c r="N36" s="83">
        <v>0.25</v>
      </c>
      <c r="O36" s="83"/>
      <c r="P36" s="84">
        <f>SUM(D36:O36)</f>
        <v>0.9</v>
      </c>
      <c r="Q36" s="368"/>
      <c r="R36" s="369"/>
      <c r="S36" s="369"/>
      <c r="T36" s="370"/>
      <c r="U36" s="368"/>
      <c r="V36" s="369"/>
      <c r="W36" s="369"/>
      <c r="X36" s="370"/>
      <c r="Y36" s="413"/>
      <c r="Z36" s="414"/>
      <c r="AA36" s="414"/>
      <c r="AB36" s="417"/>
      <c r="AC36" s="413"/>
      <c r="AD36" s="414"/>
      <c r="AE36" s="415"/>
      <c r="AF36" s="159"/>
      <c r="AG36" s="162"/>
      <c r="AH36" s="79"/>
      <c r="AI36" s="79"/>
      <c r="AJ36" s="79"/>
      <c r="AK36" s="79"/>
      <c r="AL36" s="79"/>
      <c r="AM36" s="79"/>
      <c r="AN36" s="79"/>
      <c r="AO36" s="79"/>
    </row>
    <row r="37" spans="1:41" s="72" customFormat="1" ht="17.25" customHeight="1" x14ac:dyDescent="0.3"/>
    <row r="38" spans="1:41" ht="45" customHeight="1" x14ac:dyDescent="0.35">
      <c r="A38" s="312" t="s">
        <v>156</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4"/>
      <c r="AG38" s="79"/>
      <c r="AH38" s="79"/>
      <c r="AI38" s="79"/>
      <c r="AJ38" s="79"/>
      <c r="AK38" s="79"/>
      <c r="AL38" s="79"/>
      <c r="AM38" s="79"/>
      <c r="AN38" s="79"/>
      <c r="AO38" s="79"/>
    </row>
    <row r="39" spans="1:41" ht="26.25" customHeight="1" x14ac:dyDescent="0.35">
      <c r="A39" s="354" t="s">
        <v>60</v>
      </c>
      <c r="B39" s="355" t="s">
        <v>157</v>
      </c>
      <c r="C39" s="360" t="s">
        <v>158</v>
      </c>
      <c r="D39" s="362" t="s">
        <v>159</v>
      </c>
      <c r="E39" s="363"/>
      <c r="F39" s="363"/>
      <c r="G39" s="363"/>
      <c r="H39" s="363"/>
      <c r="I39" s="363"/>
      <c r="J39" s="363"/>
      <c r="K39" s="363"/>
      <c r="L39" s="363"/>
      <c r="M39" s="363"/>
      <c r="N39" s="363"/>
      <c r="O39" s="363"/>
      <c r="P39" s="364"/>
      <c r="Q39" s="355" t="s">
        <v>160</v>
      </c>
      <c r="R39" s="355"/>
      <c r="S39" s="355"/>
      <c r="T39" s="355"/>
      <c r="U39" s="355"/>
      <c r="V39" s="355"/>
      <c r="W39" s="355"/>
      <c r="X39" s="355"/>
      <c r="Y39" s="355"/>
      <c r="Z39" s="355"/>
      <c r="AA39" s="355"/>
      <c r="AB39" s="355"/>
      <c r="AC39" s="355"/>
      <c r="AD39" s="355"/>
      <c r="AE39" s="377"/>
      <c r="AG39" s="79"/>
      <c r="AH39" s="79"/>
      <c r="AI39" s="79"/>
      <c r="AJ39" s="79"/>
      <c r="AK39" s="79"/>
      <c r="AL39" s="79"/>
      <c r="AM39" s="79"/>
      <c r="AN39" s="79"/>
      <c r="AO39" s="79"/>
    </row>
    <row r="40" spans="1:41" ht="26.25" customHeight="1" x14ac:dyDescent="0.35">
      <c r="A40" s="280"/>
      <c r="B40" s="261"/>
      <c r="C40" s="361"/>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346" t="s">
        <v>174</v>
      </c>
      <c r="R40" s="347"/>
      <c r="S40" s="347"/>
      <c r="T40" s="347"/>
      <c r="U40" s="347"/>
      <c r="V40" s="347"/>
      <c r="W40" s="347"/>
      <c r="X40" s="348"/>
      <c r="Y40" s="346" t="s">
        <v>68</v>
      </c>
      <c r="Z40" s="347"/>
      <c r="AA40" s="347"/>
      <c r="AB40" s="347"/>
      <c r="AC40" s="347"/>
      <c r="AD40" s="347"/>
      <c r="AE40" s="392"/>
      <c r="AG40" s="85"/>
      <c r="AH40" s="85"/>
      <c r="AI40" s="85"/>
      <c r="AJ40" s="85"/>
      <c r="AK40" s="85"/>
      <c r="AL40" s="85"/>
      <c r="AM40" s="85"/>
      <c r="AN40" s="85"/>
      <c r="AO40" s="85"/>
    </row>
    <row r="41" spans="1:41" ht="151.9" customHeight="1" x14ac:dyDescent="0.35">
      <c r="A41" s="418" t="s">
        <v>429</v>
      </c>
      <c r="B41" s="419">
        <v>0.2</v>
      </c>
      <c r="C41" s="86" t="s">
        <v>48</v>
      </c>
      <c r="D41" s="87"/>
      <c r="E41" s="87"/>
      <c r="F41" s="87"/>
      <c r="G41" s="87"/>
      <c r="H41" s="87"/>
      <c r="I41" s="87"/>
      <c r="J41" s="171">
        <v>0.08</v>
      </c>
      <c r="K41" s="171">
        <v>0.09</v>
      </c>
      <c r="L41" s="171">
        <v>0.14000000000000001</v>
      </c>
      <c r="M41" s="171">
        <v>0.14000000000000001</v>
      </c>
      <c r="N41" s="171">
        <v>0.27</v>
      </c>
      <c r="O41" s="171">
        <v>0.28000000000000003</v>
      </c>
      <c r="P41" s="173">
        <f>SUM(J41:O41)</f>
        <v>1</v>
      </c>
      <c r="Q41" s="404" t="s">
        <v>486</v>
      </c>
      <c r="R41" s="405"/>
      <c r="S41" s="405"/>
      <c r="T41" s="405"/>
      <c r="U41" s="405"/>
      <c r="V41" s="405"/>
      <c r="W41" s="405"/>
      <c r="X41" s="406"/>
      <c r="Y41" s="393" t="s">
        <v>462</v>
      </c>
      <c r="Z41" s="394"/>
      <c r="AA41" s="394"/>
      <c r="AB41" s="394"/>
      <c r="AC41" s="394"/>
      <c r="AD41" s="394"/>
      <c r="AE41" s="395"/>
      <c r="AG41" s="89"/>
      <c r="AH41" s="89"/>
      <c r="AI41" s="89"/>
      <c r="AJ41" s="89"/>
      <c r="AK41" s="89"/>
      <c r="AL41" s="89"/>
      <c r="AM41" s="89"/>
      <c r="AN41" s="89"/>
      <c r="AO41" s="89"/>
    </row>
    <row r="42" spans="1:41" ht="79.150000000000006" customHeight="1" x14ac:dyDescent="0.35">
      <c r="A42" s="418"/>
      <c r="B42" s="419"/>
      <c r="C42" s="90" t="s">
        <v>50</v>
      </c>
      <c r="D42" s="91"/>
      <c r="E42" s="91"/>
      <c r="F42" s="91"/>
      <c r="G42" s="91"/>
      <c r="H42" s="91"/>
      <c r="I42" s="91"/>
      <c r="J42" s="91">
        <v>0.26</v>
      </c>
      <c r="K42" s="91">
        <v>0.23</v>
      </c>
      <c r="L42" s="91">
        <v>0.27</v>
      </c>
      <c r="M42" s="91">
        <v>0.3</v>
      </c>
      <c r="N42" s="91">
        <v>0.28000000000000003</v>
      </c>
      <c r="O42" s="91"/>
      <c r="P42" s="230">
        <f t="shared" ref="P42:P44" si="1">SUM(D42:O42)</f>
        <v>1.34</v>
      </c>
      <c r="Q42" s="407"/>
      <c r="R42" s="408"/>
      <c r="S42" s="408"/>
      <c r="T42" s="408"/>
      <c r="U42" s="408"/>
      <c r="V42" s="408"/>
      <c r="W42" s="408"/>
      <c r="X42" s="409"/>
      <c r="Y42" s="396"/>
      <c r="Z42" s="397"/>
      <c r="AA42" s="397"/>
      <c r="AB42" s="397"/>
      <c r="AC42" s="397"/>
      <c r="AD42" s="397"/>
      <c r="AE42" s="398"/>
    </row>
    <row r="43" spans="1:41" ht="132" customHeight="1" x14ac:dyDescent="0.35">
      <c r="A43" s="418" t="s">
        <v>403</v>
      </c>
      <c r="B43" s="419">
        <v>0.2</v>
      </c>
      <c r="C43" s="86" t="s">
        <v>48</v>
      </c>
      <c r="D43" s="87"/>
      <c r="E43" s="87"/>
      <c r="F43" s="87"/>
      <c r="G43" s="87"/>
      <c r="H43" s="87"/>
      <c r="I43" s="87"/>
      <c r="J43" s="171">
        <v>0.16</v>
      </c>
      <c r="K43" s="171">
        <v>0.16</v>
      </c>
      <c r="L43" s="171">
        <v>0.17</v>
      </c>
      <c r="M43" s="171">
        <v>0.17</v>
      </c>
      <c r="N43" s="171">
        <v>0.17</v>
      </c>
      <c r="O43" s="171">
        <v>0.17</v>
      </c>
      <c r="P43" s="173">
        <f>SUM(J43:O43)</f>
        <v>1</v>
      </c>
      <c r="Q43" s="404" t="s">
        <v>481</v>
      </c>
      <c r="R43" s="405"/>
      <c r="S43" s="405"/>
      <c r="T43" s="405"/>
      <c r="U43" s="405"/>
      <c r="V43" s="405"/>
      <c r="W43" s="405"/>
      <c r="X43" s="406"/>
      <c r="Y43" s="393" t="s">
        <v>472</v>
      </c>
      <c r="Z43" s="394"/>
      <c r="AA43" s="394"/>
      <c r="AB43" s="394"/>
      <c r="AC43" s="394"/>
      <c r="AD43" s="394"/>
      <c r="AE43" s="395"/>
    </row>
    <row r="44" spans="1:41" ht="136.15" customHeight="1" x14ac:dyDescent="0.35">
      <c r="A44" s="418"/>
      <c r="B44" s="419"/>
      <c r="C44" s="90" t="s">
        <v>50</v>
      </c>
      <c r="D44" s="91"/>
      <c r="E44" s="91"/>
      <c r="F44" s="91"/>
      <c r="G44" s="91"/>
      <c r="H44" s="91"/>
      <c r="I44" s="91"/>
      <c r="J44" s="91">
        <v>0.16</v>
      </c>
      <c r="K44" s="91">
        <v>0.16</v>
      </c>
      <c r="L44" s="91">
        <v>0.17</v>
      </c>
      <c r="M44" s="91">
        <v>0.17</v>
      </c>
      <c r="N44" s="91">
        <v>0.17</v>
      </c>
      <c r="O44" s="91"/>
      <c r="P44" s="230">
        <f t="shared" si="1"/>
        <v>0.83000000000000007</v>
      </c>
      <c r="Q44" s="407"/>
      <c r="R44" s="408"/>
      <c r="S44" s="408"/>
      <c r="T44" s="408"/>
      <c r="U44" s="408"/>
      <c r="V44" s="408"/>
      <c r="W44" s="408"/>
      <c r="X44" s="409"/>
      <c r="Y44" s="396"/>
      <c r="Z44" s="397"/>
      <c r="AA44" s="397"/>
      <c r="AB44" s="397"/>
      <c r="AC44" s="397"/>
      <c r="AD44" s="397"/>
      <c r="AE44" s="398"/>
    </row>
    <row r="45" spans="1:41" ht="15" customHeight="1" x14ac:dyDescent="0.35">
      <c r="A45" s="15" t="s">
        <v>176</v>
      </c>
    </row>
  </sheetData>
  <mergeCells count="75">
    <mergeCell ref="A43:A44"/>
    <mergeCell ref="B43:B44"/>
    <mergeCell ref="Q43:X44"/>
    <mergeCell ref="Y43:AE4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disablePrompts="1"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Q35 Y35 AC35 Q41 Q43" xr:uid="{00000000-0002-0000-0200-000002000000}">
      <formula1>2000</formula1>
    </dataValidation>
  </dataValidations>
  <hyperlinks>
    <hyperlink ref="Y41" r:id="rId1" xr:uid="{00000000-0004-0000-0200-000000000000}"/>
    <hyperlink ref="Y43" r:id="rId2" xr:uid="{00000000-0004-0000-0200-000001000000}"/>
  </hyperlinks>
  <pageMargins left="0.25" right="0.25" top="0.75" bottom="0.75" header="0.3" footer="0.3"/>
  <pageSetup paperSize="9" scale="24" orientation="landscape" r:id="rId3"/>
  <drawing r:id="rId4"/>
  <legacyDrawing r:id="rId5"/>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7"/>
  <sheetViews>
    <sheetView showGridLines="0" topLeftCell="Z16" zoomScale="85" zoomScaleNormal="85" workbookViewId="0">
      <selection activeCell="AC24" sqref="AC24"/>
    </sheetView>
  </sheetViews>
  <sheetFormatPr baseColWidth="10" defaultColWidth="10.453125" defaultRowHeight="14" x14ac:dyDescent="0.35"/>
  <cols>
    <col min="1" max="1" width="38.453125" style="15" customWidth="1"/>
    <col min="2" max="15" width="20.453125" style="15" customWidth="1"/>
    <col min="16" max="16" width="32.453125" style="15" customWidth="1"/>
    <col min="17" max="18" width="12.453125" style="15" customWidth="1"/>
    <col min="19" max="19" width="13.453125" style="15" customWidth="1"/>
    <col min="20" max="20" width="11.453125" style="15" customWidth="1"/>
    <col min="21" max="21" width="11.81640625" style="15" customWidth="1"/>
    <col min="22" max="22" width="13.453125" style="15" customWidth="1"/>
    <col min="23" max="23" width="15.453125" style="15" customWidth="1"/>
    <col min="24" max="24" width="16.81640625" style="15" customWidth="1"/>
    <col min="25" max="27" width="15.453125" style="15" customWidth="1"/>
    <col min="28" max="28" width="17.453125" style="15" customWidth="1"/>
    <col min="29" max="29" width="18" style="15" customWidth="1"/>
    <col min="30" max="30" width="16.1796875" style="15" customWidth="1"/>
    <col min="31" max="31" width="16.453125" style="15" customWidth="1"/>
    <col min="32" max="32" width="22.453125" style="15" customWidth="1"/>
    <col min="33" max="33" width="18.453125" style="15" bestFit="1" customWidth="1"/>
    <col min="34" max="34" width="8.453125" style="15" customWidth="1"/>
    <col min="35" max="35" width="18.453125" style="15" bestFit="1" customWidth="1"/>
    <col min="36" max="36" width="5.453125" style="15" customWidth="1"/>
    <col min="37" max="37" width="18.453125" style="15" bestFit="1" customWidth="1"/>
    <col min="38" max="38" width="4.453125" style="15" customWidth="1"/>
    <col min="39" max="39" width="23" style="15" bestFit="1" customWidth="1"/>
    <col min="40" max="40" width="9.1796875" style="15"/>
    <col min="41" max="41" width="18.453125" style="15" bestFit="1" customWidth="1"/>
    <col min="42" max="42" width="16.1796875" style="15" customWidth="1"/>
    <col min="43" max="16384" width="10.453125" style="15"/>
  </cols>
  <sheetData>
    <row r="1" spans="1:31" ht="32.25" customHeight="1" x14ac:dyDescent="0.35">
      <c r="A1" s="283"/>
      <c r="B1" s="286" t="s">
        <v>121</v>
      </c>
      <c r="C1" s="287"/>
      <c r="D1" s="287"/>
      <c r="E1" s="287"/>
      <c r="F1" s="287"/>
      <c r="G1" s="287"/>
      <c r="H1" s="287"/>
      <c r="I1" s="287"/>
      <c r="J1" s="287"/>
      <c r="K1" s="287"/>
      <c r="L1" s="287"/>
      <c r="M1" s="287"/>
      <c r="N1" s="287"/>
      <c r="O1" s="287"/>
      <c r="P1" s="287"/>
      <c r="Q1" s="287"/>
      <c r="R1" s="287"/>
      <c r="S1" s="287"/>
      <c r="T1" s="287"/>
      <c r="U1" s="287"/>
      <c r="V1" s="287"/>
      <c r="W1" s="287"/>
      <c r="X1" s="287"/>
      <c r="Y1" s="287"/>
      <c r="Z1" s="287"/>
      <c r="AA1" s="288"/>
      <c r="AB1" s="295" t="s">
        <v>122</v>
      </c>
      <c r="AC1" s="296"/>
      <c r="AD1" s="296"/>
      <c r="AE1" s="297"/>
    </row>
    <row r="2" spans="1:31" ht="30.75" customHeight="1" x14ac:dyDescent="0.35">
      <c r="A2" s="284"/>
      <c r="B2" s="286" t="s">
        <v>123</v>
      </c>
      <c r="C2" s="287"/>
      <c r="D2" s="287"/>
      <c r="E2" s="287"/>
      <c r="F2" s="287"/>
      <c r="G2" s="287"/>
      <c r="H2" s="287"/>
      <c r="I2" s="287"/>
      <c r="J2" s="287"/>
      <c r="K2" s="287"/>
      <c r="L2" s="287"/>
      <c r="M2" s="287"/>
      <c r="N2" s="287"/>
      <c r="O2" s="287"/>
      <c r="P2" s="287"/>
      <c r="Q2" s="287"/>
      <c r="R2" s="287"/>
      <c r="S2" s="287"/>
      <c r="T2" s="287"/>
      <c r="U2" s="287"/>
      <c r="V2" s="287"/>
      <c r="W2" s="287"/>
      <c r="X2" s="287"/>
      <c r="Y2" s="287"/>
      <c r="Z2" s="287"/>
      <c r="AA2" s="288"/>
      <c r="AB2" s="295" t="s">
        <v>124</v>
      </c>
      <c r="AC2" s="296"/>
      <c r="AD2" s="296"/>
      <c r="AE2" s="297"/>
    </row>
    <row r="3" spans="1:31" ht="24" customHeight="1" x14ac:dyDescent="0.35">
      <c r="A3" s="284"/>
      <c r="B3" s="289" t="s">
        <v>125</v>
      </c>
      <c r="C3" s="290"/>
      <c r="D3" s="290"/>
      <c r="E3" s="290"/>
      <c r="F3" s="290"/>
      <c r="G3" s="290"/>
      <c r="H3" s="290"/>
      <c r="I3" s="290"/>
      <c r="J3" s="290"/>
      <c r="K3" s="290"/>
      <c r="L3" s="290"/>
      <c r="M3" s="290"/>
      <c r="N3" s="290"/>
      <c r="O3" s="290"/>
      <c r="P3" s="290"/>
      <c r="Q3" s="290"/>
      <c r="R3" s="290"/>
      <c r="S3" s="290"/>
      <c r="T3" s="290"/>
      <c r="U3" s="290"/>
      <c r="V3" s="290"/>
      <c r="W3" s="290"/>
      <c r="X3" s="290"/>
      <c r="Y3" s="290"/>
      <c r="Z3" s="290"/>
      <c r="AA3" s="291"/>
      <c r="AB3" s="295" t="s">
        <v>126</v>
      </c>
      <c r="AC3" s="296"/>
      <c r="AD3" s="296"/>
      <c r="AE3" s="297"/>
    </row>
    <row r="4" spans="1:31" ht="21.75" customHeight="1" x14ac:dyDescent="0.35">
      <c r="A4" s="285"/>
      <c r="B4" s="292"/>
      <c r="C4" s="293"/>
      <c r="D4" s="293"/>
      <c r="E4" s="293"/>
      <c r="F4" s="293"/>
      <c r="G4" s="293"/>
      <c r="H4" s="293"/>
      <c r="I4" s="293"/>
      <c r="J4" s="293"/>
      <c r="K4" s="293"/>
      <c r="L4" s="293"/>
      <c r="M4" s="293"/>
      <c r="N4" s="293"/>
      <c r="O4" s="293"/>
      <c r="P4" s="293"/>
      <c r="Q4" s="293"/>
      <c r="R4" s="293"/>
      <c r="S4" s="293"/>
      <c r="T4" s="293"/>
      <c r="U4" s="293"/>
      <c r="V4" s="293"/>
      <c r="W4" s="293"/>
      <c r="X4" s="293"/>
      <c r="Y4" s="293"/>
      <c r="Z4" s="293"/>
      <c r="AA4" s="294"/>
      <c r="AB4" s="298" t="s">
        <v>127</v>
      </c>
      <c r="AC4" s="299"/>
      <c r="AD4" s="299"/>
      <c r="AE4" s="300"/>
    </row>
    <row r="5" spans="1:31" ht="9" customHeigh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5">
      <c r="A7" s="301" t="s">
        <v>4</v>
      </c>
      <c r="B7" s="302"/>
      <c r="C7" s="338" t="s">
        <v>144</v>
      </c>
      <c r="D7" s="301" t="s">
        <v>6</v>
      </c>
      <c r="E7" s="307"/>
      <c r="F7" s="307"/>
      <c r="G7" s="307"/>
      <c r="H7" s="302"/>
      <c r="I7" s="332">
        <v>45628</v>
      </c>
      <c r="J7" s="333"/>
      <c r="K7" s="301" t="s">
        <v>8</v>
      </c>
      <c r="L7" s="302"/>
      <c r="M7" s="324" t="s">
        <v>128</v>
      </c>
      <c r="N7" s="325"/>
      <c r="O7" s="420"/>
      <c r="P7" s="421"/>
      <c r="Q7" s="20"/>
      <c r="R7" s="20"/>
      <c r="S7" s="20"/>
      <c r="T7" s="20"/>
      <c r="U7" s="20"/>
      <c r="V7" s="20"/>
      <c r="W7" s="20"/>
      <c r="X7" s="20"/>
      <c r="Y7" s="20"/>
      <c r="Z7" s="21"/>
      <c r="AA7" s="20"/>
      <c r="AB7" s="20"/>
      <c r="AD7" s="22"/>
      <c r="AE7" s="23"/>
    </row>
    <row r="8" spans="1:31" x14ac:dyDescent="0.35">
      <c r="A8" s="303"/>
      <c r="B8" s="304"/>
      <c r="C8" s="339"/>
      <c r="D8" s="303"/>
      <c r="E8" s="308"/>
      <c r="F8" s="308"/>
      <c r="G8" s="308"/>
      <c r="H8" s="304"/>
      <c r="I8" s="334"/>
      <c r="J8" s="335"/>
      <c r="K8" s="303"/>
      <c r="L8" s="304"/>
      <c r="M8" s="341" t="s">
        <v>129</v>
      </c>
      <c r="N8" s="342"/>
      <c r="O8" s="326"/>
      <c r="P8" s="327"/>
      <c r="Q8" s="20"/>
      <c r="R8" s="20"/>
      <c r="S8" s="20"/>
      <c r="T8" s="20"/>
      <c r="U8" s="20"/>
      <c r="V8" s="20"/>
      <c r="W8" s="20"/>
      <c r="X8" s="20"/>
      <c r="Y8" s="20"/>
      <c r="Z8" s="21"/>
      <c r="AA8" s="20"/>
      <c r="AB8" s="20"/>
      <c r="AD8" s="22"/>
      <c r="AE8" s="23"/>
    </row>
    <row r="9" spans="1:31" x14ac:dyDescent="0.35">
      <c r="A9" s="305"/>
      <c r="B9" s="306"/>
      <c r="C9" s="340"/>
      <c r="D9" s="305"/>
      <c r="E9" s="309"/>
      <c r="F9" s="309"/>
      <c r="G9" s="309"/>
      <c r="H9" s="306"/>
      <c r="I9" s="336"/>
      <c r="J9" s="337"/>
      <c r="K9" s="305"/>
      <c r="L9" s="306"/>
      <c r="M9" s="328" t="s">
        <v>130</v>
      </c>
      <c r="N9" s="329"/>
      <c r="O9" s="330" t="s">
        <v>376</v>
      </c>
      <c r="P9" s="331"/>
      <c r="Q9" s="20"/>
      <c r="R9" s="20"/>
      <c r="S9" s="20"/>
      <c r="T9" s="20"/>
      <c r="U9" s="20"/>
      <c r="V9" s="20"/>
      <c r="W9" s="20"/>
      <c r="X9" s="20"/>
      <c r="Y9" s="20"/>
      <c r="Z9" s="21"/>
      <c r="AA9" s="20"/>
      <c r="AB9" s="20"/>
      <c r="AD9" s="22"/>
      <c r="AE9" s="23"/>
    </row>
    <row r="10" spans="1:31" ht="15" customHeight="1" x14ac:dyDescent="0.35">
      <c r="A10" s="25"/>
      <c r="B10" s="26"/>
      <c r="C10" s="26"/>
      <c r="D10" s="27"/>
      <c r="E10" s="27"/>
      <c r="F10" s="27"/>
      <c r="G10" s="27"/>
      <c r="H10" s="27"/>
      <c r="I10" s="28"/>
      <c r="J10" s="28"/>
      <c r="K10" s="27"/>
      <c r="L10" s="27"/>
      <c r="M10" s="29"/>
      <c r="N10" s="29"/>
      <c r="O10" s="234"/>
      <c r="P10" s="234"/>
      <c r="Q10" s="26"/>
      <c r="R10" s="26"/>
      <c r="S10" s="26"/>
      <c r="T10" s="26"/>
      <c r="U10" s="26"/>
      <c r="V10" s="26"/>
      <c r="W10" s="26"/>
      <c r="X10" s="26"/>
      <c r="Y10" s="26"/>
      <c r="Z10" s="31"/>
      <c r="AA10" s="26"/>
      <c r="AB10" s="26"/>
      <c r="AD10" s="32"/>
      <c r="AE10" s="33"/>
    </row>
    <row r="11" spans="1:31" ht="15" customHeight="1" x14ac:dyDescent="0.35">
      <c r="A11" s="301" t="s">
        <v>10</v>
      </c>
      <c r="B11" s="302"/>
      <c r="C11" s="312" t="s">
        <v>377</v>
      </c>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4"/>
    </row>
    <row r="12" spans="1:31" ht="15" customHeight="1" x14ac:dyDescent="0.35">
      <c r="A12" s="303"/>
      <c r="B12" s="304"/>
      <c r="C12" s="315"/>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7"/>
    </row>
    <row r="13" spans="1:31" ht="15" customHeight="1" x14ac:dyDescent="0.35">
      <c r="A13" s="305"/>
      <c r="B13" s="306"/>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20"/>
    </row>
    <row r="14" spans="1:31" ht="9" customHeigh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35">
      <c r="A15" s="281" t="s">
        <v>12</v>
      </c>
      <c r="B15" s="282"/>
      <c r="C15" s="321" t="s">
        <v>278</v>
      </c>
      <c r="D15" s="322"/>
      <c r="E15" s="322"/>
      <c r="F15" s="322"/>
      <c r="G15" s="322"/>
      <c r="H15" s="322"/>
      <c r="I15" s="322"/>
      <c r="J15" s="322"/>
      <c r="K15" s="323"/>
      <c r="L15" s="270" t="s">
        <v>14</v>
      </c>
      <c r="M15" s="271"/>
      <c r="N15" s="271"/>
      <c r="O15" s="271"/>
      <c r="P15" s="271"/>
      <c r="Q15" s="272"/>
      <c r="R15" s="273" t="s">
        <v>279</v>
      </c>
      <c r="S15" s="274"/>
      <c r="T15" s="274"/>
      <c r="U15" s="274"/>
      <c r="V15" s="274"/>
      <c r="W15" s="274"/>
      <c r="X15" s="275"/>
      <c r="Y15" s="270" t="s">
        <v>15</v>
      </c>
      <c r="Z15" s="272"/>
      <c r="AA15" s="258" t="s">
        <v>320</v>
      </c>
      <c r="AB15" s="259"/>
      <c r="AC15" s="259"/>
      <c r="AD15" s="259"/>
      <c r="AE15" s="260"/>
    </row>
    <row r="16" spans="1:31" ht="9" customHeight="1" x14ac:dyDescent="0.35">
      <c r="A16" s="24"/>
      <c r="B16" s="20"/>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D16" s="22"/>
      <c r="AE16" s="23"/>
    </row>
    <row r="17" spans="1:33" s="40" customFormat="1" ht="37.5" customHeight="1" x14ac:dyDescent="0.35">
      <c r="A17" s="281" t="s">
        <v>17</v>
      </c>
      <c r="B17" s="282"/>
      <c r="C17" s="258" t="s">
        <v>381</v>
      </c>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60"/>
    </row>
    <row r="18" spans="1:33" ht="16.5" customHeigh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x14ac:dyDescent="0.35">
      <c r="A19" s="270" t="s">
        <v>131</v>
      </c>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2"/>
      <c r="AF19" s="44"/>
    </row>
    <row r="20" spans="1:33" ht="32.25" customHeight="1" x14ac:dyDescent="0.35">
      <c r="A20" s="45" t="s">
        <v>19</v>
      </c>
      <c r="B20" s="267" t="s">
        <v>132</v>
      </c>
      <c r="C20" s="268"/>
      <c r="D20" s="268"/>
      <c r="E20" s="268"/>
      <c r="F20" s="268"/>
      <c r="G20" s="268"/>
      <c r="H20" s="268"/>
      <c r="I20" s="268"/>
      <c r="J20" s="268"/>
      <c r="K20" s="268"/>
      <c r="L20" s="268"/>
      <c r="M20" s="268"/>
      <c r="N20" s="268"/>
      <c r="O20" s="269"/>
      <c r="P20" s="270" t="s">
        <v>133</v>
      </c>
      <c r="Q20" s="271"/>
      <c r="R20" s="271"/>
      <c r="S20" s="271"/>
      <c r="T20" s="271"/>
      <c r="U20" s="271"/>
      <c r="V20" s="271"/>
      <c r="W20" s="271"/>
      <c r="X20" s="278"/>
      <c r="Y20" s="278"/>
      <c r="Z20" s="278"/>
      <c r="AA20" s="278"/>
      <c r="AB20" s="271"/>
      <c r="AC20" s="271"/>
      <c r="AD20" s="271"/>
      <c r="AE20" s="272"/>
      <c r="AF20" s="44"/>
    </row>
    <row r="21" spans="1:33" ht="32.25" customHeight="1" x14ac:dyDescent="0.3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50" t="s">
        <v>139</v>
      </c>
      <c r="W21" s="168" t="s">
        <v>140</v>
      </c>
      <c r="X21" s="165" t="s">
        <v>141</v>
      </c>
      <c r="Y21" s="166" t="s">
        <v>142</v>
      </c>
      <c r="Z21" s="166" t="s">
        <v>143</v>
      </c>
      <c r="AA21" s="167" t="s">
        <v>144</v>
      </c>
      <c r="AB21" s="169" t="s">
        <v>145</v>
      </c>
      <c r="AC21" s="50" t="s">
        <v>102</v>
      </c>
      <c r="AD21" s="51" t="s">
        <v>146</v>
      </c>
      <c r="AE21" s="51" t="s">
        <v>147</v>
      </c>
      <c r="AF21" s="52"/>
    </row>
    <row r="22" spans="1:33" ht="32.25" customHeight="1" x14ac:dyDescent="0.3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164"/>
      <c r="X22" s="55">
        <v>201479012</v>
      </c>
      <c r="Y22" s="55"/>
      <c r="Z22" s="55">
        <v>1042635</v>
      </c>
      <c r="AA22" s="55">
        <v>37233260</v>
      </c>
      <c r="AB22" s="55"/>
      <c r="AC22" s="505">
        <f>SUM(Q22:AB22)</f>
        <v>239754907</v>
      </c>
      <c r="AE22" s="59"/>
      <c r="AF22" s="52"/>
    </row>
    <row r="23" spans="1:33" ht="32.25" customHeight="1" x14ac:dyDescent="0.3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f>44970236</f>
        <v>44970236</v>
      </c>
      <c r="X23" s="55">
        <f>168866465</f>
        <v>168866465</v>
      </c>
      <c r="Y23" s="55">
        <f>213836701-W23-X23</f>
        <v>0</v>
      </c>
      <c r="Z23" s="55">
        <f>212041477-W23-X23-Y23</f>
        <v>-1795224</v>
      </c>
      <c r="AA23" s="55">
        <f>216431912-W23-X23-Y23-Z23</f>
        <v>4390435</v>
      </c>
      <c r="AB23" s="55"/>
      <c r="AC23" s="505">
        <f>SUM(Q23:AB23)</f>
        <v>216431912</v>
      </c>
      <c r="AD23" s="62">
        <f>AC23/SUM(W22:AB22)</f>
        <v>0.90272151134741951</v>
      </c>
      <c r="AE23" s="64">
        <f>AC23/AC22</f>
        <v>0.90272151134741951</v>
      </c>
      <c r="AF23" s="52"/>
    </row>
    <row r="24" spans="1:33" ht="32.25" customHeight="1" x14ac:dyDescent="0.3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55">
        <v>2666666</v>
      </c>
      <c r="Y24" s="55">
        <v>35657321</v>
      </c>
      <c r="Z24" s="55">
        <v>41201371</v>
      </c>
      <c r="AA24" s="55">
        <v>54834287</v>
      </c>
      <c r="AB24" s="55">
        <v>105395262</v>
      </c>
      <c r="AC24" s="505">
        <f>SUM(Q24:AB24)</f>
        <v>239754907</v>
      </c>
      <c r="AD24" s="62"/>
      <c r="AE24" s="66"/>
      <c r="AF24" s="52"/>
    </row>
    <row r="25" spans="1:33" ht="32.25" customHeight="1" x14ac:dyDescent="0.35">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55"/>
      <c r="Y25" s="55">
        <f>22645973</f>
        <v>22645973</v>
      </c>
      <c r="Z25" s="55">
        <f>59413023-Y25</f>
        <v>36767050</v>
      </c>
      <c r="AA25" s="55">
        <f>96238423-Y25-Z25</f>
        <v>36825400</v>
      </c>
      <c r="AB25" s="55"/>
      <c r="AC25" s="505">
        <f>SUM(Q25:AB25)</f>
        <v>96238423</v>
      </c>
      <c r="AD25" s="69">
        <f>AC25/SUM(W24:AB24)</f>
        <v>0.40140335063090077</v>
      </c>
      <c r="AE25" s="71">
        <f>AC25/AC24</f>
        <v>0.40140335063090077</v>
      </c>
      <c r="AF25" s="52"/>
    </row>
    <row r="26" spans="1:33" s="72" customFormat="1" ht="16.5" customHeight="1" x14ac:dyDescent="0.3">
      <c r="AC26" s="235"/>
    </row>
    <row r="27" spans="1:33" ht="34.5" customHeight="1" x14ac:dyDescent="0.35">
      <c r="A27" s="343" t="s">
        <v>148</v>
      </c>
      <c r="B27" s="344"/>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5"/>
    </row>
    <row r="28" spans="1:33" ht="20.25" customHeight="1" x14ac:dyDescent="0.35">
      <c r="A28" s="280" t="s">
        <v>34</v>
      </c>
      <c r="B28" s="261" t="s">
        <v>36</v>
      </c>
      <c r="C28" s="261"/>
      <c r="D28" s="261" t="s">
        <v>149</v>
      </c>
      <c r="E28" s="261"/>
      <c r="F28" s="261"/>
      <c r="G28" s="261"/>
      <c r="H28" s="261"/>
      <c r="I28" s="261"/>
      <c r="J28" s="261"/>
      <c r="K28" s="261"/>
      <c r="L28" s="261"/>
      <c r="M28" s="261"/>
      <c r="N28" s="261"/>
      <c r="O28" s="261"/>
      <c r="P28" s="261" t="s">
        <v>102</v>
      </c>
      <c r="Q28" s="261" t="s">
        <v>150</v>
      </c>
      <c r="R28" s="261"/>
      <c r="S28" s="261"/>
      <c r="T28" s="261"/>
      <c r="U28" s="261"/>
      <c r="V28" s="261"/>
      <c r="W28" s="261"/>
      <c r="X28" s="261"/>
      <c r="Y28" s="261" t="s">
        <v>151</v>
      </c>
      <c r="Z28" s="261"/>
      <c r="AA28" s="261"/>
      <c r="AB28" s="261"/>
      <c r="AC28" s="261"/>
      <c r="AD28" s="261"/>
      <c r="AE28" s="262"/>
    </row>
    <row r="29" spans="1:33" ht="27" customHeight="1" x14ac:dyDescent="0.35">
      <c r="A29" s="280"/>
      <c r="B29" s="261"/>
      <c r="C29" s="261"/>
      <c r="D29" s="73" t="s">
        <v>134</v>
      </c>
      <c r="E29" s="73" t="s">
        <v>135</v>
      </c>
      <c r="F29" s="73" t="s">
        <v>136</v>
      </c>
      <c r="G29" s="73" t="s">
        <v>137</v>
      </c>
      <c r="H29" s="73" t="s">
        <v>138</v>
      </c>
      <c r="I29" s="73" t="s">
        <v>139</v>
      </c>
      <c r="J29" s="73" t="s">
        <v>140</v>
      </c>
      <c r="K29" s="73" t="s">
        <v>141</v>
      </c>
      <c r="L29" s="73" t="s">
        <v>142</v>
      </c>
      <c r="M29" s="73" t="s">
        <v>143</v>
      </c>
      <c r="N29" s="73" t="s">
        <v>144</v>
      </c>
      <c r="O29" s="73" t="s">
        <v>145</v>
      </c>
      <c r="P29" s="261"/>
      <c r="Q29" s="261"/>
      <c r="R29" s="261"/>
      <c r="S29" s="261"/>
      <c r="T29" s="261"/>
      <c r="U29" s="261"/>
      <c r="V29" s="261"/>
      <c r="W29" s="261"/>
      <c r="X29" s="261"/>
      <c r="Y29" s="263"/>
      <c r="Z29" s="263"/>
      <c r="AA29" s="263"/>
      <c r="AB29" s="263"/>
      <c r="AC29" s="263"/>
      <c r="AD29" s="263"/>
      <c r="AE29" s="264"/>
    </row>
    <row r="30" spans="1:33" ht="68.25" customHeight="1" x14ac:dyDescent="0.35">
      <c r="A30" s="74"/>
      <c r="B30" s="277"/>
      <c r="C30" s="277"/>
      <c r="D30" s="16"/>
      <c r="E30" s="16"/>
      <c r="F30" s="16"/>
      <c r="G30" s="16"/>
      <c r="H30" s="16"/>
      <c r="I30" s="16"/>
      <c r="J30" s="16"/>
      <c r="K30" s="16"/>
      <c r="L30" s="16"/>
      <c r="M30" s="16"/>
      <c r="N30" s="16"/>
      <c r="O30" s="16"/>
      <c r="P30" s="75">
        <f>SUM(D30:O30)</f>
        <v>0</v>
      </c>
      <c r="Q30" s="276" t="s">
        <v>152</v>
      </c>
      <c r="R30" s="276"/>
      <c r="S30" s="276"/>
      <c r="T30" s="276"/>
      <c r="U30" s="276"/>
      <c r="V30" s="276"/>
      <c r="W30" s="276"/>
      <c r="X30" s="276"/>
      <c r="Y30" s="265" t="s">
        <v>43</v>
      </c>
      <c r="Z30" s="265"/>
      <c r="AA30" s="265"/>
      <c r="AB30" s="265"/>
      <c r="AC30" s="265"/>
      <c r="AD30" s="265"/>
      <c r="AE30" s="266"/>
      <c r="AF30" s="159"/>
      <c r="AG30" s="159"/>
    </row>
    <row r="31" spans="1:33" ht="12" customHeight="1" x14ac:dyDescent="0.35">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35">
      <c r="A32" s="312" t="s">
        <v>153</v>
      </c>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4"/>
      <c r="AF32" s="159"/>
      <c r="AG32" s="159"/>
    </row>
    <row r="33" spans="1:41" ht="23.25" customHeight="1" x14ac:dyDescent="0.35">
      <c r="A33" s="280" t="s">
        <v>44</v>
      </c>
      <c r="B33" s="261" t="s">
        <v>46</v>
      </c>
      <c r="C33" s="261" t="s">
        <v>36</v>
      </c>
      <c r="D33" s="261" t="s">
        <v>154</v>
      </c>
      <c r="E33" s="261"/>
      <c r="F33" s="261"/>
      <c r="G33" s="261"/>
      <c r="H33" s="261"/>
      <c r="I33" s="261"/>
      <c r="J33" s="261"/>
      <c r="K33" s="261"/>
      <c r="L33" s="261"/>
      <c r="M33" s="261"/>
      <c r="N33" s="261"/>
      <c r="O33" s="261"/>
      <c r="P33" s="261"/>
      <c r="Q33" s="261" t="s">
        <v>155</v>
      </c>
      <c r="R33" s="261"/>
      <c r="S33" s="261"/>
      <c r="T33" s="261"/>
      <c r="U33" s="261"/>
      <c r="V33" s="261"/>
      <c r="W33" s="261"/>
      <c r="X33" s="261"/>
      <c r="Y33" s="261"/>
      <c r="Z33" s="261"/>
      <c r="AA33" s="261"/>
      <c r="AB33" s="261"/>
      <c r="AC33" s="261"/>
      <c r="AD33" s="261"/>
      <c r="AE33" s="262"/>
      <c r="AF33" s="159"/>
      <c r="AG33" s="162"/>
      <c r="AH33" s="79"/>
      <c r="AI33" s="79"/>
      <c r="AJ33" s="79"/>
      <c r="AK33" s="79"/>
      <c r="AL33" s="79"/>
      <c r="AM33" s="79"/>
      <c r="AN33" s="79"/>
      <c r="AO33" s="79"/>
    </row>
    <row r="34" spans="1:41" ht="27" customHeight="1" x14ac:dyDescent="0.35">
      <c r="A34" s="280"/>
      <c r="B34" s="261"/>
      <c r="C34" s="349"/>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346" t="s">
        <v>52</v>
      </c>
      <c r="R34" s="347"/>
      <c r="S34" s="347"/>
      <c r="T34" s="348"/>
      <c r="U34" s="261" t="s">
        <v>54</v>
      </c>
      <c r="V34" s="261"/>
      <c r="W34" s="261"/>
      <c r="X34" s="261"/>
      <c r="Y34" s="261" t="s">
        <v>56</v>
      </c>
      <c r="Z34" s="261"/>
      <c r="AA34" s="261"/>
      <c r="AB34" s="261"/>
      <c r="AC34" s="261" t="s">
        <v>58</v>
      </c>
      <c r="AD34" s="261"/>
      <c r="AE34" s="262"/>
      <c r="AF34" s="159"/>
      <c r="AG34" s="162"/>
      <c r="AH34" s="79"/>
      <c r="AI34" s="79"/>
      <c r="AJ34" s="79"/>
      <c r="AK34" s="79"/>
      <c r="AL34" s="79"/>
      <c r="AM34" s="79"/>
      <c r="AN34" s="79"/>
      <c r="AO34" s="79"/>
    </row>
    <row r="35" spans="1:41" ht="65.25" customHeight="1" x14ac:dyDescent="0.35">
      <c r="A35" s="350" t="s">
        <v>381</v>
      </c>
      <c r="B35" s="352">
        <v>0.3</v>
      </c>
      <c r="C35" s="81" t="s">
        <v>48</v>
      </c>
      <c r="D35" s="80"/>
      <c r="E35" s="80"/>
      <c r="F35" s="80"/>
      <c r="G35" s="80"/>
      <c r="H35" s="80"/>
      <c r="I35" s="80"/>
      <c r="J35" s="172">
        <v>0.1</v>
      </c>
      <c r="K35" s="172">
        <v>0.1</v>
      </c>
      <c r="L35" s="172">
        <v>0.2</v>
      </c>
      <c r="M35" s="172">
        <v>0.2</v>
      </c>
      <c r="N35" s="172">
        <v>0.2</v>
      </c>
      <c r="O35" s="172">
        <v>0.2</v>
      </c>
      <c r="P35" s="170">
        <f>SUM(D35:O35)</f>
        <v>1</v>
      </c>
      <c r="Q35" s="365" t="s">
        <v>466</v>
      </c>
      <c r="R35" s="366"/>
      <c r="S35" s="366"/>
      <c r="T35" s="367"/>
      <c r="U35" s="371" t="s">
        <v>467</v>
      </c>
      <c r="V35" s="371"/>
      <c r="W35" s="371"/>
      <c r="X35" s="371"/>
      <c r="Y35" s="373" t="s">
        <v>451</v>
      </c>
      <c r="Z35" s="373"/>
      <c r="AA35" s="373"/>
      <c r="AB35" s="373"/>
      <c r="AC35" s="373" t="s">
        <v>452</v>
      </c>
      <c r="AD35" s="373"/>
      <c r="AE35" s="375"/>
      <c r="AF35" s="159"/>
      <c r="AG35" s="162"/>
      <c r="AH35" s="79"/>
      <c r="AI35" s="79"/>
      <c r="AJ35" s="79"/>
      <c r="AK35" s="79"/>
      <c r="AL35" s="79"/>
      <c r="AM35" s="79"/>
      <c r="AN35" s="79"/>
      <c r="AO35" s="79"/>
    </row>
    <row r="36" spans="1:41" ht="104.25" customHeight="1" x14ac:dyDescent="0.35">
      <c r="A36" s="351"/>
      <c r="B36" s="353"/>
      <c r="C36" s="82" t="s">
        <v>50</v>
      </c>
      <c r="D36" s="163"/>
      <c r="E36" s="163"/>
      <c r="F36" s="163"/>
      <c r="G36" s="83"/>
      <c r="H36" s="83"/>
      <c r="I36" s="83"/>
      <c r="J36" s="84">
        <v>0.1</v>
      </c>
      <c r="K36" s="84">
        <v>0.1</v>
      </c>
      <c r="L36" s="240">
        <v>0.2</v>
      </c>
      <c r="M36" s="240">
        <v>0.2</v>
      </c>
      <c r="N36" s="83">
        <v>0.3</v>
      </c>
      <c r="O36" s="83"/>
      <c r="P36" s="84">
        <f>SUM(D36:O36)</f>
        <v>0.90000000000000013</v>
      </c>
      <c r="Q36" s="368"/>
      <c r="R36" s="369"/>
      <c r="S36" s="369"/>
      <c r="T36" s="370"/>
      <c r="U36" s="372"/>
      <c r="V36" s="372"/>
      <c r="W36" s="372"/>
      <c r="X36" s="372"/>
      <c r="Y36" s="374"/>
      <c r="Z36" s="374"/>
      <c r="AA36" s="374"/>
      <c r="AB36" s="374"/>
      <c r="AC36" s="374"/>
      <c r="AD36" s="374"/>
      <c r="AE36" s="376"/>
      <c r="AF36" s="159"/>
      <c r="AG36" s="162"/>
      <c r="AH36" s="79"/>
      <c r="AI36" s="79"/>
      <c r="AJ36" s="79"/>
      <c r="AK36" s="79"/>
      <c r="AL36" s="79"/>
      <c r="AM36" s="79"/>
      <c r="AN36" s="79"/>
      <c r="AO36" s="79"/>
    </row>
    <row r="37" spans="1:41" s="72" customFormat="1" ht="17.25" customHeight="1" x14ac:dyDescent="0.3"/>
    <row r="38" spans="1:41" ht="45" customHeight="1" x14ac:dyDescent="0.35">
      <c r="A38" s="312" t="s">
        <v>156</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4"/>
      <c r="AG38" s="79"/>
      <c r="AH38" s="79"/>
      <c r="AI38" s="79"/>
      <c r="AJ38" s="79"/>
      <c r="AK38" s="79"/>
      <c r="AL38" s="79"/>
      <c r="AM38" s="79"/>
      <c r="AN38" s="79"/>
      <c r="AO38" s="79"/>
    </row>
    <row r="39" spans="1:41" ht="26.25" customHeight="1" x14ac:dyDescent="0.35">
      <c r="A39" s="354" t="s">
        <v>60</v>
      </c>
      <c r="B39" s="355" t="s">
        <v>157</v>
      </c>
      <c r="C39" s="360" t="s">
        <v>158</v>
      </c>
      <c r="D39" s="362" t="s">
        <v>159</v>
      </c>
      <c r="E39" s="363"/>
      <c r="F39" s="363"/>
      <c r="G39" s="363"/>
      <c r="H39" s="363"/>
      <c r="I39" s="363"/>
      <c r="J39" s="363"/>
      <c r="K39" s="363"/>
      <c r="L39" s="363"/>
      <c r="M39" s="363"/>
      <c r="N39" s="363"/>
      <c r="O39" s="363"/>
      <c r="P39" s="364"/>
      <c r="Q39" s="355" t="s">
        <v>160</v>
      </c>
      <c r="R39" s="355"/>
      <c r="S39" s="355"/>
      <c r="T39" s="355"/>
      <c r="U39" s="355"/>
      <c r="V39" s="355"/>
      <c r="W39" s="355"/>
      <c r="X39" s="355"/>
      <c r="Y39" s="355"/>
      <c r="Z39" s="355"/>
      <c r="AA39" s="355"/>
      <c r="AB39" s="355"/>
      <c r="AC39" s="355"/>
      <c r="AD39" s="355"/>
      <c r="AE39" s="377"/>
      <c r="AG39" s="79"/>
      <c r="AH39" s="79"/>
      <c r="AI39" s="79"/>
      <c r="AJ39" s="79"/>
      <c r="AK39" s="79"/>
      <c r="AL39" s="79"/>
      <c r="AM39" s="79"/>
      <c r="AN39" s="79"/>
      <c r="AO39" s="79"/>
    </row>
    <row r="40" spans="1:41" ht="26.25" customHeight="1" x14ac:dyDescent="0.35">
      <c r="A40" s="280"/>
      <c r="B40" s="261"/>
      <c r="C40" s="361"/>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346" t="s">
        <v>174</v>
      </c>
      <c r="R40" s="347"/>
      <c r="S40" s="347"/>
      <c r="T40" s="347"/>
      <c r="U40" s="347"/>
      <c r="V40" s="347"/>
      <c r="W40" s="347"/>
      <c r="X40" s="348"/>
      <c r="Y40" s="346" t="s">
        <v>68</v>
      </c>
      <c r="Z40" s="347"/>
      <c r="AA40" s="347"/>
      <c r="AB40" s="347"/>
      <c r="AC40" s="347"/>
      <c r="AD40" s="347"/>
      <c r="AE40" s="392"/>
      <c r="AG40" s="85"/>
      <c r="AH40" s="85"/>
      <c r="AI40" s="85"/>
      <c r="AJ40" s="85"/>
      <c r="AK40" s="85"/>
      <c r="AL40" s="85"/>
      <c r="AM40" s="85"/>
      <c r="AN40" s="85"/>
      <c r="AO40" s="85"/>
    </row>
    <row r="41" spans="1:41" ht="146.25" customHeight="1" x14ac:dyDescent="0.35">
      <c r="A41" s="378" t="s">
        <v>431</v>
      </c>
      <c r="B41" s="419">
        <v>0.1</v>
      </c>
      <c r="C41" s="86" t="s">
        <v>48</v>
      </c>
      <c r="D41" s="87"/>
      <c r="E41" s="87"/>
      <c r="F41" s="87"/>
      <c r="G41" s="87"/>
      <c r="H41" s="87"/>
      <c r="I41" s="87"/>
      <c r="J41" s="172">
        <v>0.08</v>
      </c>
      <c r="K41" s="172">
        <v>0.1</v>
      </c>
      <c r="L41" s="172">
        <v>0.14000000000000001</v>
      </c>
      <c r="M41" s="172">
        <v>0.18</v>
      </c>
      <c r="N41" s="172">
        <v>0.25</v>
      </c>
      <c r="O41" s="172">
        <v>0.25</v>
      </c>
      <c r="P41" s="173">
        <f t="shared" ref="P41:P46" si="1">SUM(D41:O41)</f>
        <v>1</v>
      </c>
      <c r="Q41" s="404" t="s">
        <v>487</v>
      </c>
      <c r="R41" s="405"/>
      <c r="S41" s="405"/>
      <c r="T41" s="405"/>
      <c r="U41" s="405"/>
      <c r="V41" s="405"/>
      <c r="W41" s="405"/>
      <c r="X41" s="406"/>
      <c r="Y41" s="393" t="s">
        <v>463</v>
      </c>
      <c r="Z41" s="394"/>
      <c r="AA41" s="394"/>
      <c r="AB41" s="394"/>
      <c r="AC41" s="394"/>
      <c r="AD41" s="394"/>
      <c r="AE41" s="395"/>
      <c r="AG41" s="89"/>
      <c r="AH41" s="89"/>
      <c r="AI41" s="89"/>
      <c r="AJ41" s="89"/>
      <c r="AK41" s="89"/>
      <c r="AL41" s="89"/>
      <c r="AM41" s="89"/>
      <c r="AN41" s="89"/>
      <c r="AO41" s="89"/>
    </row>
    <row r="42" spans="1:41" ht="180" customHeight="1" x14ac:dyDescent="0.35">
      <c r="A42" s="378"/>
      <c r="B42" s="419"/>
      <c r="C42" s="90" t="s">
        <v>50</v>
      </c>
      <c r="D42" s="91"/>
      <c r="E42" s="91"/>
      <c r="F42" s="91"/>
      <c r="G42" s="91"/>
      <c r="H42" s="91"/>
      <c r="I42" s="91"/>
      <c r="J42" s="91">
        <v>0.28999999999999998</v>
      </c>
      <c r="K42" s="91">
        <v>0.16</v>
      </c>
      <c r="L42" s="91">
        <v>0.19</v>
      </c>
      <c r="M42" s="91">
        <v>0.3</v>
      </c>
      <c r="N42" s="91">
        <v>0.3</v>
      </c>
      <c r="O42" s="91"/>
      <c r="P42" s="230">
        <f>SUM(D42:O42)</f>
        <v>1.24</v>
      </c>
      <c r="Q42" s="407"/>
      <c r="R42" s="408"/>
      <c r="S42" s="408"/>
      <c r="T42" s="408"/>
      <c r="U42" s="408"/>
      <c r="V42" s="408"/>
      <c r="W42" s="408"/>
      <c r="X42" s="409"/>
      <c r="Y42" s="396"/>
      <c r="Z42" s="397"/>
      <c r="AA42" s="397"/>
      <c r="AB42" s="397"/>
      <c r="AC42" s="397"/>
      <c r="AD42" s="397"/>
      <c r="AE42" s="398"/>
    </row>
    <row r="43" spans="1:41" ht="54.75" customHeight="1" x14ac:dyDescent="0.35">
      <c r="A43" s="356" t="s">
        <v>405</v>
      </c>
      <c r="B43" s="358">
        <v>0.1</v>
      </c>
      <c r="C43" s="86" t="s">
        <v>48</v>
      </c>
      <c r="D43" s="87"/>
      <c r="E43" s="87"/>
      <c r="F43" s="87"/>
      <c r="G43" s="87"/>
      <c r="H43" s="87"/>
      <c r="I43" s="87"/>
      <c r="J43" s="172"/>
      <c r="K43" s="226">
        <v>0.5</v>
      </c>
      <c r="L43" s="226">
        <v>0</v>
      </c>
      <c r="M43" s="226">
        <v>0</v>
      </c>
      <c r="N43" s="226">
        <v>0.5</v>
      </c>
      <c r="O43" s="172"/>
      <c r="P43" s="173">
        <f t="shared" si="1"/>
        <v>1</v>
      </c>
      <c r="Q43" s="404" t="s">
        <v>490</v>
      </c>
      <c r="R43" s="405"/>
      <c r="S43" s="405"/>
      <c r="T43" s="405"/>
      <c r="U43" s="405"/>
      <c r="V43" s="405"/>
      <c r="W43" s="405"/>
      <c r="X43" s="406"/>
      <c r="Y43" s="393"/>
      <c r="Z43" s="394"/>
      <c r="AA43" s="394"/>
      <c r="AB43" s="394"/>
      <c r="AC43" s="394"/>
      <c r="AD43" s="394"/>
      <c r="AE43" s="395"/>
    </row>
    <row r="44" spans="1:41" ht="103.4" customHeight="1" x14ac:dyDescent="0.35">
      <c r="A44" s="357"/>
      <c r="B44" s="359"/>
      <c r="C44" s="90" t="s">
        <v>50</v>
      </c>
      <c r="D44" s="91"/>
      <c r="E44" s="91"/>
      <c r="F44" s="91"/>
      <c r="G44" s="91"/>
      <c r="H44" s="91"/>
      <c r="I44" s="91"/>
      <c r="J44" s="91">
        <v>0</v>
      </c>
      <c r="K44" s="91">
        <v>0.5</v>
      </c>
      <c r="L44" s="91">
        <v>0</v>
      </c>
      <c r="M44" s="91">
        <v>0.5</v>
      </c>
      <c r="N44" s="91">
        <v>0</v>
      </c>
      <c r="O44" s="91"/>
      <c r="P44" s="230">
        <f t="shared" si="1"/>
        <v>1</v>
      </c>
      <c r="Q44" s="407"/>
      <c r="R44" s="408"/>
      <c r="S44" s="408"/>
      <c r="T44" s="408"/>
      <c r="U44" s="408"/>
      <c r="V44" s="408"/>
      <c r="W44" s="408"/>
      <c r="X44" s="409"/>
      <c r="Y44" s="396"/>
      <c r="Z44" s="397"/>
      <c r="AA44" s="397"/>
      <c r="AB44" s="397"/>
      <c r="AC44" s="397"/>
      <c r="AD44" s="397"/>
      <c r="AE44" s="398"/>
    </row>
    <row r="45" spans="1:41" ht="37.5" customHeight="1" x14ac:dyDescent="0.35">
      <c r="A45" s="418" t="s">
        <v>427</v>
      </c>
      <c r="B45" s="419">
        <v>0.1</v>
      </c>
      <c r="C45" s="86" t="s">
        <v>48</v>
      </c>
      <c r="D45" s="87"/>
      <c r="E45" s="87"/>
      <c r="F45" s="87"/>
      <c r="G45" s="87"/>
      <c r="H45" s="87"/>
      <c r="I45" s="87"/>
      <c r="J45" s="172">
        <v>0.1</v>
      </c>
      <c r="K45" s="172">
        <v>0.1</v>
      </c>
      <c r="L45" s="172">
        <v>0.2</v>
      </c>
      <c r="M45" s="172">
        <v>0.2</v>
      </c>
      <c r="N45" s="172">
        <v>0.2</v>
      </c>
      <c r="O45" s="172">
        <v>0.2</v>
      </c>
      <c r="P45" s="173">
        <f t="shared" si="1"/>
        <v>1</v>
      </c>
      <c r="Q45" s="401" t="s">
        <v>468</v>
      </c>
      <c r="R45" s="394"/>
      <c r="S45" s="394"/>
      <c r="T45" s="394"/>
      <c r="U45" s="394"/>
      <c r="V45" s="394"/>
      <c r="W45" s="394"/>
      <c r="X45" s="402"/>
      <c r="Y45" s="393" t="s">
        <v>464</v>
      </c>
      <c r="Z45" s="394"/>
      <c r="AA45" s="394"/>
      <c r="AB45" s="394"/>
      <c r="AC45" s="394"/>
      <c r="AD45" s="394"/>
      <c r="AE45" s="395"/>
    </row>
    <row r="46" spans="1:41" ht="55.5" customHeight="1" x14ac:dyDescent="0.35">
      <c r="A46" s="418"/>
      <c r="B46" s="419"/>
      <c r="C46" s="90" t="s">
        <v>50</v>
      </c>
      <c r="D46" s="91"/>
      <c r="E46" s="91"/>
      <c r="F46" s="91"/>
      <c r="G46" s="91"/>
      <c r="H46" s="91"/>
      <c r="I46" s="91"/>
      <c r="J46" s="91">
        <v>0.1</v>
      </c>
      <c r="K46" s="91">
        <v>0.1</v>
      </c>
      <c r="L46" s="91">
        <v>0.2</v>
      </c>
      <c r="M46" s="91">
        <v>0.2</v>
      </c>
      <c r="N46" s="91">
        <v>0.2</v>
      </c>
      <c r="O46" s="91"/>
      <c r="P46" s="230">
        <f t="shared" si="1"/>
        <v>0.8</v>
      </c>
      <c r="Q46" s="396"/>
      <c r="R46" s="397"/>
      <c r="S46" s="397"/>
      <c r="T46" s="397"/>
      <c r="U46" s="397"/>
      <c r="V46" s="397"/>
      <c r="W46" s="397"/>
      <c r="X46" s="403"/>
      <c r="Y46" s="396"/>
      <c r="Z46" s="397"/>
      <c r="AA46" s="397"/>
      <c r="AB46" s="397"/>
      <c r="AC46" s="397"/>
      <c r="AD46" s="397"/>
      <c r="AE46" s="398"/>
    </row>
    <row r="47" spans="1:41" ht="15" customHeight="1" x14ac:dyDescent="0.35">
      <c r="A47" s="15" t="s">
        <v>176</v>
      </c>
      <c r="D47" s="15" t="s">
        <v>456</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disablePrompts="1" count="3">
    <dataValidation type="textLength" operator="lessThanOrEqual" allowBlank="1" showInputMessage="1" showErrorMessage="1" errorTitle="Máximo 2.000 caracteres" error="Máximo 2.000 caracteres" sqref="Q41 Q45 Q43 AC35 Q35 Y35"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1" r:id="rId1" xr:uid="{00000000-0004-0000-0300-000000000000}"/>
    <hyperlink ref="Y45" r:id="rId2" xr:uid="{00000000-0004-0000-0300-000001000000}"/>
  </hyperlinks>
  <pageMargins left="0.25" right="0.25" top="0.75" bottom="0.75" header="0.3" footer="0.3"/>
  <pageSetup paperSize="3" scale="23" orientation="landscape" r:id="rId3"/>
  <drawing r:id="rId4"/>
  <legacyDrawing r:id="rId5"/>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tabColor theme="7" tint="0.39997558519241921"/>
    <pageSetUpPr fitToPage="1"/>
  </sheetPr>
  <dimension ref="A1:XFA25"/>
  <sheetViews>
    <sheetView topLeftCell="U18" zoomScale="55" zoomScaleNormal="55" workbookViewId="0">
      <selection activeCell="A23" sqref="A23:A25"/>
    </sheetView>
  </sheetViews>
  <sheetFormatPr baseColWidth="10" defaultColWidth="19.453125" defaultRowHeight="14" x14ac:dyDescent="0.35"/>
  <cols>
    <col min="1" max="2" width="12.453125" style="30" customWidth="1"/>
    <col min="3" max="3" width="50.1796875" style="15" customWidth="1"/>
    <col min="4" max="4" width="43.453125" style="15" customWidth="1"/>
    <col min="5" max="7" width="19.453125" style="15"/>
    <col min="8" max="8" width="29.453125" style="15" customWidth="1"/>
    <col min="9" max="9" width="19.453125" style="15"/>
    <col min="10" max="10" width="24.453125" style="181" customWidth="1"/>
    <col min="11" max="11" width="41" style="15" customWidth="1"/>
    <col min="12" max="13" width="15.453125" style="30" customWidth="1"/>
    <col min="14" max="14" width="14.453125" style="30" customWidth="1"/>
    <col min="15" max="15" width="13.453125" style="30" customWidth="1"/>
    <col min="16" max="16" width="19.453125" style="15"/>
    <col min="17" max="17" width="30.453125" style="30" bestFit="1" customWidth="1"/>
    <col min="18" max="28" width="12.453125" style="15" customWidth="1"/>
    <col min="29" max="29" width="12.81640625" style="15" customWidth="1"/>
    <col min="30" max="32" width="14.453125" style="15" customWidth="1"/>
    <col min="33" max="33" width="13.453125" style="15" customWidth="1"/>
    <col min="34" max="34" width="14.453125" style="15" customWidth="1"/>
    <col min="35" max="36" width="13.453125" style="15" customWidth="1"/>
    <col min="37" max="37" width="14.1796875" style="15" customWidth="1"/>
    <col min="38" max="38" width="12.1796875" style="15" customWidth="1"/>
    <col min="39" max="39" width="13.453125" style="15" customWidth="1"/>
    <col min="40" max="40" width="14.453125" style="15" customWidth="1"/>
    <col min="41" max="41" width="14" style="15" customWidth="1"/>
    <col min="42" max="42" width="18" style="15" customWidth="1"/>
    <col min="43" max="43" width="16.453125" style="126" customWidth="1"/>
    <col min="44" max="44" width="104.1796875" style="15" customWidth="1"/>
    <col min="45" max="45" width="67.453125" style="15" customWidth="1"/>
    <col min="46" max="46" width="89.54296875" style="15" customWidth="1"/>
    <col min="47" max="16384" width="19.453125" style="15"/>
  </cols>
  <sheetData>
    <row r="1" spans="1:48 16381:16381" ht="16.5" customHeight="1" thickBot="1" x14ac:dyDescent="0.4">
      <c r="A1" s="453" t="s">
        <v>121</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5"/>
      <c r="AU1" s="449" t="s">
        <v>122</v>
      </c>
      <c r="AV1" s="450"/>
    </row>
    <row r="2" spans="1:48 16381:16381" ht="16.5" customHeight="1" thickBot="1" x14ac:dyDescent="0.4">
      <c r="A2" s="456" t="s">
        <v>123</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8"/>
      <c r="AU2" s="295" t="s">
        <v>124</v>
      </c>
      <c r="AV2" s="451"/>
    </row>
    <row r="3" spans="1:48 16381:16381" ht="15" customHeight="1" thickBot="1" x14ac:dyDescent="0.4">
      <c r="A3" s="459" t="s">
        <v>0</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1"/>
      <c r="AU3" s="295" t="s">
        <v>126</v>
      </c>
      <c r="AV3" s="451"/>
    </row>
    <row r="4" spans="1:48 16381:16381" ht="16.5" customHeight="1" x14ac:dyDescent="0.35">
      <c r="A4" s="453"/>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5"/>
      <c r="AU4" s="452" t="s">
        <v>177</v>
      </c>
      <c r="AV4" s="452"/>
    </row>
    <row r="5" spans="1:48 16381:16381" ht="15" customHeight="1" x14ac:dyDescent="0.35">
      <c r="A5" s="423" t="s">
        <v>178</v>
      </c>
      <c r="B5" s="424"/>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34"/>
      <c r="AD5" s="435" t="s">
        <v>130</v>
      </c>
      <c r="AE5" s="436"/>
      <c r="AF5" s="436"/>
      <c r="AG5" s="436"/>
      <c r="AH5" s="436"/>
      <c r="AI5" s="436"/>
      <c r="AJ5" s="436"/>
      <c r="AK5" s="436"/>
      <c r="AL5" s="436"/>
      <c r="AM5" s="436"/>
      <c r="AN5" s="436"/>
      <c r="AO5" s="436"/>
      <c r="AP5" s="436"/>
      <c r="AQ5" s="437"/>
      <c r="AR5" s="428" t="s">
        <v>104</v>
      </c>
      <c r="AS5" s="428" t="s">
        <v>106</v>
      </c>
      <c r="AT5" s="428" t="s">
        <v>108</v>
      </c>
      <c r="AU5" s="428" t="s">
        <v>110</v>
      </c>
      <c r="AV5" s="428" t="s">
        <v>179</v>
      </c>
    </row>
    <row r="6" spans="1:48 16381:16381" ht="15" customHeight="1" x14ac:dyDescent="0.35">
      <c r="A6" s="444" t="s">
        <v>6</v>
      </c>
      <c r="B6" s="445">
        <v>45628</v>
      </c>
      <c r="C6" s="446"/>
      <c r="D6" s="111" t="s">
        <v>128</v>
      </c>
      <c r="E6" s="112"/>
      <c r="F6" s="113"/>
      <c r="G6" s="114"/>
      <c r="H6" s="115"/>
      <c r="I6" s="115"/>
      <c r="J6" s="178"/>
      <c r="K6" s="115"/>
      <c r="L6" s="174"/>
      <c r="M6" s="174"/>
      <c r="N6" s="174"/>
      <c r="O6" s="174"/>
      <c r="P6" s="115"/>
      <c r="Q6" s="174"/>
      <c r="R6" s="115"/>
      <c r="S6" s="115"/>
      <c r="T6" s="115"/>
      <c r="U6" s="115"/>
      <c r="V6" s="115"/>
      <c r="W6" s="115"/>
      <c r="X6" s="115"/>
      <c r="Y6" s="115"/>
      <c r="Z6" s="115"/>
      <c r="AA6" s="115"/>
      <c r="AB6" s="115"/>
      <c r="AC6" s="116"/>
      <c r="AD6" s="438"/>
      <c r="AE6" s="439"/>
      <c r="AF6" s="439"/>
      <c r="AG6" s="439"/>
      <c r="AH6" s="439"/>
      <c r="AI6" s="439"/>
      <c r="AJ6" s="439"/>
      <c r="AK6" s="439"/>
      <c r="AL6" s="439"/>
      <c r="AM6" s="439"/>
      <c r="AN6" s="439"/>
      <c r="AO6" s="439"/>
      <c r="AP6" s="439"/>
      <c r="AQ6" s="440"/>
      <c r="AR6" s="429"/>
      <c r="AS6" s="429"/>
      <c r="AT6" s="429"/>
      <c r="AU6" s="429"/>
      <c r="AV6" s="429"/>
    </row>
    <row r="7" spans="1:48 16381:16381" ht="15" customHeight="1" x14ac:dyDescent="0.35">
      <c r="A7" s="444"/>
      <c r="B7" s="446"/>
      <c r="C7" s="446"/>
      <c r="D7" s="111" t="s">
        <v>129</v>
      </c>
      <c r="E7" s="112"/>
      <c r="F7" s="117"/>
      <c r="G7" s="118"/>
      <c r="H7" s="119"/>
      <c r="I7" s="119"/>
      <c r="J7" s="179"/>
      <c r="K7" s="119"/>
      <c r="L7" s="175"/>
      <c r="M7" s="175"/>
      <c r="N7" s="175"/>
      <c r="O7" s="175"/>
      <c r="P7" s="119"/>
      <c r="Q7" s="175"/>
      <c r="R7" s="119"/>
      <c r="S7" s="119"/>
      <c r="T7" s="119"/>
      <c r="U7" s="119"/>
      <c r="V7" s="119"/>
      <c r="W7" s="119"/>
      <c r="X7" s="119"/>
      <c r="Y7" s="119"/>
      <c r="Z7" s="119"/>
      <c r="AA7" s="119"/>
      <c r="AB7" s="119"/>
      <c r="AC7" s="120"/>
      <c r="AD7" s="438"/>
      <c r="AE7" s="439"/>
      <c r="AF7" s="439"/>
      <c r="AG7" s="439"/>
      <c r="AH7" s="439"/>
      <c r="AI7" s="439"/>
      <c r="AJ7" s="439"/>
      <c r="AK7" s="439"/>
      <c r="AL7" s="439"/>
      <c r="AM7" s="439"/>
      <c r="AN7" s="439"/>
      <c r="AO7" s="439"/>
      <c r="AP7" s="439"/>
      <c r="AQ7" s="440"/>
      <c r="AR7" s="429"/>
      <c r="AS7" s="429"/>
      <c r="AT7" s="429"/>
      <c r="AU7" s="429"/>
      <c r="AV7" s="429"/>
    </row>
    <row r="8" spans="1:48 16381:16381" ht="15" customHeight="1" x14ac:dyDescent="0.35">
      <c r="A8" s="444"/>
      <c r="B8" s="446"/>
      <c r="C8" s="446"/>
      <c r="D8" s="111" t="s">
        <v>130</v>
      </c>
      <c r="E8" s="112" t="s">
        <v>376</v>
      </c>
      <c r="F8" s="121"/>
      <c r="G8" s="122"/>
      <c r="H8" s="123"/>
      <c r="I8" s="123"/>
      <c r="J8" s="180"/>
      <c r="K8" s="123"/>
      <c r="L8" s="176"/>
      <c r="M8" s="176"/>
      <c r="N8" s="176"/>
      <c r="O8" s="176"/>
      <c r="P8" s="123"/>
      <c r="Q8" s="176"/>
      <c r="R8" s="123"/>
      <c r="S8" s="123"/>
      <c r="T8" s="123"/>
      <c r="U8" s="123"/>
      <c r="V8" s="123"/>
      <c r="W8" s="123"/>
      <c r="X8" s="123"/>
      <c r="Y8" s="123"/>
      <c r="Z8" s="123"/>
      <c r="AA8" s="123"/>
      <c r="AB8" s="123"/>
      <c r="AC8" s="124"/>
      <c r="AD8" s="438"/>
      <c r="AE8" s="439"/>
      <c r="AF8" s="439"/>
      <c r="AG8" s="439"/>
      <c r="AH8" s="439"/>
      <c r="AI8" s="439"/>
      <c r="AJ8" s="439"/>
      <c r="AK8" s="439"/>
      <c r="AL8" s="439"/>
      <c r="AM8" s="439"/>
      <c r="AN8" s="439"/>
      <c r="AO8" s="439"/>
      <c r="AP8" s="439"/>
      <c r="AQ8" s="440"/>
      <c r="AR8" s="429"/>
      <c r="AS8" s="429"/>
      <c r="AT8" s="429"/>
      <c r="AU8" s="429"/>
      <c r="AV8" s="429"/>
    </row>
    <row r="9" spans="1:48 16381:16381" ht="15" customHeight="1" x14ac:dyDescent="0.35">
      <c r="A9" s="423" t="s">
        <v>180</v>
      </c>
      <c r="B9" s="424"/>
      <c r="C9" s="424"/>
      <c r="D9" s="425"/>
      <c r="E9" s="425"/>
      <c r="F9" s="425"/>
      <c r="G9" s="425"/>
      <c r="H9" s="425"/>
      <c r="I9" s="425"/>
      <c r="J9" s="425"/>
      <c r="K9" s="425"/>
      <c r="L9" s="425"/>
      <c r="M9" s="425"/>
      <c r="N9" s="425"/>
      <c r="O9" s="425"/>
      <c r="P9" s="425"/>
      <c r="Q9" s="425"/>
      <c r="R9" s="425"/>
      <c r="S9" s="425"/>
      <c r="T9" s="425"/>
      <c r="U9" s="425"/>
      <c r="V9" s="425"/>
      <c r="W9" s="425"/>
      <c r="X9" s="425"/>
      <c r="Y9" s="425"/>
      <c r="Z9" s="425"/>
      <c r="AA9" s="425"/>
      <c r="AB9" s="425"/>
      <c r="AC9" s="425"/>
      <c r="AD9" s="438"/>
      <c r="AE9" s="439"/>
      <c r="AF9" s="439"/>
      <c r="AG9" s="439"/>
      <c r="AH9" s="439"/>
      <c r="AI9" s="439"/>
      <c r="AJ9" s="439"/>
      <c r="AK9" s="439"/>
      <c r="AL9" s="439"/>
      <c r="AM9" s="439"/>
      <c r="AN9" s="439"/>
      <c r="AO9" s="439"/>
      <c r="AP9" s="439"/>
      <c r="AQ9" s="440"/>
      <c r="AR9" s="429"/>
      <c r="AS9" s="429"/>
      <c r="AT9" s="429"/>
      <c r="AU9" s="429"/>
      <c r="AV9" s="429"/>
    </row>
    <row r="10" spans="1:48 16381:16381" ht="15" customHeight="1" x14ac:dyDescent="0.35">
      <c r="A10" s="423" t="s">
        <v>181</v>
      </c>
      <c r="B10" s="424"/>
      <c r="C10" s="424"/>
      <c r="D10" s="425" t="s">
        <v>278</v>
      </c>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41"/>
      <c r="AE10" s="442"/>
      <c r="AF10" s="442"/>
      <c r="AG10" s="442"/>
      <c r="AH10" s="442"/>
      <c r="AI10" s="442"/>
      <c r="AJ10" s="442"/>
      <c r="AK10" s="442"/>
      <c r="AL10" s="442"/>
      <c r="AM10" s="442"/>
      <c r="AN10" s="442"/>
      <c r="AO10" s="442"/>
      <c r="AP10" s="442"/>
      <c r="AQ10" s="443"/>
      <c r="AR10" s="429"/>
      <c r="AS10" s="429"/>
      <c r="AT10" s="429"/>
      <c r="AU10" s="429"/>
      <c r="AV10" s="429"/>
    </row>
    <row r="11" spans="1:48 16381:16381" ht="40.5" customHeight="1" x14ac:dyDescent="0.35">
      <c r="A11" s="426" t="s">
        <v>74</v>
      </c>
      <c r="B11" s="427"/>
      <c r="C11" s="427"/>
      <c r="D11" s="428" t="s">
        <v>182</v>
      </c>
      <c r="E11" s="428" t="s">
        <v>78</v>
      </c>
      <c r="F11" s="428" t="s">
        <v>80</v>
      </c>
      <c r="G11" s="428" t="s">
        <v>82</v>
      </c>
      <c r="H11" s="428" t="s">
        <v>183</v>
      </c>
      <c r="I11" s="428" t="s">
        <v>86</v>
      </c>
      <c r="J11" s="428" t="s">
        <v>88</v>
      </c>
      <c r="K11" s="428" t="s">
        <v>90</v>
      </c>
      <c r="L11" s="426" t="s">
        <v>92</v>
      </c>
      <c r="M11" s="427"/>
      <c r="N11" s="427"/>
      <c r="O11" s="427"/>
      <c r="P11" s="428" t="s">
        <v>94</v>
      </c>
      <c r="Q11" s="428" t="s">
        <v>96</v>
      </c>
      <c r="R11" s="423" t="s">
        <v>98</v>
      </c>
      <c r="S11" s="424"/>
      <c r="T11" s="424"/>
      <c r="U11" s="424"/>
      <c r="V11" s="424"/>
      <c r="W11" s="424"/>
      <c r="X11" s="424"/>
      <c r="Y11" s="424"/>
      <c r="Z11" s="424"/>
      <c r="AA11" s="424"/>
      <c r="AB11" s="424"/>
      <c r="AC11" s="434"/>
      <c r="AD11" s="423" t="s">
        <v>100</v>
      </c>
      <c r="AE11" s="424"/>
      <c r="AF11" s="424"/>
      <c r="AG11" s="424"/>
      <c r="AH11" s="424"/>
      <c r="AI11" s="424"/>
      <c r="AJ11" s="424"/>
      <c r="AK11" s="424"/>
      <c r="AL11" s="424"/>
      <c r="AM11" s="424"/>
      <c r="AN11" s="424"/>
      <c r="AO11" s="434"/>
      <c r="AP11" s="426" t="s">
        <v>102</v>
      </c>
      <c r="AQ11" s="433"/>
      <c r="AR11" s="429"/>
      <c r="AS11" s="429"/>
      <c r="AT11" s="429"/>
      <c r="AU11" s="429"/>
      <c r="AV11" s="429"/>
    </row>
    <row r="12" spans="1:48 16381:16381" ht="60" customHeight="1" x14ac:dyDescent="0.35">
      <c r="A12" s="177" t="s">
        <v>184</v>
      </c>
      <c r="B12" s="177" t="s">
        <v>185</v>
      </c>
      <c r="C12" s="177" t="s">
        <v>186</v>
      </c>
      <c r="D12" s="429"/>
      <c r="E12" s="429"/>
      <c r="F12" s="429"/>
      <c r="G12" s="429"/>
      <c r="H12" s="429"/>
      <c r="I12" s="429"/>
      <c r="J12" s="429"/>
      <c r="K12" s="429"/>
      <c r="L12" s="177">
        <v>2024</v>
      </c>
      <c r="M12" s="177">
        <v>2025</v>
      </c>
      <c r="N12" s="177">
        <v>2026</v>
      </c>
      <c r="O12" s="177">
        <v>2027</v>
      </c>
      <c r="P12" s="429"/>
      <c r="Q12" s="429"/>
      <c r="R12" s="125" t="s">
        <v>134</v>
      </c>
      <c r="S12" s="125" t="s">
        <v>135</v>
      </c>
      <c r="T12" s="125" t="s">
        <v>136</v>
      </c>
      <c r="U12" s="125" t="s">
        <v>137</v>
      </c>
      <c r="V12" s="125" t="s">
        <v>138</v>
      </c>
      <c r="W12" s="125" t="s">
        <v>139</v>
      </c>
      <c r="X12" s="125" t="s">
        <v>140</v>
      </c>
      <c r="Y12" s="125" t="s">
        <v>141</v>
      </c>
      <c r="Z12" s="125" t="s">
        <v>142</v>
      </c>
      <c r="AA12" s="125" t="s">
        <v>143</v>
      </c>
      <c r="AB12" s="125" t="s">
        <v>144</v>
      </c>
      <c r="AC12" s="125" t="s">
        <v>145</v>
      </c>
      <c r="AD12" s="125" t="s">
        <v>134</v>
      </c>
      <c r="AE12" s="125" t="s">
        <v>135</v>
      </c>
      <c r="AF12" s="125" t="s">
        <v>136</v>
      </c>
      <c r="AG12" s="125" t="s">
        <v>137</v>
      </c>
      <c r="AH12" s="125" t="s">
        <v>138</v>
      </c>
      <c r="AI12" s="125" t="s">
        <v>139</v>
      </c>
      <c r="AJ12" s="125" t="s">
        <v>140</v>
      </c>
      <c r="AK12" s="125" t="s">
        <v>141</v>
      </c>
      <c r="AL12" s="125" t="s">
        <v>142</v>
      </c>
      <c r="AM12" s="125" t="s">
        <v>143</v>
      </c>
      <c r="AN12" s="125" t="s">
        <v>144</v>
      </c>
      <c r="AO12" s="125" t="s">
        <v>145</v>
      </c>
      <c r="AP12" s="177" t="s">
        <v>187</v>
      </c>
      <c r="AQ12" s="182" t="s">
        <v>188</v>
      </c>
      <c r="AR12" s="429"/>
      <c r="AS12" s="429"/>
      <c r="AT12" s="429"/>
      <c r="AU12" s="429"/>
      <c r="AV12" s="429"/>
    </row>
    <row r="13" spans="1:48 16381:16381" s="206" customFormat="1" ht="214.4" customHeight="1" x14ac:dyDescent="0.35">
      <c r="A13" s="198"/>
      <c r="B13" s="198">
        <v>15</v>
      </c>
      <c r="C13" s="199" t="s">
        <v>434</v>
      </c>
      <c r="D13" s="200" t="s">
        <v>428</v>
      </c>
      <c r="E13" s="200" t="s">
        <v>407</v>
      </c>
      <c r="F13" s="200" t="s">
        <v>426</v>
      </c>
      <c r="G13" s="198" t="s">
        <v>303</v>
      </c>
      <c r="H13" s="198">
        <v>8000</v>
      </c>
      <c r="I13" s="198" t="s">
        <v>384</v>
      </c>
      <c r="J13" s="198" t="s">
        <v>418</v>
      </c>
      <c r="K13" s="198" t="s">
        <v>388</v>
      </c>
      <c r="L13" s="201">
        <v>1140</v>
      </c>
      <c r="M13" s="201">
        <v>2400</v>
      </c>
      <c r="N13" s="201">
        <v>2400</v>
      </c>
      <c r="O13" s="201">
        <v>2060</v>
      </c>
      <c r="P13" s="201" t="s">
        <v>389</v>
      </c>
      <c r="Q13" s="201" t="s">
        <v>391</v>
      </c>
      <c r="R13" s="202"/>
      <c r="S13" s="202"/>
      <c r="T13" s="202"/>
      <c r="U13" s="202"/>
      <c r="V13" s="202"/>
      <c r="W13" s="202"/>
      <c r="X13" s="203">
        <v>100</v>
      </c>
      <c r="Y13" s="203">
        <v>140</v>
      </c>
      <c r="Z13" s="203">
        <v>200</v>
      </c>
      <c r="AA13" s="203">
        <v>250</v>
      </c>
      <c r="AB13" s="203">
        <v>250</v>
      </c>
      <c r="AC13" s="203">
        <v>200</v>
      </c>
      <c r="AD13" s="204"/>
      <c r="AE13" s="204"/>
      <c r="AF13" s="202"/>
      <c r="AG13" s="202"/>
      <c r="AH13" s="202"/>
      <c r="AI13" s="202"/>
      <c r="AJ13" s="202">
        <v>203</v>
      </c>
      <c r="AK13" s="202">
        <v>161</v>
      </c>
      <c r="AL13" s="202">
        <v>218</v>
      </c>
      <c r="AM13" s="202">
        <v>257</v>
      </c>
      <c r="AN13" s="202">
        <v>221</v>
      </c>
      <c r="AO13" s="202"/>
      <c r="AP13" s="186">
        <f>SUM(AJ13:AO13)</f>
        <v>1060</v>
      </c>
      <c r="AQ13" s="246">
        <f>IF(G13="suma",AP13/L13,IF(G13="creciente",AP13/(MAX(R13:AC13)),IF(G13="DECRECIENTE",AP13/(O13-(MIN(R13:AC13))),IF(G13="CONSTANTE",AP13/AVERAGE(R13:AC13)," "))))</f>
        <v>0.92982456140350878</v>
      </c>
      <c r="AR13" s="243" t="s">
        <v>476</v>
      </c>
      <c r="AS13" s="242" t="s">
        <v>459</v>
      </c>
      <c r="AT13" s="243" t="s">
        <v>479</v>
      </c>
      <c r="AU13" s="222" t="s">
        <v>441</v>
      </c>
      <c r="AV13" s="205"/>
      <c r="XFA13" s="206" t="s">
        <v>189</v>
      </c>
    </row>
    <row r="14" spans="1:48 16381:16381" s="206" customFormat="1" ht="195" customHeight="1" x14ac:dyDescent="0.35">
      <c r="A14" s="198"/>
      <c r="B14" s="198"/>
      <c r="C14" s="199" t="s">
        <v>402</v>
      </c>
      <c r="D14" s="200" t="s">
        <v>408</v>
      </c>
      <c r="E14" s="200" t="s">
        <v>409</v>
      </c>
      <c r="F14" s="200" t="s">
        <v>410</v>
      </c>
      <c r="G14" s="198" t="s">
        <v>275</v>
      </c>
      <c r="H14" s="207">
        <v>1</v>
      </c>
      <c r="I14" s="198" t="s">
        <v>411</v>
      </c>
      <c r="J14" s="198" t="s">
        <v>419</v>
      </c>
      <c r="K14" s="202" t="s">
        <v>388</v>
      </c>
      <c r="L14" s="208">
        <v>1</v>
      </c>
      <c r="M14" s="208">
        <v>1</v>
      </c>
      <c r="N14" s="208">
        <v>0</v>
      </c>
      <c r="O14" s="208">
        <v>0</v>
      </c>
      <c r="P14" s="209" t="s">
        <v>390</v>
      </c>
      <c r="Q14" s="209" t="s">
        <v>393</v>
      </c>
      <c r="R14" s="202"/>
      <c r="S14" s="202"/>
      <c r="T14" s="202"/>
      <c r="U14" s="202"/>
      <c r="V14" s="202"/>
      <c r="W14" s="202"/>
      <c r="X14" s="203">
        <v>0.05</v>
      </c>
      <c r="Y14" s="203">
        <v>0.05</v>
      </c>
      <c r="Z14" s="210">
        <v>0.25</v>
      </c>
      <c r="AA14" s="210">
        <v>0.25</v>
      </c>
      <c r="AB14" s="210">
        <v>0.25</v>
      </c>
      <c r="AC14" s="210">
        <v>0.25</v>
      </c>
      <c r="AD14" s="202"/>
      <c r="AE14" s="202"/>
      <c r="AF14" s="202"/>
      <c r="AG14" s="202"/>
      <c r="AH14" s="202"/>
      <c r="AI14" s="202"/>
      <c r="AJ14" s="202">
        <v>0</v>
      </c>
      <c r="AK14" s="220">
        <v>0</v>
      </c>
      <c r="AL14" s="220">
        <v>0.25</v>
      </c>
      <c r="AM14" s="220">
        <v>0.25</v>
      </c>
      <c r="AN14" s="220">
        <v>0.25</v>
      </c>
      <c r="AO14" s="202"/>
      <c r="AP14" s="221">
        <v>0.75</v>
      </c>
      <c r="AQ14" s="246">
        <v>0.75</v>
      </c>
      <c r="AR14" s="245" t="s">
        <v>477</v>
      </c>
      <c r="AS14" s="244" t="s">
        <v>460</v>
      </c>
      <c r="AT14" s="245" t="s">
        <v>480</v>
      </c>
      <c r="AU14" s="222" t="s">
        <v>441</v>
      </c>
      <c r="AV14" s="212"/>
    </row>
    <row r="15" spans="1:48 16381:16381" s="206" customFormat="1" ht="172.15" customHeight="1" x14ac:dyDescent="0.35">
      <c r="A15" s="209"/>
      <c r="B15" s="209"/>
      <c r="C15" s="211" t="s">
        <v>398</v>
      </c>
      <c r="D15" s="212" t="s">
        <v>400</v>
      </c>
      <c r="E15" s="212" t="s">
        <v>412</v>
      </c>
      <c r="F15" s="212" t="s">
        <v>413</v>
      </c>
      <c r="G15" s="198" t="s">
        <v>275</v>
      </c>
      <c r="H15" s="213">
        <v>1</v>
      </c>
      <c r="I15" s="198" t="s">
        <v>411</v>
      </c>
      <c r="J15" s="212" t="s">
        <v>414</v>
      </c>
      <c r="K15" s="202" t="s">
        <v>388</v>
      </c>
      <c r="L15" s="208">
        <v>1</v>
      </c>
      <c r="M15" s="208">
        <v>1</v>
      </c>
      <c r="N15" s="208">
        <v>1</v>
      </c>
      <c r="O15" s="208">
        <v>1</v>
      </c>
      <c r="P15" s="209" t="s">
        <v>389</v>
      </c>
      <c r="Q15" s="209" t="s">
        <v>393</v>
      </c>
      <c r="R15" s="202"/>
      <c r="S15" s="202"/>
      <c r="T15" s="202"/>
      <c r="U15" s="202"/>
      <c r="V15" s="202"/>
      <c r="W15" s="202"/>
      <c r="X15" s="214">
        <v>0.1</v>
      </c>
      <c r="Y15" s="214">
        <v>0.1</v>
      </c>
      <c r="Z15" s="214">
        <v>0.2</v>
      </c>
      <c r="AA15" s="214">
        <v>0.2</v>
      </c>
      <c r="AB15" s="214">
        <v>0.2</v>
      </c>
      <c r="AC15" s="214">
        <v>0.2</v>
      </c>
      <c r="AD15" s="202"/>
      <c r="AE15" s="202"/>
      <c r="AF15" s="202"/>
      <c r="AG15" s="202"/>
      <c r="AH15" s="202"/>
      <c r="AI15" s="202"/>
      <c r="AJ15" s="220">
        <v>0.1</v>
      </c>
      <c r="AK15" s="220">
        <v>0.1</v>
      </c>
      <c r="AL15" s="220">
        <v>0.2</v>
      </c>
      <c r="AM15" s="220">
        <v>0.2</v>
      </c>
      <c r="AN15" s="220">
        <v>0.4</v>
      </c>
      <c r="AO15" s="202"/>
      <c r="AP15" s="221">
        <v>1</v>
      </c>
      <c r="AQ15" s="246">
        <v>1</v>
      </c>
      <c r="AR15" s="245" t="s">
        <v>478</v>
      </c>
      <c r="AS15" s="244" t="s">
        <v>461</v>
      </c>
      <c r="AT15" s="245" t="s">
        <v>491</v>
      </c>
      <c r="AU15" s="222" t="s">
        <v>441</v>
      </c>
      <c r="AV15" s="212"/>
    </row>
    <row r="16" spans="1:48 16381:16381" s="206" customFormat="1" ht="167.5" customHeight="1" x14ac:dyDescent="0.35">
      <c r="A16" s="198"/>
      <c r="B16" s="198">
        <v>14</v>
      </c>
      <c r="C16" s="199" t="s">
        <v>429</v>
      </c>
      <c r="D16" s="200" t="s">
        <v>430</v>
      </c>
      <c r="E16" s="200" t="s">
        <v>415</v>
      </c>
      <c r="F16" s="200" t="s">
        <v>425</v>
      </c>
      <c r="G16" s="198" t="s">
        <v>303</v>
      </c>
      <c r="H16" s="198">
        <v>11000</v>
      </c>
      <c r="I16" s="198" t="s">
        <v>384</v>
      </c>
      <c r="J16" s="212" t="s">
        <v>420</v>
      </c>
      <c r="K16" s="202" t="s">
        <v>388</v>
      </c>
      <c r="L16" s="201">
        <v>1120</v>
      </c>
      <c r="M16" s="201">
        <v>3400</v>
      </c>
      <c r="N16" s="201">
        <v>3480</v>
      </c>
      <c r="O16" s="201">
        <v>3000</v>
      </c>
      <c r="P16" s="209" t="s">
        <v>389</v>
      </c>
      <c r="Q16" s="215" t="s">
        <v>391</v>
      </c>
      <c r="R16" s="202"/>
      <c r="S16" s="202"/>
      <c r="T16" s="202"/>
      <c r="U16" s="202"/>
      <c r="V16" s="202"/>
      <c r="W16" s="202"/>
      <c r="X16" s="203">
        <v>100</v>
      </c>
      <c r="Y16" s="203">
        <v>120</v>
      </c>
      <c r="Z16" s="203">
        <v>150</v>
      </c>
      <c r="AA16" s="203">
        <v>150</v>
      </c>
      <c r="AB16" s="203">
        <v>300</v>
      </c>
      <c r="AC16" s="203">
        <v>300</v>
      </c>
      <c r="AD16" s="202"/>
      <c r="AE16" s="202"/>
      <c r="AF16" s="202"/>
      <c r="AG16" s="202"/>
      <c r="AH16" s="202"/>
      <c r="AI16" s="202"/>
      <c r="AJ16" s="202">
        <v>286</v>
      </c>
      <c r="AK16" s="202">
        <v>259</v>
      </c>
      <c r="AL16" s="202">
        <v>303</v>
      </c>
      <c r="AM16" s="202">
        <v>341</v>
      </c>
      <c r="AN16" s="202">
        <v>308</v>
      </c>
      <c r="AO16" s="202"/>
      <c r="AP16" s="186">
        <f>IF(G16="suma",SUM(AD16:AO16),IF(G16="creciente",MAX(AD16:AO16),IF(G16="DECRECIENTE",O16-MIN(AD16:AO16),IF(G16="CONSTANTE",AVERAGE(AD16:AO16)," "))))</f>
        <v>1497</v>
      </c>
      <c r="AQ16" s="246">
        <f t="shared" ref="AQ16:AQ18" si="0">IF(G16="suma",AP16/L16,IF(G16="creciente",AP16/(MAX(R16:AC16)),IF(G16="DECRECIENTE",AP16/(O16-(MIN(R16:AC16))),IF(G16="CONSTANTE",AP16/AVERAGE(R16:AC16)," "))))</f>
        <v>1.3366071428571429</v>
      </c>
      <c r="AR16" s="245" t="s">
        <v>483</v>
      </c>
      <c r="AS16" s="244" t="s">
        <v>462</v>
      </c>
      <c r="AT16" s="245" t="s">
        <v>482</v>
      </c>
      <c r="AU16" s="222" t="s">
        <v>441</v>
      </c>
      <c r="AV16" s="212"/>
      <c r="XFA16" s="206" t="s">
        <v>191</v>
      </c>
    </row>
    <row r="17" spans="1:48 16381:16381" s="206" customFormat="1" ht="396" customHeight="1" x14ac:dyDescent="0.35">
      <c r="A17" s="198">
        <v>43</v>
      </c>
      <c r="B17" s="198"/>
      <c r="C17" s="199" t="s">
        <v>403</v>
      </c>
      <c r="D17" s="200" t="s">
        <v>401</v>
      </c>
      <c r="E17" s="200" t="s">
        <v>394</v>
      </c>
      <c r="F17" s="200" t="s">
        <v>395</v>
      </c>
      <c r="G17" s="198" t="s">
        <v>303</v>
      </c>
      <c r="H17" s="198">
        <v>2</v>
      </c>
      <c r="I17" s="198" t="s">
        <v>203</v>
      </c>
      <c r="J17" s="198" t="s">
        <v>421</v>
      </c>
      <c r="K17" s="198" t="s">
        <v>388</v>
      </c>
      <c r="L17" s="201">
        <v>1</v>
      </c>
      <c r="M17" s="201">
        <v>1</v>
      </c>
      <c r="N17" s="201"/>
      <c r="O17" s="201"/>
      <c r="P17" s="201" t="s">
        <v>390</v>
      </c>
      <c r="Q17" s="201" t="s">
        <v>416</v>
      </c>
      <c r="R17" s="202"/>
      <c r="S17" s="202"/>
      <c r="T17" s="202"/>
      <c r="U17" s="202"/>
      <c r="V17" s="202"/>
      <c r="W17" s="202"/>
      <c r="X17" s="203" t="s">
        <v>437</v>
      </c>
      <c r="Y17" s="203" t="s">
        <v>437</v>
      </c>
      <c r="Z17" s="203" t="s">
        <v>438</v>
      </c>
      <c r="AA17" s="203" t="s">
        <v>438</v>
      </c>
      <c r="AB17" s="203" t="s">
        <v>438</v>
      </c>
      <c r="AC17" s="218" t="s">
        <v>438</v>
      </c>
      <c r="AD17" s="219"/>
      <c r="AE17" s="202"/>
      <c r="AF17" s="202"/>
      <c r="AG17" s="202"/>
      <c r="AH17" s="202"/>
      <c r="AI17" s="202"/>
      <c r="AJ17" s="220">
        <v>0.16</v>
      </c>
      <c r="AK17" s="220">
        <v>0.16</v>
      </c>
      <c r="AL17" s="220">
        <v>0.17</v>
      </c>
      <c r="AM17" s="220">
        <v>0.17</v>
      </c>
      <c r="AN17" s="220">
        <v>0.17</v>
      </c>
      <c r="AO17" s="202"/>
      <c r="AP17" s="191">
        <f>SUM(AJ17:AN17)</f>
        <v>0.83000000000000007</v>
      </c>
      <c r="AQ17" s="246">
        <f t="shared" si="0"/>
        <v>0.83000000000000007</v>
      </c>
      <c r="AR17" s="243" t="s">
        <v>484</v>
      </c>
      <c r="AS17" s="242" t="s">
        <v>472</v>
      </c>
      <c r="AT17" s="243" t="s">
        <v>485</v>
      </c>
      <c r="AU17" s="222" t="s">
        <v>441</v>
      </c>
      <c r="AV17" s="205"/>
    </row>
    <row r="18" spans="1:48 16381:16381" s="206" customFormat="1" ht="302.14999999999998" customHeight="1" x14ac:dyDescent="0.35">
      <c r="A18" s="198"/>
      <c r="B18" s="198">
        <v>16</v>
      </c>
      <c r="C18" s="199" t="s">
        <v>431</v>
      </c>
      <c r="D18" s="200" t="s">
        <v>432</v>
      </c>
      <c r="E18" s="200" t="s">
        <v>424</v>
      </c>
      <c r="F18" s="200" t="s">
        <v>423</v>
      </c>
      <c r="G18" s="198" t="s">
        <v>303</v>
      </c>
      <c r="H18" s="198">
        <v>12000</v>
      </c>
      <c r="I18" s="198" t="s">
        <v>384</v>
      </c>
      <c r="J18" s="198" t="s">
        <v>422</v>
      </c>
      <c r="K18" s="202" t="s">
        <v>388</v>
      </c>
      <c r="L18" s="216">
        <v>1160</v>
      </c>
      <c r="M18" s="216">
        <v>3900</v>
      </c>
      <c r="N18" s="216">
        <v>3940</v>
      </c>
      <c r="O18" s="216">
        <v>3000</v>
      </c>
      <c r="P18" s="209" t="s">
        <v>389</v>
      </c>
      <c r="Q18" s="215" t="s">
        <v>391</v>
      </c>
      <c r="R18" s="202"/>
      <c r="S18" s="202"/>
      <c r="T18" s="202"/>
      <c r="U18" s="202"/>
      <c r="V18" s="202"/>
      <c r="W18" s="202"/>
      <c r="X18" s="203">
        <v>100</v>
      </c>
      <c r="Y18" s="203">
        <v>110</v>
      </c>
      <c r="Z18" s="203">
        <v>150</v>
      </c>
      <c r="AA18" s="203">
        <v>200</v>
      </c>
      <c r="AB18" s="203">
        <v>300</v>
      </c>
      <c r="AC18" s="203">
        <v>300</v>
      </c>
      <c r="AD18" s="202"/>
      <c r="AE18" s="202"/>
      <c r="AF18" s="202"/>
      <c r="AG18" s="202"/>
      <c r="AH18" s="202"/>
      <c r="AI18" s="202"/>
      <c r="AJ18" s="202">
        <v>336</v>
      </c>
      <c r="AK18" s="202">
        <v>186</v>
      </c>
      <c r="AL18" s="202">
        <v>224</v>
      </c>
      <c r="AM18" s="202">
        <v>350</v>
      </c>
      <c r="AN18" s="202">
        <v>344</v>
      </c>
      <c r="AO18" s="202"/>
      <c r="AP18" s="186">
        <f>IF(G18="suma",SUM(AD18:AO18),IF(G18="creciente",MAX(AD18:AO18),IF(G18="DECRECIENTE",O18-MIN(AD18:AO18),IF(G18="CONSTANTE",AVERAGE(AD18:AO18)," "))))</f>
        <v>1440</v>
      </c>
      <c r="AQ18" s="246">
        <f t="shared" si="0"/>
        <v>1.2413793103448276</v>
      </c>
      <c r="AR18" s="245" t="s">
        <v>488</v>
      </c>
      <c r="AS18" s="244" t="s">
        <v>463</v>
      </c>
      <c r="AT18" s="245" t="s">
        <v>489</v>
      </c>
      <c r="AU18" s="222" t="s">
        <v>441</v>
      </c>
      <c r="AV18" s="212"/>
    </row>
    <row r="19" spans="1:48 16381:16381" s="206" customFormat="1" ht="282" customHeight="1" x14ac:dyDescent="0.35">
      <c r="A19" s="198"/>
      <c r="B19" s="198"/>
      <c r="C19" s="199" t="s">
        <v>405</v>
      </c>
      <c r="D19" s="200" t="s">
        <v>404</v>
      </c>
      <c r="E19" s="200" t="s">
        <v>417</v>
      </c>
      <c r="F19" s="200" t="s">
        <v>396</v>
      </c>
      <c r="G19" s="198" t="s">
        <v>303</v>
      </c>
      <c r="H19" s="198">
        <v>12</v>
      </c>
      <c r="I19" s="198" t="s">
        <v>384</v>
      </c>
      <c r="J19" s="212" t="s">
        <v>386</v>
      </c>
      <c r="K19" s="202" t="s">
        <v>388</v>
      </c>
      <c r="L19" s="201">
        <v>2</v>
      </c>
      <c r="M19" s="201">
        <v>4</v>
      </c>
      <c r="N19" s="201">
        <v>4</v>
      </c>
      <c r="O19" s="201">
        <v>2</v>
      </c>
      <c r="P19" s="209" t="s">
        <v>390</v>
      </c>
      <c r="Q19" s="209" t="s">
        <v>392</v>
      </c>
      <c r="R19" s="202"/>
      <c r="S19" s="202"/>
      <c r="T19" s="202"/>
      <c r="U19" s="202"/>
      <c r="V19" s="202"/>
      <c r="W19" s="202"/>
      <c r="X19" s="203">
        <v>0.1</v>
      </c>
      <c r="Y19" s="203">
        <v>1</v>
      </c>
      <c r="Z19" s="203">
        <v>0</v>
      </c>
      <c r="AA19" s="203">
        <v>0</v>
      </c>
      <c r="AB19" s="203">
        <v>1</v>
      </c>
      <c r="AC19" s="203">
        <v>0.2</v>
      </c>
      <c r="AD19" s="202"/>
      <c r="AE19" s="202"/>
      <c r="AF19" s="202"/>
      <c r="AG19" s="202"/>
      <c r="AH19" s="202"/>
      <c r="AI19" s="202"/>
      <c r="AJ19" s="223">
        <v>0</v>
      </c>
      <c r="AK19" s="223">
        <v>1</v>
      </c>
      <c r="AL19" s="223">
        <v>0</v>
      </c>
      <c r="AM19" s="223">
        <v>1</v>
      </c>
      <c r="AN19" s="223"/>
      <c r="AO19" s="223"/>
      <c r="AP19" s="247">
        <v>2</v>
      </c>
      <c r="AQ19" s="246">
        <v>1</v>
      </c>
      <c r="AR19" s="245" t="s">
        <v>490</v>
      </c>
      <c r="AS19" s="244" t="s">
        <v>455</v>
      </c>
      <c r="AT19" s="245" t="s">
        <v>490</v>
      </c>
      <c r="AU19" s="222" t="s">
        <v>441</v>
      </c>
      <c r="AV19" s="212"/>
      <c r="XFA19" s="206" t="s">
        <v>190</v>
      </c>
    </row>
    <row r="20" spans="1:48 16381:16381" s="187" customFormat="1" ht="149.15" customHeight="1" x14ac:dyDescent="0.35">
      <c r="A20" s="183"/>
      <c r="B20" s="183"/>
      <c r="C20" s="184" t="s">
        <v>399</v>
      </c>
      <c r="D20" s="185" t="s">
        <v>406</v>
      </c>
      <c r="E20" s="185" t="s">
        <v>383</v>
      </c>
      <c r="F20" s="185" t="s">
        <v>397</v>
      </c>
      <c r="G20" s="183" t="s">
        <v>275</v>
      </c>
      <c r="H20" s="191">
        <v>1</v>
      </c>
      <c r="I20" s="183" t="s">
        <v>385</v>
      </c>
      <c r="J20" s="190" t="s">
        <v>387</v>
      </c>
      <c r="K20" s="186" t="s">
        <v>388</v>
      </c>
      <c r="L20" s="188">
        <v>1</v>
      </c>
      <c r="M20" s="188">
        <v>1</v>
      </c>
      <c r="N20" s="188">
        <v>1</v>
      </c>
      <c r="O20" s="188">
        <v>1</v>
      </c>
      <c r="P20" s="189" t="s">
        <v>389</v>
      </c>
      <c r="Q20" s="189" t="s">
        <v>393</v>
      </c>
      <c r="R20" s="186"/>
      <c r="S20" s="186"/>
      <c r="T20" s="186"/>
      <c r="U20" s="186"/>
      <c r="V20" s="186"/>
      <c r="W20" s="186"/>
      <c r="X20" s="197">
        <v>0.1</v>
      </c>
      <c r="Y20" s="197">
        <v>0.1</v>
      </c>
      <c r="Z20" s="197">
        <v>0.2</v>
      </c>
      <c r="AA20" s="197">
        <v>0.2</v>
      </c>
      <c r="AB20" s="197">
        <v>0.2</v>
      </c>
      <c r="AC20" s="197">
        <v>0.2</v>
      </c>
      <c r="AD20" s="186"/>
      <c r="AE20" s="186"/>
      <c r="AF20" s="186"/>
      <c r="AG20" s="186"/>
      <c r="AH20" s="186"/>
      <c r="AI20" s="186"/>
      <c r="AJ20" s="221">
        <v>0.1</v>
      </c>
      <c r="AK20" s="221">
        <v>0.1</v>
      </c>
      <c r="AL20" s="221">
        <v>0.2</v>
      </c>
      <c r="AM20" s="221">
        <v>0.2</v>
      </c>
      <c r="AN20" s="221">
        <v>0.2</v>
      </c>
      <c r="AO20" s="186"/>
      <c r="AP20" s="221">
        <f>SUM(AJ20:AN20)</f>
        <v>0.8</v>
      </c>
      <c r="AQ20" s="246">
        <v>0.8</v>
      </c>
      <c r="AR20" s="245" t="s">
        <v>468</v>
      </c>
      <c r="AS20" s="244" t="s">
        <v>464</v>
      </c>
      <c r="AT20" s="245" t="s">
        <v>468</v>
      </c>
      <c r="AU20" s="222" t="s">
        <v>441</v>
      </c>
      <c r="AV20" s="190"/>
    </row>
    <row r="21" spans="1:48 16381:16381" s="187" customFormat="1" ht="16.5" customHeight="1" x14ac:dyDescent="0.35">
      <c r="A21" s="192"/>
      <c r="B21" s="192"/>
      <c r="C21" s="192"/>
      <c r="D21" s="193"/>
      <c r="E21" s="193"/>
      <c r="F21" s="193"/>
      <c r="G21" s="194"/>
      <c r="H21" s="193"/>
      <c r="I21" s="194"/>
      <c r="J21" s="195"/>
      <c r="K21" s="193"/>
      <c r="L21" s="192"/>
      <c r="M21" s="192"/>
      <c r="N21" s="192"/>
      <c r="O21" s="192"/>
      <c r="P21" s="192"/>
      <c r="Q21" s="192"/>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t="str">
        <f t="shared" ref="AP21" si="1">IF(G21="suma",SUM(AD21:AO21),IF(G21="creciente",MAX(AD21:AO21),IF(G21="DECRECIENTE",O21-MIN(AD21:AO21),IF(G21="CONSTANTE",AVERAGE(AD21:AO21)," "))))</f>
        <v xml:space="preserve"> </v>
      </c>
      <c r="AQ21" s="196" t="str">
        <f>IF(G21="suma",AP21/#REF!,IF(G21="creciente",AP21/(MAX(R21:AC21)),IF(G21="DECRECIENTE",AP21/(O21-(MIN(R21:AC21))),IF(G21="CONSTANTE",AP21/AVERAGE(R21:AC21)," "))))</f>
        <v xml:space="preserve"> </v>
      </c>
      <c r="AR21" s="196"/>
      <c r="AS21" s="196"/>
      <c r="AT21" s="196"/>
      <c r="AU21" s="196"/>
      <c r="AV21" s="193"/>
    </row>
    <row r="22" spans="1:48 16381:16381" s="187" customFormat="1" ht="15.5" x14ac:dyDescent="0.35">
      <c r="A22" s="430" t="s">
        <v>176</v>
      </c>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431"/>
      <c r="AS22" s="431"/>
      <c r="AT22" s="431"/>
      <c r="AU22" s="431"/>
      <c r="AV22" s="432"/>
    </row>
    <row r="23" spans="1:48 16381:16381" s="227" customFormat="1" ht="60.75" customHeight="1" x14ac:dyDescent="0.35">
      <c r="A23" s="447" t="s">
        <v>192</v>
      </c>
      <c r="B23" s="422" t="s">
        <v>382</v>
      </c>
      <c r="C23" s="422"/>
      <c r="D23" s="422"/>
      <c r="E23" s="448" t="s">
        <v>194</v>
      </c>
      <c r="F23" s="448"/>
      <c r="G23" s="448"/>
      <c r="H23" s="448"/>
      <c r="I23" s="448"/>
      <c r="J23" s="448"/>
      <c r="K23" s="448"/>
      <c r="L23" s="448"/>
      <c r="M23" s="422" t="s">
        <v>193</v>
      </c>
      <c r="N23" s="422"/>
      <c r="O23" s="422"/>
      <c r="P23" s="422"/>
      <c r="Q23" s="422"/>
      <c r="R23" s="422" t="s">
        <v>193</v>
      </c>
      <c r="S23" s="422"/>
      <c r="T23" s="422"/>
      <c r="U23" s="422"/>
      <c r="V23" s="422"/>
      <c r="W23" s="422"/>
      <c r="X23" s="422"/>
      <c r="Y23" s="422"/>
      <c r="Z23" s="422" t="s">
        <v>193</v>
      </c>
      <c r="AA23" s="422"/>
      <c r="AB23" s="422"/>
      <c r="AC23" s="422"/>
      <c r="AD23" s="422"/>
      <c r="AE23" s="422"/>
      <c r="AF23" s="422"/>
      <c r="AG23" s="422"/>
      <c r="AH23" s="422"/>
      <c r="AI23" s="422"/>
      <c r="AJ23" s="422"/>
      <c r="AK23" s="422"/>
      <c r="AL23" s="448" t="s">
        <v>195</v>
      </c>
      <c r="AM23" s="448"/>
      <c r="AN23" s="448"/>
      <c r="AO23" s="448"/>
      <c r="AP23" s="422" t="s">
        <v>196</v>
      </c>
      <c r="AQ23" s="422"/>
      <c r="AR23" s="422"/>
      <c r="AS23" s="422"/>
      <c r="AT23" s="422"/>
      <c r="AU23" s="422"/>
      <c r="AV23" s="422"/>
    </row>
    <row r="24" spans="1:48 16381:16381" s="227" customFormat="1" ht="36.75" customHeight="1" x14ac:dyDescent="0.35">
      <c r="A24" s="447"/>
      <c r="B24" s="422" t="s">
        <v>445</v>
      </c>
      <c r="C24" s="422"/>
      <c r="D24" s="422"/>
      <c r="E24" s="448"/>
      <c r="F24" s="448"/>
      <c r="G24" s="448"/>
      <c r="H24" s="448"/>
      <c r="I24" s="448"/>
      <c r="J24" s="448"/>
      <c r="K24" s="448"/>
      <c r="L24" s="448"/>
      <c r="M24" s="422" t="s">
        <v>444</v>
      </c>
      <c r="N24" s="422"/>
      <c r="O24" s="422"/>
      <c r="P24" s="422"/>
      <c r="Q24" s="422"/>
      <c r="R24" s="422" t="s">
        <v>439</v>
      </c>
      <c r="S24" s="422"/>
      <c r="T24" s="422"/>
      <c r="U24" s="422"/>
      <c r="V24" s="422"/>
      <c r="W24" s="422"/>
      <c r="X24" s="422"/>
      <c r="Y24" s="422"/>
      <c r="Z24" s="422" t="s">
        <v>197</v>
      </c>
      <c r="AA24" s="422"/>
      <c r="AB24" s="422"/>
      <c r="AC24" s="422"/>
      <c r="AD24" s="422"/>
      <c r="AE24" s="422"/>
      <c r="AF24" s="422"/>
      <c r="AG24" s="422"/>
      <c r="AH24" s="422"/>
      <c r="AI24" s="422"/>
      <c r="AJ24" s="422"/>
      <c r="AK24" s="422"/>
      <c r="AL24" s="448"/>
      <c r="AM24" s="448"/>
      <c r="AN24" s="448"/>
      <c r="AO24" s="448"/>
      <c r="AP24" s="422" t="s">
        <v>197</v>
      </c>
      <c r="AQ24" s="422"/>
      <c r="AR24" s="422"/>
      <c r="AS24" s="422"/>
      <c r="AT24" s="422"/>
      <c r="AU24" s="422"/>
      <c r="AV24" s="422"/>
    </row>
    <row r="25" spans="1:48 16381:16381" s="227" customFormat="1" ht="37.5" customHeight="1" x14ac:dyDescent="0.35">
      <c r="A25" s="447"/>
      <c r="B25" s="422" t="s">
        <v>440</v>
      </c>
      <c r="C25" s="422"/>
      <c r="D25" s="422"/>
      <c r="E25" s="448"/>
      <c r="F25" s="448"/>
      <c r="G25" s="448"/>
      <c r="H25" s="448"/>
      <c r="I25" s="448"/>
      <c r="J25" s="448"/>
      <c r="K25" s="448"/>
      <c r="L25" s="448"/>
      <c r="M25" s="422" t="s">
        <v>442</v>
      </c>
      <c r="N25" s="422"/>
      <c r="O25" s="422"/>
      <c r="P25" s="422"/>
      <c r="Q25" s="422"/>
      <c r="R25" s="422" t="s">
        <v>443</v>
      </c>
      <c r="S25" s="422"/>
      <c r="T25" s="422"/>
      <c r="U25" s="422"/>
      <c r="V25" s="422"/>
      <c r="W25" s="422"/>
      <c r="X25" s="422"/>
      <c r="Y25" s="422"/>
      <c r="Z25" s="422" t="s">
        <v>198</v>
      </c>
      <c r="AA25" s="422"/>
      <c r="AB25" s="422"/>
      <c r="AC25" s="422"/>
      <c r="AD25" s="422"/>
      <c r="AE25" s="422"/>
      <c r="AF25" s="422"/>
      <c r="AG25" s="422"/>
      <c r="AH25" s="422"/>
      <c r="AI25" s="422"/>
      <c r="AJ25" s="422"/>
      <c r="AK25" s="422"/>
      <c r="AL25" s="448"/>
      <c r="AM25" s="448"/>
      <c r="AN25" s="448"/>
      <c r="AO25" s="448"/>
      <c r="AP25" s="422" t="s">
        <v>199</v>
      </c>
      <c r="AQ25" s="422"/>
      <c r="AR25" s="422"/>
      <c r="AS25" s="422"/>
      <c r="AT25" s="422"/>
      <c r="AU25" s="422"/>
      <c r="AV25" s="422"/>
    </row>
  </sheetData>
  <autoFilter ref="A12:XFA25" xr:uid="{00000000-0009-0000-0000-000004000000}"/>
  <mergeCells count="54">
    <mergeCell ref="AU1:AV1"/>
    <mergeCell ref="AU2:AV2"/>
    <mergeCell ref="AU3:AV3"/>
    <mergeCell ref="AU4:AV4"/>
    <mergeCell ref="A1:AT1"/>
    <mergeCell ref="A2:AT2"/>
    <mergeCell ref="A3:AT4"/>
    <mergeCell ref="AP24:AV24"/>
    <mergeCell ref="AP23:AV23"/>
    <mergeCell ref="B24:D24"/>
    <mergeCell ref="A23:A25"/>
    <mergeCell ref="E23:L25"/>
    <mergeCell ref="Z23:AK23"/>
    <mergeCell ref="Z24:AK24"/>
    <mergeCell ref="Z25:AK25"/>
    <mergeCell ref="AP25:AV25"/>
    <mergeCell ref="AL23:AO25"/>
    <mergeCell ref="M23:Q23"/>
    <mergeCell ref="M24:Q24"/>
    <mergeCell ref="M25:Q25"/>
    <mergeCell ref="R23:Y23"/>
    <mergeCell ref="B23:D23"/>
    <mergeCell ref="B25:D25"/>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24:Y24"/>
    <mergeCell ref="R25:Y25"/>
    <mergeCell ref="A10:C10"/>
    <mergeCell ref="D9:AC9"/>
    <mergeCell ref="D10:AC10"/>
    <mergeCell ref="A11:C11"/>
    <mergeCell ref="H11:H12"/>
    <mergeCell ref="A22:AV22"/>
    <mergeCell ref="AP11:AQ11"/>
    <mergeCell ref="AS5:AS12"/>
    <mergeCell ref="AU5:AU12"/>
    <mergeCell ref="AV5:AV12"/>
    <mergeCell ref="AD11:AO11"/>
    <mergeCell ref="D11:D12"/>
    <mergeCell ref="E11:E12"/>
    <mergeCell ref="AT5:AT12"/>
  </mergeCells>
  <hyperlinks>
    <hyperlink ref="AS13" r:id="rId1" xr:uid="{00000000-0004-0000-0400-000000000000}"/>
    <hyperlink ref="AS14" r:id="rId2" xr:uid="{00000000-0004-0000-0400-000001000000}"/>
    <hyperlink ref="AS15" r:id="rId3" xr:uid="{00000000-0004-0000-0400-000002000000}"/>
    <hyperlink ref="AS17" r:id="rId4" xr:uid="{00000000-0004-0000-0400-000004000000}"/>
    <hyperlink ref="AS19" r:id="rId5" xr:uid="{00000000-0004-0000-0400-000006000000}"/>
    <hyperlink ref="AS20" r:id="rId6" xr:uid="{00000000-0004-0000-0400-000007000000}"/>
    <hyperlink ref="AS16" r:id="rId7" xr:uid="{A0B75E0D-2805-4457-A24D-5FE7453A2442}"/>
    <hyperlink ref="AS18" r:id="rId8" xr:uid="{A90961A6-42BC-43AC-B5B7-55B27763BE8D}"/>
  </hyperlinks>
  <pageMargins left="0.25" right="0.25" top="0.75" bottom="0.75" header="0.3" footer="0.3"/>
  <pageSetup paperSize="3" scale="16" orientation="landscape" r:id="rId9"/>
  <legacyDrawing r:id="rId1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listas!$A$3:$A$6</xm:f>
          </x14:formula1>
          <xm:sqref>D10:AC10</xm:sqref>
        </x14:dataValidation>
        <x14:dataValidation type="list" allowBlank="1" showInputMessage="1" showErrorMessage="1" xr:uid="{00000000-0002-0000-0400-000001000000}">
          <x14:formula1>
            <xm:f>listas!$H$2:$H$5</xm:f>
          </x14:formula1>
          <xm:sqref>G13:G16 G18:G21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tabColor theme="7" tint="0.39997558519241921"/>
  </sheetPr>
  <dimension ref="A1:B13"/>
  <sheetViews>
    <sheetView workbookViewId="0">
      <selection activeCell="B3" sqref="B3"/>
    </sheetView>
  </sheetViews>
  <sheetFormatPr baseColWidth="10" defaultColWidth="11.453125" defaultRowHeight="14.5" x14ac:dyDescent="0.35"/>
  <sheetData>
    <row r="1" spans="1:2" x14ac:dyDescent="0.35">
      <c r="A1" t="s">
        <v>200</v>
      </c>
      <c r="B1" t="s">
        <v>201</v>
      </c>
    </row>
    <row r="2" spans="1:2" x14ac:dyDescent="0.35">
      <c r="A2" t="s">
        <v>202</v>
      </c>
      <c r="B2" t="s">
        <v>203</v>
      </c>
    </row>
    <row r="3" spans="1:2" x14ac:dyDescent="0.35">
      <c r="A3" t="s">
        <v>204</v>
      </c>
      <c r="B3" t="s">
        <v>205</v>
      </c>
    </row>
    <row r="4" spans="1:2" x14ac:dyDescent="0.35">
      <c r="A4" t="s">
        <v>206</v>
      </c>
    </row>
    <row r="5" spans="1:2" x14ac:dyDescent="0.35">
      <c r="A5" t="s">
        <v>207</v>
      </c>
    </row>
    <row r="6" spans="1:2" x14ac:dyDescent="0.35">
      <c r="A6" t="s">
        <v>208</v>
      </c>
    </row>
    <row r="7" spans="1:2" x14ac:dyDescent="0.35">
      <c r="A7" t="s">
        <v>209</v>
      </c>
    </row>
    <row r="8" spans="1:2" x14ac:dyDescent="0.35">
      <c r="A8" t="s">
        <v>210</v>
      </c>
    </row>
    <row r="9" spans="1:2" x14ac:dyDescent="0.35">
      <c r="A9" t="s">
        <v>211</v>
      </c>
    </row>
    <row r="10" spans="1:2" x14ac:dyDescent="0.35">
      <c r="A10" t="s">
        <v>212</v>
      </c>
    </row>
    <row r="11" spans="1:2" x14ac:dyDescent="0.35">
      <c r="A11" t="s">
        <v>213</v>
      </c>
    </row>
    <row r="12" spans="1:2" x14ac:dyDescent="0.35">
      <c r="A12" t="s">
        <v>214</v>
      </c>
    </row>
    <row r="13" spans="1:2" x14ac:dyDescent="0.35">
      <c r="A1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tabColor theme="7" tint="0.39997558519241921"/>
    <pageSetUpPr fitToPage="1"/>
  </sheetPr>
  <dimension ref="A1:BK87"/>
  <sheetViews>
    <sheetView topLeftCell="A10" zoomScale="61" zoomScaleNormal="70" workbookViewId="0">
      <selection activeCell="AS16" sqref="AS16"/>
    </sheetView>
  </sheetViews>
  <sheetFormatPr baseColWidth="10" defaultColWidth="19.453125" defaultRowHeight="14" x14ac:dyDescent="0.35"/>
  <cols>
    <col min="1" max="1" width="29.453125" style="15" bestFit="1" customWidth="1"/>
    <col min="2" max="12" width="11" style="15" customWidth="1"/>
    <col min="13" max="13" width="17.453125" style="15" bestFit="1" customWidth="1"/>
    <col min="14" max="16" width="11" style="15" customWidth="1"/>
    <col min="17" max="17" width="17.453125" style="15" bestFit="1" customWidth="1"/>
    <col min="18" max="18" width="12.1796875" style="15" customWidth="1"/>
    <col min="19" max="19" width="23.453125" style="15" customWidth="1"/>
    <col min="20" max="23" width="8.1796875" style="15" customWidth="1"/>
    <col min="24" max="24" width="9.453125" style="15" customWidth="1"/>
    <col min="25" max="25" width="8.1796875" style="15" customWidth="1"/>
    <col min="26" max="30" width="7.453125" style="15" customWidth="1"/>
    <col min="31" max="31" width="11.453125" style="15" customWidth="1"/>
    <col min="32" max="32" width="2.453125" style="15" customWidth="1"/>
    <col min="33" max="33" width="19.453125" style="15" customWidth="1"/>
    <col min="34" max="34" width="11.1796875" style="15" customWidth="1"/>
    <col min="35" max="44" width="11.453125" style="15" customWidth="1"/>
    <col min="45" max="45" width="19.81640625" style="15" customWidth="1"/>
    <col min="46" max="48" width="11.453125" style="15" customWidth="1"/>
    <col min="49" max="49" width="18" style="15" customWidth="1"/>
    <col min="50" max="50" width="11.453125" style="15" customWidth="1"/>
    <col min="51" max="51" width="24.81640625" style="15" customWidth="1"/>
    <col min="52" max="63" width="8.453125" style="15" customWidth="1"/>
    <col min="64" max="16384" width="19.453125" style="15"/>
  </cols>
  <sheetData>
    <row r="1" spans="1:63" ht="16.5" customHeight="1" x14ac:dyDescent="0.35">
      <c r="A1" s="477" t="s">
        <v>121</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477"/>
      <c r="AP1" s="477"/>
      <c r="AQ1" s="477"/>
      <c r="AR1" s="477"/>
      <c r="AS1" s="477"/>
      <c r="AT1" s="477"/>
      <c r="AU1" s="477"/>
      <c r="AV1" s="477"/>
      <c r="AW1" s="477"/>
      <c r="AX1" s="477"/>
      <c r="AY1" s="477"/>
      <c r="AZ1" s="477"/>
      <c r="BA1" s="477"/>
      <c r="BB1" s="477"/>
      <c r="BC1" s="477"/>
      <c r="BD1" s="477"/>
      <c r="BE1" s="477"/>
      <c r="BF1" s="477"/>
      <c r="BG1" s="477"/>
      <c r="BH1" s="477"/>
      <c r="BI1" s="478" t="s">
        <v>216</v>
      </c>
      <c r="BJ1" s="478"/>
      <c r="BK1" s="478"/>
    </row>
    <row r="2" spans="1:63" ht="16.5" customHeight="1" x14ac:dyDescent="0.35">
      <c r="A2" s="477" t="s">
        <v>123</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c r="AR2" s="477"/>
      <c r="AS2" s="477"/>
      <c r="AT2" s="477"/>
      <c r="AU2" s="477"/>
      <c r="AV2" s="477"/>
      <c r="AW2" s="477"/>
      <c r="AX2" s="477"/>
      <c r="AY2" s="477"/>
      <c r="AZ2" s="477"/>
      <c r="BA2" s="477"/>
      <c r="BB2" s="477"/>
      <c r="BC2" s="477"/>
      <c r="BD2" s="477"/>
      <c r="BE2" s="477"/>
      <c r="BF2" s="477"/>
      <c r="BG2" s="477"/>
      <c r="BH2" s="477"/>
      <c r="BI2" s="478" t="s">
        <v>124</v>
      </c>
      <c r="BJ2" s="478"/>
      <c r="BK2" s="478"/>
    </row>
    <row r="3" spans="1:63" ht="26.25" customHeight="1" x14ac:dyDescent="0.35">
      <c r="A3" s="477" t="s">
        <v>217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c r="AV3" s="477"/>
      <c r="AW3" s="477"/>
      <c r="AX3" s="477"/>
      <c r="AY3" s="477"/>
      <c r="AZ3" s="477"/>
      <c r="BA3" s="477"/>
      <c r="BB3" s="477"/>
      <c r="BC3" s="477"/>
      <c r="BD3" s="477"/>
      <c r="BE3" s="477"/>
      <c r="BF3" s="477"/>
      <c r="BG3" s="477"/>
      <c r="BH3" s="477"/>
      <c r="BI3" s="478" t="s">
        <v>126</v>
      </c>
      <c r="BJ3" s="478"/>
      <c r="BK3" s="478"/>
    </row>
    <row r="4" spans="1:63" ht="16.5" customHeight="1" x14ac:dyDescent="0.35">
      <c r="A4" s="477" t="s">
        <v>218</v>
      </c>
      <c r="B4" s="477"/>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477"/>
      <c r="AO4" s="477"/>
      <c r="AP4" s="477"/>
      <c r="AQ4" s="477"/>
      <c r="AR4" s="477"/>
      <c r="AS4" s="477"/>
      <c r="AT4" s="477"/>
      <c r="AU4" s="477"/>
      <c r="AV4" s="477"/>
      <c r="AW4" s="477"/>
      <c r="AX4" s="477"/>
      <c r="AY4" s="477"/>
      <c r="AZ4" s="477"/>
      <c r="BA4" s="477"/>
      <c r="BB4" s="477"/>
      <c r="BC4" s="477"/>
      <c r="BD4" s="477"/>
      <c r="BE4" s="477"/>
      <c r="BF4" s="477"/>
      <c r="BG4" s="477"/>
      <c r="BH4" s="477"/>
      <c r="BI4" s="474" t="s">
        <v>219</v>
      </c>
      <c r="BJ4" s="475"/>
      <c r="BK4" s="476"/>
    </row>
    <row r="5" spans="1:63" ht="26.25" customHeight="1" x14ac:dyDescent="0.35">
      <c r="A5" s="470" t="s">
        <v>178</v>
      </c>
      <c r="B5" s="470"/>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G5" s="470" t="s">
        <v>220</v>
      </c>
      <c r="AH5" s="470"/>
      <c r="AI5" s="470"/>
      <c r="AJ5" s="470"/>
      <c r="AK5" s="470"/>
      <c r="AL5" s="470"/>
      <c r="AM5" s="470"/>
      <c r="AN5" s="470"/>
      <c r="AO5" s="470"/>
      <c r="AP5" s="470"/>
      <c r="AQ5" s="470"/>
      <c r="AR5" s="470"/>
      <c r="AS5" s="470"/>
      <c r="AT5" s="470"/>
      <c r="AU5" s="470"/>
      <c r="AV5" s="470"/>
      <c r="AW5" s="470"/>
      <c r="AX5" s="470"/>
      <c r="AY5" s="470"/>
      <c r="AZ5" s="470"/>
      <c r="BA5" s="470"/>
      <c r="BB5" s="470"/>
      <c r="BC5" s="470"/>
      <c r="BD5" s="470"/>
      <c r="BE5" s="470"/>
      <c r="BF5" s="470"/>
      <c r="BG5" s="470"/>
      <c r="BH5" s="470"/>
      <c r="BI5" s="471"/>
      <c r="BJ5" s="471"/>
      <c r="BK5" s="471"/>
    </row>
    <row r="6" spans="1:63" ht="31.5" customHeight="1" x14ac:dyDescent="0.35">
      <c r="A6" s="127" t="s">
        <v>221</v>
      </c>
      <c r="B6" s="472">
        <v>45495</v>
      </c>
      <c r="C6" s="473"/>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c r="AO6" s="473"/>
      <c r="AP6" s="473"/>
      <c r="AQ6" s="473"/>
      <c r="AR6" s="473"/>
      <c r="AS6" s="473"/>
      <c r="AT6" s="473"/>
      <c r="AU6" s="473"/>
      <c r="AV6" s="473"/>
      <c r="AW6" s="473"/>
      <c r="AX6" s="473"/>
      <c r="AY6" s="473"/>
      <c r="AZ6" s="473"/>
      <c r="BA6" s="473"/>
      <c r="BB6" s="473"/>
      <c r="BC6" s="473"/>
      <c r="BD6" s="473"/>
      <c r="BE6" s="473"/>
      <c r="BF6" s="473"/>
      <c r="BG6" s="473"/>
      <c r="BH6" s="473"/>
      <c r="BI6" s="473"/>
      <c r="BJ6" s="473"/>
      <c r="BK6" s="473"/>
    </row>
    <row r="7" spans="1:63" ht="31.5" customHeight="1" x14ac:dyDescent="0.35">
      <c r="A7" s="128" t="s">
        <v>222</v>
      </c>
      <c r="B7" s="465" t="s">
        <v>378</v>
      </c>
      <c r="C7" s="466"/>
      <c r="D7" s="466"/>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6"/>
      <c r="AK7" s="466"/>
      <c r="AL7" s="466"/>
      <c r="AM7" s="466"/>
      <c r="AN7" s="466"/>
      <c r="AO7" s="466"/>
      <c r="AP7" s="466"/>
      <c r="AQ7" s="466"/>
      <c r="AR7" s="466"/>
      <c r="AS7" s="466"/>
      <c r="AT7" s="466"/>
      <c r="AU7" s="466"/>
      <c r="AV7" s="466"/>
      <c r="AW7" s="466"/>
      <c r="AX7" s="466"/>
      <c r="AY7" s="466"/>
      <c r="AZ7" s="466"/>
      <c r="BA7" s="466"/>
      <c r="BB7" s="466"/>
      <c r="BC7" s="466"/>
      <c r="BD7" s="466"/>
      <c r="BE7" s="466"/>
      <c r="BF7" s="466"/>
      <c r="BG7" s="466"/>
      <c r="BH7" s="466"/>
      <c r="BI7" s="466"/>
      <c r="BJ7" s="466"/>
      <c r="BK7" s="467"/>
    </row>
    <row r="8" spans="1:63" ht="18.75" customHeight="1" x14ac:dyDescent="0.35">
      <c r="A8" s="129"/>
      <c r="B8" s="129"/>
      <c r="C8" s="129"/>
      <c r="D8" s="129"/>
      <c r="E8" s="129"/>
      <c r="F8" s="129"/>
      <c r="G8" s="129"/>
      <c r="H8" s="129"/>
      <c r="I8" s="129"/>
      <c r="J8" s="129"/>
      <c r="K8" s="130"/>
      <c r="L8" s="130"/>
      <c r="M8" s="130"/>
      <c r="N8" s="130"/>
      <c r="O8" s="130"/>
      <c r="P8" s="130"/>
      <c r="Q8" s="130"/>
      <c r="R8" s="130"/>
      <c r="S8" s="130"/>
      <c r="T8" s="130"/>
      <c r="U8" s="130"/>
      <c r="V8" s="130"/>
      <c r="W8" s="130"/>
      <c r="X8" s="130"/>
      <c r="Y8" s="130"/>
      <c r="Z8" s="130"/>
      <c r="AA8" s="130"/>
      <c r="AB8" s="130"/>
      <c r="AC8" s="130"/>
      <c r="AD8" s="130"/>
      <c r="AE8" s="130"/>
      <c r="AG8" s="129"/>
      <c r="AH8" s="130"/>
      <c r="AI8" s="130"/>
      <c r="AJ8" s="130"/>
      <c r="AK8" s="130"/>
      <c r="AL8" s="130"/>
      <c r="AM8" s="130"/>
      <c r="AN8" s="130"/>
      <c r="AO8" s="130"/>
    </row>
    <row r="9" spans="1:63" ht="30" customHeight="1" x14ac:dyDescent="0.35">
      <c r="A9" s="468" t="s">
        <v>223</v>
      </c>
      <c r="B9" s="131" t="s">
        <v>134</v>
      </c>
      <c r="C9" s="131" t="s">
        <v>135</v>
      </c>
      <c r="D9" s="462" t="s">
        <v>136</v>
      </c>
      <c r="E9" s="464"/>
      <c r="F9" s="131" t="s">
        <v>137</v>
      </c>
      <c r="G9" s="131" t="s">
        <v>138</v>
      </c>
      <c r="H9" s="462" t="s">
        <v>139</v>
      </c>
      <c r="I9" s="464"/>
      <c r="J9" s="131" t="s">
        <v>140</v>
      </c>
      <c r="K9" s="131" t="s">
        <v>141</v>
      </c>
      <c r="L9" s="462" t="s">
        <v>142</v>
      </c>
      <c r="M9" s="464"/>
      <c r="N9" s="131" t="s">
        <v>143</v>
      </c>
      <c r="O9" s="131" t="s">
        <v>144</v>
      </c>
      <c r="P9" s="462" t="s">
        <v>145</v>
      </c>
      <c r="Q9" s="464"/>
      <c r="R9" s="462" t="s">
        <v>224</v>
      </c>
      <c r="S9" s="464"/>
      <c r="T9" s="462" t="s">
        <v>225</v>
      </c>
      <c r="U9" s="463"/>
      <c r="V9" s="463"/>
      <c r="W9" s="463"/>
      <c r="X9" s="463"/>
      <c r="Y9" s="464"/>
      <c r="Z9" s="462" t="s">
        <v>226</v>
      </c>
      <c r="AA9" s="463"/>
      <c r="AB9" s="463"/>
      <c r="AC9" s="463"/>
      <c r="AD9" s="463"/>
      <c r="AE9" s="464"/>
      <c r="AG9" s="468" t="s">
        <v>223</v>
      </c>
      <c r="AH9" s="131" t="s">
        <v>134</v>
      </c>
      <c r="AI9" s="131" t="s">
        <v>135</v>
      </c>
      <c r="AJ9" s="462" t="s">
        <v>136</v>
      </c>
      <c r="AK9" s="464"/>
      <c r="AL9" s="131" t="s">
        <v>137</v>
      </c>
      <c r="AM9" s="131" t="s">
        <v>138</v>
      </c>
      <c r="AN9" s="462" t="s">
        <v>139</v>
      </c>
      <c r="AO9" s="464"/>
      <c r="AP9" s="131" t="s">
        <v>140</v>
      </c>
      <c r="AQ9" s="131" t="s">
        <v>141</v>
      </c>
      <c r="AR9" s="462" t="s">
        <v>142</v>
      </c>
      <c r="AS9" s="464"/>
      <c r="AT9" s="131" t="s">
        <v>143</v>
      </c>
      <c r="AU9" s="131" t="s">
        <v>144</v>
      </c>
      <c r="AV9" s="462" t="s">
        <v>145</v>
      </c>
      <c r="AW9" s="464"/>
      <c r="AX9" s="462" t="s">
        <v>224</v>
      </c>
      <c r="AY9" s="464"/>
      <c r="AZ9" s="462" t="s">
        <v>225</v>
      </c>
      <c r="BA9" s="463"/>
      <c r="BB9" s="463"/>
      <c r="BC9" s="463"/>
      <c r="BD9" s="463"/>
      <c r="BE9" s="464"/>
      <c r="BF9" s="462" t="s">
        <v>226</v>
      </c>
      <c r="BG9" s="463"/>
      <c r="BH9" s="463"/>
      <c r="BI9" s="463"/>
      <c r="BJ9" s="463"/>
      <c r="BK9" s="464"/>
    </row>
    <row r="10" spans="1:63" ht="36" customHeight="1" x14ac:dyDescent="0.35">
      <c r="A10" s="469"/>
      <c r="B10" s="125" t="s">
        <v>227</v>
      </c>
      <c r="C10" s="125" t="s">
        <v>227</v>
      </c>
      <c r="D10" s="125" t="s">
        <v>227</v>
      </c>
      <c r="E10" s="125" t="s">
        <v>228</v>
      </c>
      <c r="F10" s="125" t="s">
        <v>227</v>
      </c>
      <c r="G10" s="125" t="s">
        <v>227</v>
      </c>
      <c r="H10" s="125" t="s">
        <v>227</v>
      </c>
      <c r="I10" s="125" t="s">
        <v>228</v>
      </c>
      <c r="J10" s="125" t="s">
        <v>227</v>
      </c>
      <c r="K10" s="125" t="s">
        <v>227</v>
      </c>
      <c r="L10" s="125" t="s">
        <v>227</v>
      </c>
      <c r="M10" s="125" t="s">
        <v>228</v>
      </c>
      <c r="N10" s="125" t="s">
        <v>227</v>
      </c>
      <c r="O10" s="125" t="s">
        <v>227</v>
      </c>
      <c r="P10" s="125" t="s">
        <v>227</v>
      </c>
      <c r="Q10" s="125" t="s">
        <v>228</v>
      </c>
      <c r="R10" s="125" t="s">
        <v>227</v>
      </c>
      <c r="S10" s="125" t="s">
        <v>228</v>
      </c>
      <c r="T10" s="132" t="s">
        <v>229</v>
      </c>
      <c r="U10" s="132" t="s">
        <v>230</v>
      </c>
      <c r="V10" s="132" t="s">
        <v>231</v>
      </c>
      <c r="W10" s="132" t="s">
        <v>232</v>
      </c>
      <c r="X10" s="133" t="s">
        <v>233</v>
      </c>
      <c r="Y10" s="132" t="s">
        <v>234</v>
      </c>
      <c r="Z10" s="125" t="s">
        <v>235</v>
      </c>
      <c r="AA10" s="134" t="s">
        <v>236</v>
      </c>
      <c r="AB10" s="125" t="s">
        <v>237</v>
      </c>
      <c r="AC10" s="125" t="s">
        <v>238</v>
      </c>
      <c r="AD10" s="125" t="s">
        <v>239</v>
      </c>
      <c r="AE10" s="125" t="s">
        <v>240</v>
      </c>
      <c r="AG10" s="469"/>
      <c r="AH10" s="125" t="s">
        <v>227</v>
      </c>
      <c r="AI10" s="125" t="s">
        <v>227</v>
      </c>
      <c r="AJ10" s="125" t="s">
        <v>227</v>
      </c>
      <c r="AK10" s="125" t="s">
        <v>228</v>
      </c>
      <c r="AL10" s="125" t="s">
        <v>227</v>
      </c>
      <c r="AM10" s="125" t="s">
        <v>227</v>
      </c>
      <c r="AN10" s="125" t="s">
        <v>227</v>
      </c>
      <c r="AO10" s="125" t="s">
        <v>228</v>
      </c>
      <c r="AP10" s="125" t="s">
        <v>227</v>
      </c>
      <c r="AQ10" s="125" t="s">
        <v>227</v>
      </c>
      <c r="AR10" s="125" t="s">
        <v>227</v>
      </c>
      <c r="AS10" s="125" t="s">
        <v>228</v>
      </c>
      <c r="AT10" s="125" t="s">
        <v>227</v>
      </c>
      <c r="AU10" s="125" t="s">
        <v>227</v>
      </c>
      <c r="AV10" s="125" t="s">
        <v>227</v>
      </c>
      <c r="AW10" s="125" t="s">
        <v>228</v>
      </c>
      <c r="AX10" s="125" t="s">
        <v>227</v>
      </c>
      <c r="AY10" s="125" t="s">
        <v>228</v>
      </c>
      <c r="AZ10" s="132" t="s">
        <v>229</v>
      </c>
      <c r="BA10" s="132" t="s">
        <v>230</v>
      </c>
      <c r="BB10" s="132" t="s">
        <v>231</v>
      </c>
      <c r="BC10" s="132" t="s">
        <v>232</v>
      </c>
      <c r="BD10" s="133" t="s">
        <v>233</v>
      </c>
      <c r="BE10" s="132" t="s">
        <v>234</v>
      </c>
      <c r="BF10" s="135" t="s">
        <v>235</v>
      </c>
      <c r="BG10" s="136" t="s">
        <v>236</v>
      </c>
      <c r="BH10" s="135" t="s">
        <v>237</v>
      </c>
      <c r="BI10" s="135" t="s">
        <v>238</v>
      </c>
      <c r="BJ10" s="135" t="s">
        <v>239</v>
      </c>
      <c r="BK10" s="135" t="s">
        <v>240</v>
      </c>
    </row>
    <row r="11" spans="1:63" x14ac:dyDescent="0.35">
      <c r="A11" s="137" t="s">
        <v>241</v>
      </c>
      <c r="B11" s="137"/>
      <c r="C11" s="137"/>
      <c r="D11" s="137"/>
      <c r="E11" s="138"/>
      <c r="F11" s="137"/>
      <c r="G11" s="137"/>
      <c r="H11" s="137"/>
      <c r="I11" s="138"/>
      <c r="J11" s="229">
        <v>100</v>
      </c>
      <c r="K11" s="229">
        <v>140</v>
      </c>
      <c r="L11" s="229">
        <v>200</v>
      </c>
      <c r="M11" s="228">
        <v>277517187</v>
      </c>
      <c r="N11" s="229">
        <v>250</v>
      </c>
      <c r="O11" s="229">
        <v>250</v>
      </c>
      <c r="P11" s="229">
        <v>200</v>
      </c>
      <c r="Q11" s="228">
        <f>139256289</f>
        <v>139256289</v>
      </c>
      <c r="R11" s="139">
        <f t="shared" ref="R11:R31" si="0">B11+C11+D11+F11+G11+H11+J11+K11+L11+N11+O11+P11</f>
        <v>1140</v>
      </c>
      <c r="S11" s="231">
        <f>+E11+I11+M11+Q11</f>
        <v>416773476</v>
      </c>
      <c r="T11" s="141"/>
      <c r="U11" s="141"/>
      <c r="V11" s="141"/>
      <c r="W11" s="141"/>
      <c r="X11" s="141"/>
      <c r="Y11" s="142"/>
      <c r="Z11" s="142"/>
      <c r="AA11" s="142"/>
      <c r="AB11" s="142"/>
      <c r="AC11" s="142"/>
      <c r="AD11" s="142"/>
      <c r="AE11" s="143"/>
      <c r="AG11" s="137" t="s">
        <v>241</v>
      </c>
      <c r="AH11" s="137"/>
      <c r="AI11" s="137"/>
      <c r="AJ11" s="137"/>
      <c r="AK11" s="138"/>
      <c r="AL11" s="137"/>
      <c r="AM11" s="137"/>
      <c r="AN11" s="137"/>
      <c r="AO11" s="138"/>
      <c r="AP11" s="229">
        <v>203</v>
      </c>
      <c r="AQ11" s="229">
        <v>161</v>
      </c>
      <c r="AR11" s="229">
        <v>218</v>
      </c>
      <c r="AS11" s="228">
        <f>33647630</f>
        <v>33647630</v>
      </c>
      <c r="AT11" s="229"/>
      <c r="AU11" s="229"/>
      <c r="AV11" s="229"/>
      <c r="AW11" s="228"/>
      <c r="AX11" s="236">
        <f t="shared" ref="AX11:AX31" si="1">AH11+AI11+AJ11+AL11+AM11+AN11+AP11+AQ11+AR11+AT11+AU11+AV11</f>
        <v>582</v>
      </c>
      <c r="AY11" s="239">
        <f>+AK11+AO11+AS11+AW11</f>
        <v>33647630</v>
      </c>
      <c r="AZ11" s="237"/>
      <c r="BA11" s="237"/>
      <c r="BB11" s="237"/>
      <c r="BC11" s="237"/>
      <c r="BD11" s="237"/>
      <c r="BE11" s="237"/>
      <c r="BF11" s="237"/>
      <c r="BG11" s="237"/>
      <c r="BH11" s="237"/>
      <c r="BI11" s="237"/>
      <c r="BJ11" s="237"/>
      <c r="BK11" s="238"/>
    </row>
    <row r="12" spans="1:63" x14ac:dyDescent="0.35">
      <c r="A12" s="137" t="s">
        <v>242</v>
      </c>
      <c r="B12" s="137"/>
      <c r="C12" s="137"/>
      <c r="D12" s="137"/>
      <c r="E12" s="138"/>
      <c r="F12" s="137"/>
      <c r="G12" s="137"/>
      <c r="H12" s="137"/>
      <c r="I12" s="138"/>
      <c r="J12" s="137"/>
      <c r="K12" s="137"/>
      <c r="L12" s="137"/>
      <c r="M12" s="138"/>
      <c r="N12" s="137"/>
      <c r="O12" s="137"/>
      <c r="P12" s="137"/>
      <c r="Q12" s="138"/>
      <c r="R12" s="139">
        <f t="shared" si="0"/>
        <v>0</v>
      </c>
      <c r="S12" s="140">
        <f t="shared" ref="S12:S31" si="2">+E12+I12+M12+Q12</f>
        <v>0</v>
      </c>
      <c r="T12" s="141"/>
      <c r="U12" s="141"/>
      <c r="V12" s="141"/>
      <c r="W12" s="141"/>
      <c r="X12" s="141"/>
      <c r="Y12" s="142"/>
      <c r="Z12" s="142"/>
      <c r="AA12" s="142"/>
      <c r="AB12" s="142"/>
      <c r="AC12" s="142"/>
      <c r="AD12" s="142"/>
      <c r="AE12" s="142"/>
      <c r="AG12" s="137" t="s">
        <v>242</v>
      </c>
      <c r="AH12" s="137"/>
      <c r="AI12" s="137"/>
      <c r="AJ12" s="137"/>
      <c r="AK12" s="138"/>
      <c r="AL12" s="137"/>
      <c r="AM12" s="137"/>
      <c r="AN12" s="137"/>
      <c r="AO12" s="138"/>
      <c r="AP12" s="137"/>
      <c r="AQ12" s="137"/>
      <c r="AR12" s="137"/>
      <c r="AS12" s="138"/>
      <c r="AT12" s="137"/>
      <c r="AU12" s="137"/>
      <c r="AV12" s="137"/>
      <c r="AW12" s="138"/>
      <c r="AX12" s="139">
        <f t="shared" si="1"/>
        <v>0</v>
      </c>
      <c r="AY12" s="140">
        <f t="shared" ref="AY12:AY31" si="3">+AK12+AO12+AS12+AW12</f>
        <v>0</v>
      </c>
      <c r="AZ12" s="142"/>
      <c r="BA12" s="142"/>
      <c r="BB12" s="142"/>
      <c r="BC12" s="142"/>
      <c r="BD12" s="142"/>
      <c r="BE12" s="142"/>
      <c r="BF12" s="142"/>
      <c r="BG12" s="142"/>
      <c r="BH12" s="142"/>
      <c r="BI12" s="142"/>
      <c r="BJ12" s="142"/>
      <c r="BK12" s="142"/>
    </row>
    <row r="13" spans="1:63" x14ac:dyDescent="0.35">
      <c r="A13" s="137" t="s">
        <v>243</v>
      </c>
      <c r="B13" s="137"/>
      <c r="C13" s="137"/>
      <c r="D13" s="137"/>
      <c r="E13" s="138"/>
      <c r="F13" s="137"/>
      <c r="G13" s="137"/>
      <c r="H13" s="137"/>
      <c r="I13" s="138"/>
      <c r="J13" s="137"/>
      <c r="K13" s="137"/>
      <c r="L13" s="137"/>
      <c r="M13" s="138"/>
      <c r="N13" s="137"/>
      <c r="O13" s="137"/>
      <c r="P13" s="137"/>
      <c r="Q13" s="138"/>
      <c r="R13" s="139">
        <f t="shared" si="0"/>
        <v>0</v>
      </c>
      <c r="S13" s="140">
        <f t="shared" si="2"/>
        <v>0</v>
      </c>
      <c r="T13" s="141"/>
      <c r="U13" s="141"/>
      <c r="V13" s="141"/>
      <c r="W13" s="141"/>
      <c r="X13" s="141"/>
      <c r="Y13" s="142"/>
      <c r="Z13" s="142"/>
      <c r="AA13" s="142"/>
      <c r="AB13" s="142"/>
      <c r="AC13" s="142"/>
      <c r="AD13" s="142"/>
      <c r="AE13" s="142"/>
      <c r="AG13" s="137" t="s">
        <v>243</v>
      </c>
      <c r="AH13" s="137"/>
      <c r="AI13" s="137"/>
      <c r="AJ13" s="137"/>
      <c r="AK13" s="138"/>
      <c r="AL13" s="137"/>
      <c r="AM13" s="137"/>
      <c r="AN13" s="137"/>
      <c r="AO13" s="138"/>
      <c r="AP13" s="137"/>
      <c r="AQ13" s="137"/>
      <c r="AR13" s="137"/>
      <c r="AS13" s="138"/>
      <c r="AT13" s="137"/>
      <c r="AU13" s="137"/>
      <c r="AV13" s="137"/>
      <c r="AW13" s="138"/>
      <c r="AX13" s="139">
        <f t="shared" si="1"/>
        <v>0</v>
      </c>
      <c r="AY13" s="140">
        <f t="shared" si="3"/>
        <v>0</v>
      </c>
      <c r="AZ13" s="142"/>
      <c r="BA13" s="142"/>
      <c r="BB13" s="142"/>
      <c r="BC13" s="142"/>
      <c r="BD13" s="142"/>
      <c r="BE13" s="142"/>
      <c r="BF13" s="142"/>
      <c r="BG13" s="142"/>
      <c r="BH13" s="142"/>
      <c r="BI13" s="142"/>
      <c r="BJ13" s="142"/>
      <c r="BK13" s="142"/>
    </row>
    <row r="14" spans="1:63" x14ac:dyDescent="0.35">
      <c r="A14" s="137" t="s">
        <v>244</v>
      </c>
      <c r="B14" s="137"/>
      <c r="C14" s="137"/>
      <c r="D14" s="137"/>
      <c r="E14" s="138"/>
      <c r="F14" s="137"/>
      <c r="G14" s="137"/>
      <c r="H14" s="137"/>
      <c r="I14" s="138"/>
      <c r="J14" s="137"/>
      <c r="K14" s="137"/>
      <c r="L14" s="137"/>
      <c r="M14" s="138"/>
      <c r="N14" s="137"/>
      <c r="O14" s="137"/>
      <c r="P14" s="137"/>
      <c r="Q14" s="138"/>
      <c r="R14" s="139">
        <f t="shared" si="0"/>
        <v>0</v>
      </c>
      <c r="S14" s="140">
        <f t="shared" si="2"/>
        <v>0</v>
      </c>
      <c r="T14" s="141"/>
      <c r="U14" s="141"/>
      <c r="V14" s="141"/>
      <c r="W14" s="141"/>
      <c r="X14" s="141"/>
      <c r="Y14" s="142"/>
      <c r="Z14" s="142"/>
      <c r="AA14" s="142"/>
      <c r="AB14" s="142"/>
      <c r="AC14" s="142"/>
      <c r="AD14" s="142"/>
      <c r="AE14" s="142"/>
      <c r="AG14" s="137" t="s">
        <v>244</v>
      </c>
      <c r="AH14" s="137"/>
      <c r="AI14" s="137"/>
      <c r="AJ14" s="137"/>
      <c r="AK14" s="138"/>
      <c r="AL14" s="137"/>
      <c r="AM14" s="137"/>
      <c r="AN14" s="137"/>
      <c r="AO14" s="138"/>
      <c r="AP14" s="137"/>
      <c r="AQ14" s="137"/>
      <c r="AR14" s="137"/>
      <c r="AS14" s="138"/>
      <c r="AT14" s="137"/>
      <c r="AU14" s="137"/>
      <c r="AV14" s="137"/>
      <c r="AW14" s="138"/>
      <c r="AX14" s="139">
        <f t="shared" si="1"/>
        <v>0</v>
      </c>
      <c r="AY14" s="140">
        <f t="shared" si="3"/>
        <v>0</v>
      </c>
      <c r="AZ14" s="142"/>
      <c r="BA14" s="142"/>
      <c r="BB14" s="142"/>
      <c r="BC14" s="142"/>
      <c r="BD14" s="142"/>
      <c r="BE14" s="142"/>
      <c r="BF14" s="142"/>
      <c r="BG14" s="142"/>
      <c r="BH14" s="142"/>
      <c r="BI14" s="142"/>
      <c r="BJ14" s="142"/>
      <c r="BK14" s="142"/>
    </row>
    <row r="15" spans="1:63" x14ac:dyDescent="0.35">
      <c r="A15" s="137" t="s">
        <v>245</v>
      </c>
      <c r="B15" s="137"/>
      <c r="C15" s="137"/>
      <c r="D15" s="137"/>
      <c r="E15" s="138"/>
      <c r="F15" s="137"/>
      <c r="G15" s="137"/>
      <c r="H15" s="137"/>
      <c r="I15" s="138"/>
      <c r="J15" s="137"/>
      <c r="K15" s="137"/>
      <c r="L15" s="137"/>
      <c r="M15" s="138"/>
      <c r="N15" s="137"/>
      <c r="O15" s="137"/>
      <c r="P15" s="137"/>
      <c r="Q15" s="138"/>
      <c r="R15" s="139">
        <f t="shared" si="0"/>
        <v>0</v>
      </c>
      <c r="S15" s="140">
        <f t="shared" si="2"/>
        <v>0</v>
      </c>
      <c r="T15" s="141"/>
      <c r="U15" s="141"/>
      <c r="V15" s="141"/>
      <c r="W15" s="141"/>
      <c r="X15" s="141"/>
      <c r="Y15" s="142"/>
      <c r="Z15" s="142"/>
      <c r="AA15" s="142"/>
      <c r="AB15" s="142"/>
      <c r="AC15" s="142"/>
      <c r="AD15" s="142"/>
      <c r="AE15" s="142"/>
      <c r="AG15" s="137" t="s">
        <v>245</v>
      </c>
      <c r="AH15" s="137"/>
      <c r="AI15" s="137"/>
      <c r="AJ15" s="137"/>
      <c r="AK15" s="138"/>
      <c r="AL15" s="137"/>
      <c r="AM15" s="137"/>
      <c r="AN15" s="137"/>
      <c r="AO15" s="138"/>
      <c r="AP15" s="137"/>
      <c r="AQ15" s="137"/>
      <c r="AR15" s="137"/>
      <c r="AS15" s="138"/>
      <c r="AT15" s="137"/>
      <c r="AU15" s="137"/>
      <c r="AV15" s="137"/>
      <c r="AW15" s="138"/>
      <c r="AX15" s="139">
        <f t="shared" si="1"/>
        <v>0</v>
      </c>
      <c r="AY15" s="140">
        <f t="shared" si="3"/>
        <v>0</v>
      </c>
      <c r="AZ15" s="142"/>
      <c r="BA15" s="142"/>
      <c r="BB15" s="142"/>
      <c r="BC15" s="142"/>
      <c r="BD15" s="142"/>
      <c r="BE15" s="142"/>
      <c r="BF15" s="142"/>
      <c r="BG15" s="142"/>
      <c r="BH15" s="142"/>
      <c r="BI15" s="142"/>
      <c r="BJ15" s="142"/>
      <c r="BK15" s="142"/>
    </row>
    <row r="16" spans="1:63" x14ac:dyDescent="0.35">
      <c r="A16" s="137" t="s">
        <v>246</v>
      </c>
      <c r="B16" s="137"/>
      <c r="C16" s="137"/>
      <c r="D16" s="137"/>
      <c r="E16" s="138"/>
      <c r="F16" s="137"/>
      <c r="G16" s="137"/>
      <c r="H16" s="137"/>
      <c r="I16" s="138"/>
      <c r="J16" s="137"/>
      <c r="K16" s="137"/>
      <c r="L16" s="137"/>
      <c r="M16" s="138"/>
      <c r="N16" s="137"/>
      <c r="O16" s="137"/>
      <c r="P16" s="137"/>
      <c r="Q16" s="138"/>
      <c r="R16" s="139">
        <f t="shared" si="0"/>
        <v>0</v>
      </c>
      <c r="S16" s="140">
        <f t="shared" si="2"/>
        <v>0</v>
      </c>
      <c r="T16" s="141"/>
      <c r="U16" s="141"/>
      <c r="V16" s="141"/>
      <c r="W16" s="141"/>
      <c r="X16" s="141"/>
      <c r="Y16" s="142"/>
      <c r="Z16" s="142"/>
      <c r="AA16" s="142"/>
      <c r="AB16" s="142"/>
      <c r="AC16" s="142"/>
      <c r="AD16" s="142"/>
      <c r="AE16" s="142"/>
      <c r="AG16" s="137" t="s">
        <v>246</v>
      </c>
      <c r="AH16" s="137"/>
      <c r="AI16" s="137"/>
      <c r="AJ16" s="137"/>
      <c r="AK16" s="138"/>
      <c r="AL16" s="137"/>
      <c r="AM16" s="137"/>
      <c r="AN16" s="137"/>
      <c r="AO16" s="138"/>
      <c r="AP16" s="137"/>
      <c r="AQ16" s="137"/>
      <c r="AR16" s="137"/>
      <c r="AS16" s="138"/>
      <c r="AT16" s="137"/>
      <c r="AU16" s="137"/>
      <c r="AV16" s="137"/>
      <c r="AW16" s="138"/>
      <c r="AX16" s="139">
        <f t="shared" si="1"/>
        <v>0</v>
      </c>
      <c r="AY16" s="140">
        <f t="shared" si="3"/>
        <v>0</v>
      </c>
      <c r="AZ16" s="142"/>
      <c r="BA16" s="142"/>
      <c r="BB16" s="142"/>
      <c r="BC16" s="142"/>
      <c r="BD16" s="142"/>
      <c r="BE16" s="142"/>
      <c r="BF16" s="142"/>
      <c r="BG16" s="142"/>
      <c r="BH16" s="142"/>
      <c r="BI16" s="142"/>
      <c r="BJ16" s="142"/>
      <c r="BK16" s="142"/>
    </row>
    <row r="17" spans="1:63" x14ac:dyDescent="0.35">
      <c r="A17" s="137" t="s">
        <v>247</v>
      </c>
      <c r="B17" s="137"/>
      <c r="C17" s="137"/>
      <c r="D17" s="137"/>
      <c r="E17" s="138"/>
      <c r="F17" s="137"/>
      <c r="G17" s="137"/>
      <c r="H17" s="137"/>
      <c r="I17" s="138"/>
      <c r="J17" s="137"/>
      <c r="K17" s="137"/>
      <c r="L17" s="137"/>
      <c r="M17" s="138"/>
      <c r="N17" s="137"/>
      <c r="O17" s="137"/>
      <c r="P17" s="137"/>
      <c r="Q17" s="138"/>
      <c r="R17" s="139">
        <f t="shared" si="0"/>
        <v>0</v>
      </c>
      <c r="S17" s="140">
        <f t="shared" si="2"/>
        <v>0</v>
      </c>
      <c r="T17" s="141"/>
      <c r="U17" s="141"/>
      <c r="V17" s="141"/>
      <c r="W17" s="141"/>
      <c r="X17" s="141"/>
      <c r="Y17" s="142"/>
      <c r="Z17" s="142"/>
      <c r="AA17" s="142"/>
      <c r="AB17" s="142"/>
      <c r="AC17" s="142"/>
      <c r="AD17" s="142"/>
      <c r="AE17" s="142"/>
      <c r="AG17" s="137" t="s">
        <v>247</v>
      </c>
      <c r="AH17" s="137"/>
      <c r="AI17" s="137"/>
      <c r="AJ17" s="137"/>
      <c r="AK17" s="138"/>
      <c r="AL17" s="137"/>
      <c r="AM17" s="137"/>
      <c r="AN17" s="137"/>
      <c r="AO17" s="138"/>
      <c r="AP17" s="137"/>
      <c r="AQ17" s="137"/>
      <c r="AR17" s="137"/>
      <c r="AS17" s="138"/>
      <c r="AT17" s="137"/>
      <c r="AU17" s="137"/>
      <c r="AV17" s="137"/>
      <c r="AW17" s="138"/>
      <c r="AX17" s="139">
        <f t="shared" si="1"/>
        <v>0</v>
      </c>
      <c r="AY17" s="140">
        <f t="shared" si="3"/>
        <v>0</v>
      </c>
      <c r="AZ17" s="142"/>
      <c r="BA17" s="142"/>
      <c r="BB17" s="142"/>
      <c r="BC17" s="142"/>
      <c r="BD17" s="142"/>
      <c r="BE17" s="142"/>
      <c r="BF17" s="142"/>
      <c r="BG17" s="142"/>
      <c r="BH17" s="142"/>
      <c r="BI17" s="142"/>
      <c r="BJ17" s="142"/>
      <c r="BK17" s="142"/>
    </row>
    <row r="18" spans="1:63" x14ac:dyDescent="0.35">
      <c r="A18" s="137" t="s">
        <v>248</v>
      </c>
      <c r="B18" s="137"/>
      <c r="C18" s="137"/>
      <c r="D18" s="137"/>
      <c r="E18" s="138"/>
      <c r="F18" s="137"/>
      <c r="G18" s="137"/>
      <c r="H18" s="137"/>
      <c r="I18" s="138"/>
      <c r="J18" s="137"/>
      <c r="K18" s="137"/>
      <c r="L18" s="137"/>
      <c r="M18" s="138"/>
      <c r="N18" s="137"/>
      <c r="O18" s="137"/>
      <c r="P18" s="137"/>
      <c r="Q18" s="138"/>
      <c r="R18" s="139">
        <f t="shared" si="0"/>
        <v>0</v>
      </c>
      <c r="S18" s="140">
        <f t="shared" si="2"/>
        <v>0</v>
      </c>
      <c r="T18" s="141"/>
      <c r="U18" s="141"/>
      <c r="V18" s="141"/>
      <c r="W18" s="141"/>
      <c r="X18" s="141"/>
      <c r="Y18" s="142"/>
      <c r="Z18" s="142"/>
      <c r="AA18" s="142"/>
      <c r="AB18" s="142"/>
      <c r="AC18" s="142"/>
      <c r="AD18" s="142"/>
      <c r="AE18" s="142"/>
      <c r="AG18" s="137" t="s">
        <v>248</v>
      </c>
      <c r="AH18" s="137"/>
      <c r="AI18" s="137"/>
      <c r="AJ18" s="137"/>
      <c r="AK18" s="138"/>
      <c r="AL18" s="137"/>
      <c r="AM18" s="137"/>
      <c r="AN18" s="137"/>
      <c r="AO18" s="138"/>
      <c r="AP18" s="137"/>
      <c r="AQ18" s="137"/>
      <c r="AR18" s="137"/>
      <c r="AS18" s="138"/>
      <c r="AT18" s="137"/>
      <c r="AU18" s="137"/>
      <c r="AV18" s="137"/>
      <c r="AW18" s="138"/>
      <c r="AX18" s="139">
        <f t="shared" si="1"/>
        <v>0</v>
      </c>
      <c r="AY18" s="140">
        <f t="shared" si="3"/>
        <v>0</v>
      </c>
      <c r="AZ18" s="142"/>
      <c r="BA18" s="142"/>
      <c r="BB18" s="142"/>
      <c r="BC18" s="142"/>
      <c r="BD18" s="142"/>
      <c r="BE18" s="142"/>
      <c r="BF18" s="142"/>
      <c r="BG18" s="142"/>
      <c r="BH18" s="142"/>
      <c r="BI18" s="142"/>
      <c r="BJ18" s="142"/>
      <c r="BK18" s="142"/>
    </row>
    <row r="19" spans="1:63" x14ac:dyDescent="0.35">
      <c r="A19" s="137" t="s">
        <v>249</v>
      </c>
      <c r="B19" s="137"/>
      <c r="C19" s="137"/>
      <c r="D19" s="137"/>
      <c r="E19" s="138"/>
      <c r="F19" s="137"/>
      <c r="G19" s="137"/>
      <c r="H19" s="137"/>
      <c r="I19" s="138"/>
      <c r="J19" s="137"/>
      <c r="K19" s="137"/>
      <c r="L19" s="137"/>
      <c r="M19" s="138"/>
      <c r="N19" s="137"/>
      <c r="O19" s="137"/>
      <c r="P19" s="137"/>
      <c r="Q19" s="138"/>
      <c r="R19" s="139">
        <f t="shared" si="0"/>
        <v>0</v>
      </c>
      <c r="S19" s="140">
        <f t="shared" si="2"/>
        <v>0</v>
      </c>
      <c r="T19" s="141"/>
      <c r="U19" s="141"/>
      <c r="V19" s="141"/>
      <c r="W19" s="141"/>
      <c r="X19" s="141"/>
      <c r="Y19" s="142"/>
      <c r="Z19" s="142"/>
      <c r="AA19" s="142"/>
      <c r="AB19" s="142"/>
      <c r="AC19" s="142"/>
      <c r="AD19" s="142"/>
      <c r="AE19" s="142"/>
      <c r="AG19" s="137" t="s">
        <v>249</v>
      </c>
      <c r="AH19" s="137"/>
      <c r="AI19" s="137"/>
      <c r="AJ19" s="137"/>
      <c r="AK19" s="138"/>
      <c r="AL19" s="137"/>
      <c r="AM19" s="137"/>
      <c r="AN19" s="137"/>
      <c r="AO19" s="138"/>
      <c r="AP19" s="137"/>
      <c r="AQ19" s="137"/>
      <c r="AR19" s="137"/>
      <c r="AS19" s="138"/>
      <c r="AT19" s="137"/>
      <c r="AU19" s="137"/>
      <c r="AV19" s="137"/>
      <c r="AW19" s="138"/>
      <c r="AX19" s="139">
        <f t="shared" si="1"/>
        <v>0</v>
      </c>
      <c r="AY19" s="140">
        <f t="shared" si="3"/>
        <v>0</v>
      </c>
      <c r="AZ19" s="142"/>
      <c r="BA19" s="142"/>
      <c r="BB19" s="142"/>
      <c r="BC19" s="142"/>
      <c r="BD19" s="142"/>
      <c r="BE19" s="142"/>
      <c r="BF19" s="142"/>
      <c r="BG19" s="142"/>
      <c r="BH19" s="142"/>
      <c r="BI19" s="137"/>
      <c r="BJ19" s="137"/>
      <c r="BK19" s="137"/>
    </row>
    <row r="20" spans="1:63" x14ac:dyDescent="0.35">
      <c r="A20" s="137" t="s">
        <v>250</v>
      </c>
      <c r="B20" s="137"/>
      <c r="C20" s="137"/>
      <c r="D20" s="137"/>
      <c r="E20" s="138"/>
      <c r="F20" s="137"/>
      <c r="G20" s="137"/>
      <c r="H20" s="137"/>
      <c r="I20" s="138"/>
      <c r="J20" s="137"/>
      <c r="K20" s="137"/>
      <c r="L20" s="137"/>
      <c r="M20" s="138"/>
      <c r="N20" s="137"/>
      <c r="O20" s="137"/>
      <c r="P20" s="137"/>
      <c r="Q20" s="138"/>
      <c r="R20" s="139">
        <f t="shared" si="0"/>
        <v>0</v>
      </c>
      <c r="S20" s="140">
        <f t="shared" si="2"/>
        <v>0</v>
      </c>
      <c r="T20" s="141"/>
      <c r="U20" s="141"/>
      <c r="V20" s="141"/>
      <c r="W20" s="141"/>
      <c r="X20" s="141"/>
      <c r="Y20" s="142"/>
      <c r="Z20" s="142"/>
      <c r="AA20" s="142"/>
      <c r="AB20" s="142"/>
      <c r="AC20" s="142"/>
      <c r="AD20" s="142"/>
      <c r="AE20" s="142"/>
      <c r="AG20" s="137" t="s">
        <v>250</v>
      </c>
      <c r="AH20" s="137"/>
      <c r="AI20" s="137"/>
      <c r="AJ20" s="137"/>
      <c r="AK20" s="138"/>
      <c r="AL20" s="137"/>
      <c r="AM20" s="137"/>
      <c r="AN20" s="137"/>
      <c r="AO20" s="138"/>
      <c r="AP20" s="137"/>
      <c r="AQ20" s="137"/>
      <c r="AR20" s="137"/>
      <c r="AS20" s="138"/>
      <c r="AT20" s="137"/>
      <c r="AU20" s="137"/>
      <c r="AV20" s="137"/>
      <c r="AW20" s="138"/>
      <c r="AX20" s="139">
        <f t="shared" si="1"/>
        <v>0</v>
      </c>
      <c r="AY20" s="140">
        <f t="shared" si="3"/>
        <v>0</v>
      </c>
      <c r="AZ20" s="142"/>
      <c r="BA20" s="142"/>
      <c r="BB20" s="142"/>
      <c r="BC20" s="142"/>
      <c r="BD20" s="142"/>
      <c r="BE20" s="142"/>
      <c r="BF20" s="142"/>
      <c r="BG20" s="142"/>
      <c r="BH20" s="142"/>
      <c r="BI20" s="137"/>
      <c r="BJ20" s="137"/>
      <c r="BK20" s="137"/>
    </row>
    <row r="21" spans="1:63" x14ac:dyDescent="0.35">
      <c r="A21" s="137" t="s">
        <v>251</v>
      </c>
      <c r="B21" s="137"/>
      <c r="C21" s="137"/>
      <c r="D21" s="137"/>
      <c r="E21" s="138"/>
      <c r="F21" s="137"/>
      <c r="G21" s="137"/>
      <c r="H21" s="137"/>
      <c r="I21" s="138"/>
      <c r="J21" s="137"/>
      <c r="K21" s="137"/>
      <c r="L21" s="137"/>
      <c r="M21" s="138"/>
      <c r="N21" s="137"/>
      <c r="O21" s="137"/>
      <c r="P21" s="137"/>
      <c r="Q21" s="138"/>
      <c r="R21" s="139">
        <f t="shared" si="0"/>
        <v>0</v>
      </c>
      <c r="S21" s="140">
        <f t="shared" si="2"/>
        <v>0</v>
      </c>
      <c r="T21" s="141"/>
      <c r="U21" s="141"/>
      <c r="V21" s="141"/>
      <c r="W21" s="141"/>
      <c r="X21" s="141"/>
      <c r="Y21" s="142"/>
      <c r="Z21" s="142"/>
      <c r="AA21" s="142"/>
      <c r="AB21" s="142"/>
      <c r="AC21" s="142"/>
      <c r="AD21" s="142"/>
      <c r="AE21" s="142"/>
      <c r="AG21" s="137" t="s">
        <v>251</v>
      </c>
      <c r="AH21" s="137"/>
      <c r="AI21" s="137"/>
      <c r="AJ21" s="137"/>
      <c r="AK21" s="138"/>
      <c r="AL21" s="137"/>
      <c r="AM21" s="137"/>
      <c r="AN21" s="137"/>
      <c r="AO21" s="138"/>
      <c r="AP21" s="137"/>
      <c r="AQ21" s="137"/>
      <c r="AR21" s="137"/>
      <c r="AS21" s="138"/>
      <c r="AT21" s="137"/>
      <c r="AU21" s="137"/>
      <c r="AV21" s="137"/>
      <c r="AW21" s="138"/>
      <c r="AX21" s="139">
        <f t="shared" si="1"/>
        <v>0</v>
      </c>
      <c r="AY21" s="140">
        <f t="shared" si="3"/>
        <v>0</v>
      </c>
      <c r="AZ21" s="142"/>
      <c r="BA21" s="142"/>
      <c r="BB21" s="142"/>
      <c r="BC21" s="142"/>
      <c r="BD21" s="142"/>
      <c r="BE21" s="142"/>
      <c r="BF21" s="142"/>
      <c r="BG21" s="142"/>
      <c r="BH21" s="142"/>
      <c r="BI21" s="137"/>
      <c r="BJ21" s="137"/>
      <c r="BK21" s="137"/>
    </row>
    <row r="22" spans="1:63" x14ac:dyDescent="0.35">
      <c r="A22" s="137" t="s">
        <v>252</v>
      </c>
      <c r="B22" s="137"/>
      <c r="C22" s="137"/>
      <c r="D22" s="137"/>
      <c r="E22" s="138"/>
      <c r="F22" s="137"/>
      <c r="G22" s="137"/>
      <c r="H22" s="137"/>
      <c r="I22" s="138"/>
      <c r="J22" s="137"/>
      <c r="K22" s="137"/>
      <c r="L22" s="137"/>
      <c r="M22" s="138"/>
      <c r="N22" s="137"/>
      <c r="O22" s="137"/>
      <c r="P22" s="137"/>
      <c r="Q22" s="138"/>
      <c r="R22" s="139">
        <f t="shared" si="0"/>
        <v>0</v>
      </c>
      <c r="S22" s="140">
        <f t="shared" si="2"/>
        <v>0</v>
      </c>
      <c r="T22" s="141"/>
      <c r="U22" s="141"/>
      <c r="V22" s="141"/>
      <c r="W22" s="141"/>
      <c r="X22" s="141"/>
      <c r="Y22" s="142"/>
      <c r="Z22" s="142"/>
      <c r="AA22" s="142"/>
      <c r="AB22" s="142"/>
      <c r="AC22" s="142"/>
      <c r="AD22" s="142"/>
      <c r="AE22" s="142"/>
      <c r="AG22" s="137" t="s">
        <v>252</v>
      </c>
      <c r="AH22" s="137"/>
      <c r="AI22" s="137"/>
      <c r="AJ22" s="137"/>
      <c r="AK22" s="138"/>
      <c r="AL22" s="137"/>
      <c r="AM22" s="137"/>
      <c r="AN22" s="137"/>
      <c r="AO22" s="138"/>
      <c r="AP22" s="137"/>
      <c r="AQ22" s="137"/>
      <c r="AR22" s="137"/>
      <c r="AS22" s="138"/>
      <c r="AT22" s="137"/>
      <c r="AU22" s="137"/>
      <c r="AV22" s="137"/>
      <c r="AW22" s="138"/>
      <c r="AX22" s="139">
        <f t="shared" si="1"/>
        <v>0</v>
      </c>
      <c r="AY22" s="140">
        <f t="shared" si="3"/>
        <v>0</v>
      </c>
      <c r="AZ22" s="142"/>
      <c r="BA22" s="142"/>
      <c r="BB22" s="142"/>
      <c r="BC22" s="142"/>
      <c r="BD22" s="142"/>
      <c r="BE22" s="142"/>
      <c r="BF22" s="142"/>
      <c r="BG22" s="142"/>
      <c r="BH22" s="142"/>
      <c r="BI22" s="142"/>
      <c r="BJ22" s="142"/>
      <c r="BK22" s="142"/>
    </row>
    <row r="23" spans="1:63" x14ac:dyDescent="0.35">
      <c r="A23" s="137" t="s">
        <v>253</v>
      </c>
      <c r="B23" s="137"/>
      <c r="C23" s="137"/>
      <c r="D23" s="137"/>
      <c r="E23" s="138"/>
      <c r="F23" s="137"/>
      <c r="G23" s="137"/>
      <c r="H23" s="137"/>
      <c r="I23" s="138"/>
      <c r="J23" s="137"/>
      <c r="K23" s="137"/>
      <c r="L23" s="137"/>
      <c r="M23" s="138"/>
      <c r="N23" s="137"/>
      <c r="O23" s="137"/>
      <c r="P23" s="137"/>
      <c r="Q23" s="138"/>
      <c r="R23" s="139">
        <f t="shared" si="0"/>
        <v>0</v>
      </c>
      <c r="S23" s="140">
        <f t="shared" si="2"/>
        <v>0</v>
      </c>
      <c r="T23" s="141"/>
      <c r="U23" s="141"/>
      <c r="V23" s="141"/>
      <c r="W23" s="141"/>
      <c r="X23" s="141"/>
      <c r="Y23" s="142"/>
      <c r="Z23" s="142"/>
      <c r="AA23" s="142"/>
      <c r="AB23" s="142"/>
      <c r="AC23" s="142"/>
      <c r="AD23" s="142"/>
      <c r="AE23" s="142"/>
      <c r="AG23" s="137" t="s">
        <v>253</v>
      </c>
      <c r="AH23" s="137"/>
      <c r="AI23" s="137"/>
      <c r="AJ23" s="137"/>
      <c r="AK23" s="138"/>
      <c r="AL23" s="137"/>
      <c r="AM23" s="137"/>
      <c r="AN23" s="137"/>
      <c r="AO23" s="138"/>
      <c r="AP23" s="137"/>
      <c r="AQ23" s="137"/>
      <c r="AR23" s="137"/>
      <c r="AS23" s="138"/>
      <c r="AT23" s="137"/>
      <c r="AU23" s="137"/>
      <c r="AV23" s="137"/>
      <c r="AW23" s="138"/>
      <c r="AX23" s="139">
        <f t="shared" si="1"/>
        <v>0</v>
      </c>
      <c r="AY23" s="140">
        <f t="shared" si="3"/>
        <v>0</v>
      </c>
      <c r="AZ23" s="142"/>
      <c r="BA23" s="142"/>
      <c r="BB23" s="142"/>
      <c r="BC23" s="142"/>
      <c r="BD23" s="142"/>
      <c r="BE23" s="142"/>
      <c r="BF23" s="142"/>
      <c r="BG23" s="142"/>
      <c r="BH23" s="142"/>
      <c r="BI23" s="142"/>
      <c r="BJ23" s="142"/>
      <c r="BK23" s="142"/>
    </row>
    <row r="24" spans="1:63" x14ac:dyDescent="0.35">
      <c r="A24" s="137" t="s">
        <v>254</v>
      </c>
      <c r="B24" s="137"/>
      <c r="C24" s="137"/>
      <c r="D24" s="137"/>
      <c r="E24" s="138"/>
      <c r="F24" s="137"/>
      <c r="G24" s="137"/>
      <c r="H24" s="137"/>
      <c r="I24" s="138"/>
      <c r="J24" s="137"/>
      <c r="K24" s="137"/>
      <c r="L24" s="137"/>
      <c r="M24" s="138"/>
      <c r="N24" s="137"/>
      <c r="O24" s="137"/>
      <c r="P24" s="137"/>
      <c r="Q24" s="138"/>
      <c r="R24" s="139">
        <f t="shared" si="0"/>
        <v>0</v>
      </c>
      <c r="S24" s="140">
        <f t="shared" si="2"/>
        <v>0</v>
      </c>
      <c r="T24" s="141"/>
      <c r="U24" s="141"/>
      <c r="V24" s="141"/>
      <c r="W24" s="141"/>
      <c r="X24" s="141"/>
      <c r="Y24" s="142"/>
      <c r="Z24" s="142"/>
      <c r="AA24" s="142"/>
      <c r="AB24" s="142"/>
      <c r="AC24" s="142"/>
      <c r="AD24" s="142"/>
      <c r="AE24" s="142"/>
      <c r="AG24" s="137" t="s">
        <v>254</v>
      </c>
      <c r="AH24" s="137"/>
      <c r="AI24" s="137"/>
      <c r="AJ24" s="137"/>
      <c r="AK24" s="138"/>
      <c r="AL24" s="137"/>
      <c r="AM24" s="137"/>
      <c r="AN24" s="137"/>
      <c r="AO24" s="138"/>
      <c r="AP24" s="137"/>
      <c r="AQ24" s="137"/>
      <c r="AR24" s="137"/>
      <c r="AS24" s="138"/>
      <c r="AT24" s="137"/>
      <c r="AU24" s="137"/>
      <c r="AV24" s="137"/>
      <c r="AW24" s="138"/>
      <c r="AX24" s="139">
        <f t="shared" si="1"/>
        <v>0</v>
      </c>
      <c r="AY24" s="140">
        <f t="shared" si="3"/>
        <v>0</v>
      </c>
      <c r="AZ24" s="142"/>
      <c r="BA24" s="142"/>
      <c r="BB24" s="142"/>
      <c r="BC24" s="142"/>
      <c r="BD24" s="142"/>
      <c r="BE24" s="142"/>
      <c r="BF24" s="142"/>
      <c r="BG24" s="142"/>
      <c r="BH24" s="142"/>
      <c r="BI24" s="142"/>
      <c r="BJ24" s="142"/>
      <c r="BK24" s="142"/>
    </row>
    <row r="25" spans="1:63" x14ac:dyDescent="0.35">
      <c r="A25" s="137" t="s">
        <v>255</v>
      </c>
      <c r="B25" s="137"/>
      <c r="C25" s="137"/>
      <c r="D25" s="137"/>
      <c r="E25" s="138"/>
      <c r="F25" s="137"/>
      <c r="G25" s="137"/>
      <c r="H25" s="137"/>
      <c r="I25" s="138"/>
      <c r="J25" s="137"/>
      <c r="K25" s="137"/>
      <c r="L25" s="137"/>
      <c r="M25" s="138"/>
      <c r="N25" s="137"/>
      <c r="O25" s="137"/>
      <c r="P25" s="137"/>
      <c r="Q25" s="138"/>
      <c r="R25" s="139">
        <f t="shared" si="0"/>
        <v>0</v>
      </c>
      <c r="S25" s="140">
        <f t="shared" si="2"/>
        <v>0</v>
      </c>
      <c r="T25" s="141"/>
      <c r="U25" s="141"/>
      <c r="V25" s="141"/>
      <c r="W25" s="141"/>
      <c r="X25" s="141"/>
      <c r="Y25" s="142"/>
      <c r="Z25" s="142"/>
      <c r="AA25" s="142"/>
      <c r="AB25" s="142"/>
      <c r="AC25" s="142"/>
      <c r="AD25" s="142"/>
      <c r="AE25" s="142"/>
      <c r="AG25" s="137" t="s">
        <v>255</v>
      </c>
      <c r="AH25" s="137"/>
      <c r="AI25" s="137"/>
      <c r="AJ25" s="137"/>
      <c r="AK25" s="138"/>
      <c r="AL25" s="137"/>
      <c r="AM25" s="137"/>
      <c r="AN25" s="137"/>
      <c r="AO25" s="138"/>
      <c r="AP25" s="137"/>
      <c r="AQ25" s="137"/>
      <c r="AR25" s="137"/>
      <c r="AS25" s="138"/>
      <c r="AT25" s="137"/>
      <c r="AU25" s="137"/>
      <c r="AV25" s="137"/>
      <c r="AW25" s="138"/>
      <c r="AX25" s="139">
        <f t="shared" si="1"/>
        <v>0</v>
      </c>
      <c r="AY25" s="140">
        <f t="shared" si="3"/>
        <v>0</v>
      </c>
      <c r="AZ25" s="142"/>
      <c r="BA25" s="142"/>
      <c r="BB25" s="142"/>
      <c r="BC25" s="142"/>
      <c r="BD25" s="142"/>
      <c r="BE25" s="142"/>
      <c r="BF25" s="142"/>
      <c r="BG25" s="142"/>
      <c r="BH25" s="142"/>
      <c r="BI25" s="142"/>
      <c r="BJ25" s="142"/>
      <c r="BK25" s="142"/>
    </row>
    <row r="26" spans="1:63" x14ac:dyDescent="0.35">
      <c r="A26" s="137" t="s">
        <v>256</v>
      </c>
      <c r="B26" s="137"/>
      <c r="C26" s="137"/>
      <c r="D26" s="137"/>
      <c r="E26" s="138"/>
      <c r="F26" s="137"/>
      <c r="G26" s="137"/>
      <c r="H26" s="137"/>
      <c r="I26" s="138"/>
      <c r="J26" s="137"/>
      <c r="K26" s="137"/>
      <c r="L26" s="137"/>
      <c r="M26" s="138"/>
      <c r="N26" s="137"/>
      <c r="O26" s="137"/>
      <c r="P26" s="137"/>
      <c r="Q26" s="138"/>
      <c r="R26" s="139">
        <f t="shared" si="0"/>
        <v>0</v>
      </c>
      <c r="S26" s="140">
        <f t="shared" si="2"/>
        <v>0</v>
      </c>
      <c r="T26" s="141"/>
      <c r="U26" s="141"/>
      <c r="V26" s="141"/>
      <c r="W26" s="141"/>
      <c r="X26" s="141"/>
      <c r="Y26" s="142"/>
      <c r="Z26" s="142"/>
      <c r="AA26" s="142"/>
      <c r="AB26" s="142"/>
      <c r="AC26" s="142"/>
      <c r="AD26" s="142"/>
      <c r="AE26" s="142"/>
      <c r="AG26" s="137" t="s">
        <v>256</v>
      </c>
      <c r="AH26" s="137"/>
      <c r="AI26" s="137"/>
      <c r="AJ26" s="137"/>
      <c r="AK26" s="138"/>
      <c r="AL26" s="137"/>
      <c r="AM26" s="137"/>
      <c r="AN26" s="137"/>
      <c r="AO26" s="138"/>
      <c r="AP26" s="137"/>
      <c r="AQ26" s="137"/>
      <c r="AR26" s="137"/>
      <c r="AS26" s="138"/>
      <c r="AT26" s="137"/>
      <c r="AU26" s="137"/>
      <c r="AV26" s="137"/>
      <c r="AW26" s="138"/>
      <c r="AX26" s="139">
        <f t="shared" si="1"/>
        <v>0</v>
      </c>
      <c r="AY26" s="140">
        <f t="shared" si="3"/>
        <v>0</v>
      </c>
      <c r="AZ26" s="142"/>
      <c r="BA26" s="142"/>
      <c r="BB26" s="142"/>
      <c r="BC26" s="142"/>
      <c r="BD26" s="142"/>
      <c r="BE26" s="142"/>
      <c r="BF26" s="142"/>
      <c r="BG26" s="142"/>
      <c r="BH26" s="142"/>
      <c r="BI26" s="142"/>
      <c r="BJ26" s="142"/>
      <c r="BK26" s="142"/>
    </row>
    <row r="27" spans="1:63" x14ac:dyDescent="0.35">
      <c r="A27" s="137" t="s">
        <v>257</v>
      </c>
      <c r="B27" s="137"/>
      <c r="C27" s="137"/>
      <c r="D27" s="137"/>
      <c r="E27" s="138"/>
      <c r="F27" s="137"/>
      <c r="G27" s="137"/>
      <c r="H27" s="137"/>
      <c r="I27" s="138"/>
      <c r="J27" s="137"/>
      <c r="K27" s="137"/>
      <c r="L27" s="137"/>
      <c r="M27" s="138"/>
      <c r="N27" s="137"/>
      <c r="O27" s="137"/>
      <c r="P27" s="137"/>
      <c r="Q27" s="138"/>
      <c r="R27" s="139">
        <f t="shared" si="0"/>
        <v>0</v>
      </c>
      <c r="S27" s="140">
        <f t="shared" si="2"/>
        <v>0</v>
      </c>
      <c r="T27" s="141"/>
      <c r="U27" s="141"/>
      <c r="V27" s="141"/>
      <c r="W27" s="141"/>
      <c r="X27" s="141"/>
      <c r="Y27" s="142"/>
      <c r="Z27" s="142"/>
      <c r="AA27" s="142"/>
      <c r="AB27" s="142"/>
      <c r="AC27" s="142"/>
      <c r="AD27" s="142"/>
      <c r="AE27" s="142"/>
      <c r="AG27" s="137" t="s">
        <v>257</v>
      </c>
      <c r="AH27" s="137"/>
      <c r="AI27" s="137"/>
      <c r="AJ27" s="137"/>
      <c r="AK27" s="138"/>
      <c r="AL27" s="137"/>
      <c r="AM27" s="137"/>
      <c r="AN27" s="137"/>
      <c r="AO27" s="138"/>
      <c r="AP27" s="137"/>
      <c r="AQ27" s="137"/>
      <c r="AR27" s="137"/>
      <c r="AS27" s="138"/>
      <c r="AT27" s="137"/>
      <c r="AU27" s="137"/>
      <c r="AV27" s="137"/>
      <c r="AW27" s="138"/>
      <c r="AX27" s="139">
        <f t="shared" si="1"/>
        <v>0</v>
      </c>
      <c r="AY27" s="140">
        <f t="shared" si="3"/>
        <v>0</v>
      </c>
      <c r="AZ27" s="142"/>
      <c r="BA27" s="142"/>
      <c r="BB27" s="142"/>
      <c r="BC27" s="142"/>
      <c r="BD27" s="142"/>
      <c r="BE27" s="142"/>
      <c r="BF27" s="142"/>
      <c r="BG27" s="142"/>
      <c r="BH27" s="142"/>
      <c r="BI27" s="142"/>
      <c r="BJ27" s="142"/>
      <c r="BK27" s="142"/>
    </row>
    <row r="28" spans="1:63" x14ac:dyDescent="0.35">
      <c r="A28" s="137" t="s">
        <v>258</v>
      </c>
      <c r="B28" s="137"/>
      <c r="C28" s="137"/>
      <c r="D28" s="137"/>
      <c r="E28" s="138"/>
      <c r="F28" s="137"/>
      <c r="G28" s="137"/>
      <c r="H28" s="137"/>
      <c r="I28" s="138"/>
      <c r="J28" s="137"/>
      <c r="K28" s="137"/>
      <c r="L28" s="137"/>
      <c r="M28" s="138"/>
      <c r="N28" s="137"/>
      <c r="O28" s="137"/>
      <c r="P28" s="137"/>
      <c r="Q28" s="138"/>
      <c r="R28" s="139">
        <f t="shared" si="0"/>
        <v>0</v>
      </c>
      <c r="S28" s="140">
        <f t="shared" si="2"/>
        <v>0</v>
      </c>
      <c r="T28" s="141"/>
      <c r="U28" s="141"/>
      <c r="V28" s="141"/>
      <c r="W28" s="141"/>
      <c r="X28" s="141"/>
      <c r="Y28" s="142"/>
      <c r="Z28" s="142"/>
      <c r="AA28" s="142"/>
      <c r="AB28" s="142"/>
      <c r="AC28" s="142"/>
      <c r="AD28" s="142"/>
      <c r="AE28" s="142"/>
      <c r="AG28" s="137" t="s">
        <v>258</v>
      </c>
      <c r="AH28" s="137"/>
      <c r="AI28" s="137"/>
      <c r="AJ28" s="137"/>
      <c r="AK28" s="138"/>
      <c r="AL28" s="137"/>
      <c r="AM28" s="137"/>
      <c r="AN28" s="137"/>
      <c r="AO28" s="138"/>
      <c r="AP28" s="137"/>
      <c r="AQ28" s="137"/>
      <c r="AR28" s="137"/>
      <c r="AS28" s="138"/>
      <c r="AT28" s="137"/>
      <c r="AU28" s="137"/>
      <c r="AV28" s="137"/>
      <c r="AW28" s="138"/>
      <c r="AX28" s="139">
        <f t="shared" si="1"/>
        <v>0</v>
      </c>
      <c r="AY28" s="140">
        <f t="shared" si="3"/>
        <v>0</v>
      </c>
      <c r="AZ28" s="142"/>
      <c r="BA28" s="142"/>
      <c r="BB28" s="142"/>
      <c r="BC28" s="142"/>
      <c r="BD28" s="142"/>
      <c r="BE28" s="142"/>
      <c r="BF28" s="142"/>
      <c r="BG28" s="142"/>
      <c r="BH28" s="142"/>
      <c r="BI28" s="142"/>
      <c r="BJ28" s="142"/>
      <c r="BK28" s="142"/>
    </row>
    <row r="29" spans="1:63" x14ac:dyDescent="0.35">
      <c r="A29" s="137" t="s">
        <v>259</v>
      </c>
      <c r="B29" s="137"/>
      <c r="C29" s="137"/>
      <c r="D29" s="137"/>
      <c r="E29" s="138"/>
      <c r="F29" s="137"/>
      <c r="G29" s="137"/>
      <c r="H29" s="137"/>
      <c r="I29" s="138"/>
      <c r="J29" s="137"/>
      <c r="K29" s="137"/>
      <c r="L29" s="137"/>
      <c r="M29" s="138"/>
      <c r="N29" s="137"/>
      <c r="O29" s="137"/>
      <c r="P29" s="137"/>
      <c r="Q29" s="138"/>
      <c r="R29" s="139">
        <f t="shared" si="0"/>
        <v>0</v>
      </c>
      <c r="S29" s="140">
        <f t="shared" si="2"/>
        <v>0</v>
      </c>
      <c r="T29" s="141"/>
      <c r="U29" s="141"/>
      <c r="V29" s="141"/>
      <c r="W29" s="141"/>
      <c r="X29" s="141"/>
      <c r="Y29" s="142"/>
      <c r="Z29" s="142"/>
      <c r="AA29" s="142"/>
      <c r="AB29" s="142"/>
      <c r="AC29" s="142"/>
      <c r="AD29" s="142"/>
      <c r="AE29" s="142"/>
      <c r="AG29" s="137" t="s">
        <v>259</v>
      </c>
      <c r="AH29" s="137"/>
      <c r="AI29" s="137"/>
      <c r="AJ29" s="137"/>
      <c r="AK29" s="138"/>
      <c r="AL29" s="137"/>
      <c r="AM29" s="137"/>
      <c r="AN29" s="137"/>
      <c r="AO29" s="138"/>
      <c r="AP29" s="137"/>
      <c r="AQ29" s="137"/>
      <c r="AR29" s="137"/>
      <c r="AS29" s="138"/>
      <c r="AT29" s="137"/>
      <c r="AU29" s="137"/>
      <c r="AV29" s="137"/>
      <c r="AW29" s="138"/>
      <c r="AX29" s="139">
        <f t="shared" si="1"/>
        <v>0</v>
      </c>
      <c r="AY29" s="140">
        <f t="shared" si="3"/>
        <v>0</v>
      </c>
      <c r="AZ29" s="142"/>
      <c r="BA29" s="142"/>
      <c r="BB29" s="142"/>
      <c r="BC29" s="142"/>
      <c r="BD29" s="142"/>
      <c r="BE29" s="142"/>
      <c r="BF29" s="142"/>
      <c r="BG29" s="142"/>
      <c r="BH29" s="142"/>
      <c r="BI29" s="142"/>
      <c r="BJ29" s="142"/>
      <c r="BK29" s="142"/>
    </row>
    <row r="30" spans="1:63" x14ac:dyDescent="0.35">
      <c r="A30" s="137" t="s">
        <v>260</v>
      </c>
      <c r="B30" s="137"/>
      <c r="C30" s="137"/>
      <c r="D30" s="137"/>
      <c r="E30" s="138"/>
      <c r="F30" s="137"/>
      <c r="G30" s="137"/>
      <c r="H30" s="137"/>
      <c r="I30" s="138"/>
      <c r="J30" s="137"/>
      <c r="K30" s="137"/>
      <c r="L30" s="137"/>
      <c r="M30" s="138"/>
      <c r="N30" s="137"/>
      <c r="O30" s="137"/>
      <c r="P30" s="137"/>
      <c r="Q30" s="138"/>
      <c r="R30" s="139">
        <f t="shared" si="0"/>
        <v>0</v>
      </c>
      <c r="S30" s="140">
        <f t="shared" si="2"/>
        <v>0</v>
      </c>
      <c r="T30" s="141"/>
      <c r="U30" s="141"/>
      <c r="V30" s="141"/>
      <c r="W30" s="141"/>
      <c r="X30" s="141"/>
      <c r="Y30" s="142"/>
      <c r="Z30" s="142"/>
      <c r="AA30" s="142"/>
      <c r="AB30" s="142"/>
      <c r="AC30" s="142"/>
      <c r="AD30" s="142"/>
      <c r="AE30" s="142"/>
      <c r="AG30" s="137" t="s">
        <v>260</v>
      </c>
      <c r="AH30" s="137"/>
      <c r="AI30" s="137"/>
      <c r="AJ30" s="137"/>
      <c r="AK30" s="138"/>
      <c r="AL30" s="137"/>
      <c r="AM30" s="137"/>
      <c r="AN30" s="137"/>
      <c r="AO30" s="138"/>
      <c r="AP30" s="137"/>
      <c r="AQ30" s="137"/>
      <c r="AR30" s="137"/>
      <c r="AS30" s="138"/>
      <c r="AT30" s="137"/>
      <c r="AU30" s="137"/>
      <c r="AV30" s="137"/>
      <c r="AW30" s="138"/>
      <c r="AX30" s="139">
        <f t="shared" si="1"/>
        <v>0</v>
      </c>
      <c r="AY30" s="140">
        <f t="shared" si="3"/>
        <v>0</v>
      </c>
      <c r="AZ30" s="142"/>
      <c r="BA30" s="142"/>
      <c r="BB30" s="142"/>
      <c r="BC30" s="142"/>
      <c r="BD30" s="142"/>
      <c r="BE30" s="142"/>
      <c r="BF30" s="142"/>
      <c r="BG30" s="142"/>
      <c r="BH30" s="142"/>
      <c r="BI30" s="142"/>
      <c r="BJ30" s="142"/>
      <c r="BK30" s="142"/>
    </row>
    <row r="31" spans="1:63" x14ac:dyDescent="0.35">
      <c r="A31" s="137" t="s">
        <v>261</v>
      </c>
      <c r="B31" s="137"/>
      <c r="C31" s="137"/>
      <c r="D31" s="137"/>
      <c r="E31" s="138"/>
      <c r="F31" s="137"/>
      <c r="G31" s="137"/>
      <c r="H31" s="137"/>
      <c r="I31" s="138"/>
      <c r="J31" s="137"/>
      <c r="K31" s="137"/>
      <c r="L31" s="137"/>
      <c r="M31" s="138"/>
      <c r="N31" s="137"/>
      <c r="O31" s="137"/>
      <c r="P31" s="137"/>
      <c r="Q31" s="138"/>
      <c r="R31" s="139">
        <f t="shared" si="0"/>
        <v>0</v>
      </c>
      <c r="S31" s="140">
        <f t="shared" si="2"/>
        <v>0</v>
      </c>
      <c r="T31" s="141"/>
      <c r="U31" s="141"/>
      <c r="V31" s="141"/>
      <c r="W31" s="141"/>
      <c r="X31" s="141"/>
      <c r="Y31" s="142"/>
      <c r="Z31" s="142"/>
      <c r="AA31" s="142"/>
      <c r="AB31" s="142"/>
      <c r="AC31" s="142"/>
      <c r="AD31" s="142"/>
      <c r="AE31" s="142"/>
      <c r="AG31" s="137" t="s">
        <v>261</v>
      </c>
      <c r="AH31" s="137"/>
      <c r="AI31" s="137"/>
      <c r="AJ31" s="137"/>
      <c r="AK31" s="138"/>
      <c r="AL31" s="137"/>
      <c r="AM31" s="137"/>
      <c r="AN31" s="137"/>
      <c r="AO31" s="138"/>
      <c r="AP31" s="137"/>
      <c r="AQ31" s="137"/>
      <c r="AR31" s="137"/>
      <c r="AS31" s="138"/>
      <c r="AT31" s="137"/>
      <c r="AU31" s="137"/>
      <c r="AV31" s="137"/>
      <c r="AW31" s="138"/>
      <c r="AX31" s="139">
        <f t="shared" si="1"/>
        <v>0</v>
      </c>
      <c r="AY31" s="140">
        <f t="shared" si="3"/>
        <v>0</v>
      </c>
      <c r="AZ31" s="142"/>
      <c r="BA31" s="142"/>
      <c r="BB31" s="142"/>
      <c r="BC31" s="142"/>
      <c r="BD31" s="142"/>
      <c r="BE31" s="142"/>
      <c r="BF31" s="142"/>
      <c r="BG31" s="142"/>
      <c r="BH31" s="142"/>
      <c r="BI31" s="142"/>
      <c r="BJ31" s="142"/>
      <c r="BK31" s="142"/>
    </row>
    <row r="32" spans="1:63" x14ac:dyDescent="0.35">
      <c r="A32" s="144" t="s">
        <v>262</v>
      </c>
      <c r="B32" s="145">
        <f>SUM(B11:B31)</f>
        <v>0</v>
      </c>
      <c r="C32" s="145">
        <f t="shared" ref="C32:AE32" si="4">SUM(C11:C31)</f>
        <v>0</v>
      </c>
      <c r="D32" s="145">
        <f t="shared" si="4"/>
        <v>0</v>
      </c>
      <c r="E32" s="146">
        <f>SUM(E11:E31)</f>
        <v>0</v>
      </c>
      <c r="F32" s="145">
        <f t="shared" si="4"/>
        <v>0</v>
      </c>
      <c r="G32" s="145">
        <f t="shared" si="4"/>
        <v>0</v>
      </c>
      <c r="H32" s="145">
        <f t="shared" si="4"/>
        <v>0</v>
      </c>
      <c r="I32" s="146">
        <f>SUM(I11:I31)</f>
        <v>0</v>
      </c>
      <c r="J32" s="145">
        <f t="shared" si="4"/>
        <v>100</v>
      </c>
      <c r="K32" s="145">
        <f t="shared" si="4"/>
        <v>140</v>
      </c>
      <c r="L32" s="145">
        <f t="shared" si="4"/>
        <v>200</v>
      </c>
      <c r="M32" s="146">
        <f>SUM(M11:M31)</f>
        <v>277517187</v>
      </c>
      <c r="N32" s="145">
        <f t="shared" si="4"/>
        <v>250</v>
      </c>
      <c r="O32" s="145">
        <f t="shared" si="4"/>
        <v>250</v>
      </c>
      <c r="P32" s="145">
        <f t="shared" si="4"/>
        <v>200</v>
      </c>
      <c r="Q32" s="146">
        <f>SUM(Q11:Q31)</f>
        <v>139256289</v>
      </c>
      <c r="R32" s="146">
        <f t="shared" si="4"/>
        <v>1140</v>
      </c>
      <c r="S32" s="140">
        <f t="shared" si="4"/>
        <v>416773476</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262</v>
      </c>
      <c r="AH32" s="145">
        <f t="shared" ref="AH32:AW32" si="5">SUM(AH11:AH31)</f>
        <v>0</v>
      </c>
      <c r="AI32" s="145">
        <f t="shared" si="5"/>
        <v>0</v>
      </c>
      <c r="AJ32" s="145">
        <f t="shared" si="5"/>
        <v>0</v>
      </c>
      <c r="AK32" s="146">
        <f t="shared" si="5"/>
        <v>0</v>
      </c>
      <c r="AL32" s="145">
        <f t="shared" si="5"/>
        <v>0</v>
      </c>
      <c r="AM32" s="145">
        <f t="shared" si="5"/>
        <v>0</v>
      </c>
      <c r="AN32" s="145">
        <f t="shared" si="5"/>
        <v>0</v>
      </c>
      <c r="AO32" s="146">
        <f t="shared" si="5"/>
        <v>0</v>
      </c>
      <c r="AP32" s="145">
        <f t="shared" si="5"/>
        <v>203</v>
      </c>
      <c r="AQ32" s="145">
        <f t="shared" si="5"/>
        <v>161</v>
      </c>
      <c r="AR32" s="145">
        <f t="shared" si="5"/>
        <v>218</v>
      </c>
      <c r="AS32" s="146">
        <f t="shared" si="5"/>
        <v>33647630</v>
      </c>
      <c r="AT32" s="145">
        <f t="shared" si="5"/>
        <v>0</v>
      </c>
      <c r="AU32" s="145">
        <f t="shared" si="5"/>
        <v>0</v>
      </c>
      <c r="AV32" s="145">
        <f t="shared" si="5"/>
        <v>0</v>
      </c>
      <c r="AW32" s="146">
        <f t="shared" si="5"/>
        <v>0</v>
      </c>
      <c r="AX32" s="147">
        <f t="shared" ref="AX32:BK32" si="6">SUM(AX11:AX31)</f>
        <v>582</v>
      </c>
      <c r="AY32" s="148">
        <f t="shared" si="6"/>
        <v>33647630</v>
      </c>
      <c r="AZ32" s="145">
        <f t="shared" si="6"/>
        <v>0</v>
      </c>
      <c r="BA32" s="145">
        <f t="shared" si="6"/>
        <v>0</v>
      </c>
      <c r="BB32" s="145">
        <f t="shared" si="6"/>
        <v>0</v>
      </c>
      <c r="BC32" s="145">
        <f t="shared" si="6"/>
        <v>0</v>
      </c>
      <c r="BD32" s="145">
        <f t="shared" si="6"/>
        <v>0</v>
      </c>
      <c r="BE32" s="145">
        <f t="shared" si="6"/>
        <v>0</v>
      </c>
      <c r="BF32" s="145">
        <f t="shared" si="6"/>
        <v>0</v>
      </c>
      <c r="BG32" s="145">
        <f t="shared" si="6"/>
        <v>0</v>
      </c>
      <c r="BH32" s="145">
        <f t="shared" si="6"/>
        <v>0</v>
      </c>
      <c r="BI32" s="145">
        <f t="shared" si="6"/>
        <v>0</v>
      </c>
      <c r="BJ32" s="145">
        <f t="shared" si="6"/>
        <v>0</v>
      </c>
      <c r="BK32" s="145">
        <f t="shared" si="6"/>
        <v>0</v>
      </c>
    </row>
    <row r="36" spans="1:63" ht="31.5" customHeight="1" x14ac:dyDescent="0.35">
      <c r="A36" s="128" t="s">
        <v>222</v>
      </c>
      <c r="B36" s="465" t="s">
        <v>379</v>
      </c>
      <c r="C36" s="466"/>
      <c r="D36" s="466"/>
      <c r="E36" s="466"/>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6"/>
      <c r="AI36" s="466"/>
      <c r="AJ36" s="466"/>
      <c r="AK36" s="466"/>
      <c r="AL36" s="466"/>
      <c r="AM36" s="466"/>
      <c r="AN36" s="466"/>
      <c r="AO36" s="466"/>
      <c r="AP36" s="466"/>
      <c r="AQ36" s="466"/>
      <c r="AR36" s="466"/>
      <c r="AS36" s="466"/>
      <c r="AT36" s="466"/>
      <c r="AU36" s="466"/>
      <c r="AV36" s="466"/>
      <c r="AW36" s="466"/>
      <c r="AX36" s="466"/>
      <c r="AY36" s="466"/>
      <c r="AZ36" s="466"/>
      <c r="BA36" s="466"/>
      <c r="BB36" s="466"/>
      <c r="BC36" s="466"/>
      <c r="BD36" s="466"/>
      <c r="BE36" s="466"/>
      <c r="BF36" s="466"/>
      <c r="BG36" s="466"/>
      <c r="BH36" s="466"/>
      <c r="BI36" s="466"/>
      <c r="BJ36" s="466"/>
      <c r="BK36" s="467"/>
    </row>
    <row r="37" spans="1:63" ht="30" customHeight="1" x14ac:dyDescent="0.35">
      <c r="A37" s="468" t="s">
        <v>223</v>
      </c>
      <c r="B37" s="131" t="s">
        <v>134</v>
      </c>
      <c r="C37" s="131" t="s">
        <v>135</v>
      </c>
      <c r="D37" s="462" t="s">
        <v>136</v>
      </c>
      <c r="E37" s="464"/>
      <c r="F37" s="131" t="s">
        <v>137</v>
      </c>
      <c r="G37" s="131" t="s">
        <v>138</v>
      </c>
      <c r="H37" s="462" t="s">
        <v>139</v>
      </c>
      <c r="I37" s="464"/>
      <c r="J37" s="131" t="s">
        <v>140</v>
      </c>
      <c r="K37" s="131" t="s">
        <v>141</v>
      </c>
      <c r="L37" s="462" t="s">
        <v>142</v>
      </c>
      <c r="M37" s="464"/>
      <c r="N37" s="131" t="s">
        <v>143</v>
      </c>
      <c r="O37" s="131" t="s">
        <v>144</v>
      </c>
      <c r="P37" s="462" t="s">
        <v>145</v>
      </c>
      <c r="Q37" s="464"/>
      <c r="R37" s="462" t="s">
        <v>224</v>
      </c>
      <c r="S37" s="464"/>
      <c r="T37" s="462" t="s">
        <v>225</v>
      </c>
      <c r="U37" s="463"/>
      <c r="V37" s="463"/>
      <c r="W37" s="463"/>
      <c r="X37" s="463"/>
      <c r="Y37" s="464"/>
      <c r="Z37" s="462" t="s">
        <v>226</v>
      </c>
      <c r="AA37" s="463"/>
      <c r="AB37" s="463"/>
      <c r="AC37" s="463"/>
      <c r="AD37" s="463"/>
      <c r="AE37" s="464"/>
      <c r="AG37" s="468" t="s">
        <v>223</v>
      </c>
      <c r="AH37" s="131" t="s">
        <v>134</v>
      </c>
      <c r="AI37" s="131" t="s">
        <v>135</v>
      </c>
      <c r="AJ37" s="462" t="s">
        <v>136</v>
      </c>
      <c r="AK37" s="464"/>
      <c r="AL37" s="131" t="s">
        <v>137</v>
      </c>
      <c r="AM37" s="131" t="s">
        <v>138</v>
      </c>
      <c r="AN37" s="462" t="s">
        <v>139</v>
      </c>
      <c r="AO37" s="464"/>
      <c r="AP37" s="131" t="s">
        <v>140</v>
      </c>
      <c r="AQ37" s="131" t="s">
        <v>141</v>
      </c>
      <c r="AR37" s="462" t="s">
        <v>142</v>
      </c>
      <c r="AS37" s="464"/>
      <c r="AT37" s="131" t="s">
        <v>143</v>
      </c>
      <c r="AU37" s="131" t="s">
        <v>144</v>
      </c>
      <c r="AV37" s="462" t="s">
        <v>145</v>
      </c>
      <c r="AW37" s="464"/>
      <c r="AX37" s="462" t="s">
        <v>224</v>
      </c>
      <c r="AY37" s="464"/>
      <c r="AZ37" s="462" t="s">
        <v>225</v>
      </c>
      <c r="BA37" s="463"/>
      <c r="BB37" s="463"/>
      <c r="BC37" s="463"/>
      <c r="BD37" s="463"/>
      <c r="BE37" s="464"/>
      <c r="BF37" s="462" t="s">
        <v>226</v>
      </c>
      <c r="BG37" s="463"/>
      <c r="BH37" s="463"/>
      <c r="BI37" s="463"/>
      <c r="BJ37" s="463"/>
      <c r="BK37" s="464"/>
    </row>
    <row r="38" spans="1:63" ht="36" customHeight="1" x14ac:dyDescent="0.35">
      <c r="A38" s="469"/>
      <c r="B38" s="125" t="s">
        <v>227</v>
      </c>
      <c r="C38" s="125" t="s">
        <v>227</v>
      </c>
      <c r="D38" s="125" t="s">
        <v>227</v>
      </c>
      <c r="E38" s="125" t="s">
        <v>228</v>
      </c>
      <c r="F38" s="125" t="s">
        <v>227</v>
      </c>
      <c r="G38" s="125" t="s">
        <v>227</v>
      </c>
      <c r="H38" s="125" t="s">
        <v>227</v>
      </c>
      <c r="I38" s="125" t="s">
        <v>228</v>
      </c>
      <c r="J38" s="125" t="s">
        <v>227</v>
      </c>
      <c r="K38" s="125" t="s">
        <v>227</v>
      </c>
      <c r="L38" s="125" t="s">
        <v>227</v>
      </c>
      <c r="M38" s="125" t="s">
        <v>228</v>
      </c>
      <c r="N38" s="125" t="s">
        <v>227</v>
      </c>
      <c r="O38" s="125" t="s">
        <v>227</v>
      </c>
      <c r="P38" s="125" t="s">
        <v>227</v>
      </c>
      <c r="Q38" s="125" t="s">
        <v>228</v>
      </c>
      <c r="R38" s="125" t="s">
        <v>227</v>
      </c>
      <c r="S38" s="125" t="s">
        <v>228</v>
      </c>
      <c r="T38" s="132" t="s">
        <v>229</v>
      </c>
      <c r="U38" s="132" t="s">
        <v>230</v>
      </c>
      <c r="V38" s="132" t="s">
        <v>231</v>
      </c>
      <c r="W38" s="132" t="s">
        <v>232</v>
      </c>
      <c r="X38" s="133" t="s">
        <v>233</v>
      </c>
      <c r="Y38" s="132" t="s">
        <v>234</v>
      </c>
      <c r="Z38" s="125" t="s">
        <v>235</v>
      </c>
      <c r="AA38" s="134" t="s">
        <v>236</v>
      </c>
      <c r="AB38" s="125" t="s">
        <v>237</v>
      </c>
      <c r="AC38" s="125" t="s">
        <v>238</v>
      </c>
      <c r="AD38" s="125" t="s">
        <v>239</v>
      </c>
      <c r="AE38" s="125" t="s">
        <v>240</v>
      </c>
      <c r="AG38" s="469"/>
      <c r="AH38" s="125" t="s">
        <v>227</v>
      </c>
      <c r="AI38" s="125" t="s">
        <v>227</v>
      </c>
      <c r="AJ38" s="125" t="s">
        <v>227</v>
      </c>
      <c r="AK38" s="125" t="s">
        <v>228</v>
      </c>
      <c r="AL38" s="125" t="s">
        <v>227</v>
      </c>
      <c r="AM38" s="125" t="s">
        <v>227</v>
      </c>
      <c r="AN38" s="125" t="s">
        <v>227</v>
      </c>
      <c r="AO38" s="125" t="s">
        <v>228</v>
      </c>
      <c r="AP38" s="125" t="s">
        <v>227</v>
      </c>
      <c r="AQ38" s="125" t="s">
        <v>227</v>
      </c>
      <c r="AR38" s="125" t="s">
        <v>227</v>
      </c>
      <c r="AS38" s="125" t="s">
        <v>228</v>
      </c>
      <c r="AT38" s="125" t="s">
        <v>227</v>
      </c>
      <c r="AU38" s="125" t="s">
        <v>227</v>
      </c>
      <c r="AV38" s="125" t="s">
        <v>227</v>
      </c>
      <c r="AW38" s="125" t="s">
        <v>228</v>
      </c>
      <c r="AX38" s="125" t="s">
        <v>227</v>
      </c>
      <c r="AY38" s="125" t="s">
        <v>228</v>
      </c>
      <c r="AZ38" s="132" t="s">
        <v>229</v>
      </c>
      <c r="BA38" s="132" t="s">
        <v>230</v>
      </c>
      <c r="BB38" s="132" t="s">
        <v>231</v>
      </c>
      <c r="BC38" s="132" t="s">
        <v>232</v>
      </c>
      <c r="BD38" s="133" t="s">
        <v>233</v>
      </c>
      <c r="BE38" s="132" t="s">
        <v>234</v>
      </c>
      <c r="BF38" s="135" t="s">
        <v>235</v>
      </c>
      <c r="BG38" s="136" t="s">
        <v>236</v>
      </c>
      <c r="BH38" s="135" t="s">
        <v>237</v>
      </c>
      <c r="BI38" s="135" t="s">
        <v>238</v>
      </c>
      <c r="BJ38" s="135" t="s">
        <v>239</v>
      </c>
      <c r="BK38" s="135" t="s">
        <v>240</v>
      </c>
    </row>
    <row r="39" spans="1:63" x14ac:dyDescent="0.35">
      <c r="A39" s="137" t="s">
        <v>241</v>
      </c>
      <c r="B39" s="137"/>
      <c r="C39" s="137"/>
      <c r="D39" s="137"/>
      <c r="E39" s="138"/>
      <c r="F39" s="137"/>
      <c r="G39" s="137"/>
      <c r="H39" s="137"/>
      <c r="I39" s="138"/>
      <c r="J39" s="229">
        <v>100</v>
      </c>
      <c r="K39" s="229">
        <v>120</v>
      </c>
      <c r="L39" s="229">
        <v>150</v>
      </c>
      <c r="M39" s="228">
        <f>227055079</f>
        <v>227055079</v>
      </c>
      <c r="N39" s="229">
        <v>150</v>
      </c>
      <c r="O39" s="229">
        <v>300</v>
      </c>
      <c r="P39" s="229">
        <v>300</v>
      </c>
      <c r="Q39" s="228">
        <v>30660782</v>
      </c>
      <c r="R39" s="139">
        <f t="shared" ref="R39:R59" si="7">B39+C39+D39+F39+G39+H39+J39+K39+L39+N39+O39+P39</f>
        <v>1120</v>
      </c>
      <c r="S39" s="231">
        <f>+E39+I39+M39+Q39</f>
        <v>257715861</v>
      </c>
      <c r="T39" s="141"/>
      <c r="U39" s="141"/>
      <c r="V39" s="141"/>
      <c r="W39" s="141"/>
      <c r="X39" s="141"/>
      <c r="Y39" s="142"/>
      <c r="Z39" s="142"/>
      <c r="AA39" s="142"/>
      <c r="AB39" s="142"/>
      <c r="AC39" s="142"/>
      <c r="AD39" s="142"/>
      <c r="AE39" s="143"/>
      <c r="AG39" s="137" t="s">
        <v>241</v>
      </c>
      <c r="AH39" s="137"/>
      <c r="AI39" s="137"/>
      <c r="AJ39" s="137"/>
      <c r="AK39" s="138"/>
      <c r="AL39" s="137"/>
      <c r="AM39" s="137"/>
      <c r="AN39" s="137"/>
      <c r="AO39" s="138"/>
      <c r="AP39" s="229">
        <v>286</v>
      </c>
      <c r="AQ39" s="229">
        <v>259</v>
      </c>
      <c r="AR39" s="229">
        <v>303</v>
      </c>
      <c r="AS39" s="233">
        <f>41495203</f>
        <v>41495203</v>
      </c>
      <c r="AT39" s="229"/>
      <c r="AU39" s="229"/>
      <c r="AV39" s="229"/>
      <c r="AW39" s="228"/>
      <c r="AX39" s="236">
        <f t="shared" ref="AX39:AX59" si="8">AH39+AI39+AJ39+AL39+AM39+AN39+AP39+AQ39+AR39+AT39+AU39+AV39</f>
        <v>848</v>
      </c>
      <c r="AY39" s="239">
        <f>+AK39+AO39+AS39+AW39</f>
        <v>41495203</v>
      </c>
      <c r="AZ39" s="237"/>
      <c r="BA39" s="237"/>
      <c r="BB39" s="237"/>
      <c r="BC39" s="237"/>
      <c r="BD39" s="237"/>
      <c r="BE39" s="237"/>
      <c r="BF39" s="237"/>
      <c r="BG39" s="237"/>
      <c r="BH39" s="237"/>
      <c r="BI39" s="237"/>
      <c r="BJ39" s="237"/>
      <c r="BK39" s="238"/>
    </row>
    <row r="40" spans="1:63" x14ac:dyDescent="0.35">
      <c r="A40" s="137" t="s">
        <v>242</v>
      </c>
      <c r="B40" s="137"/>
      <c r="C40" s="137"/>
      <c r="D40" s="137"/>
      <c r="E40" s="138"/>
      <c r="F40" s="137"/>
      <c r="G40" s="137"/>
      <c r="H40" s="137"/>
      <c r="I40" s="138"/>
      <c r="J40" s="229"/>
      <c r="K40" s="229"/>
      <c r="L40" s="229"/>
      <c r="M40" s="228"/>
      <c r="N40" s="229"/>
      <c r="O40" s="229"/>
      <c r="P40" s="229"/>
      <c r="Q40" s="228"/>
      <c r="R40" s="139">
        <f t="shared" si="7"/>
        <v>0</v>
      </c>
      <c r="S40" s="140">
        <f t="shared" ref="S40:S59" si="9">+E40+I40+M40+Q40</f>
        <v>0</v>
      </c>
      <c r="T40" s="141"/>
      <c r="U40" s="141"/>
      <c r="V40" s="141"/>
      <c r="W40" s="141"/>
      <c r="X40" s="141"/>
      <c r="Y40" s="142"/>
      <c r="Z40" s="142"/>
      <c r="AA40" s="142"/>
      <c r="AB40" s="142"/>
      <c r="AC40" s="142"/>
      <c r="AD40" s="142"/>
      <c r="AE40" s="142"/>
      <c r="AG40" s="137" t="s">
        <v>242</v>
      </c>
      <c r="AH40" s="137"/>
      <c r="AI40" s="137"/>
      <c r="AJ40" s="137"/>
      <c r="AK40" s="138"/>
      <c r="AL40" s="137"/>
      <c r="AM40" s="137"/>
      <c r="AN40" s="137"/>
      <c r="AO40" s="138"/>
      <c r="AP40" s="137"/>
      <c r="AQ40" s="137"/>
      <c r="AR40" s="137"/>
      <c r="AS40" s="138"/>
      <c r="AT40" s="137"/>
      <c r="AU40" s="137"/>
      <c r="AV40" s="137"/>
      <c r="AW40" s="138"/>
      <c r="AX40" s="139">
        <f t="shared" si="8"/>
        <v>0</v>
      </c>
      <c r="AY40" s="140">
        <f t="shared" ref="AY40:AY59" si="10">+AK40+AO40+AS40+AW40</f>
        <v>0</v>
      </c>
      <c r="AZ40" s="142"/>
      <c r="BA40" s="142"/>
      <c r="BB40" s="142"/>
      <c r="BC40" s="142"/>
      <c r="BD40" s="142"/>
      <c r="BE40" s="142"/>
      <c r="BF40" s="142"/>
      <c r="BG40" s="142"/>
      <c r="BH40" s="142"/>
      <c r="BI40" s="142"/>
      <c r="BJ40" s="142"/>
      <c r="BK40" s="142"/>
    </row>
    <row r="41" spans="1:63" x14ac:dyDescent="0.35">
      <c r="A41" s="137" t="s">
        <v>243</v>
      </c>
      <c r="B41" s="137"/>
      <c r="C41" s="137"/>
      <c r="D41" s="137"/>
      <c r="E41" s="138"/>
      <c r="F41" s="137"/>
      <c r="G41" s="137"/>
      <c r="H41" s="137"/>
      <c r="I41" s="138"/>
      <c r="J41" s="137"/>
      <c r="K41" s="137"/>
      <c r="L41" s="137"/>
      <c r="M41" s="138"/>
      <c r="N41" s="137"/>
      <c r="O41" s="137"/>
      <c r="P41" s="137"/>
      <c r="Q41" s="138"/>
      <c r="R41" s="139">
        <f t="shared" si="7"/>
        <v>0</v>
      </c>
      <c r="S41" s="140">
        <f t="shared" si="9"/>
        <v>0</v>
      </c>
      <c r="T41" s="141"/>
      <c r="U41" s="141"/>
      <c r="V41" s="141"/>
      <c r="W41" s="141"/>
      <c r="X41" s="141"/>
      <c r="Y41" s="142"/>
      <c r="Z41" s="142"/>
      <c r="AA41" s="142"/>
      <c r="AB41" s="142"/>
      <c r="AC41" s="142"/>
      <c r="AD41" s="142"/>
      <c r="AE41" s="142"/>
      <c r="AG41" s="137" t="s">
        <v>243</v>
      </c>
      <c r="AH41" s="137"/>
      <c r="AI41" s="137"/>
      <c r="AJ41" s="137"/>
      <c r="AK41" s="138"/>
      <c r="AL41" s="137"/>
      <c r="AM41" s="137"/>
      <c r="AN41" s="137"/>
      <c r="AO41" s="138"/>
      <c r="AP41" s="137"/>
      <c r="AQ41" s="137"/>
      <c r="AR41" s="137"/>
      <c r="AS41" s="138"/>
      <c r="AT41" s="137"/>
      <c r="AU41" s="137"/>
      <c r="AV41" s="137"/>
      <c r="AW41" s="138"/>
      <c r="AX41" s="139">
        <f t="shared" si="8"/>
        <v>0</v>
      </c>
      <c r="AY41" s="140">
        <f t="shared" si="10"/>
        <v>0</v>
      </c>
      <c r="AZ41" s="142"/>
      <c r="BA41" s="142"/>
      <c r="BB41" s="142"/>
      <c r="BC41" s="142"/>
      <c r="BD41" s="142"/>
      <c r="BE41" s="142"/>
      <c r="BF41" s="142"/>
      <c r="BG41" s="142"/>
      <c r="BH41" s="142"/>
      <c r="BI41" s="142"/>
      <c r="BJ41" s="142"/>
      <c r="BK41" s="142"/>
    </row>
    <row r="42" spans="1:63" x14ac:dyDescent="0.35">
      <c r="A42" s="137" t="s">
        <v>244</v>
      </c>
      <c r="B42" s="137"/>
      <c r="C42" s="137"/>
      <c r="D42" s="137"/>
      <c r="E42" s="138"/>
      <c r="F42" s="137"/>
      <c r="G42" s="137"/>
      <c r="H42" s="137"/>
      <c r="I42" s="138"/>
      <c r="J42" s="137"/>
      <c r="K42" s="137"/>
      <c r="L42" s="137"/>
      <c r="M42" s="138"/>
      <c r="N42" s="137"/>
      <c r="O42" s="137"/>
      <c r="P42" s="137"/>
      <c r="Q42" s="138"/>
      <c r="R42" s="139">
        <f t="shared" si="7"/>
        <v>0</v>
      </c>
      <c r="S42" s="140">
        <f t="shared" si="9"/>
        <v>0</v>
      </c>
      <c r="T42" s="141"/>
      <c r="U42" s="141"/>
      <c r="V42" s="141"/>
      <c r="W42" s="141"/>
      <c r="X42" s="141"/>
      <c r="Y42" s="142"/>
      <c r="Z42" s="142"/>
      <c r="AA42" s="142"/>
      <c r="AB42" s="142"/>
      <c r="AC42" s="142"/>
      <c r="AD42" s="142"/>
      <c r="AE42" s="142"/>
      <c r="AG42" s="137" t="s">
        <v>244</v>
      </c>
      <c r="AH42" s="137"/>
      <c r="AI42" s="137"/>
      <c r="AJ42" s="137"/>
      <c r="AK42" s="138"/>
      <c r="AL42" s="137"/>
      <c r="AM42" s="137"/>
      <c r="AN42" s="137"/>
      <c r="AO42" s="138"/>
      <c r="AP42" s="137"/>
      <c r="AQ42" s="137"/>
      <c r="AR42" s="137"/>
      <c r="AS42" s="138"/>
      <c r="AT42" s="137"/>
      <c r="AU42" s="137"/>
      <c r="AV42" s="137"/>
      <c r="AW42" s="138"/>
      <c r="AX42" s="139">
        <f t="shared" si="8"/>
        <v>0</v>
      </c>
      <c r="AY42" s="140">
        <f t="shared" si="10"/>
        <v>0</v>
      </c>
      <c r="AZ42" s="142"/>
      <c r="BA42" s="142"/>
      <c r="BB42" s="142"/>
      <c r="BC42" s="142"/>
      <c r="BD42" s="142"/>
      <c r="BE42" s="142"/>
      <c r="BF42" s="142"/>
      <c r="BG42" s="142"/>
      <c r="BH42" s="142"/>
      <c r="BI42" s="142"/>
      <c r="BJ42" s="142"/>
      <c r="BK42" s="142"/>
    </row>
    <row r="43" spans="1:63" x14ac:dyDescent="0.35">
      <c r="A43" s="137" t="s">
        <v>245</v>
      </c>
      <c r="B43" s="137"/>
      <c r="C43" s="137"/>
      <c r="D43" s="137"/>
      <c r="E43" s="138"/>
      <c r="F43" s="137"/>
      <c r="G43" s="137"/>
      <c r="H43" s="137"/>
      <c r="I43" s="138"/>
      <c r="J43" s="137"/>
      <c r="K43" s="137"/>
      <c r="L43" s="137"/>
      <c r="M43" s="138"/>
      <c r="N43" s="137"/>
      <c r="O43" s="137"/>
      <c r="P43" s="137"/>
      <c r="Q43" s="138"/>
      <c r="R43" s="139">
        <f t="shared" si="7"/>
        <v>0</v>
      </c>
      <c r="S43" s="140">
        <f t="shared" si="9"/>
        <v>0</v>
      </c>
      <c r="T43" s="141"/>
      <c r="U43" s="141"/>
      <c r="V43" s="141"/>
      <c r="W43" s="141"/>
      <c r="X43" s="141"/>
      <c r="Y43" s="142"/>
      <c r="Z43" s="142"/>
      <c r="AA43" s="142"/>
      <c r="AB43" s="142"/>
      <c r="AC43" s="142"/>
      <c r="AD43" s="142"/>
      <c r="AE43" s="142"/>
      <c r="AG43" s="137" t="s">
        <v>245</v>
      </c>
      <c r="AH43" s="137"/>
      <c r="AI43" s="137"/>
      <c r="AJ43" s="137"/>
      <c r="AK43" s="138"/>
      <c r="AL43" s="137"/>
      <c r="AM43" s="137"/>
      <c r="AN43" s="137"/>
      <c r="AO43" s="138"/>
      <c r="AP43" s="137"/>
      <c r="AQ43" s="137"/>
      <c r="AR43" s="137"/>
      <c r="AS43" s="138"/>
      <c r="AT43" s="137"/>
      <c r="AU43" s="137"/>
      <c r="AV43" s="137"/>
      <c r="AW43" s="138"/>
      <c r="AX43" s="139">
        <f t="shared" si="8"/>
        <v>0</v>
      </c>
      <c r="AY43" s="140">
        <f t="shared" si="10"/>
        <v>0</v>
      </c>
      <c r="AZ43" s="142"/>
      <c r="BA43" s="142"/>
      <c r="BB43" s="142"/>
      <c r="BC43" s="142"/>
      <c r="BD43" s="142"/>
      <c r="BE43" s="142"/>
      <c r="BF43" s="142"/>
      <c r="BG43" s="142"/>
      <c r="BH43" s="142"/>
      <c r="BI43" s="142"/>
      <c r="BJ43" s="142"/>
      <c r="BK43" s="142"/>
    </row>
    <row r="44" spans="1:63" x14ac:dyDescent="0.35">
      <c r="A44" s="137" t="s">
        <v>246</v>
      </c>
      <c r="B44" s="137"/>
      <c r="C44" s="137"/>
      <c r="D44" s="137"/>
      <c r="E44" s="138"/>
      <c r="F44" s="137"/>
      <c r="G44" s="137"/>
      <c r="H44" s="137"/>
      <c r="I44" s="138"/>
      <c r="J44" s="137"/>
      <c r="K44" s="137"/>
      <c r="L44" s="137"/>
      <c r="M44" s="138"/>
      <c r="N44" s="137"/>
      <c r="O44" s="137"/>
      <c r="P44" s="137"/>
      <c r="Q44" s="138"/>
      <c r="R44" s="139">
        <f t="shared" si="7"/>
        <v>0</v>
      </c>
      <c r="S44" s="140">
        <f t="shared" si="9"/>
        <v>0</v>
      </c>
      <c r="T44" s="141"/>
      <c r="U44" s="141"/>
      <c r="V44" s="141"/>
      <c r="W44" s="141"/>
      <c r="X44" s="141"/>
      <c r="Y44" s="142"/>
      <c r="Z44" s="142"/>
      <c r="AA44" s="142"/>
      <c r="AB44" s="142"/>
      <c r="AC44" s="142"/>
      <c r="AD44" s="142"/>
      <c r="AE44" s="142"/>
      <c r="AG44" s="137" t="s">
        <v>246</v>
      </c>
      <c r="AH44" s="137"/>
      <c r="AI44" s="137"/>
      <c r="AJ44" s="137"/>
      <c r="AK44" s="138"/>
      <c r="AL44" s="137"/>
      <c r="AM44" s="137"/>
      <c r="AN44" s="137"/>
      <c r="AO44" s="138"/>
      <c r="AP44" s="137"/>
      <c r="AQ44" s="137"/>
      <c r="AR44" s="137"/>
      <c r="AS44" s="138"/>
      <c r="AT44" s="137"/>
      <c r="AU44" s="137"/>
      <c r="AV44" s="137"/>
      <c r="AW44" s="138"/>
      <c r="AX44" s="139">
        <f t="shared" si="8"/>
        <v>0</v>
      </c>
      <c r="AY44" s="140">
        <f t="shared" si="10"/>
        <v>0</v>
      </c>
      <c r="AZ44" s="142"/>
      <c r="BA44" s="142"/>
      <c r="BB44" s="142"/>
      <c r="BC44" s="142"/>
      <c r="BD44" s="142"/>
      <c r="BE44" s="142"/>
      <c r="BF44" s="142"/>
      <c r="BG44" s="142"/>
      <c r="BH44" s="142"/>
      <c r="BI44" s="142"/>
      <c r="BJ44" s="142"/>
      <c r="BK44" s="142"/>
    </row>
    <row r="45" spans="1:63" x14ac:dyDescent="0.35">
      <c r="A45" s="137" t="s">
        <v>247</v>
      </c>
      <c r="B45" s="137"/>
      <c r="C45" s="137"/>
      <c r="D45" s="137"/>
      <c r="E45" s="138"/>
      <c r="F45" s="137"/>
      <c r="G45" s="137"/>
      <c r="H45" s="137"/>
      <c r="I45" s="138"/>
      <c r="J45" s="137"/>
      <c r="K45" s="137"/>
      <c r="L45" s="137"/>
      <c r="M45" s="138"/>
      <c r="N45" s="137"/>
      <c r="O45" s="137"/>
      <c r="P45" s="137"/>
      <c r="Q45" s="138"/>
      <c r="R45" s="139">
        <f t="shared" si="7"/>
        <v>0</v>
      </c>
      <c r="S45" s="140">
        <f t="shared" si="9"/>
        <v>0</v>
      </c>
      <c r="T45" s="141"/>
      <c r="U45" s="141"/>
      <c r="V45" s="141"/>
      <c r="W45" s="141"/>
      <c r="X45" s="141"/>
      <c r="Y45" s="142"/>
      <c r="Z45" s="142"/>
      <c r="AA45" s="142"/>
      <c r="AB45" s="142"/>
      <c r="AC45" s="142"/>
      <c r="AD45" s="142"/>
      <c r="AE45" s="142"/>
      <c r="AG45" s="137" t="s">
        <v>247</v>
      </c>
      <c r="AH45" s="137"/>
      <c r="AI45" s="137"/>
      <c r="AJ45" s="137"/>
      <c r="AK45" s="138"/>
      <c r="AL45" s="137"/>
      <c r="AM45" s="137"/>
      <c r="AN45" s="137"/>
      <c r="AO45" s="138"/>
      <c r="AP45" s="137"/>
      <c r="AQ45" s="137"/>
      <c r="AR45" s="137"/>
      <c r="AS45" s="138"/>
      <c r="AT45" s="137"/>
      <c r="AU45" s="137"/>
      <c r="AV45" s="137"/>
      <c r="AW45" s="138"/>
      <c r="AX45" s="139">
        <f t="shared" si="8"/>
        <v>0</v>
      </c>
      <c r="AY45" s="140">
        <f t="shared" si="10"/>
        <v>0</v>
      </c>
      <c r="AZ45" s="142"/>
      <c r="BA45" s="142"/>
      <c r="BB45" s="142"/>
      <c r="BC45" s="142"/>
      <c r="BD45" s="142"/>
      <c r="BE45" s="142"/>
      <c r="BF45" s="142"/>
      <c r="BG45" s="142"/>
      <c r="BH45" s="142"/>
      <c r="BI45" s="142"/>
      <c r="BJ45" s="142"/>
      <c r="BK45" s="142"/>
    </row>
    <row r="46" spans="1:63" x14ac:dyDescent="0.35">
      <c r="A46" s="137" t="s">
        <v>248</v>
      </c>
      <c r="B46" s="137"/>
      <c r="C46" s="137"/>
      <c r="D46" s="137"/>
      <c r="E46" s="138"/>
      <c r="F46" s="137"/>
      <c r="G46" s="137"/>
      <c r="H46" s="137"/>
      <c r="I46" s="138"/>
      <c r="J46" s="137"/>
      <c r="K46" s="137"/>
      <c r="L46" s="137"/>
      <c r="M46" s="138"/>
      <c r="N46" s="137"/>
      <c r="O46" s="137"/>
      <c r="P46" s="137"/>
      <c r="Q46" s="138"/>
      <c r="R46" s="139">
        <f t="shared" si="7"/>
        <v>0</v>
      </c>
      <c r="S46" s="140">
        <f t="shared" si="9"/>
        <v>0</v>
      </c>
      <c r="T46" s="141"/>
      <c r="U46" s="141"/>
      <c r="V46" s="141"/>
      <c r="W46" s="141"/>
      <c r="X46" s="141"/>
      <c r="Y46" s="142"/>
      <c r="Z46" s="142"/>
      <c r="AA46" s="142"/>
      <c r="AB46" s="142"/>
      <c r="AC46" s="142"/>
      <c r="AD46" s="142"/>
      <c r="AE46" s="142"/>
      <c r="AG46" s="137" t="s">
        <v>248</v>
      </c>
      <c r="AH46" s="137"/>
      <c r="AI46" s="137"/>
      <c r="AJ46" s="137"/>
      <c r="AK46" s="138"/>
      <c r="AL46" s="137"/>
      <c r="AM46" s="137"/>
      <c r="AN46" s="137"/>
      <c r="AO46" s="138"/>
      <c r="AP46" s="137"/>
      <c r="AQ46" s="137"/>
      <c r="AR46" s="137"/>
      <c r="AS46" s="138"/>
      <c r="AT46" s="137"/>
      <c r="AU46" s="137"/>
      <c r="AV46" s="137"/>
      <c r="AW46" s="138"/>
      <c r="AX46" s="139">
        <f t="shared" si="8"/>
        <v>0</v>
      </c>
      <c r="AY46" s="140">
        <f t="shared" si="10"/>
        <v>0</v>
      </c>
      <c r="AZ46" s="142"/>
      <c r="BA46" s="142"/>
      <c r="BB46" s="142"/>
      <c r="BC46" s="142"/>
      <c r="BD46" s="142"/>
      <c r="BE46" s="142"/>
      <c r="BF46" s="142"/>
      <c r="BG46" s="142"/>
      <c r="BH46" s="142"/>
      <c r="BI46" s="142"/>
      <c r="BJ46" s="142"/>
      <c r="BK46" s="142"/>
    </row>
    <row r="47" spans="1:63" x14ac:dyDescent="0.35">
      <c r="A47" s="137" t="s">
        <v>249</v>
      </c>
      <c r="B47" s="137"/>
      <c r="C47" s="137"/>
      <c r="D47" s="137"/>
      <c r="E47" s="138"/>
      <c r="F47" s="137"/>
      <c r="G47" s="137"/>
      <c r="H47" s="137"/>
      <c r="I47" s="138"/>
      <c r="J47" s="137"/>
      <c r="K47" s="137"/>
      <c r="L47" s="137"/>
      <c r="M47" s="138"/>
      <c r="N47" s="137"/>
      <c r="O47" s="137"/>
      <c r="P47" s="137"/>
      <c r="Q47" s="138"/>
      <c r="R47" s="139">
        <f t="shared" si="7"/>
        <v>0</v>
      </c>
      <c r="S47" s="140">
        <f t="shared" si="9"/>
        <v>0</v>
      </c>
      <c r="T47" s="141"/>
      <c r="U47" s="141"/>
      <c r="V47" s="141"/>
      <c r="W47" s="141"/>
      <c r="X47" s="141"/>
      <c r="Y47" s="142"/>
      <c r="Z47" s="142"/>
      <c r="AA47" s="142"/>
      <c r="AB47" s="142"/>
      <c r="AC47" s="142"/>
      <c r="AD47" s="142"/>
      <c r="AE47" s="142"/>
      <c r="AG47" s="137" t="s">
        <v>249</v>
      </c>
      <c r="AH47" s="137"/>
      <c r="AI47" s="137"/>
      <c r="AJ47" s="137"/>
      <c r="AK47" s="138"/>
      <c r="AL47" s="137"/>
      <c r="AM47" s="137"/>
      <c r="AN47" s="137"/>
      <c r="AO47" s="138"/>
      <c r="AP47" s="137"/>
      <c r="AQ47" s="137"/>
      <c r="AR47" s="137"/>
      <c r="AS47" s="138"/>
      <c r="AT47" s="137"/>
      <c r="AU47" s="137"/>
      <c r="AV47" s="137"/>
      <c r="AW47" s="138"/>
      <c r="AX47" s="139">
        <f t="shared" si="8"/>
        <v>0</v>
      </c>
      <c r="AY47" s="140">
        <f t="shared" si="10"/>
        <v>0</v>
      </c>
      <c r="AZ47" s="142"/>
      <c r="BA47" s="142"/>
      <c r="BB47" s="142"/>
      <c r="BC47" s="142"/>
      <c r="BD47" s="142"/>
      <c r="BE47" s="142"/>
      <c r="BF47" s="142"/>
      <c r="BG47" s="142"/>
      <c r="BH47" s="142"/>
      <c r="BI47" s="137"/>
      <c r="BJ47" s="137"/>
      <c r="BK47" s="137"/>
    </row>
    <row r="48" spans="1:63" x14ac:dyDescent="0.35">
      <c r="A48" s="137" t="s">
        <v>250</v>
      </c>
      <c r="B48" s="137"/>
      <c r="C48" s="137"/>
      <c r="D48" s="137"/>
      <c r="E48" s="138"/>
      <c r="F48" s="137"/>
      <c r="G48" s="137"/>
      <c r="H48" s="137"/>
      <c r="I48" s="138"/>
      <c r="J48" s="137"/>
      <c r="K48" s="137"/>
      <c r="L48" s="137"/>
      <c r="M48" s="138"/>
      <c r="N48" s="137"/>
      <c r="O48" s="137"/>
      <c r="P48" s="137"/>
      <c r="Q48" s="138"/>
      <c r="R48" s="139">
        <f t="shared" si="7"/>
        <v>0</v>
      </c>
      <c r="S48" s="140">
        <f t="shared" si="9"/>
        <v>0</v>
      </c>
      <c r="T48" s="141"/>
      <c r="U48" s="141"/>
      <c r="V48" s="141"/>
      <c r="W48" s="141"/>
      <c r="X48" s="141"/>
      <c r="Y48" s="142"/>
      <c r="Z48" s="142"/>
      <c r="AA48" s="142"/>
      <c r="AB48" s="142"/>
      <c r="AC48" s="142"/>
      <c r="AD48" s="142"/>
      <c r="AE48" s="142"/>
      <c r="AG48" s="137" t="s">
        <v>250</v>
      </c>
      <c r="AH48" s="137"/>
      <c r="AI48" s="137"/>
      <c r="AJ48" s="137"/>
      <c r="AK48" s="138"/>
      <c r="AL48" s="137"/>
      <c r="AM48" s="137"/>
      <c r="AN48" s="137"/>
      <c r="AO48" s="138"/>
      <c r="AP48" s="137"/>
      <c r="AQ48" s="137"/>
      <c r="AR48" s="137"/>
      <c r="AS48" s="138"/>
      <c r="AT48" s="137"/>
      <c r="AU48" s="137"/>
      <c r="AV48" s="137"/>
      <c r="AW48" s="138"/>
      <c r="AX48" s="139">
        <f t="shared" si="8"/>
        <v>0</v>
      </c>
      <c r="AY48" s="140">
        <f t="shared" si="10"/>
        <v>0</v>
      </c>
      <c r="AZ48" s="142"/>
      <c r="BA48" s="142"/>
      <c r="BB48" s="142"/>
      <c r="BC48" s="142"/>
      <c r="BD48" s="142"/>
      <c r="BE48" s="142"/>
      <c r="BF48" s="142"/>
      <c r="BG48" s="142"/>
      <c r="BH48" s="142"/>
      <c r="BI48" s="137"/>
      <c r="BJ48" s="137"/>
      <c r="BK48" s="137"/>
    </row>
    <row r="49" spans="1:63" x14ac:dyDescent="0.35">
      <c r="A49" s="137" t="s">
        <v>251</v>
      </c>
      <c r="B49" s="137"/>
      <c r="C49" s="137"/>
      <c r="D49" s="137"/>
      <c r="E49" s="138"/>
      <c r="F49" s="137"/>
      <c r="G49" s="137"/>
      <c r="H49" s="137"/>
      <c r="I49" s="138"/>
      <c r="J49" s="137"/>
      <c r="K49" s="137"/>
      <c r="L49" s="137"/>
      <c r="M49" s="138"/>
      <c r="N49" s="137"/>
      <c r="O49" s="137"/>
      <c r="P49" s="137"/>
      <c r="Q49" s="138"/>
      <c r="R49" s="139">
        <f t="shared" si="7"/>
        <v>0</v>
      </c>
      <c r="S49" s="140">
        <f t="shared" si="9"/>
        <v>0</v>
      </c>
      <c r="T49" s="141"/>
      <c r="U49" s="141"/>
      <c r="V49" s="141"/>
      <c r="W49" s="141"/>
      <c r="X49" s="141"/>
      <c r="Y49" s="142"/>
      <c r="Z49" s="142"/>
      <c r="AA49" s="142"/>
      <c r="AB49" s="142"/>
      <c r="AC49" s="142"/>
      <c r="AD49" s="142"/>
      <c r="AE49" s="142"/>
      <c r="AG49" s="137" t="s">
        <v>251</v>
      </c>
      <c r="AH49" s="137"/>
      <c r="AI49" s="137"/>
      <c r="AJ49" s="137"/>
      <c r="AK49" s="138"/>
      <c r="AL49" s="137"/>
      <c r="AM49" s="137"/>
      <c r="AN49" s="137"/>
      <c r="AO49" s="138"/>
      <c r="AP49" s="137"/>
      <c r="AQ49" s="137"/>
      <c r="AR49" s="137"/>
      <c r="AS49" s="138"/>
      <c r="AT49" s="137"/>
      <c r="AU49" s="137"/>
      <c r="AV49" s="137"/>
      <c r="AW49" s="138"/>
      <c r="AX49" s="139">
        <f t="shared" si="8"/>
        <v>0</v>
      </c>
      <c r="AY49" s="140">
        <f t="shared" si="10"/>
        <v>0</v>
      </c>
      <c r="AZ49" s="142"/>
      <c r="BA49" s="142"/>
      <c r="BB49" s="142"/>
      <c r="BC49" s="142"/>
      <c r="BD49" s="142"/>
      <c r="BE49" s="142"/>
      <c r="BF49" s="142"/>
      <c r="BG49" s="142"/>
      <c r="BH49" s="142"/>
      <c r="BI49" s="137"/>
      <c r="BJ49" s="137"/>
      <c r="BK49" s="137"/>
    </row>
    <row r="50" spans="1:63" x14ac:dyDescent="0.35">
      <c r="A50" s="137" t="s">
        <v>252</v>
      </c>
      <c r="B50" s="137"/>
      <c r="C50" s="137"/>
      <c r="D50" s="137"/>
      <c r="E50" s="138"/>
      <c r="F50" s="137"/>
      <c r="G50" s="137"/>
      <c r="H50" s="137"/>
      <c r="I50" s="138"/>
      <c r="J50" s="137"/>
      <c r="K50" s="137"/>
      <c r="L50" s="137"/>
      <c r="M50" s="138"/>
      <c r="N50" s="137"/>
      <c r="O50" s="137"/>
      <c r="P50" s="137"/>
      <c r="Q50" s="138"/>
      <c r="R50" s="139">
        <f t="shared" si="7"/>
        <v>0</v>
      </c>
      <c r="S50" s="140">
        <f t="shared" si="9"/>
        <v>0</v>
      </c>
      <c r="T50" s="141"/>
      <c r="U50" s="141"/>
      <c r="V50" s="141"/>
      <c r="W50" s="141"/>
      <c r="X50" s="141"/>
      <c r="Y50" s="142"/>
      <c r="Z50" s="142"/>
      <c r="AA50" s="142"/>
      <c r="AB50" s="142"/>
      <c r="AC50" s="142"/>
      <c r="AD50" s="142"/>
      <c r="AE50" s="142"/>
      <c r="AG50" s="137" t="s">
        <v>252</v>
      </c>
      <c r="AH50" s="137"/>
      <c r="AI50" s="137"/>
      <c r="AJ50" s="137"/>
      <c r="AK50" s="138"/>
      <c r="AL50" s="137"/>
      <c r="AM50" s="137"/>
      <c r="AN50" s="137"/>
      <c r="AO50" s="138"/>
      <c r="AP50" s="137"/>
      <c r="AQ50" s="137"/>
      <c r="AR50" s="137"/>
      <c r="AS50" s="138"/>
      <c r="AT50" s="137"/>
      <c r="AU50" s="137"/>
      <c r="AV50" s="137"/>
      <c r="AW50" s="138"/>
      <c r="AX50" s="139">
        <f t="shared" si="8"/>
        <v>0</v>
      </c>
      <c r="AY50" s="140">
        <f t="shared" si="10"/>
        <v>0</v>
      </c>
      <c r="AZ50" s="142"/>
      <c r="BA50" s="142"/>
      <c r="BB50" s="142"/>
      <c r="BC50" s="142"/>
      <c r="BD50" s="142"/>
      <c r="BE50" s="142"/>
      <c r="BF50" s="142"/>
      <c r="BG50" s="142"/>
      <c r="BH50" s="142"/>
      <c r="BI50" s="142"/>
      <c r="BJ50" s="142"/>
      <c r="BK50" s="142"/>
    </row>
    <row r="51" spans="1:63" x14ac:dyDescent="0.35">
      <c r="A51" s="137" t="s">
        <v>253</v>
      </c>
      <c r="B51" s="137"/>
      <c r="C51" s="137"/>
      <c r="D51" s="137"/>
      <c r="E51" s="138"/>
      <c r="F51" s="137"/>
      <c r="G51" s="137"/>
      <c r="H51" s="137"/>
      <c r="I51" s="138"/>
      <c r="J51" s="137"/>
      <c r="K51" s="137"/>
      <c r="L51" s="137"/>
      <c r="M51" s="138"/>
      <c r="N51" s="137"/>
      <c r="O51" s="137"/>
      <c r="P51" s="137"/>
      <c r="Q51" s="138"/>
      <c r="R51" s="139">
        <f t="shared" si="7"/>
        <v>0</v>
      </c>
      <c r="S51" s="140">
        <f t="shared" si="9"/>
        <v>0</v>
      </c>
      <c r="T51" s="141"/>
      <c r="U51" s="141"/>
      <c r="V51" s="141"/>
      <c r="W51" s="141"/>
      <c r="X51" s="141"/>
      <c r="Y51" s="142"/>
      <c r="Z51" s="142"/>
      <c r="AA51" s="142"/>
      <c r="AB51" s="142"/>
      <c r="AC51" s="142"/>
      <c r="AD51" s="142"/>
      <c r="AE51" s="142"/>
      <c r="AG51" s="137" t="s">
        <v>253</v>
      </c>
      <c r="AH51" s="137"/>
      <c r="AI51" s="137"/>
      <c r="AJ51" s="137"/>
      <c r="AK51" s="138"/>
      <c r="AL51" s="137"/>
      <c r="AM51" s="137"/>
      <c r="AN51" s="137"/>
      <c r="AO51" s="138"/>
      <c r="AP51" s="137"/>
      <c r="AQ51" s="137"/>
      <c r="AR51" s="137"/>
      <c r="AS51" s="138"/>
      <c r="AT51" s="137"/>
      <c r="AU51" s="137"/>
      <c r="AV51" s="137"/>
      <c r="AW51" s="138"/>
      <c r="AX51" s="139">
        <f t="shared" si="8"/>
        <v>0</v>
      </c>
      <c r="AY51" s="140">
        <f t="shared" si="10"/>
        <v>0</v>
      </c>
      <c r="AZ51" s="142"/>
      <c r="BA51" s="142"/>
      <c r="BB51" s="142"/>
      <c r="BC51" s="142"/>
      <c r="BD51" s="142"/>
      <c r="BE51" s="142"/>
      <c r="BF51" s="142"/>
      <c r="BG51" s="142"/>
      <c r="BH51" s="142"/>
      <c r="BI51" s="142"/>
      <c r="BJ51" s="142"/>
      <c r="BK51" s="142"/>
    </row>
    <row r="52" spans="1:63" x14ac:dyDescent="0.35">
      <c r="A52" s="137" t="s">
        <v>254</v>
      </c>
      <c r="B52" s="137"/>
      <c r="C52" s="137"/>
      <c r="D52" s="137"/>
      <c r="E52" s="138"/>
      <c r="F52" s="137"/>
      <c r="G52" s="137"/>
      <c r="H52" s="137"/>
      <c r="I52" s="138"/>
      <c r="J52" s="137"/>
      <c r="K52" s="137"/>
      <c r="L52" s="137"/>
      <c r="M52" s="138"/>
      <c r="N52" s="137"/>
      <c r="O52" s="137"/>
      <c r="P52" s="137"/>
      <c r="Q52" s="138"/>
      <c r="R52" s="139">
        <f t="shared" si="7"/>
        <v>0</v>
      </c>
      <c r="S52" s="140">
        <f t="shared" si="9"/>
        <v>0</v>
      </c>
      <c r="T52" s="141"/>
      <c r="U52" s="141"/>
      <c r="V52" s="141"/>
      <c r="W52" s="141"/>
      <c r="X52" s="141"/>
      <c r="Y52" s="142"/>
      <c r="Z52" s="142"/>
      <c r="AA52" s="142"/>
      <c r="AB52" s="142"/>
      <c r="AC52" s="142"/>
      <c r="AD52" s="142"/>
      <c r="AE52" s="142"/>
      <c r="AG52" s="137" t="s">
        <v>254</v>
      </c>
      <c r="AH52" s="137"/>
      <c r="AI52" s="137"/>
      <c r="AJ52" s="137"/>
      <c r="AK52" s="138"/>
      <c r="AL52" s="137"/>
      <c r="AM52" s="137"/>
      <c r="AN52" s="137"/>
      <c r="AO52" s="138"/>
      <c r="AP52" s="137"/>
      <c r="AQ52" s="137"/>
      <c r="AR52" s="137"/>
      <c r="AS52" s="138"/>
      <c r="AT52" s="137"/>
      <c r="AU52" s="137"/>
      <c r="AV52" s="137"/>
      <c r="AW52" s="138"/>
      <c r="AX52" s="139">
        <f t="shared" si="8"/>
        <v>0</v>
      </c>
      <c r="AY52" s="140">
        <f t="shared" si="10"/>
        <v>0</v>
      </c>
      <c r="AZ52" s="142"/>
      <c r="BA52" s="142"/>
      <c r="BB52" s="142"/>
      <c r="BC52" s="142"/>
      <c r="BD52" s="142"/>
      <c r="BE52" s="142"/>
      <c r="BF52" s="142"/>
      <c r="BG52" s="142"/>
      <c r="BH52" s="142"/>
      <c r="BI52" s="142"/>
      <c r="BJ52" s="142"/>
      <c r="BK52" s="142"/>
    </row>
    <row r="53" spans="1:63" x14ac:dyDescent="0.35">
      <c r="A53" s="137" t="s">
        <v>255</v>
      </c>
      <c r="B53" s="137"/>
      <c r="C53" s="137"/>
      <c r="D53" s="137"/>
      <c r="E53" s="138"/>
      <c r="F53" s="137"/>
      <c r="G53" s="137"/>
      <c r="H53" s="137"/>
      <c r="I53" s="138"/>
      <c r="J53" s="137"/>
      <c r="K53" s="137"/>
      <c r="L53" s="137"/>
      <c r="M53" s="138"/>
      <c r="N53" s="137"/>
      <c r="O53" s="137"/>
      <c r="P53" s="137"/>
      <c r="Q53" s="138"/>
      <c r="R53" s="139">
        <f t="shared" si="7"/>
        <v>0</v>
      </c>
      <c r="S53" s="140">
        <f t="shared" si="9"/>
        <v>0</v>
      </c>
      <c r="T53" s="141"/>
      <c r="U53" s="141"/>
      <c r="V53" s="141"/>
      <c r="W53" s="141"/>
      <c r="X53" s="141"/>
      <c r="Y53" s="142"/>
      <c r="Z53" s="142"/>
      <c r="AA53" s="142"/>
      <c r="AB53" s="142"/>
      <c r="AC53" s="142"/>
      <c r="AD53" s="142"/>
      <c r="AE53" s="142"/>
      <c r="AG53" s="137" t="s">
        <v>255</v>
      </c>
      <c r="AH53" s="137"/>
      <c r="AI53" s="137"/>
      <c r="AJ53" s="137"/>
      <c r="AK53" s="138"/>
      <c r="AL53" s="137"/>
      <c r="AM53" s="137"/>
      <c r="AN53" s="137"/>
      <c r="AO53" s="138"/>
      <c r="AP53" s="137"/>
      <c r="AQ53" s="137"/>
      <c r="AR53" s="137"/>
      <c r="AS53" s="138"/>
      <c r="AT53" s="137"/>
      <c r="AU53" s="137"/>
      <c r="AV53" s="137"/>
      <c r="AW53" s="138"/>
      <c r="AX53" s="139">
        <f t="shared" si="8"/>
        <v>0</v>
      </c>
      <c r="AY53" s="140">
        <f t="shared" si="10"/>
        <v>0</v>
      </c>
      <c r="AZ53" s="142"/>
      <c r="BA53" s="142"/>
      <c r="BB53" s="142"/>
      <c r="BC53" s="142"/>
      <c r="BD53" s="142"/>
      <c r="BE53" s="142"/>
      <c r="BF53" s="142"/>
      <c r="BG53" s="142"/>
      <c r="BH53" s="142"/>
      <c r="BI53" s="142"/>
      <c r="BJ53" s="142"/>
      <c r="BK53" s="142"/>
    </row>
    <row r="54" spans="1:63" x14ac:dyDescent="0.35">
      <c r="A54" s="137" t="s">
        <v>256</v>
      </c>
      <c r="B54" s="137"/>
      <c r="C54" s="137"/>
      <c r="D54" s="137"/>
      <c r="E54" s="138"/>
      <c r="F54" s="137"/>
      <c r="G54" s="137"/>
      <c r="H54" s="137"/>
      <c r="I54" s="138"/>
      <c r="J54" s="137"/>
      <c r="K54" s="137"/>
      <c r="L54" s="137"/>
      <c r="M54" s="138"/>
      <c r="N54" s="137"/>
      <c r="O54" s="137"/>
      <c r="P54" s="137"/>
      <c r="Q54" s="138"/>
      <c r="R54" s="139">
        <f t="shared" si="7"/>
        <v>0</v>
      </c>
      <c r="S54" s="140">
        <f t="shared" si="9"/>
        <v>0</v>
      </c>
      <c r="T54" s="141"/>
      <c r="U54" s="141"/>
      <c r="V54" s="141"/>
      <c r="W54" s="141"/>
      <c r="X54" s="141"/>
      <c r="Y54" s="142"/>
      <c r="Z54" s="142"/>
      <c r="AA54" s="142"/>
      <c r="AB54" s="142"/>
      <c r="AC54" s="142"/>
      <c r="AD54" s="142"/>
      <c r="AE54" s="142"/>
      <c r="AG54" s="137" t="s">
        <v>256</v>
      </c>
      <c r="AH54" s="137"/>
      <c r="AI54" s="137"/>
      <c r="AJ54" s="137"/>
      <c r="AK54" s="138"/>
      <c r="AL54" s="137"/>
      <c r="AM54" s="137"/>
      <c r="AN54" s="137"/>
      <c r="AO54" s="138"/>
      <c r="AP54" s="137"/>
      <c r="AQ54" s="137"/>
      <c r="AR54" s="137"/>
      <c r="AS54" s="138"/>
      <c r="AT54" s="137"/>
      <c r="AU54" s="137"/>
      <c r="AV54" s="137"/>
      <c r="AW54" s="138"/>
      <c r="AX54" s="139">
        <f t="shared" si="8"/>
        <v>0</v>
      </c>
      <c r="AY54" s="140">
        <f t="shared" si="10"/>
        <v>0</v>
      </c>
      <c r="AZ54" s="142"/>
      <c r="BA54" s="142"/>
      <c r="BB54" s="142"/>
      <c r="BC54" s="142"/>
      <c r="BD54" s="142"/>
      <c r="BE54" s="142"/>
      <c r="BF54" s="142"/>
      <c r="BG54" s="142"/>
      <c r="BH54" s="142"/>
      <c r="BI54" s="142"/>
      <c r="BJ54" s="142"/>
      <c r="BK54" s="142"/>
    </row>
    <row r="55" spans="1:63" x14ac:dyDescent="0.35">
      <c r="A55" s="137" t="s">
        <v>257</v>
      </c>
      <c r="B55" s="137"/>
      <c r="C55" s="137"/>
      <c r="D55" s="137"/>
      <c r="E55" s="138"/>
      <c r="F55" s="137"/>
      <c r="G55" s="137"/>
      <c r="H55" s="137"/>
      <c r="I55" s="138"/>
      <c r="J55" s="137"/>
      <c r="K55" s="137"/>
      <c r="L55" s="137"/>
      <c r="M55" s="138"/>
      <c r="N55" s="137"/>
      <c r="O55" s="137"/>
      <c r="P55" s="137"/>
      <c r="Q55" s="138"/>
      <c r="R55" s="139">
        <f t="shared" si="7"/>
        <v>0</v>
      </c>
      <c r="S55" s="140">
        <f t="shared" si="9"/>
        <v>0</v>
      </c>
      <c r="T55" s="141"/>
      <c r="U55" s="141"/>
      <c r="V55" s="141"/>
      <c r="W55" s="141"/>
      <c r="X55" s="141"/>
      <c r="Y55" s="142"/>
      <c r="Z55" s="142"/>
      <c r="AA55" s="142"/>
      <c r="AB55" s="142"/>
      <c r="AC55" s="142"/>
      <c r="AD55" s="142"/>
      <c r="AE55" s="142"/>
      <c r="AG55" s="137" t="s">
        <v>257</v>
      </c>
      <c r="AH55" s="137"/>
      <c r="AI55" s="137"/>
      <c r="AJ55" s="137"/>
      <c r="AK55" s="138"/>
      <c r="AL55" s="137"/>
      <c r="AM55" s="137"/>
      <c r="AN55" s="137"/>
      <c r="AO55" s="138"/>
      <c r="AP55" s="137"/>
      <c r="AQ55" s="137"/>
      <c r="AR55" s="137"/>
      <c r="AS55" s="138"/>
      <c r="AT55" s="137"/>
      <c r="AU55" s="137"/>
      <c r="AV55" s="137"/>
      <c r="AW55" s="138"/>
      <c r="AX55" s="139">
        <f t="shared" si="8"/>
        <v>0</v>
      </c>
      <c r="AY55" s="140">
        <f t="shared" si="10"/>
        <v>0</v>
      </c>
      <c r="AZ55" s="142"/>
      <c r="BA55" s="142"/>
      <c r="BB55" s="142"/>
      <c r="BC55" s="142"/>
      <c r="BD55" s="142"/>
      <c r="BE55" s="142"/>
      <c r="BF55" s="142"/>
      <c r="BG55" s="142"/>
      <c r="BH55" s="142"/>
      <c r="BI55" s="142"/>
      <c r="BJ55" s="142"/>
      <c r="BK55" s="142"/>
    </row>
    <row r="56" spans="1:63" x14ac:dyDescent="0.35">
      <c r="A56" s="137" t="s">
        <v>258</v>
      </c>
      <c r="B56" s="137"/>
      <c r="C56" s="137"/>
      <c r="D56" s="137"/>
      <c r="E56" s="138"/>
      <c r="F56" s="137"/>
      <c r="G56" s="137"/>
      <c r="H56" s="137"/>
      <c r="I56" s="138"/>
      <c r="J56" s="137"/>
      <c r="K56" s="137"/>
      <c r="L56" s="137"/>
      <c r="M56" s="138"/>
      <c r="N56" s="137"/>
      <c r="O56" s="137"/>
      <c r="P56" s="137"/>
      <c r="Q56" s="138"/>
      <c r="R56" s="139">
        <f t="shared" si="7"/>
        <v>0</v>
      </c>
      <c r="S56" s="140">
        <f t="shared" si="9"/>
        <v>0</v>
      </c>
      <c r="T56" s="141"/>
      <c r="U56" s="141"/>
      <c r="V56" s="141"/>
      <c r="W56" s="141"/>
      <c r="X56" s="141"/>
      <c r="Y56" s="142"/>
      <c r="Z56" s="142"/>
      <c r="AA56" s="142"/>
      <c r="AB56" s="142"/>
      <c r="AC56" s="142"/>
      <c r="AD56" s="142"/>
      <c r="AE56" s="142"/>
      <c r="AG56" s="137" t="s">
        <v>258</v>
      </c>
      <c r="AH56" s="137"/>
      <c r="AI56" s="137"/>
      <c r="AJ56" s="137"/>
      <c r="AK56" s="138"/>
      <c r="AL56" s="137"/>
      <c r="AM56" s="137"/>
      <c r="AN56" s="137"/>
      <c r="AO56" s="138"/>
      <c r="AP56" s="137"/>
      <c r="AQ56" s="137"/>
      <c r="AR56" s="137"/>
      <c r="AS56" s="138"/>
      <c r="AT56" s="137"/>
      <c r="AU56" s="137"/>
      <c r="AV56" s="137"/>
      <c r="AW56" s="138"/>
      <c r="AX56" s="139">
        <f t="shared" si="8"/>
        <v>0</v>
      </c>
      <c r="AY56" s="140">
        <f t="shared" si="10"/>
        <v>0</v>
      </c>
      <c r="AZ56" s="142"/>
      <c r="BA56" s="142"/>
      <c r="BB56" s="142"/>
      <c r="BC56" s="142"/>
      <c r="BD56" s="142"/>
      <c r="BE56" s="142"/>
      <c r="BF56" s="142"/>
      <c r="BG56" s="142"/>
      <c r="BH56" s="142"/>
      <c r="BI56" s="142"/>
      <c r="BJ56" s="142"/>
      <c r="BK56" s="142"/>
    </row>
    <row r="57" spans="1:63" x14ac:dyDescent="0.35">
      <c r="A57" s="137" t="s">
        <v>259</v>
      </c>
      <c r="B57" s="137"/>
      <c r="C57" s="137"/>
      <c r="D57" s="137"/>
      <c r="E57" s="138"/>
      <c r="F57" s="137"/>
      <c r="G57" s="137"/>
      <c r="H57" s="137"/>
      <c r="I57" s="138"/>
      <c r="J57" s="137"/>
      <c r="K57" s="137"/>
      <c r="L57" s="137"/>
      <c r="M57" s="138"/>
      <c r="N57" s="137"/>
      <c r="O57" s="137"/>
      <c r="P57" s="137"/>
      <c r="Q57" s="138"/>
      <c r="R57" s="139">
        <f t="shared" si="7"/>
        <v>0</v>
      </c>
      <c r="S57" s="140">
        <f t="shared" si="9"/>
        <v>0</v>
      </c>
      <c r="T57" s="141"/>
      <c r="U57" s="141"/>
      <c r="V57" s="141"/>
      <c r="W57" s="141"/>
      <c r="X57" s="141"/>
      <c r="Y57" s="142"/>
      <c r="Z57" s="142"/>
      <c r="AA57" s="142"/>
      <c r="AB57" s="142"/>
      <c r="AC57" s="142"/>
      <c r="AD57" s="142"/>
      <c r="AE57" s="142"/>
      <c r="AG57" s="137" t="s">
        <v>259</v>
      </c>
      <c r="AH57" s="137"/>
      <c r="AI57" s="137"/>
      <c r="AJ57" s="137"/>
      <c r="AK57" s="138"/>
      <c r="AL57" s="137"/>
      <c r="AM57" s="137"/>
      <c r="AN57" s="137"/>
      <c r="AO57" s="138"/>
      <c r="AP57" s="137"/>
      <c r="AQ57" s="137"/>
      <c r="AR57" s="137"/>
      <c r="AS57" s="138"/>
      <c r="AT57" s="137"/>
      <c r="AU57" s="137"/>
      <c r="AV57" s="137"/>
      <c r="AW57" s="138"/>
      <c r="AX57" s="139">
        <f t="shared" si="8"/>
        <v>0</v>
      </c>
      <c r="AY57" s="140">
        <f t="shared" si="10"/>
        <v>0</v>
      </c>
      <c r="AZ57" s="142"/>
      <c r="BA57" s="142"/>
      <c r="BB57" s="142"/>
      <c r="BC57" s="142"/>
      <c r="BD57" s="142"/>
      <c r="BE57" s="142"/>
      <c r="BF57" s="142"/>
      <c r="BG57" s="142"/>
      <c r="BH57" s="142"/>
      <c r="BI57" s="142"/>
      <c r="BJ57" s="142"/>
      <c r="BK57" s="142"/>
    </row>
    <row r="58" spans="1:63" x14ac:dyDescent="0.35">
      <c r="A58" s="137" t="s">
        <v>260</v>
      </c>
      <c r="B58" s="137"/>
      <c r="C58" s="137"/>
      <c r="D58" s="137"/>
      <c r="E58" s="138"/>
      <c r="F58" s="137"/>
      <c r="G58" s="137"/>
      <c r="H58" s="137"/>
      <c r="I58" s="138"/>
      <c r="J58" s="137"/>
      <c r="K58" s="137"/>
      <c r="L58" s="137"/>
      <c r="M58" s="138"/>
      <c r="N58" s="137"/>
      <c r="O58" s="137"/>
      <c r="P58" s="137"/>
      <c r="Q58" s="138"/>
      <c r="R58" s="139">
        <f t="shared" si="7"/>
        <v>0</v>
      </c>
      <c r="S58" s="140">
        <f t="shared" si="9"/>
        <v>0</v>
      </c>
      <c r="T58" s="141"/>
      <c r="U58" s="141"/>
      <c r="V58" s="141"/>
      <c r="W58" s="141"/>
      <c r="X58" s="141"/>
      <c r="Y58" s="142"/>
      <c r="Z58" s="142"/>
      <c r="AA58" s="142"/>
      <c r="AB58" s="142"/>
      <c r="AC58" s="142"/>
      <c r="AD58" s="142"/>
      <c r="AE58" s="142"/>
      <c r="AG58" s="137" t="s">
        <v>260</v>
      </c>
      <c r="AH58" s="137"/>
      <c r="AI58" s="137"/>
      <c r="AJ58" s="137"/>
      <c r="AK58" s="138"/>
      <c r="AL58" s="137"/>
      <c r="AM58" s="137"/>
      <c r="AN58" s="137"/>
      <c r="AO58" s="138"/>
      <c r="AP58" s="137"/>
      <c r="AQ58" s="137"/>
      <c r="AR58" s="137"/>
      <c r="AS58" s="138"/>
      <c r="AT58" s="137"/>
      <c r="AU58" s="137"/>
      <c r="AV58" s="137"/>
      <c r="AW58" s="138"/>
      <c r="AX58" s="139">
        <f t="shared" si="8"/>
        <v>0</v>
      </c>
      <c r="AY58" s="140">
        <f t="shared" si="10"/>
        <v>0</v>
      </c>
      <c r="AZ58" s="142"/>
      <c r="BA58" s="142"/>
      <c r="BB58" s="142"/>
      <c r="BC58" s="142"/>
      <c r="BD58" s="142"/>
      <c r="BE58" s="142"/>
      <c r="BF58" s="142"/>
      <c r="BG58" s="142"/>
      <c r="BH58" s="142"/>
      <c r="BI58" s="142"/>
      <c r="BJ58" s="142"/>
      <c r="BK58" s="142"/>
    </row>
    <row r="59" spans="1:63" x14ac:dyDescent="0.35">
      <c r="A59" s="137" t="s">
        <v>261</v>
      </c>
      <c r="B59" s="137"/>
      <c r="C59" s="137"/>
      <c r="D59" s="137"/>
      <c r="E59" s="138"/>
      <c r="F59" s="137"/>
      <c r="G59" s="137"/>
      <c r="H59" s="137"/>
      <c r="I59" s="138"/>
      <c r="J59" s="137"/>
      <c r="K59" s="137"/>
      <c r="L59" s="137"/>
      <c r="M59" s="138"/>
      <c r="N59" s="137"/>
      <c r="O59" s="137"/>
      <c r="P59" s="137"/>
      <c r="Q59" s="138"/>
      <c r="R59" s="139">
        <f t="shared" si="7"/>
        <v>0</v>
      </c>
      <c r="S59" s="140">
        <f t="shared" si="9"/>
        <v>0</v>
      </c>
      <c r="T59" s="141"/>
      <c r="U59" s="141"/>
      <c r="V59" s="141"/>
      <c r="W59" s="141"/>
      <c r="X59" s="141"/>
      <c r="Y59" s="142"/>
      <c r="Z59" s="142"/>
      <c r="AA59" s="142"/>
      <c r="AB59" s="142"/>
      <c r="AC59" s="142"/>
      <c r="AD59" s="142"/>
      <c r="AE59" s="142"/>
      <c r="AG59" s="137" t="s">
        <v>261</v>
      </c>
      <c r="AH59" s="137"/>
      <c r="AI59" s="137"/>
      <c r="AJ59" s="137"/>
      <c r="AK59" s="138"/>
      <c r="AL59" s="137"/>
      <c r="AM59" s="137"/>
      <c r="AN59" s="137"/>
      <c r="AO59" s="138"/>
      <c r="AP59" s="137"/>
      <c r="AQ59" s="137"/>
      <c r="AR59" s="137"/>
      <c r="AS59" s="138"/>
      <c r="AT59" s="137"/>
      <c r="AU59" s="137"/>
      <c r="AV59" s="137"/>
      <c r="AW59" s="138"/>
      <c r="AX59" s="139">
        <f t="shared" si="8"/>
        <v>0</v>
      </c>
      <c r="AY59" s="140">
        <f t="shared" si="10"/>
        <v>0</v>
      </c>
      <c r="AZ59" s="142"/>
      <c r="BA59" s="142"/>
      <c r="BB59" s="142"/>
      <c r="BC59" s="142"/>
      <c r="BD59" s="142"/>
      <c r="BE59" s="142"/>
      <c r="BF59" s="142"/>
      <c r="BG59" s="142"/>
      <c r="BH59" s="142"/>
      <c r="BI59" s="142"/>
      <c r="BJ59" s="142"/>
      <c r="BK59" s="142"/>
    </row>
    <row r="60" spans="1:63" x14ac:dyDescent="0.35">
      <c r="A60" s="144" t="s">
        <v>262</v>
      </c>
      <c r="B60" s="145">
        <f t="shared" ref="B60:Q60" si="11">SUM(B39:B59)</f>
        <v>0</v>
      </c>
      <c r="C60" s="145">
        <f t="shared" si="11"/>
        <v>0</v>
      </c>
      <c r="D60" s="145">
        <f t="shared" si="11"/>
        <v>0</v>
      </c>
      <c r="E60" s="146">
        <f t="shared" si="11"/>
        <v>0</v>
      </c>
      <c r="F60" s="145">
        <f t="shared" si="11"/>
        <v>0</v>
      </c>
      <c r="G60" s="145">
        <f t="shared" si="11"/>
        <v>0</v>
      </c>
      <c r="H60" s="145">
        <f t="shared" si="11"/>
        <v>0</v>
      </c>
      <c r="I60" s="146">
        <f t="shared" si="11"/>
        <v>0</v>
      </c>
      <c r="J60" s="145">
        <f t="shared" si="11"/>
        <v>100</v>
      </c>
      <c r="K60" s="145">
        <f t="shared" si="11"/>
        <v>120</v>
      </c>
      <c r="L60" s="145">
        <f t="shared" si="11"/>
        <v>150</v>
      </c>
      <c r="M60" s="146">
        <f t="shared" si="11"/>
        <v>227055079</v>
      </c>
      <c r="N60" s="145">
        <f t="shared" si="11"/>
        <v>150</v>
      </c>
      <c r="O60" s="145">
        <f t="shared" si="11"/>
        <v>300</v>
      </c>
      <c r="P60" s="145">
        <f t="shared" si="11"/>
        <v>300</v>
      </c>
      <c r="Q60" s="146">
        <f t="shared" si="11"/>
        <v>30660782</v>
      </c>
      <c r="R60" s="145">
        <f t="shared" ref="R60:AE60" si="12">SUM(R39:R59)</f>
        <v>1120</v>
      </c>
      <c r="S60" s="140">
        <f t="shared" si="12"/>
        <v>257715861</v>
      </c>
      <c r="T60" s="145">
        <f t="shared" si="12"/>
        <v>0</v>
      </c>
      <c r="U60" s="145">
        <f t="shared" si="12"/>
        <v>0</v>
      </c>
      <c r="V60" s="145">
        <f t="shared" si="12"/>
        <v>0</v>
      </c>
      <c r="W60" s="145">
        <f t="shared" si="12"/>
        <v>0</v>
      </c>
      <c r="X60" s="145">
        <f t="shared" si="12"/>
        <v>0</v>
      </c>
      <c r="Y60" s="145">
        <f t="shared" si="12"/>
        <v>0</v>
      </c>
      <c r="Z60" s="145">
        <f t="shared" si="12"/>
        <v>0</v>
      </c>
      <c r="AA60" s="145">
        <f t="shared" si="12"/>
        <v>0</v>
      </c>
      <c r="AB60" s="145">
        <f t="shared" si="12"/>
        <v>0</v>
      </c>
      <c r="AC60" s="145">
        <f t="shared" si="12"/>
        <v>0</v>
      </c>
      <c r="AD60" s="145">
        <f t="shared" si="12"/>
        <v>0</v>
      </c>
      <c r="AE60" s="145">
        <f t="shared" si="12"/>
        <v>0</v>
      </c>
      <c r="AG60" s="144" t="s">
        <v>262</v>
      </c>
      <c r="AH60" s="145">
        <f t="shared" ref="AH60:AW60" si="13">SUM(AH39:AH59)</f>
        <v>0</v>
      </c>
      <c r="AI60" s="145">
        <f t="shared" si="13"/>
        <v>0</v>
      </c>
      <c r="AJ60" s="145">
        <f t="shared" si="13"/>
        <v>0</v>
      </c>
      <c r="AK60" s="146">
        <f t="shared" si="13"/>
        <v>0</v>
      </c>
      <c r="AL60" s="145">
        <f t="shared" si="13"/>
        <v>0</v>
      </c>
      <c r="AM60" s="145">
        <f t="shared" si="13"/>
        <v>0</v>
      </c>
      <c r="AN60" s="145">
        <f t="shared" si="13"/>
        <v>0</v>
      </c>
      <c r="AO60" s="146">
        <f t="shared" si="13"/>
        <v>0</v>
      </c>
      <c r="AP60" s="145">
        <f t="shared" si="13"/>
        <v>286</v>
      </c>
      <c r="AQ60" s="145">
        <f t="shared" si="13"/>
        <v>259</v>
      </c>
      <c r="AR60" s="145">
        <f t="shared" si="13"/>
        <v>303</v>
      </c>
      <c r="AS60" s="146">
        <f t="shared" si="13"/>
        <v>41495203</v>
      </c>
      <c r="AT60" s="145">
        <f t="shared" si="13"/>
        <v>0</v>
      </c>
      <c r="AU60" s="145">
        <f t="shared" si="13"/>
        <v>0</v>
      </c>
      <c r="AV60" s="145">
        <f t="shared" si="13"/>
        <v>0</v>
      </c>
      <c r="AW60" s="146">
        <f t="shared" si="13"/>
        <v>0</v>
      </c>
      <c r="AX60" s="147">
        <f t="shared" ref="AX60:BK60" si="14">SUM(AX39:AX59)</f>
        <v>848</v>
      </c>
      <c r="AY60" s="148">
        <f t="shared" si="14"/>
        <v>41495203</v>
      </c>
      <c r="AZ60" s="145">
        <f t="shared" si="14"/>
        <v>0</v>
      </c>
      <c r="BA60" s="145">
        <f t="shared" si="14"/>
        <v>0</v>
      </c>
      <c r="BB60" s="145">
        <f t="shared" si="14"/>
        <v>0</v>
      </c>
      <c r="BC60" s="145">
        <f t="shared" si="14"/>
        <v>0</v>
      </c>
      <c r="BD60" s="145">
        <f t="shared" si="14"/>
        <v>0</v>
      </c>
      <c r="BE60" s="145">
        <f t="shared" si="14"/>
        <v>0</v>
      </c>
      <c r="BF60" s="145">
        <f t="shared" si="14"/>
        <v>0</v>
      </c>
      <c r="BG60" s="145">
        <f t="shared" si="14"/>
        <v>0</v>
      </c>
      <c r="BH60" s="145">
        <f t="shared" si="14"/>
        <v>0</v>
      </c>
      <c r="BI60" s="145">
        <f t="shared" si="14"/>
        <v>0</v>
      </c>
      <c r="BJ60" s="145">
        <f t="shared" si="14"/>
        <v>0</v>
      </c>
      <c r="BK60" s="145">
        <f t="shared" si="14"/>
        <v>0</v>
      </c>
    </row>
    <row r="63" spans="1:63" ht="31.5" customHeight="1" x14ac:dyDescent="0.35">
      <c r="A63" s="128" t="s">
        <v>222</v>
      </c>
      <c r="B63" s="465" t="s">
        <v>381</v>
      </c>
      <c r="C63" s="466"/>
      <c r="D63" s="466"/>
      <c r="E63" s="466"/>
      <c r="F63" s="466"/>
      <c r="G63" s="466"/>
      <c r="H63" s="466"/>
      <c r="I63" s="466"/>
      <c r="J63" s="466"/>
      <c r="K63" s="466"/>
      <c r="L63" s="466"/>
      <c r="M63" s="466"/>
      <c r="N63" s="466"/>
      <c r="O63" s="466"/>
      <c r="P63" s="466"/>
      <c r="Q63" s="466"/>
      <c r="R63" s="466"/>
      <c r="S63" s="466"/>
      <c r="T63" s="466"/>
      <c r="U63" s="466"/>
      <c r="V63" s="466"/>
      <c r="W63" s="466"/>
      <c r="X63" s="466"/>
      <c r="Y63" s="466"/>
      <c r="Z63" s="466"/>
      <c r="AA63" s="466"/>
      <c r="AB63" s="466"/>
      <c r="AC63" s="466"/>
      <c r="AD63" s="466"/>
      <c r="AE63" s="466"/>
      <c r="AF63" s="466"/>
      <c r="AG63" s="466"/>
      <c r="AH63" s="466"/>
      <c r="AI63" s="466"/>
      <c r="AJ63" s="466"/>
      <c r="AK63" s="466"/>
      <c r="AL63" s="466"/>
      <c r="AM63" s="466"/>
      <c r="AN63" s="466"/>
      <c r="AO63" s="466"/>
      <c r="AP63" s="466"/>
      <c r="AQ63" s="466"/>
      <c r="AR63" s="466"/>
      <c r="AS63" s="466"/>
      <c r="AT63" s="466"/>
      <c r="AU63" s="466"/>
      <c r="AV63" s="466"/>
      <c r="AW63" s="466"/>
      <c r="AX63" s="466"/>
      <c r="AY63" s="466"/>
      <c r="AZ63" s="466"/>
      <c r="BA63" s="466"/>
      <c r="BB63" s="466"/>
      <c r="BC63" s="466"/>
      <c r="BD63" s="466"/>
      <c r="BE63" s="466"/>
      <c r="BF63" s="466"/>
      <c r="BG63" s="466"/>
      <c r="BH63" s="466"/>
      <c r="BI63" s="466"/>
      <c r="BJ63" s="466"/>
      <c r="BK63" s="467"/>
    </row>
    <row r="64" spans="1:63" ht="30" customHeight="1" x14ac:dyDescent="0.35">
      <c r="A64" s="468" t="s">
        <v>223</v>
      </c>
      <c r="B64" s="131" t="s">
        <v>134</v>
      </c>
      <c r="C64" s="131" t="s">
        <v>135</v>
      </c>
      <c r="D64" s="462" t="s">
        <v>136</v>
      </c>
      <c r="E64" s="464"/>
      <c r="F64" s="131" t="s">
        <v>137</v>
      </c>
      <c r="G64" s="131" t="s">
        <v>138</v>
      </c>
      <c r="H64" s="462" t="s">
        <v>139</v>
      </c>
      <c r="I64" s="464"/>
      <c r="J64" s="131" t="s">
        <v>140</v>
      </c>
      <c r="K64" s="131" t="s">
        <v>141</v>
      </c>
      <c r="L64" s="462" t="s">
        <v>142</v>
      </c>
      <c r="M64" s="464"/>
      <c r="N64" s="131" t="s">
        <v>143</v>
      </c>
      <c r="O64" s="131" t="s">
        <v>144</v>
      </c>
      <c r="P64" s="462" t="s">
        <v>145</v>
      </c>
      <c r="Q64" s="464"/>
      <c r="R64" s="462" t="s">
        <v>224</v>
      </c>
      <c r="S64" s="464"/>
      <c r="T64" s="462" t="s">
        <v>225</v>
      </c>
      <c r="U64" s="463"/>
      <c r="V64" s="463"/>
      <c r="W64" s="463"/>
      <c r="X64" s="463"/>
      <c r="Y64" s="464"/>
      <c r="Z64" s="462" t="s">
        <v>226</v>
      </c>
      <c r="AA64" s="463"/>
      <c r="AB64" s="463"/>
      <c r="AC64" s="463"/>
      <c r="AD64" s="463"/>
      <c r="AE64" s="464"/>
      <c r="AG64" s="468" t="s">
        <v>223</v>
      </c>
      <c r="AH64" s="131" t="s">
        <v>134</v>
      </c>
      <c r="AI64" s="131" t="s">
        <v>135</v>
      </c>
      <c r="AJ64" s="462" t="s">
        <v>136</v>
      </c>
      <c r="AK64" s="464"/>
      <c r="AL64" s="131" t="s">
        <v>137</v>
      </c>
      <c r="AM64" s="131" t="s">
        <v>138</v>
      </c>
      <c r="AN64" s="462" t="s">
        <v>139</v>
      </c>
      <c r="AO64" s="464"/>
      <c r="AP64" s="131" t="s">
        <v>140</v>
      </c>
      <c r="AQ64" s="131" t="s">
        <v>141</v>
      </c>
      <c r="AR64" s="462" t="s">
        <v>142</v>
      </c>
      <c r="AS64" s="464"/>
      <c r="AT64" s="131" t="s">
        <v>143</v>
      </c>
      <c r="AU64" s="131" t="s">
        <v>144</v>
      </c>
      <c r="AV64" s="462" t="s">
        <v>145</v>
      </c>
      <c r="AW64" s="464"/>
      <c r="AX64" s="462" t="s">
        <v>224</v>
      </c>
      <c r="AY64" s="464"/>
      <c r="AZ64" s="462" t="s">
        <v>225</v>
      </c>
      <c r="BA64" s="463"/>
      <c r="BB64" s="463"/>
      <c r="BC64" s="463"/>
      <c r="BD64" s="463"/>
      <c r="BE64" s="464"/>
      <c r="BF64" s="462" t="s">
        <v>226</v>
      </c>
      <c r="BG64" s="463"/>
      <c r="BH64" s="463"/>
      <c r="BI64" s="463"/>
      <c r="BJ64" s="463"/>
      <c r="BK64" s="464"/>
    </row>
    <row r="65" spans="1:63" ht="36" customHeight="1" x14ac:dyDescent="0.35">
      <c r="A65" s="469"/>
      <c r="B65" s="125" t="s">
        <v>227</v>
      </c>
      <c r="C65" s="125" t="s">
        <v>227</v>
      </c>
      <c r="D65" s="125" t="s">
        <v>227</v>
      </c>
      <c r="E65" s="125" t="s">
        <v>228</v>
      </c>
      <c r="F65" s="125" t="s">
        <v>227</v>
      </c>
      <c r="G65" s="125" t="s">
        <v>227</v>
      </c>
      <c r="H65" s="125" t="s">
        <v>227</v>
      </c>
      <c r="I65" s="125" t="s">
        <v>228</v>
      </c>
      <c r="J65" s="125" t="s">
        <v>227</v>
      </c>
      <c r="K65" s="125" t="s">
        <v>227</v>
      </c>
      <c r="L65" s="125" t="s">
        <v>227</v>
      </c>
      <c r="M65" s="125" t="s">
        <v>228</v>
      </c>
      <c r="N65" s="125" t="s">
        <v>227</v>
      </c>
      <c r="O65" s="125" t="s">
        <v>227</v>
      </c>
      <c r="P65" s="125" t="s">
        <v>227</v>
      </c>
      <c r="Q65" s="125" t="s">
        <v>228</v>
      </c>
      <c r="R65" s="125" t="s">
        <v>227</v>
      </c>
      <c r="S65" s="125" t="s">
        <v>228</v>
      </c>
      <c r="T65" s="132" t="s">
        <v>229</v>
      </c>
      <c r="U65" s="132" t="s">
        <v>230</v>
      </c>
      <c r="V65" s="132" t="s">
        <v>231</v>
      </c>
      <c r="W65" s="132" t="s">
        <v>232</v>
      </c>
      <c r="X65" s="133" t="s">
        <v>233</v>
      </c>
      <c r="Y65" s="132" t="s">
        <v>234</v>
      </c>
      <c r="Z65" s="125" t="s">
        <v>235</v>
      </c>
      <c r="AA65" s="134" t="s">
        <v>236</v>
      </c>
      <c r="AB65" s="125" t="s">
        <v>237</v>
      </c>
      <c r="AC65" s="125" t="s">
        <v>238</v>
      </c>
      <c r="AD65" s="125" t="s">
        <v>239</v>
      </c>
      <c r="AE65" s="125" t="s">
        <v>240</v>
      </c>
      <c r="AG65" s="469"/>
      <c r="AH65" s="125" t="s">
        <v>227</v>
      </c>
      <c r="AI65" s="125" t="s">
        <v>227</v>
      </c>
      <c r="AJ65" s="125" t="s">
        <v>227</v>
      </c>
      <c r="AK65" s="125" t="s">
        <v>228</v>
      </c>
      <c r="AL65" s="125" t="s">
        <v>227</v>
      </c>
      <c r="AM65" s="125" t="s">
        <v>227</v>
      </c>
      <c r="AN65" s="125" t="s">
        <v>227</v>
      </c>
      <c r="AO65" s="125" t="s">
        <v>228</v>
      </c>
      <c r="AP65" s="125" t="s">
        <v>227</v>
      </c>
      <c r="AQ65" s="125" t="s">
        <v>227</v>
      </c>
      <c r="AR65" s="125" t="s">
        <v>227</v>
      </c>
      <c r="AS65" s="125" t="s">
        <v>228</v>
      </c>
      <c r="AT65" s="125" t="s">
        <v>227</v>
      </c>
      <c r="AU65" s="125" t="s">
        <v>227</v>
      </c>
      <c r="AV65" s="125" t="s">
        <v>227</v>
      </c>
      <c r="AW65" s="125" t="s">
        <v>228</v>
      </c>
      <c r="AX65" s="125" t="s">
        <v>227</v>
      </c>
      <c r="AY65" s="125" t="s">
        <v>228</v>
      </c>
      <c r="AZ65" s="132" t="s">
        <v>229</v>
      </c>
      <c r="BA65" s="132" t="s">
        <v>230</v>
      </c>
      <c r="BB65" s="132" t="s">
        <v>231</v>
      </c>
      <c r="BC65" s="132" t="s">
        <v>232</v>
      </c>
      <c r="BD65" s="133" t="s">
        <v>233</v>
      </c>
      <c r="BE65" s="132" t="s">
        <v>234</v>
      </c>
      <c r="BF65" s="135" t="s">
        <v>235</v>
      </c>
      <c r="BG65" s="136" t="s">
        <v>236</v>
      </c>
      <c r="BH65" s="135" t="s">
        <v>237</v>
      </c>
      <c r="BI65" s="135" t="s">
        <v>238</v>
      </c>
      <c r="BJ65" s="135" t="s">
        <v>239</v>
      </c>
      <c r="BK65" s="135" t="s">
        <v>240</v>
      </c>
    </row>
    <row r="66" spans="1:63" x14ac:dyDescent="0.35">
      <c r="A66" s="137" t="s">
        <v>241</v>
      </c>
      <c r="B66" s="137"/>
      <c r="C66" s="137"/>
      <c r="D66" s="137"/>
      <c r="E66" s="138"/>
      <c r="F66" s="137"/>
      <c r="G66" s="137"/>
      <c r="H66" s="137"/>
      <c r="I66" s="138"/>
      <c r="J66" s="229">
        <v>100</v>
      </c>
      <c r="K66" s="229">
        <v>110</v>
      </c>
      <c r="L66" s="229">
        <v>150</v>
      </c>
      <c r="M66" s="228">
        <v>201479012</v>
      </c>
      <c r="N66" s="229">
        <v>200</v>
      </c>
      <c r="O66" s="229">
        <v>300</v>
      </c>
      <c r="P66" s="229">
        <v>300</v>
      </c>
      <c r="Q66" s="228">
        <v>38275895</v>
      </c>
      <c r="R66" s="139">
        <f t="shared" ref="R66:R86" si="15">B66+C66+D66+F66+G66+H66+J66+K66+L66+N66+O66+P66</f>
        <v>1160</v>
      </c>
      <c r="S66" s="231">
        <f>+E66+I66+M66+Q66</f>
        <v>239754907</v>
      </c>
      <c r="T66" s="141"/>
      <c r="U66" s="141"/>
      <c r="V66" s="141"/>
      <c r="W66" s="141"/>
      <c r="X66" s="141"/>
      <c r="Y66" s="142"/>
      <c r="Z66" s="142"/>
      <c r="AA66" s="142"/>
      <c r="AB66" s="142"/>
      <c r="AC66" s="142"/>
      <c r="AD66" s="142"/>
      <c r="AE66" s="143"/>
      <c r="AG66" s="137" t="s">
        <v>241</v>
      </c>
      <c r="AH66" s="137"/>
      <c r="AI66" s="137"/>
      <c r="AJ66" s="137"/>
      <c r="AK66" s="138"/>
      <c r="AL66" s="137"/>
      <c r="AM66" s="137"/>
      <c r="AN66" s="137"/>
      <c r="AO66" s="138"/>
      <c r="AP66" s="229">
        <v>336</v>
      </c>
      <c r="AQ66" s="229">
        <v>186</v>
      </c>
      <c r="AR66" s="229">
        <v>224</v>
      </c>
      <c r="AS66" s="233">
        <f>22645973</f>
        <v>22645973</v>
      </c>
      <c r="AT66" s="229"/>
      <c r="AU66" s="229"/>
      <c r="AV66" s="229"/>
      <c r="AW66" s="228"/>
      <c r="AX66" s="236">
        <f t="shared" ref="AX66:AX86" si="16">AH66+AI66+AJ66+AL66+AM66+AN66+AP66+AQ66+AR66+AT66+AU66+AV66</f>
        <v>746</v>
      </c>
      <c r="AY66" s="239">
        <f>+AK66+AO66+AS66+AW66</f>
        <v>22645973</v>
      </c>
      <c r="AZ66" s="237"/>
      <c r="BA66" s="237"/>
      <c r="BB66" s="237"/>
      <c r="BC66" s="237"/>
      <c r="BD66" s="237"/>
      <c r="BE66" s="237"/>
      <c r="BF66" s="237"/>
      <c r="BG66" s="237"/>
      <c r="BH66" s="237"/>
      <c r="BI66" s="237"/>
      <c r="BJ66" s="237"/>
      <c r="BK66" s="238"/>
    </row>
    <row r="67" spans="1:63" x14ac:dyDescent="0.35">
      <c r="A67" s="137" t="s">
        <v>242</v>
      </c>
      <c r="B67" s="137"/>
      <c r="C67" s="137"/>
      <c r="D67" s="137"/>
      <c r="E67" s="138"/>
      <c r="F67" s="137"/>
      <c r="G67" s="137"/>
      <c r="H67" s="137"/>
      <c r="I67" s="138"/>
      <c r="J67" s="137"/>
      <c r="K67" s="137"/>
      <c r="L67" s="137"/>
      <c r="M67" s="138"/>
      <c r="N67" s="137"/>
      <c r="O67" s="137"/>
      <c r="P67" s="137"/>
      <c r="Q67" s="138"/>
      <c r="R67" s="139">
        <f t="shared" si="15"/>
        <v>0</v>
      </c>
      <c r="S67" s="140">
        <f t="shared" ref="S67:S86" si="17">+E67+I67+M67+Q67</f>
        <v>0</v>
      </c>
      <c r="T67" s="141"/>
      <c r="U67" s="141"/>
      <c r="V67" s="141"/>
      <c r="W67" s="141"/>
      <c r="X67" s="141"/>
      <c r="Y67" s="142"/>
      <c r="Z67" s="142"/>
      <c r="AA67" s="142"/>
      <c r="AB67" s="142"/>
      <c r="AC67" s="142"/>
      <c r="AD67" s="142"/>
      <c r="AE67" s="142"/>
      <c r="AG67" s="137" t="s">
        <v>242</v>
      </c>
      <c r="AH67" s="137"/>
      <c r="AI67" s="137"/>
      <c r="AJ67" s="137"/>
      <c r="AK67" s="138"/>
      <c r="AL67" s="137"/>
      <c r="AM67" s="137"/>
      <c r="AN67" s="137"/>
      <c r="AO67" s="138"/>
      <c r="AP67" s="137"/>
      <c r="AQ67" s="137"/>
      <c r="AR67" s="137"/>
      <c r="AS67" s="138"/>
      <c r="AT67" s="137"/>
      <c r="AU67" s="137"/>
      <c r="AV67" s="137"/>
      <c r="AW67" s="138"/>
      <c r="AX67" s="139">
        <f t="shared" si="16"/>
        <v>0</v>
      </c>
      <c r="AY67" s="140">
        <f t="shared" ref="AY67:AY86" si="18">+AK67+AO67+AS67+AW67</f>
        <v>0</v>
      </c>
      <c r="AZ67" s="142"/>
      <c r="BA67" s="142"/>
      <c r="BB67" s="142"/>
      <c r="BC67" s="142"/>
      <c r="BD67" s="142"/>
      <c r="BE67" s="142"/>
      <c r="BF67" s="142"/>
      <c r="BG67" s="142"/>
      <c r="BH67" s="142"/>
      <c r="BI67" s="142"/>
      <c r="BJ67" s="142"/>
      <c r="BK67" s="142"/>
    </row>
    <row r="68" spans="1:63" x14ac:dyDescent="0.35">
      <c r="A68" s="137" t="s">
        <v>243</v>
      </c>
      <c r="B68" s="137"/>
      <c r="C68" s="137"/>
      <c r="D68" s="137"/>
      <c r="E68" s="138"/>
      <c r="F68" s="137"/>
      <c r="G68" s="137"/>
      <c r="H68" s="137"/>
      <c r="I68" s="138"/>
      <c r="J68" s="137"/>
      <c r="K68" s="137"/>
      <c r="L68" s="137"/>
      <c r="M68" s="138"/>
      <c r="N68" s="137"/>
      <c r="O68" s="137"/>
      <c r="P68" s="137"/>
      <c r="Q68" s="138"/>
      <c r="R68" s="139">
        <f t="shared" si="15"/>
        <v>0</v>
      </c>
      <c r="S68" s="140">
        <f t="shared" si="17"/>
        <v>0</v>
      </c>
      <c r="T68" s="141"/>
      <c r="U68" s="141"/>
      <c r="V68" s="141"/>
      <c r="W68" s="141"/>
      <c r="X68" s="141"/>
      <c r="Y68" s="142"/>
      <c r="Z68" s="142"/>
      <c r="AA68" s="142"/>
      <c r="AB68" s="142"/>
      <c r="AC68" s="142"/>
      <c r="AD68" s="142"/>
      <c r="AE68" s="142"/>
      <c r="AG68" s="137" t="s">
        <v>243</v>
      </c>
      <c r="AH68" s="137"/>
      <c r="AI68" s="137"/>
      <c r="AJ68" s="137"/>
      <c r="AK68" s="138"/>
      <c r="AL68" s="137"/>
      <c r="AM68" s="137"/>
      <c r="AN68" s="137"/>
      <c r="AO68" s="138"/>
      <c r="AP68" s="137"/>
      <c r="AQ68" s="137"/>
      <c r="AR68" s="137"/>
      <c r="AS68" s="138"/>
      <c r="AT68" s="137"/>
      <c r="AU68" s="137"/>
      <c r="AV68" s="137"/>
      <c r="AW68" s="138"/>
      <c r="AX68" s="139">
        <f t="shared" si="16"/>
        <v>0</v>
      </c>
      <c r="AY68" s="140">
        <f t="shared" si="18"/>
        <v>0</v>
      </c>
      <c r="AZ68" s="142"/>
      <c r="BA68" s="142"/>
      <c r="BB68" s="142"/>
      <c r="BC68" s="142"/>
      <c r="BD68" s="142"/>
      <c r="BE68" s="142"/>
      <c r="BF68" s="142"/>
      <c r="BG68" s="142"/>
      <c r="BH68" s="142"/>
      <c r="BI68" s="142"/>
      <c r="BJ68" s="142"/>
      <c r="BK68" s="142"/>
    </row>
    <row r="69" spans="1:63" x14ac:dyDescent="0.35">
      <c r="A69" s="137" t="s">
        <v>244</v>
      </c>
      <c r="B69" s="137"/>
      <c r="C69" s="137"/>
      <c r="D69" s="137"/>
      <c r="E69" s="138"/>
      <c r="F69" s="137"/>
      <c r="G69" s="137"/>
      <c r="H69" s="137"/>
      <c r="I69" s="138"/>
      <c r="J69" s="137"/>
      <c r="K69" s="137"/>
      <c r="L69" s="137"/>
      <c r="M69" s="138"/>
      <c r="N69" s="137"/>
      <c r="O69" s="137"/>
      <c r="P69" s="137"/>
      <c r="Q69" s="138"/>
      <c r="R69" s="139">
        <f t="shared" si="15"/>
        <v>0</v>
      </c>
      <c r="S69" s="140">
        <f t="shared" si="17"/>
        <v>0</v>
      </c>
      <c r="T69" s="141"/>
      <c r="U69" s="141"/>
      <c r="V69" s="141"/>
      <c r="W69" s="141"/>
      <c r="X69" s="141"/>
      <c r="Y69" s="142"/>
      <c r="Z69" s="142"/>
      <c r="AA69" s="142"/>
      <c r="AB69" s="142"/>
      <c r="AC69" s="142"/>
      <c r="AD69" s="142"/>
      <c r="AE69" s="142"/>
      <c r="AG69" s="137" t="s">
        <v>244</v>
      </c>
      <c r="AH69" s="137"/>
      <c r="AI69" s="137"/>
      <c r="AJ69" s="137"/>
      <c r="AK69" s="138"/>
      <c r="AL69" s="137"/>
      <c r="AM69" s="137"/>
      <c r="AN69" s="137"/>
      <c r="AO69" s="138"/>
      <c r="AP69" s="137"/>
      <c r="AQ69" s="137"/>
      <c r="AR69" s="137"/>
      <c r="AS69" s="138"/>
      <c r="AT69" s="137"/>
      <c r="AU69" s="137"/>
      <c r="AV69" s="137"/>
      <c r="AW69" s="138"/>
      <c r="AX69" s="139">
        <f t="shared" si="16"/>
        <v>0</v>
      </c>
      <c r="AY69" s="140">
        <f t="shared" si="18"/>
        <v>0</v>
      </c>
      <c r="AZ69" s="142"/>
      <c r="BA69" s="142"/>
      <c r="BB69" s="142"/>
      <c r="BC69" s="142"/>
      <c r="BD69" s="142"/>
      <c r="BE69" s="142"/>
      <c r="BF69" s="142"/>
      <c r="BG69" s="142"/>
      <c r="BH69" s="142"/>
      <c r="BI69" s="142"/>
      <c r="BJ69" s="142"/>
      <c r="BK69" s="142"/>
    </row>
    <row r="70" spans="1:63" x14ac:dyDescent="0.35">
      <c r="A70" s="137" t="s">
        <v>245</v>
      </c>
      <c r="B70" s="137"/>
      <c r="C70" s="137"/>
      <c r="D70" s="137"/>
      <c r="E70" s="138"/>
      <c r="F70" s="137"/>
      <c r="G70" s="137"/>
      <c r="H70" s="137"/>
      <c r="I70" s="138"/>
      <c r="J70" s="137"/>
      <c r="K70" s="137"/>
      <c r="L70" s="137"/>
      <c r="M70" s="138"/>
      <c r="N70" s="137"/>
      <c r="O70" s="137"/>
      <c r="P70" s="137"/>
      <c r="Q70" s="138"/>
      <c r="R70" s="139">
        <f t="shared" si="15"/>
        <v>0</v>
      </c>
      <c r="S70" s="140">
        <f t="shared" si="17"/>
        <v>0</v>
      </c>
      <c r="T70" s="141"/>
      <c r="U70" s="141"/>
      <c r="V70" s="141"/>
      <c r="W70" s="141"/>
      <c r="X70" s="141"/>
      <c r="Y70" s="142"/>
      <c r="Z70" s="142"/>
      <c r="AA70" s="142"/>
      <c r="AB70" s="142"/>
      <c r="AC70" s="142"/>
      <c r="AD70" s="142"/>
      <c r="AE70" s="142"/>
      <c r="AG70" s="137" t="s">
        <v>245</v>
      </c>
      <c r="AH70" s="137"/>
      <c r="AI70" s="137"/>
      <c r="AJ70" s="137"/>
      <c r="AK70" s="138"/>
      <c r="AL70" s="137"/>
      <c r="AM70" s="137"/>
      <c r="AN70" s="137"/>
      <c r="AO70" s="138"/>
      <c r="AP70" s="137"/>
      <c r="AQ70" s="137"/>
      <c r="AR70" s="137"/>
      <c r="AS70" s="138"/>
      <c r="AT70" s="137"/>
      <c r="AU70" s="137"/>
      <c r="AV70" s="137"/>
      <c r="AW70" s="138"/>
      <c r="AX70" s="139">
        <f t="shared" si="16"/>
        <v>0</v>
      </c>
      <c r="AY70" s="140">
        <f t="shared" si="18"/>
        <v>0</v>
      </c>
      <c r="AZ70" s="142"/>
      <c r="BA70" s="142"/>
      <c r="BB70" s="142"/>
      <c r="BC70" s="142"/>
      <c r="BD70" s="142"/>
      <c r="BE70" s="142"/>
      <c r="BF70" s="142"/>
      <c r="BG70" s="142"/>
      <c r="BH70" s="142"/>
      <c r="BI70" s="142"/>
      <c r="BJ70" s="142"/>
      <c r="BK70" s="142"/>
    </row>
    <row r="71" spans="1:63" x14ac:dyDescent="0.35">
      <c r="A71" s="137" t="s">
        <v>246</v>
      </c>
      <c r="B71" s="137"/>
      <c r="C71" s="137"/>
      <c r="D71" s="137"/>
      <c r="E71" s="138"/>
      <c r="F71" s="137"/>
      <c r="G71" s="137"/>
      <c r="H71" s="137"/>
      <c r="I71" s="138"/>
      <c r="J71" s="137"/>
      <c r="K71" s="137"/>
      <c r="L71" s="137"/>
      <c r="M71" s="138"/>
      <c r="N71" s="137"/>
      <c r="O71" s="137"/>
      <c r="P71" s="137"/>
      <c r="Q71" s="138"/>
      <c r="R71" s="139">
        <f t="shared" si="15"/>
        <v>0</v>
      </c>
      <c r="S71" s="140">
        <f t="shared" si="17"/>
        <v>0</v>
      </c>
      <c r="T71" s="141"/>
      <c r="U71" s="141"/>
      <c r="V71" s="141"/>
      <c r="W71" s="141"/>
      <c r="X71" s="141"/>
      <c r="Y71" s="142"/>
      <c r="Z71" s="142"/>
      <c r="AA71" s="142"/>
      <c r="AB71" s="142"/>
      <c r="AC71" s="142"/>
      <c r="AD71" s="142"/>
      <c r="AE71" s="142"/>
      <c r="AG71" s="137" t="s">
        <v>246</v>
      </c>
      <c r="AH71" s="137"/>
      <c r="AI71" s="137"/>
      <c r="AJ71" s="137"/>
      <c r="AK71" s="138"/>
      <c r="AL71" s="137"/>
      <c r="AM71" s="137"/>
      <c r="AN71" s="137"/>
      <c r="AO71" s="138"/>
      <c r="AP71" s="137"/>
      <c r="AQ71" s="137"/>
      <c r="AR71" s="137"/>
      <c r="AS71" s="138"/>
      <c r="AT71" s="137"/>
      <c r="AU71" s="137"/>
      <c r="AV71" s="137"/>
      <c r="AW71" s="138"/>
      <c r="AX71" s="139">
        <f t="shared" si="16"/>
        <v>0</v>
      </c>
      <c r="AY71" s="140">
        <f t="shared" si="18"/>
        <v>0</v>
      </c>
      <c r="AZ71" s="142"/>
      <c r="BA71" s="142"/>
      <c r="BB71" s="142"/>
      <c r="BC71" s="142"/>
      <c r="BD71" s="142"/>
      <c r="BE71" s="142"/>
      <c r="BF71" s="142"/>
      <c r="BG71" s="142"/>
      <c r="BH71" s="142"/>
      <c r="BI71" s="142"/>
      <c r="BJ71" s="142"/>
      <c r="BK71" s="142"/>
    </row>
    <row r="72" spans="1:63" x14ac:dyDescent="0.35">
      <c r="A72" s="137" t="s">
        <v>247</v>
      </c>
      <c r="B72" s="137"/>
      <c r="C72" s="137"/>
      <c r="D72" s="137"/>
      <c r="E72" s="138"/>
      <c r="F72" s="137"/>
      <c r="G72" s="137"/>
      <c r="H72" s="137"/>
      <c r="I72" s="138"/>
      <c r="J72" s="137"/>
      <c r="K72" s="137"/>
      <c r="L72" s="137"/>
      <c r="M72" s="138"/>
      <c r="N72" s="137"/>
      <c r="O72" s="137"/>
      <c r="P72" s="137"/>
      <c r="Q72" s="138"/>
      <c r="R72" s="139">
        <f t="shared" si="15"/>
        <v>0</v>
      </c>
      <c r="S72" s="140">
        <f t="shared" si="17"/>
        <v>0</v>
      </c>
      <c r="T72" s="141"/>
      <c r="U72" s="141"/>
      <c r="V72" s="141"/>
      <c r="W72" s="141"/>
      <c r="X72" s="141"/>
      <c r="Y72" s="142"/>
      <c r="Z72" s="142"/>
      <c r="AA72" s="142"/>
      <c r="AB72" s="142"/>
      <c r="AC72" s="142"/>
      <c r="AD72" s="142"/>
      <c r="AE72" s="142"/>
      <c r="AG72" s="137" t="s">
        <v>247</v>
      </c>
      <c r="AH72" s="137"/>
      <c r="AI72" s="137"/>
      <c r="AJ72" s="137"/>
      <c r="AK72" s="138"/>
      <c r="AL72" s="137"/>
      <c r="AM72" s="137"/>
      <c r="AN72" s="137"/>
      <c r="AO72" s="138"/>
      <c r="AP72" s="137"/>
      <c r="AQ72" s="137"/>
      <c r="AR72" s="137"/>
      <c r="AS72" s="138"/>
      <c r="AT72" s="137"/>
      <c r="AU72" s="137"/>
      <c r="AV72" s="137"/>
      <c r="AW72" s="138"/>
      <c r="AX72" s="139">
        <f t="shared" si="16"/>
        <v>0</v>
      </c>
      <c r="AY72" s="140">
        <f t="shared" si="18"/>
        <v>0</v>
      </c>
      <c r="AZ72" s="142"/>
      <c r="BA72" s="142"/>
      <c r="BB72" s="142"/>
      <c r="BC72" s="142"/>
      <c r="BD72" s="142"/>
      <c r="BE72" s="142"/>
      <c r="BF72" s="142"/>
      <c r="BG72" s="142"/>
      <c r="BH72" s="142"/>
      <c r="BI72" s="142"/>
      <c r="BJ72" s="142"/>
      <c r="BK72" s="142"/>
    </row>
    <row r="73" spans="1:63" x14ac:dyDescent="0.35">
      <c r="A73" s="137" t="s">
        <v>248</v>
      </c>
      <c r="B73" s="137"/>
      <c r="C73" s="137"/>
      <c r="D73" s="137"/>
      <c r="E73" s="138"/>
      <c r="F73" s="137"/>
      <c r="G73" s="137"/>
      <c r="H73" s="137"/>
      <c r="I73" s="138"/>
      <c r="J73" s="137"/>
      <c r="K73" s="137"/>
      <c r="L73" s="137"/>
      <c r="M73" s="138"/>
      <c r="N73" s="137"/>
      <c r="O73" s="137"/>
      <c r="P73" s="137"/>
      <c r="Q73" s="138"/>
      <c r="R73" s="139">
        <f t="shared" si="15"/>
        <v>0</v>
      </c>
      <c r="S73" s="140">
        <f t="shared" si="17"/>
        <v>0</v>
      </c>
      <c r="T73" s="141"/>
      <c r="U73" s="141"/>
      <c r="V73" s="141"/>
      <c r="W73" s="141"/>
      <c r="X73" s="141"/>
      <c r="Y73" s="142"/>
      <c r="Z73" s="142"/>
      <c r="AA73" s="142"/>
      <c r="AB73" s="142"/>
      <c r="AC73" s="142"/>
      <c r="AD73" s="142"/>
      <c r="AE73" s="142"/>
      <c r="AG73" s="137" t="s">
        <v>248</v>
      </c>
      <c r="AH73" s="137"/>
      <c r="AI73" s="137"/>
      <c r="AJ73" s="137"/>
      <c r="AK73" s="138"/>
      <c r="AL73" s="137"/>
      <c r="AM73" s="137"/>
      <c r="AN73" s="137"/>
      <c r="AO73" s="138"/>
      <c r="AP73" s="137"/>
      <c r="AQ73" s="137"/>
      <c r="AR73" s="137"/>
      <c r="AS73" s="138"/>
      <c r="AT73" s="137"/>
      <c r="AU73" s="137"/>
      <c r="AV73" s="137"/>
      <c r="AW73" s="138"/>
      <c r="AX73" s="139">
        <f t="shared" si="16"/>
        <v>0</v>
      </c>
      <c r="AY73" s="140">
        <f t="shared" si="18"/>
        <v>0</v>
      </c>
      <c r="AZ73" s="142"/>
      <c r="BA73" s="142"/>
      <c r="BB73" s="142"/>
      <c r="BC73" s="142"/>
      <c r="BD73" s="142"/>
      <c r="BE73" s="142"/>
      <c r="BF73" s="142"/>
      <c r="BG73" s="142"/>
      <c r="BH73" s="142"/>
      <c r="BI73" s="142"/>
      <c r="BJ73" s="142"/>
      <c r="BK73" s="142"/>
    </row>
    <row r="74" spans="1:63" x14ac:dyDescent="0.35">
      <c r="A74" s="137" t="s">
        <v>249</v>
      </c>
      <c r="B74" s="137"/>
      <c r="C74" s="137"/>
      <c r="D74" s="137"/>
      <c r="E74" s="138"/>
      <c r="F74" s="137"/>
      <c r="G74" s="137"/>
      <c r="H74" s="137"/>
      <c r="I74" s="138"/>
      <c r="J74" s="137"/>
      <c r="K74" s="137"/>
      <c r="L74" s="137"/>
      <c r="M74" s="138"/>
      <c r="N74" s="137"/>
      <c r="O74" s="137"/>
      <c r="P74" s="137"/>
      <c r="Q74" s="138"/>
      <c r="R74" s="139">
        <f t="shared" si="15"/>
        <v>0</v>
      </c>
      <c r="S74" s="140">
        <f t="shared" si="17"/>
        <v>0</v>
      </c>
      <c r="T74" s="141"/>
      <c r="U74" s="141"/>
      <c r="V74" s="141"/>
      <c r="W74" s="141"/>
      <c r="X74" s="141"/>
      <c r="Y74" s="142"/>
      <c r="Z74" s="142"/>
      <c r="AA74" s="142"/>
      <c r="AB74" s="142"/>
      <c r="AC74" s="142"/>
      <c r="AD74" s="142"/>
      <c r="AE74" s="142"/>
      <c r="AG74" s="137" t="s">
        <v>249</v>
      </c>
      <c r="AH74" s="137"/>
      <c r="AI74" s="137"/>
      <c r="AJ74" s="137"/>
      <c r="AK74" s="138"/>
      <c r="AL74" s="137"/>
      <c r="AM74" s="137"/>
      <c r="AN74" s="137"/>
      <c r="AO74" s="138"/>
      <c r="AP74" s="137"/>
      <c r="AQ74" s="137"/>
      <c r="AR74" s="137"/>
      <c r="AS74" s="138"/>
      <c r="AT74" s="137"/>
      <c r="AU74" s="137"/>
      <c r="AV74" s="137"/>
      <c r="AW74" s="138"/>
      <c r="AX74" s="139">
        <f t="shared" si="16"/>
        <v>0</v>
      </c>
      <c r="AY74" s="140">
        <f t="shared" si="18"/>
        <v>0</v>
      </c>
      <c r="AZ74" s="142"/>
      <c r="BA74" s="142"/>
      <c r="BB74" s="142"/>
      <c r="BC74" s="142"/>
      <c r="BD74" s="142"/>
      <c r="BE74" s="142"/>
      <c r="BF74" s="142"/>
      <c r="BG74" s="142"/>
      <c r="BH74" s="142"/>
      <c r="BI74" s="137"/>
      <c r="BJ74" s="137"/>
      <c r="BK74" s="137"/>
    </row>
    <row r="75" spans="1:63" x14ac:dyDescent="0.35">
      <c r="A75" s="137" t="s">
        <v>250</v>
      </c>
      <c r="B75" s="137"/>
      <c r="C75" s="137"/>
      <c r="D75" s="137"/>
      <c r="E75" s="138"/>
      <c r="F75" s="137"/>
      <c r="G75" s="137"/>
      <c r="H75" s="137"/>
      <c r="I75" s="138"/>
      <c r="J75" s="137"/>
      <c r="K75" s="137"/>
      <c r="L75" s="137"/>
      <c r="M75" s="138"/>
      <c r="N75" s="137"/>
      <c r="O75" s="137"/>
      <c r="P75" s="137"/>
      <c r="Q75" s="138"/>
      <c r="R75" s="139">
        <f t="shared" si="15"/>
        <v>0</v>
      </c>
      <c r="S75" s="140">
        <f t="shared" si="17"/>
        <v>0</v>
      </c>
      <c r="T75" s="141"/>
      <c r="U75" s="141"/>
      <c r="V75" s="141"/>
      <c r="W75" s="141"/>
      <c r="X75" s="141"/>
      <c r="Y75" s="142"/>
      <c r="Z75" s="142"/>
      <c r="AA75" s="142"/>
      <c r="AB75" s="142"/>
      <c r="AC75" s="142"/>
      <c r="AD75" s="142"/>
      <c r="AE75" s="142"/>
      <c r="AG75" s="137" t="s">
        <v>250</v>
      </c>
      <c r="AH75" s="137"/>
      <c r="AI75" s="137"/>
      <c r="AJ75" s="137"/>
      <c r="AK75" s="138"/>
      <c r="AL75" s="137"/>
      <c r="AM75" s="137"/>
      <c r="AN75" s="137"/>
      <c r="AO75" s="138"/>
      <c r="AP75" s="137"/>
      <c r="AQ75" s="137"/>
      <c r="AR75" s="137"/>
      <c r="AS75" s="138"/>
      <c r="AT75" s="137"/>
      <c r="AU75" s="137"/>
      <c r="AV75" s="137"/>
      <c r="AW75" s="138"/>
      <c r="AX75" s="139">
        <f t="shared" si="16"/>
        <v>0</v>
      </c>
      <c r="AY75" s="140">
        <f t="shared" si="18"/>
        <v>0</v>
      </c>
      <c r="AZ75" s="142"/>
      <c r="BA75" s="142"/>
      <c r="BB75" s="142"/>
      <c r="BC75" s="142"/>
      <c r="BD75" s="142"/>
      <c r="BE75" s="142"/>
      <c r="BF75" s="142"/>
      <c r="BG75" s="142"/>
      <c r="BH75" s="142"/>
      <c r="BI75" s="137"/>
      <c r="BJ75" s="137"/>
      <c r="BK75" s="137"/>
    </row>
    <row r="76" spans="1:63" x14ac:dyDescent="0.35">
      <c r="A76" s="137" t="s">
        <v>251</v>
      </c>
      <c r="B76" s="137"/>
      <c r="C76" s="137"/>
      <c r="D76" s="137"/>
      <c r="E76" s="138"/>
      <c r="F76" s="137"/>
      <c r="G76" s="137"/>
      <c r="H76" s="137"/>
      <c r="I76" s="138"/>
      <c r="J76" s="137"/>
      <c r="K76" s="137"/>
      <c r="L76" s="137"/>
      <c r="M76" s="138"/>
      <c r="N76" s="137"/>
      <c r="O76" s="137"/>
      <c r="P76" s="137"/>
      <c r="Q76" s="138"/>
      <c r="R76" s="139">
        <f t="shared" si="15"/>
        <v>0</v>
      </c>
      <c r="S76" s="140">
        <f t="shared" si="17"/>
        <v>0</v>
      </c>
      <c r="T76" s="141"/>
      <c r="U76" s="141"/>
      <c r="V76" s="141"/>
      <c r="W76" s="141"/>
      <c r="X76" s="141"/>
      <c r="Y76" s="142"/>
      <c r="Z76" s="142"/>
      <c r="AA76" s="142"/>
      <c r="AB76" s="142"/>
      <c r="AC76" s="142"/>
      <c r="AD76" s="142"/>
      <c r="AE76" s="142"/>
      <c r="AG76" s="137" t="s">
        <v>251</v>
      </c>
      <c r="AH76" s="137"/>
      <c r="AI76" s="137"/>
      <c r="AJ76" s="137"/>
      <c r="AK76" s="138"/>
      <c r="AL76" s="137"/>
      <c r="AM76" s="137"/>
      <c r="AN76" s="137"/>
      <c r="AO76" s="138"/>
      <c r="AP76" s="137"/>
      <c r="AQ76" s="137"/>
      <c r="AR76" s="137"/>
      <c r="AS76" s="138"/>
      <c r="AT76" s="137"/>
      <c r="AU76" s="137"/>
      <c r="AV76" s="137"/>
      <c r="AW76" s="138"/>
      <c r="AX76" s="139">
        <f t="shared" si="16"/>
        <v>0</v>
      </c>
      <c r="AY76" s="140">
        <f t="shared" si="18"/>
        <v>0</v>
      </c>
      <c r="AZ76" s="142"/>
      <c r="BA76" s="142"/>
      <c r="BB76" s="142"/>
      <c r="BC76" s="142"/>
      <c r="BD76" s="142"/>
      <c r="BE76" s="142"/>
      <c r="BF76" s="142"/>
      <c r="BG76" s="142"/>
      <c r="BH76" s="142"/>
      <c r="BI76" s="137"/>
      <c r="BJ76" s="137"/>
      <c r="BK76" s="137"/>
    </row>
    <row r="77" spans="1:63" x14ac:dyDescent="0.35">
      <c r="A77" s="137" t="s">
        <v>252</v>
      </c>
      <c r="B77" s="137"/>
      <c r="C77" s="137"/>
      <c r="D77" s="137"/>
      <c r="E77" s="138"/>
      <c r="F77" s="137"/>
      <c r="G77" s="137"/>
      <c r="H77" s="137"/>
      <c r="I77" s="138"/>
      <c r="J77" s="137"/>
      <c r="K77" s="137"/>
      <c r="L77" s="137"/>
      <c r="M77" s="138"/>
      <c r="N77" s="137"/>
      <c r="O77" s="137"/>
      <c r="P77" s="137"/>
      <c r="Q77" s="138"/>
      <c r="R77" s="139">
        <f t="shared" si="15"/>
        <v>0</v>
      </c>
      <c r="S77" s="140">
        <f t="shared" si="17"/>
        <v>0</v>
      </c>
      <c r="T77" s="141"/>
      <c r="U77" s="141"/>
      <c r="V77" s="141"/>
      <c r="W77" s="141"/>
      <c r="X77" s="141"/>
      <c r="Y77" s="142"/>
      <c r="Z77" s="142"/>
      <c r="AA77" s="142"/>
      <c r="AB77" s="142"/>
      <c r="AC77" s="142"/>
      <c r="AD77" s="142"/>
      <c r="AE77" s="142"/>
      <c r="AG77" s="137" t="s">
        <v>252</v>
      </c>
      <c r="AH77" s="137"/>
      <c r="AI77" s="137"/>
      <c r="AJ77" s="137"/>
      <c r="AK77" s="138"/>
      <c r="AL77" s="137"/>
      <c r="AM77" s="137"/>
      <c r="AN77" s="137"/>
      <c r="AO77" s="138"/>
      <c r="AP77" s="137"/>
      <c r="AQ77" s="137"/>
      <c r="AR77" s="137"/>
      <c r="AS77" s="138"/>
      <c r="AT77" s="137"/>
      <c r="AU77" s="137"/>
      <c r="AV77" s="137"/>
      <c r="AW77" s="138"/>
      <c r="AX77" s="139">
        <f t="shared" si="16"/>
        <v>0</v>
      </c>
      <c r="AY77" s="140">
        <f t="shared" si="18"/>
        <v>0</v>
      </c>
      <c r="AZ77" s="142"/>
      <c r="BA77" s="142"/>
      <c r="BB77" s="142"/>
      <c r="BC77" s="142"/>
      <c r="BD77" s="142"/>
      <c r="BE77" s="142"/>
      <c r="BF77" s="142"/>
      <c r="BG77" s="142"/>
      <c r="BH77" s="142"/>
      <c r="BI77" s="142"/>
      <c r="BJ77" s="142"/>
      <c r="BK77" s="142"/>
    </row>
    <row r="78" spans="1:63" x14ac:dyDescent="0.35">
      <c r="A78" s="137" t="s">
        <v>253</v>
      </c>
      <c r="B78" s="137"/>
      <c r="C78" s="137"/>
      <c r="D78" s="137"/>
      <c r="E78" s="138"/>
      <c r="F78" s="137"/>
      <c r="G78" s="137"/>
      <c r="H78" s="137"/>
      <c r="I78" s="138"/>
      <c r="J78" s="137"/>
      <c r="K78" s="137"/>
      <c r="L78" s="137"/>
      <c r="M78" s="138"/>
      <c r="N78" s="137"/>
      <c r="O78" s="137"/>
      <c r="P78" s="137"/>
      <c r="Q78" s="138"/>
      <c r="R78" s="139">
        <f t="shared" si="15"/>
        <v>0</v>
      </c>
      <c r="S78" s="140">
        <f t="shared" si="17"/>
        <v>0</v>
      </c>
      <c r="T78" s="141"/>
      <c r="U78" s="141"/>
      <c r="V78" s="141"/>
      <c r="W78" s="141"/>
      <c r="X78" s="141"/>
      <c r="Y78" s="142"/>
      <c r="Z78" s="142"/>
      <c r="AA78" s="142"/>
      <c r="AB78" s="142"/>
      <c r="AC78" s="142"/>
      <c r="AD78" s="142"/>
      <c r="AE78" s="142"/>
      <c r="AG78" s="137" t="s">
        <v>253</v>
      </c>
      <c r="AH78" s="137"/>
      <c r="AI78" s="137"/>
      <c r="AJ78" s="137"/>
      <c r="AK78" s="138"/>
      <c r="AL78" s="137"/>
      <c r="AM78" s="137"/>
      <c r="AN78" s="137"/>
      <c r="AO78" s="138"/>
      <c r="AP78" s="137"/>
      <c r="AQ78" s="137"/>
      <c r="AR78" s="137"/>
      <c r="AS78" s="138"/>
      <c r="AT78" s="137"/>
      <c r="AU78" s="137"/>
      <c r="AV78" s="137"/>
      <c r="AW78" s="138"/>
      <c r="AX78" s="139">
        <f t="shared" si="16"/>
        <v>0</v>
      </c>
      <c r="AY78" s="140">
        <f t="shared" si="18"/>
        <v>0</v>
      </c>
      <c r="AZ78" s="142"/>
      <c r="BA78" s="142"/>
      <c r="BB78" s="142"/>
      <c r="BC78" s="142"/>
      <c r="BD78" s="142"/>
      <c r="BE78" s="142"/>
      <c r="BF78" s="142"/>
      <c r="BG78" s="142"/>
      <c r="BH78" s="142"/>
      <c r="BI78" s="142"/>
      <c r="BJ78" s="142"/>
      <c r="BK78" s="142"/>
    </row>
    <row r="79" spans="1:63" x14ac:dyDescent="0.35">
      <c r="A79" s="137" t="s">
        <v>254</v>
      </c>
      <c r="B79" s="137"/>
      <c r="C79" s="137"/>
      <c r="D79" s="137"/>
      <c r="E79" s="138"/>
      <c r="F79" s="137"/>
      <c r="G79" s="137"/>
      <c r="H79" s="137"/>
      <c r="I79" s="138"/>
      <c r="J79" s="137"/>
      <c r="K79" s="137"/>
      <c r="L79" s="137"/>
      <c r="M79" s="138"/>
      <c r="N79" s="137"/>
      <c r="O79" s="137"/>
      <c r="P79" s="137"/>
      <c r="Q79" s="138"/>
      <c r="R79" s="139">
        <f t="shared" si="15"/>
        <v>0</v>
      </c>
      <c r="S79" s="140">
        <f t="shared" si="17"/>
        <v>0</v>
      </c>
      <c r="T79" s="141"/>
      <c r="U79" s="141"/>
      <c r="V79" s="141"/>
      <c r="W79" s="141"/>
      <c r="X79" s="141"/>
      <c r="Y79" s="142"/>
      <c r="Z79" s="142"/>
      <c r="AA79" s="142"/>
      <c r="AB79" s="142"/>
      <c r="AC79" s="142"/>
      <c r="AD79" s="142"/>
      <c r="AE79" s="142"/>
      <c r="AG79" s="137" t="s">
        <v>254</v>
      </c>
      <c r="AH79" s="137"/>
      <c r="AI79" s="137"/>
      <c r="AJ79" s="137"/>
      <c r="AK79" s="138"/>
      <c r="AL79" s="137"/>
      <c r="AM79" s="137"/>
      <c r="AN79" s="137"/>
      <c r="AO79" s="138"/>
      <c r="AP79" s="137"/>
      <c r="AQ79" s="137"/>
      <c r="AR79" s="137"/>
      <c r="AS79" s="138"/>
      <c r="AT79" s="137"/>
      <c r="AU79" s="137"/>
      <c r="AV79" s="137"/>
      <c r="AW79" s="138"/>
      <c r="AX79" s="139">
        <f t="shared" si="16"/>
        <v>0</v>
      </c>
      <c r="AY79" s="140">
        <f t="shared" si="18"/>
        <v>0</v>
      </c>
      <c r="AZ79" s="142"/>
      <c r="BA79" s="142"/>
      <c r="BB79" s="142"/>
      <c r="BC79" s="142"/>
      <c r="BD79" s="142"/>
      <c r="BE79" s="142"/>
      <c r="BF79" s="142"/>
      <c r="BG79" s="142"/>
      <c r="BH79" s="142"/>
      <c r="BI79" s="142"/>
      <c r="BJ79" s="142"/>
      <c r="BK79" s="142"/>
    </row>
    <row r="80" spans="1:63" x14ac:dyDescent="0.35">
      <c r="A80" s="137" t="s">
        <v>255</v>
      </c>
      <c r="B80" s="137"/>
      <c r="C80" s="137"/>
      <c r="D80" s="137"/>
      <c r="E80" s="138"/>
      <c r="F80" s="137"/>
      <c r="G80" s="137"/>
      <c r="H80" s="137"/>
      <c r="I80" s="138"/>
      <c r="J80" s="137"/>
      <c r="K80" s="137"/>
      <c r="L80" s="137"/>
      <c r="M80" s="138"/>
      <c r="N80" s="137"/>
      <c r="O80" s="137"/>
      <c r="P80" s="137"/>
      <c r="Q80" s="138"/>
      <c r="R80" s="139">
        <f t="shared" si="15"/>
        <v>0</v>
      </c>
      <c r="S80" s="140">
        <f t="shared" si="17"/>
        <v>0</v>
      </c>
      <c r="T80" s="141"/>
      <c r="U80" s="141"/>
      <c r="V80" s="141"/>
      <c r="W80" s="141"/>
      <c r="X80" s="141"/>
      <c r="Y80" s="142"/>
      <c r="Z80" s="142"/>
      <c r="AA80" s="142"/>
      <c r="AB80" s="142"/>
      <c r="AC80" s="142"/>
      <c r="AD80" s="142"/>
      <c r="AE80" s="142"/>
      <c r="AG80" s="137" t="s">
        <v>255</v>
      </c>
      <c r="AH80" s="137"/>
      <c r="AI80" s="137"/>
      <c r="AJ80" s="137"/>
      <c r="AK80" s="138"/>
      <c r="AL80" s="137"/>
      <c r="AM80" s="137"/>
      <c r="AN80" s="137"/>
      <c r="AO80" s="138"/>
      <c r="AP80" s="137"/>
      <c r="AQ80" s="137"/>
      <c r="AR80" s="137"/>
      <c r="AS80" s="138"/>
      <c r="AT80" s="137"/>
      <c r="AU80" s="137"/>
      <c r="AV80" s="137"/>
      <c r="AW80" s="138"/>
      <c r="AX80" s="139">
        <f t="shared" si="16"/>
        <v>0</v>
      </c>
      <c r="AY80" s="140">
        <f t="shared" si="18"/>
        <v>0</v>
      </c>
      <c r="AZ80" s="142"/>
      <c r="BA80" s="142"/>
      <c r="BB80" s="142"/>
      <c r="BC80" s="142"/>
      <c r="BD80" s="142"/>
      <c r="BE80" s="142"/>
      <c r="BF80" s="142"/>
      <c r="BG80" s="142"/>
      <c r="BH80" s="142"/>
      <c r="BI80" s="142"/>
      <c r="BJ80" s="142"/>
      <c r="BK80" s="142"/>
    </row>
    <row r="81" spans="1:63" x14ac:dyDescent="0.35">
      <c r="A81" s="137" t="s">
        <v>256</v>
      </c>
      <c r="B81" s="137"/>
      <c r="C81" s="137"/>
      <c r="D81" s="137"/>
      <c r="E81" s="138"/>
      <c r="F81" s="137"/>
      <c r="G81" s="137"/>
      <c r="H81" s="137"/>
      <c r="I81" s="138"/>
      <c r="J81" s="137"/>
      <c r="K81" s="137"/>
      <c r="L81" s="137"/>
      <c r="M81" s="138"/>
      <c r="N81" s="137"/>
      <c r="O81" s="137"/>
      <c r="P81" s="137"/>
      <c r="Q81" s="138"/>
      <c r="R81" s="139">
        <f t="shared" si="15"/>
        <v>0</v>
      </c>
      <c r="S81" s="140">
        <f t="shared" si="17"/>
        <v>0</v>
      </c>
      <c r="T81" s="141"/>
      <c r="U81" s="141"/>
      <c r="V81" s="141"/>
      <c r="W81" s="141"/>
      <c r="X81" s="141"/>
      <c r="Y81" s="142"/>
      <c r="Z81" s="142"/>
      <c r="AA81" s="142"/>
      <c r="AB81" s="142"/>
      <c r="AC81" s="142"/>
      <c r="AD81" s="142"/>
      <c r="AE81" s="142"/>
      <c r="AG81" s="137" t="s">
        <v>256</v>
      </c>
      <c r="AH81" s="137"/>
      <c r="AI81" s="137"/>
      <c r="AJ81" s="137"/>
      <c r="AK81" s="138"/>
      <c r="AL81" s="137"/>
      <c r="AM81" s="137"/>
      <c r="AN81" s="137"/>
      <c r="AO81" s="138"/>
      <c r="AP81" s="137"/>
      <c r="AQ81" s="137"/>
      <c r="AR81" s="137"/>
      <c r="AS81" s="138"/>
      <c r="AT81" s="137"/>
      <c r="AU81" s="137"/>
      <c r="AV81" s="137"/>
      <c r="AW81" s="138"/>
      <c r="AX81" s="139">
        <f t="shared" si="16"/>
        <v>0</v>
      </c>
      <c r="AY81" s="140">
        <f t="shared" si="18"/>
        <v>0</v>
      </c>
      <c r="AZ81" s="142"/>
      <c r="BA81" s="142"/>
      <c r="BB81" s="142"/>
      <c r="BC81" s="142"/>
      <c r="BD81" s="142"/>
      <c r="BE81" s="142"/>
      <c r="BF81" s="142"/>
      <c r="BG81" s="142"/>
      <c r="BH81" s="142"/>
      <c r="BI81" s="142"/>
      <c r="BJ81" s="142"/>
      <c r="BK81" s="142"/>
    </row>
    <row r="82" spans="1:63" x14ac:dyDescent="0.35">
      <c r="A82" s="137" t="s">
        <v>257</v>
      </c>
      <c r="B82" s="137"/>
      <c r="C82" s="137"/>
      <c r="D82" s="137"/>
      <c r="E82" s="138"/>
      <c r="F82" s="137"/>
      <c r="G82" s="137"/>
      <c r="H82" s="137"/>
      <c r="I82" s="138"/>
      <c r="J82" s="137"/>
      <c r="K82" s="137"/>
      <c r="L82" s="137"/>
      <c r="M82" s="138"/>
      <c r="N82" s="137"/>
      <c r="O82" s="137"/>
      <c r="P82" s="137"/>
      <c r="Q82" s="138"/>
      <c r="R82" s="139">
        <f t="shared" si="15"/>
        <v>0</v>
      </c>
      <c r="S82" s="140">
        <f t="shared" si="17"/>
        <v>0</v>
      </c>
      <c r="T82" s="141"/>
      <c r="U82" s="141"/>
      <c r="V82" s="141"/>
      <c r="W82" s="141"/>
      <c r="X82" s="141"/>
      <c r="Y82" s="142"/>
      <c r="Z82" s="142"/>
      <c r="AA82" s="142"/>
      <c r="AB82" s="142"/>
      <c r="AC82" s="142"/>
      <c r="AD82" s="142"/>
      <c r="AE82" s="142"/>
      <c r="AG82" s="137" t="s">
        <v>257</v>
      </c>
      <c r="AH82" s="137"/>
      <c r="AI82" s="137"/>
      <c r="AJ82" s="137"/>
      <c r="AK82" s="138"/>
      <c r="AL82" s="137"/>
      <c r="AM82" s="137"/>
      <c r="AN82" s="137"/>
      <c r="AO82" s="138"/>
      <c r="AP82" s="137"/>
      <c r="AQ82" s="137"/>
      <c r="AR82" s="137"/>
      <c r="AS82" s="138"/>
      <c r="AT82" s="137"/>
      <c r="AU82" s="137"/>
      <c r="AV82" s="137"/>
      <c r="AW82" s="138"/>
      <c r="AX82" s="139">
        <f t="shared" si="16"/>
        <v>0</v>
      </c>
      <c r="AY82" s="140">
        <f t="shared" si="18"/>
        <v>0</v>
      </c>
      <c r="AZ82" s="142"/>
      <c r="BA82" s="142"/>
      <c r="BB82" s="142"/>
      <c r="BC82" s="142"/>
      <c r="BD82" s="142"/>
      <c r="BE82" s="142"/>
      <c r="BF82" s="142"/>
      <c r="BG82" s="142"/>
      <c r="BH82" s="142"/>
      <c r="BI82" s="142"/>
      <c r="BJ82" s="142"/>
      <c r="BK82" s="142"/>
    </row>
    <row r="83" spans="1:63" x14ac:dyDescent="0.35">
      <c r="A83" s="137" t="s">
        <v>258</v>
      </c>
      <c r="B83" s="137"/>
      <c r="C83" s="137"/>
      <c r="D83" s="137"/>
      <c r="E83" s="138"/>
      <c r="F83" s="137"/>
      <c r="G83" s="137"/>
      <c r="H83" s="137"/>
      <c r="I83" s="138"/>
      <c r="J83" s="137"/>
      <c r="K83" s="137"/>
      <c r="L83" s="137"/>
      <c r="M83" s="138"/>
      <c r="N83" s="137"/>
      <c r="O83" s="137"/>
      <c r="P83" s="137"/>
      <c r="Q83" s="138"/>
      <c r="R83" s="139">
        <f t="shared" si="15"/>
        <v>0</v>
      </c>
      <c r="S83" s="140">
        <f t="shared" si="17"/>
        <v>0</v>
      </c>
      <c r="T83" s="141"/>
      <c r="U83" s="141"/>
      <c r="V83" s="141"/>
      <c r="W83" s="141"/>
      <c r="X83" s="141"/>
      <c r="Y83" s="142"/>
      <c r="Z83" s="142"/>
      <c r="AA83" s="142"/>
      <c r="AB83" s="142"/>
      <c r="AC83" s="142"/>
      <c r="AD83" s="142"/>
      <c r="AE83" s="142"/>
      <c r="AG83" s="137" t="s">
        <v>258</v>
      </c>
      <c r="AH83" s="137"/>
      <c r="AI83" s="137"/>
      <c r="AJ83" s="137"/>
      <c r="AK83" s="138"/>
      <c r="AL83" s="137"/>
      <c r="AM83" s="137"/>
      <c r="AN83" s="137"/>
      <c r="AO83" s="138"/>
      <c r="AP83" s="137"/>
      <c r="AQ83" s="137"/>
      <c r="AR83" s="137"/>
      <c r="AS83" s="138"/>
      <c r="AT83" s="137"/>
      <c r="AU83" s="137"/>
      <c r="AV83" s="137"/>
      <c r="AW83" s="138"/>
      <c r="AX83" s="139">
        <f t="shared" si="16"/>
        <v>0</v>
      </c>
      <c r="AY83" s="140">
        <f t="shared" si="18"/>
        <v>0</v>
      </c>
      <c r="AZ83" s="142"/>
      <c r="BA83" s="142"/>
      <c r="BB83" s="142"/>
      <c r="BC83" s="142"/>
      <c r="BD83" s="142"/>
      <c r="BE83" s="142"/>
      <c r="BF83" s="142"/>
      <c r="BG83" s="142"/>
      <c r="BH83" s="142"/>
      <c r="BI83" s="142"/>
      <c r="BJ83" s="142"/>
      <c r="BK83" s="142"/>
    </row>
    <row r="84" spans="1:63" x14ac:dyDescent="0.35">
      <c r="A84" s="137" t="s">
        <v>259</v>
      </c>
      <c r="B84" s="137"/>
      <c r="C84" s="137"/>
      <c r="D84" s="137"/>
      <c r="E84" s="138"/>
      <c r="F84" s="137"/>
      <c r="G84" s="137"/>
      <c r="H84" s="137"/>
      <c r="I84" s="138"/>
      <c r="J84" s="137"/>
      <c r="K84" s="137"/>
      <c r="L84" s="137"/>
      <c r="M84" s="138"/>
      <c r="N84" s="137"/>
      <c r="O84" s="137"/>
      <c r="P84" s="137"/>
      <c r="Q84" s="138"/>
      <c r="R84" s="139">
        <f t="shared" si="15"/>
        <v>0</v>
      </c>
      <c r="S84" s="140">
        <f t="shared" si="17"/>
        <v>0</v>
      </c>
      <c r="T84" s="141"/>
      <c r="U84" s="141"/>
      <c r="V84" s="141"/>
      <c r="W84" s="141"/>
      <c r="X84" s="141"/>
      <c r="Y84" s="142"/>
      <c r="Z84" s="142"/>
      <c r="AA84" s="142"/>
      <c r="AB84" s="142"/>
      <c r="AC84" s="142"/>
      <c r="AD84" s="142"/>
      <c r="AE84" s="142"/>
      <c r="AG84" s="137" t="s">
        <v>259</v>
      </c>
      <c r="AH84" s="137"/>
      <c r="AI84" s="137"/>
      <c r="AJ84" s="137"/>
      <c r="AK84" s="138"/>
      <c r="AL84" s="137"/>
      <c r="AM84" s="137"/>
      <c r="AN84" s="137"/>
      <c r="AO84" s="138"/>
      <c r="AP84" s="137"/>
      <c r="AQ84" s="137"/>
      <c r="AR84" s="137"/>
      <c r="AS84" s="138"/>
      <c r="AT84" s="137"/>
      <c r="AU84" s="137"/>
      <c r="AV84" s="137"/>
      <c r="AW84" s="138"/>
      <c r="AX84" s="139">
        <f t="shared" si="16"/>
        <v>0</v>
      </c>
      <c r="AY84" s="140">
        <f t="shared" si="18"/>
        <v>0</v>
      </c>
      <c r="AZ84" s="142"/>
      <c r="BA84" s="142"/>
      <c r="BB84" s="142"/>
      <c r="BC84" s="142"/>
      <c r="BD84" s="142"/>
      <c r="BE84" s="142"/>
      <c r="BF84" s="142"/>
      <c r="BG84" s="142"/>
      <c r="BH84" s="142"/>
      <c r="BI84" s="142"/>
      <c r="BJ84" s="142"/>
      <c r="BK84" s="142"/>
    </row>
    <row r="85" spans="1:63" x14ac:dyDescent="0.35">
      <c r="A85" s="137" t="s">
        <v>260</v>
      </c>
      <c r="B85" s="137"/>
      <c r="C85" s="137"/>
      <c r="D85" s="137"/>
      <c r="E85" s="138"/>
      <c r="F85" s="137"/>
      <c r="G85" s="137"/>
      <c r="H85" s="137"/>
      <c r="I85" s="138"/>
      <c r="J85" s="137"/>
      <c r="K85" s="137"/>
      <c r="L85" s="137"/>
      <c r="M85" s="138"/>
      <c r="N85" s="137"/>
      <c r="O85" s="137"/>
      <c r="P85" s="137"/>
      <c r="Q85" s="138"/>
      <c r="R85" s="139">
        <f t="shared" si="15"/>
        <v>0</v>
      </c>
      <c r="S85" s="140">
        <f t="shared" si="17"/>
        <v>0</v>
      </c>
      <c r="T85" s="141"/>
      <c r="U85" s="141"/>
      <c r="V85" s="141"/>
      <c r="W85" s="141"/>
      <c r="X85" s="141"/>
      <c r="Y85" s="142"/>
      <c r="Z85" s="142"/>
      <c r="AA85" s="142"/>
      <c r="AB85" s="142"/>
      <c r="AC85" s="142"/>
      <c r="AD85" s="142"/>
      <c r="AE85" s="142"/>
      <c r="AG85" s="137" t="s">
        <v>260</v>
      </c>
      <c r="AH85" s="137"/>
      <c r="AI85" s="137"/>
      <c r="AJ85" s="137"/>
      <c r="AK85" s="138"/>
      <c r="AL85" s="137"/>
      <c r="AM85" s="137"/>
      <c r="AN85" s="137"/>
      <c r="AO85" s="138"/>
      <c r="AP85" s="137"/>
      <c r="AQ85" s="137"/>
      <c r="AR85" s="137"/>
      <c r="AS85" s="138"/>
      <c r="AT85" s="137"/>
      <c r="AU85" s="137"/>
      <c r="AV85" s="137"/>
      <c r="AW85" s="138"/>
      <c r="AX85" s="139">
        <f t="shared" si="16"/>
        <v>0</v>
      </c>
      <c r="AY85" s="140">
        <f t="shared" si="18"/>
        <v>0</v>
      </c>
      <c r="AZ85" s="142"/>
      <c r="BA85" s="142"/>
      <c r="BB85" s="142"/>
      <c r="BC85" s="142"/>
      <c r="BD85" s="142"/>
      <c r="BE85" s="142"/>
      <c r="BF85" s="142"/>
      <c r="BG85" s="142"/>
      <c r="BH85" s="142"/>
      <c r="BI85" s="142"/>
      <c r="BJ85" s="142"/>
      <c r="BK85" s="142"/>
    </row>
    <row r="86" spans="1:63" x14ac:dyDescent="0.35">
      <c r="A86" s="137" t="s">
        <v>261</v>
      </c>
      <c r="B86" s="137"/>
      <c r="C86" s="137"/>
      <c r="D86" s="137"/>
      <c r="E86" s="138"/>
      <c r="F86" s="137"/>
      <c r="G86" s="137"/>
      <c r="H86" s="137"/>
      <c r="I86" s="138"/>
      <c r="J86" s="137"/>
      <c r="K86" s="137"/>
      <c r="L86" s="137"/>
      <c r="M86" s="138"/>
      <c r="N86" s="137"/>
      <c r="O86" s="137"/>
      <c r="P86" s="137"/>
      <c r="Q86" s="138"/>
      <c r="R86" s="139">
        <f t="shared" si="15"/>
        <v>0</v>
      </c>
      <c r="S86" s="140">
        <f t="shared" si="17"/>
        <v>0</v>
      </c>
      <c r="T86" s="141"/>
      <c r="U86" s="141"/>
      <c r="V86" s="141"/>
      <c r="W86" s="141"/>
      <c r="X86" s="141"/>
      <c r="Y86" s="142"/>
      <c r="Z86" s="142"/>
      <c r="AA86" s="142"/>
      <c r="AB86" s="142"/>
      <c r="AC86" s="142"/>
      <c r="AD86" s="142"/>
      <c r="AE86" s="142"/>
      <c r="AG86" s="137" t="s">
        <v>261</v>
      </c>
      <c r="AH86" s="137"/>
      <c r="AI86" s="137"/>
      <c r="AJ86" s="137"/>
      <c r="AK86" s="138"/>
      <c r="AL86" s="137"/>
      <c r="AM86" s="137"/>
      <c r="AN86" s="137"/>
      <c r="AO86" s="138"/>
      <c r="AP86" s="137"/>
      <c r="AQ86" s="137"/>
      <c r="AR86" s="137"/>
      <c r="AS86" s="138"/>
      <c r="AT86" s="137"/>
      <c r="AU86" s="137"/>
      <c r="AV86" s="137"/>
      <c r="AW86" s="138"/>
      <c r="AX86" s="139">
        <f t="shared" si="16"/>
        <v>0</v>
      </c>
      <c r="AY86" s="140">
        <f t="shared" si="18"/>
        <v>0</v>
      </c>
      <c r="AZ86" s="142"/>
      <c r="BA86" s="142"/>
      <c r="BB86" s="142"/>
      <c r="BC86" s="142"/>
      <c r="BD86" s="142"/>
      <c r="BE86" s="142"/>
      <c r="BF86" s="142"/>
      <c r="BG86" s="142"/>
      <c r="BH86" s="142"/>
      <c r="BI86" s="142"/>
      <c r="BJ86" s="142"/>
      <c r="BK86" s="142"/>
    </row>
    <row r="87" spans="1:63" x14ac:dyDescent="0.35">
      <c r="A87" s="144" t="s">
        <v>262</v>
      </c>
      <c r="B87" s="145">
        <f t="shared" ref="B87:Q87" si="19">SUM(B66:B86)</f>
        <v>0</v>
      </c>
      <c r="C87" s="145">
        <f t="shared" si="19"/>
        <v>0</v>
      </c>
      <c r="D87" s="145">
        <f t="shared" si="19"/>
        <v>0</v>
      </c>
      <c r="E87" s="146">
        <f t="shared" si="19"/>
        <v>0</v>
      </c>
      <c r="F87" s="145">
        <f t="shared" si="19"/>
        <v>0</v>
      </c>
      <c r="G87" s="145">
        <f t="shared" si="19"/>
        <v>0</v>
      </c>
      <c r="H87" s="145">
        <f t="shared" si="19"/>
        <v>0</v>
      </c>
      <c r="I87" s="146">
        <f t="shared" si="19"/>
        <v>0</v>
      </c>
      <c r="J87" s="145">
        <f t="shared" si="19"/>
        <v>100</v>
      </c>
      <c r="K87" s="145">
        <f t="shared" si="19"/>
        <v>110</v>
      </c>
      <c r="L87" s="145">
        <f t="shared" si="19"/>
        <v>150</v>
      </c>
      <c r="M87" s="146">
        <f t="shared" si="19"/>
        <v>201479012</v>
      </c>
      <c r="N87" s="145">
        <f t="shared" si="19"/>
        <v>200</v>
      </c>
      <c r="O87" s="145">
        <f t="shared" si="19"/>
        <v>300</v>
      </c>
      <c r="P87" s="145">
        <f t="shared" si="19"/>
        <v>300</v>
      </c>
      <c r="Q87" s="146">
        <f t="shared" si="19"/>
        <v>38275895</v>
      </c>
      <c r="R87" s="145">
        <f t="shared" ref="R87:AE87" si="20">SUM(R66:R86)</f>
        <v>1160</v>
      </c>
      <c r="S87" s="140">
        <f t="shared" si="20"/>
        <v>239754907</v>
      </c>
      <c r="T87" s="145">
        <f t="shared" si="20"/>
        <v>0</v>
      </c>
      <c r="U87" s="145">
        <f t="shared" si="20"/>
        <v>0</v>
      </c>
      <c r="V87" s="145">
        <f t="shared" si="20"/>
        <v>0</v>
      </c>
      <c r="W87" s="145">
        <f t="shared" si="20"/>
        <v>0</v>
      </c>
      <c r="X87" s="145">
        <f t="shared" si="20"/>
        <v>0</v>
      </c>
      <c r="Y87" s="145">
        <f t="shared" si="20"/>
        <v>0</v>
      </c>
      <c r="Z87" s="145">
        <f t="shared" si="20"/>
        <v>0</v>
      </c>
      <c r="AA87" s="145">
        <f t="shared" si="20"/>
        <v>0</v>
      </c>
      <c r="AB87" s="145">
        <f t="shared" si="20"/>
        <v>0</v>
      </c>
      <c r="AC87" s="145">
        <f t="shared" si="20"/>
        <v>0</v>
      </c>
      <c r="AD87" s="145">
        <f t="shared" si="20"/>
        <v>0</v>
      </c>
      <c r="AE87" s="145">
        <f t="shared" si="20"/>
        <v>0</v>
      </c>
      <c r="AG87" s="144" t="s">
        <v>262</v>
      </c>
      <c r="AH87" s="145">
        <f t="shared" ref="AH87:BK87" si="21">SUM(AH66:AH86)</f>
        <v>0</v>
      </c>
      <c r="AI87" s="145">
        <f t="shared" si="21"/>
        <v>0</v>
      </c>
      <c r="AJ87" s="145">
        <f t="shared" si="21"/>
        <v>0</v>
      </c>
      <c r="AK87" s="146">
        <f t="shared" si="21"/>
        <v>0</v>
      </c>
      <c r="AL87" s="145">
        <f t="shared" si="21"/>
        <v>0</v>
      </c>
      <c r="AM87" s="145">
        <f t="shared" si="21"/>
        <v>0</v>
      </c>
      <c r="AN87" s="145">
        <f t="shared" si="21"/>
        <v>0</v>
      </c>
      <c r="AO87" s="146">
        <f t="shared" si="21"/>
        <v>0</v>
      </c>
      <c r="AP87" s="145">
        <f t="shared" si="21"/>
        <v>336</v>
      </c>
      <c r="AQ87" s="145">
        <f t="shared" si="21"/>
        <v>186</v>
      </c>
      <c r="AR87" s="145">
        <f t="shared" si="21"/>
        <v>224</v>
      </c>
      <c r="AS87" s="146">
        <f t="shared" si="21"/>
        <v>22645973</v>
      </c>
      <c r="AT87" s="145">
        <f t="shared" si="21"/>
        <v>0</v>
      </c>
      <c r="AU87" s="145">
        <f t="shared" si="21"/>
        <v>0</v>
      </c>
      <c r="AV87" s="145">
        <f t="shared" si="21"/>
        <v>0</v>
      </c>
      <c r="AW87" s="146">
        <f t="shared" si="21"/>
        <v>0</v>
      </c>
      <c r="AX87" s="147">
        <f t="shared" si="21"/>
        <v>746</v>
      </c>
      <c r="AY87" s="148">
        <f t="shared" si="21"/>
        <v>22645973</v>
      </c>
      <c r="AZ87" s="145">
        <f t="shared" si="21"/>
        <v>0</v>
      </c>
      <c r="BA87" s="145">
        <f t="shared" si="21"/>
        <v>0</v>
      </c>
      <c r="BB87" s="145">
        <f t="shared" si="21"/>
        <v>0</v>
      </c>
      <c r="BC87" s="145">
        <f t="shared" si="21"/>
        <v>0</v>
      </c>
      <c r="BD87" s="145">
        <f t="shared" si="21"/>
        <v>0</v>
      </c>
      <c r="BE87" s="145">
        <f t="shared" si="21"/>
        <v>0</v>
      </c>
      <c r="BF87" s="145">
        <f t="shared" si="21"/>
        <v>0</v>
      </c>
      <c r="BG87" s="145">
        <f t="shared" si="21"/>
        <v>0</v>
      </c>
      <c r="BH87" s="145">
        <f t="shared" si="21"/>
        <v>0</v>
      </c>
      <c r="BI87" s="145">
        <f t="shared" si="21"/>
        <v>0</v>
      </c>
      <c r="BJ87" s="145">
        <f t="shared" si="21"/>
        <v>0</v>
      </c>
      <c r="BK87" s="145">
        <f t="shared" si="21"/>
        <v>0</v>
      </c>
    </row>
  </sheetData>
  <mergeCells count="62">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7:BK37"/>
    <mergeCell ref="AR9:AS9"/>
    <mergeCell ref="AV9:AW9"/>
    <mergeCell ref="BF9:BK9"/>
    <mergeCell ref="AZ9:BE9"/>
    <mergeCell ref="AX37:AY37"/>
    <mergeCell ref="AZ37:BE37"/>
    <mergeCell ref="AX9:AY9"/>
    <mergeCell ref="B36:BK36"/>
    <mergeCell ref="A37:A38"/>
    <mergeCell ref="D37:E37"/>
    <mergeCell ref="H37:I37"/>
    <mergeCell ref="L37:M37"/>
    <mergeCell ref="P37:Q37"/>
    <mergeCell ref="AZ64:BE64"/>
    <mergeCell ref="AN37:AO37"/>
    <mergeCell ref="AR37:AS37"/>
    <mergeCell ref="AV37:AW37"/>
    <mergeCell ref="R37:S37"/>
    <mergeCell ref="T37:Y37"/>
    <mergeCell ref="Z37:AE37"/>
    <mergeCell ref="AG37:AG38"/>
    <mergeCell ref="AJ37:AK37"/>
    <mergeCell ref="BF64:BK64"/>
    <mergeCell ref="B63:BK63"/>
    <mergeCell ref="A64:A65"/>
    <mergeCell ref="D64:E64"/>
    <mergeCell ref="H64:I64"/>
    <mergeCell ref="L64:M64"/>
    <mergeCell ref="P64:Q64"/>
    <mergeCell ref="R64:S64"/>
    <mergeCell ref="T64:Y64"/>
    <mergeCell ref="Z64:AE64"/>
    <mergeCell ref="AG64:AG65"/>
    <mergeCell ref="AJ64:AK64"/>
    <mergeCell ref="AN64:AO64"/>
    <mergeCell ref="AR64:AS64"/>
    <mergeCell ref="AV64:AW64"/>
    <mergeCell ref="AX64:AY64"/>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tabColor theme="7" tint="0.39997558519241921"/>
  </sheetPr>
  <dimension ref="A1:F35"/>
  <sheetViews>
    <sheetView zoomScaleNormal="100" workbookViewId="0">
      <selection activeCell="C18" sqref="C18:E18"/>
    </sheetView>
  </sheetViews>
  <sheetFormatPr baseColWidth="10" defaultColWidth="11.453125" defaultRowHeight="14" x14ac:dyDescent="0.3"/>
  <cols>
    <col min="1" max="1" width="21" style="72" customWidth="1"/>
    <col min="2" max="4" width="20.453125" style="72" customWidth="1"/>
    <col min="5" max="5" width="24.453125" style="72" customWidth="1"/>
    <col min="6" max="6" width="29.1796875" style="72" customWidth="1"/>
    <col min="7" max="16384" width="11.453125" style="72"/>
  </cols>
  <sheetData>
    <row r="1" spans="1:6" s="15" customFormat="1" ht="16.5" customHeight="1" x14ac:dyDescent="0.35">
      <c r="A1" s="479"/>
      <c r="B1" s="482" t="s">
        <v>121</v>
      </c>
      <c r="C1" s="482"/>
      <c r="D1" s="482"/>
      <c r="E1" s="149" t="s">
        <v>122</v>
      </c>
    </row>
    <row r="2" spans="1:6" s="15" customFormat="1" ht="20.25" customHeight="1" x14ac:dyDescent="0.35">
      <c r="A2" s="480"/>
      <c r="B2" s="483" t="s">
        <v>123</v>
      </c>
      <c r="C2" s="483"/>
      <c r="D2" s="483"/>
      <c r="E2" s="150" t="s">
        <v>124</v>
      </c>
    </row>
    <row r="3" spans="1:6" s="15" customFormat="1" ht="30" customHeight="1" x14ac:dyDescent="0.35">
      <c r="A3" s="480"/>
      <c r="B3" s="484" t="s">
        <v>125</v>
      </c>
      <c r="C3" s="484"/>
      <c r="D3" s="484"/>
      <c r="E3" s="150" t="s">
        <v>126</v>
      </c>
    </row>
    <row r="4" spans="1:6" s="15" customFormat="1" ht="16.5" customHeight="1" thickBot="1" x14ac:dyDescent="0.4">
      <c r="A4" s="481"/>
      <c r="B4" s="293"/>
      <c r="C4" s="293"/>
      <c r="D4" s="293"/>
      <c r="E4" s="151" t="s">
        <v>263</v>
      </c>
    </row>
    <row r="5" spans="1:6" s="15" customFormat="1" ht="9" customHeight="1" thickBot="1" x14ac:dyDescent="0.35">
      <c r="A5" s="72"/>
      <c r="B5" s="72"/>
      <c r="C5" s="72"/>
      <c r="D5" s="72"/>
      <c r="E5" s="72"/>
    </row>
    <row r="6" spans="1:6" ht="14.25" customHeight="1" x14ac:dyDescent="0.3">
      <c r="A6" s="502" t="s">
        <v>264</v>
      </c>
      <c r="B6" s="363"/>
      <c r="C6" s="363"/>
      <c r="D6" s="363"/>
      <c r="E6" s="503"/>
    </row>
    <row r="7" spans="1:6" ht="26.25" customHeight="1" thickBot="1" x14ac:dyDescent="0.35">
      <c r="A7" s="152" t="s">
        <v>265</v>
      </c>
      <c r="B7" s="153" t="s">
        <v>266</v>
      </c>
      <c r="C7" s="485" t="s">
        <v>267</v>
      </c>
      <c r="D7" s="485"/>
      <c r="E7" s="486"/>
    </row>
    <row r="8" spans="1:6" x14ac:dyDescent="0.3">
      <c r="A8" s="217">
        <v>45519</v>
      </c>
      <c r="B8" s="154" t="s">
        <v>436</v>
      </c>
      <c r="C8" s="490" t="s">
        <v>435</v>
      </c>
      <c r="D8" s="491"/>
      <c r="E8" s="492"/>
    </row>
    <row r="9" spans="1:6" x14ac:dyDescent="0.3">
      <c r="A9" s="225">
        <v>45519</v>
      </c>
      <c r="B9" s="156" t="s">
        <v>446</v>
      </c>
      <c r="C9" s="493" t="s">
        <v>447</v>
      </c>
      <c r="D9" s="494"/>
      <c r="E9" s="495"/>
    </row>
    <row r="10" spans="1:6" x14ac:dyDescent="0.3">
      <c r="A10" s="225">
        <v>45569</v>
      </c>
      <c r="B10" s="156" t="s">
        <v>449</v>
      </c>
      <c r="C10" s="493" t="s">
        <v>448</v>
      </c>
      <c r="D10" s="494"/>
      <c r="E10" s="495"/>
    </row>
    <row r="11" spans="1:6" x14ac:dyDescent="0.3">
      <c r="A11" s="248">
        <v>45569</v>
      </c>
      <c r="B11" s="249" t="s">
        <v>450</v>
      </c>
      <c r="C11" s="496" t="s">
        <v>454</v>
      </c>
      <c r="D11" s="497"/>
      <c r="E11" s="498"/>
      <c r="F11" s="232"/>
    </row>
    <row r="12" spans="1:6" x14ac:dyDescent="0.3">
      <c r="A12" s="155"/>
      <c r="B12" s="156"/>
      <c r="C12" s="487"/>
      <c r="D12" s="488"/>
      <c r="E12" s="489"/>
    </row>
    <row r="13" spans="1:6" x14ac:dyDescent="0.3">
      <c r="A13" s="155"/>
      <c r="B13" s="156"/>
      <c r="C13" s="487"/>
      <c r="D13" s="488"/>
      <c r="E13" s="489"/>
    </row>
    <row r="14" spans="1:6" x14ac:dyDescent="0.3">
      <c r="A14" s="155"/>
      <c r="B14" s="156"/>
      <c r="C14" s="487"/>
      <c r="D14" s="488"/>
      <c r="E14" s="489"/>
    </row>
    <row r="15" spans="1:6" x14ac:dyDescent="0.3">
      <c r="A15" s="155"/>
      <c r="B15" s="156"/>
      <c r="C15" s="487"/>
      <c r="D15" s="488"/>
      <c r="E15" s="489"/>
    </row>
    <row r="16" spans="1:6" x14ac:dyDescent="0.3">
      <c r="A16" s="155"/>
      <c r="B16" s="156"/>
      <c r="C16" s="487"/>
      <c r="D16" s="488"/>
      <c r="E16" s="489"/>
    </row>
    <row r="17" spans="1:5" x14ac:dyDescent="0.3">
      <c r="A17" s="155"/>
      <c r="B17" s="156"/>
      <c r="C17" s="487"/>
      <c r="D17" s="488"/>
      <c r="E17" s="489"/>
    </row>
    <row r="18" spans="1:5" x14ac:dyDescent="0.3">
      <c r="A18" s="155"/>
      <c r="B18" s="156"/>
      <c r="C18" s="487"/>
      <c r="D18" s="488"/>
      <c r="E18" s="489"/>
    </row>
    <row r="19" spans="1:5" x14ac:dyDescent="0.3">
      <c r="A19" s="155"/>
      <c r="B19" s="156"/>
      <c r="C19" s="487"/>
      <c r="D19" s="488"/>
      <c r="E19" s="489"/>
    </row>
    <row r="20" spans="1:5" x14ac:dyDescent="0.3">
      <c r="A20" s="155"/>
      <c r="B20" s="156"/>
      <c r="C20" s="487"/>
      <c r="D20" s="488"/>
      <c r="E20" s="489"/>
    </row>
    <row r="21" spans="1:5" x14ac:dyDescent="0.3">
      <c r="A21" s="155"/>
      <c r="B21" s="156"/>
      <c r="C21" s="487"/>
      <c r="D21" s="488"/>
      <c r="E21" s="489"/>
    </row>
    <row r="22" spans="1:5" x14ac:dyDescent="0.3">
      <c r="A22" s="155"/>
      <c r="B22" s="156"/>
      <c r="C22" s="487"/>
      <c r="D22" s="488"/>
      <c r="E22" s="489"/>
    </row>
    <row r="23" spans="1:5" x14ac:dyDescent="0.3">
      <c r="A23" s="155"/>
      <c r="B23" s="156"/>
      <c r="C23" s="487"/>
      <c r="D23" s="488"/>
      <c r="E23" s="489"/>
    </row>
    <row r="24" spans="1:5" x14ac:dyDescent="0.3">
      <c r="A24" s="155"/>
      <c r="B24" s="156"/>
      <c r="C24" s="487"/>
      <c r="D24" s="488"/>
      <c r="E24" s="489"/>
    </row>
    <row r="25" spans="1:5" x14ac:dyDescent="0.3">
      <c r="A25" s="155"/>
      <c r="B25" s="156"/>
      <c r="C25" s="487"/>
      <c r="D25" s="488"/>
      <c r="E25" s="489"/>
    </row>
    <row r="26" spans="1:5" x14ac:dyDescent="0.3">
      <c r="A26" s="155"/>
      <c r="B26" s="156"/>
      <c r="C26" s="487"/>
      <c r="D26" s="488"/>
      <c r="E26" s="489"/>
    </row>
    <row r="27" spans="1:5" x14ac:dyDescent="0.3">
      <c r="A27" s="155"/>
      <c r="B27" s="156"/>
      <c r="C27" s="487"/>
      <c r="D27" s="488"/>
      <c r="E27" s="489"/>
    </row>
    <row r="28" spans="1:5" x14ac:dyDescent="0.3">
      <c r="A28" s="155"/>
      <c r="B28" s="156"/>
      <c r="C28" s="487"/>
      <c r="D28" s="488"/>
      <c r="E28" s="489"/>
    </row>
    <row r="29" spans="1:5" x14ac:dyDescent="0.3">
      <c r="A29" s="155"/>
      <c r="B29" s="156"/>
      <c r="C29" s="487"/>
      <c r="D29" s="488"/>
      <c r="E29" s="489"/>
    </row>
    <row r="30" spans="1:5" x14ac:dyDescent="0.3">
      <c r="A30" s="155"/>
      <c r="B30" s="156"/>
      <c r="C30" s="487"/>
      <c r="D30" s="488"/>
      <c r="E30" s="489"/>
    </row>
    <row r="31" spans="1:5" x14ac:dyDescent="0.3">
      <c r="A31" s="155"/>
      <c r="B31" s="156"/>
      <c r="C31" s="487"/>
      <c r="D31" s="488"/>
      <c r="E31" s="489"/>
    </row>
    <row r="32" spans="1:5" x14ac:dyDescent="0.3">
      <c r="A32" s="155"/>
      <c r="B32" s="156"/>
      <c r="C32" s="487"/>
      <c r="D32" s="488"/>
      <c r="E32" s="489"/>
    </row>
    <row r="33" spans="1:5" x14ac:dyDescent="0.3">
      <c r="A33" s="155"/>
      <c r="B33" s="156"/>
      <c r="C33" s="487"/>
      <c r="D33" s="488"/>
      <c r="E33" s="489"/>
    </row>
    <row r="34" spans="1:5" x14ac:dyDescent="0.3">
      <c r="A34" s="155"/>
      <c r="B34" s="156"/>
      <c r="C34" s="487"/>
      <c r="D34" s="488"/>
      <c r="E34" s="489"/>
    </row>
    <row r="35" spans="1:5" ht="14.5" thickBot="1" x14ac:dyDescent="0.35">
      <c r="A35" s="157"/>
      <c r="B35" s="158"/>
      <c r="C35" s="499"/>
      <c r="D35" s="500"/>
      <c r="E35" s="501"/>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J48"/>
  <sheetViews>
    <sheetView workbookViewId="0">
      <selection activeCell="B12" sqref="B12"/>
    </sheetView>
  </sheetViews>
  <sheetFormatPr baseColWidth="10" defaultColWidth="11.453125" defaultRowHeight="14.5" x14ac:dyDescent="0.35"/>
  <cols>
    <col min="1" max="1" width="15.453125" customWidth="1"/>
    <col min="2" max="2" width="70.453125" customWidth="1"/>
    <col min="3" max="3" width="45.453125" customWidth="1"/>
    <col min="4" max="4" width="77.453125" customWidth="1"/>
    <col min="5" max="5" width="15.453125" customWidth="1"/>
    <col min="6" max="6" width="53.453125" customWidth="1"/>
    <col min="7" max="7" width="32.453125" style="7" customWidth="1"/>
    <col min="8" max="8" width="19" style="2" customWidth="1"/>
    <col min="9" max="9" width="29.453125" style="2" customWidth="1"/>
    <col min="10" max="10" width="36.453125" style="2" customWidth="1"/>
  </cols>
  <sheetData>
    <row r="1" spans="1:10" ht="26" x14ac:dyDescent="0.35">
      <c r="A1" s="9" t="s">
        <v>268</v>
      </c>
      <c r="B1" s="9" t="s">
        <v>14</v>
      </c>
      <c r="C1" s="9" t="s">
        <v>269</v>
      </c>
      <c r="D1" s="9" t="s">
        <v>270</v>
      </c>
      <c r="E1" s="9" t="s">
        <v>271</v>
      </c>
      <c r="F1" s="10" t="s">
        <v>272</v>
      </c>
      <c r="G1" s="10" t="s">
        <v>86</v>
      </c>
      <c r="H1" s="10" t="s">
        <v>273</v>
      </c>
      <c r="I1" s="10" t="s">
        <v>273</v>
      </c>
      <c r="J1" s="10" t="s">
        <v>225</v>
      </c>
    </row>
    <row r="2" spans="1:10" x14ac:dyDescent="0.35">
      <c r="A2" s="11"/>
      <c r="B2" s="11"/>
      <c r="C2" s="11"/>
      <c r="D2" s="11"/>
      <c r="E2" s="11"/>
      <c r="F2" s="12"/>
      <c r="G2" s="3" t="s">
        <v>274</v>
      </c>
      <c r="H2" s="8" t="s">
        <v>275</v>
      </c>
      <c r="I2" s="8" t="s">
        <v>276</v>
      </c>
      <c r="J2" s="8" t="s">
        <v>277</v>
      </c>
    </row>
    <row r="3" spans="1:10" x14ac:dyDescent="0.35">
      <c r="A3" s="8" t="s">
        <v>278</v>
      </c>
      <c r="B3" s="14" t="s">
        <v>279</v>
      </c>
      <c r="C3" s="13" t="s">
        <v>280</v>
      </c>
      <c r="D3" s="8" t="s">
        <v>281</v>
      </c>
      <c r="E3" s="8" t="s">
        <v>282</v>
      </c>
      <c r="F3" s="8" t="s">
        <v>283</v>
      </c>
      <c r="G3" s="8" t="s">
        <v>284</v>
      </c>
      <c r="H3" s="8" t="s">
        <v>285</v>
      </c>
      <c r="I3" s="8" t="s">
        <v>286</v>
      </c>
      <c r="J3" s="8" t="s">
        <v>234</v>
      </c>
    </row>
    <row r="4" spans="1:10" x14ac:dyDescent="0.35">
      <c r="A4" s="8" t="s">
        <v>287</v>
      </c>
      <c r="B4" s="14" t="s">
        <v>288</v>
      </c>
      <c r="C4" s="13" t="s">
        <v>289</v>
      </c>
      <c r="D4" s="8" t="s">
        <v>290</v>
      </c>
      <c r="E4" s="8" t="s">
        <v>291</v>
      </c>
      <c r="F4" s="8" t="s">
        <v>292</v>
      </c>
      <c r="G4" s="8" t="s">
        <v>293</v>
      </c>
      <c r="H4" s="8" t="s">
        <v>294</v>
      </c>
      <c r="I4" s="8" t="s">
        <v>295</v>
      </c>
      <c r="J4" s="8" t="s">
        <v>229</v>
      </c>
    </row>
    <row r="5" spans="1:10" x14ac:dyDescent="0.35">
      <c r="A5" s="8" t="s">
        <v>296</v>
      </c>
      <c r="B5" s="14" t="s">
        <v>297</v>
      </c>
      <c r="C5" s="13" t="s">
        <v>298</v>
      </c>
      <c r="D5" s="8" t="s">
        <v>299</v>
      </c>
      <c r="E5" s="8" t="s">
        <v>300</v>
      </c>
      <c r="F5" s="8" t="s">
        <v>301</v>
      </c>
      <c r="G5" s="8" t="s">
        <v>302</v>
      </c>
      <c r="H5" s="8" t="s">
        <v>303</v>
      </c>
      <c r="I5" s="8" t="s">
        <v>304</v>
      </c>
      <c r="J5" s="8" t="s">
        <v>230</v>
      </c>
    </row>
    <row r="6" spans="1:10" x14ac:dyDescent="0.35">
      <c r="A6" s="8" t="s">
        <v>305</v>
      </c>
      <c r="B6" s="14" t="s">
        <v>306</v>
      </c>
      <c r="C6" s="13" t="s">
        <v>307</v>
      </c>
      <c r="D6" s="8" t="s">
        <v>308</v>
      </c>
      <c r="E6" s="8" t="s">
        <v>309</v>
      </c>
      <c r="F6" s="8" t="s">
        <v>310</v>
      </c>
      <c r="G6" s="8" t="s">
        <v>311</v>
      </c>
      <c r="H6" s="8"/>
      <c r="I6" s="8" t="s">
        <v>312</v>
      </c>
      <c r="J6" s="8" t="s">
        <v>231</v>
      </c>
    </row>
    <row r="7" spans="1:10" x14ac:dyDescent="0.35">
      <c r="A7" s="8"/>
      <c r="B7" s="14" t="s">
        <v>313</v>
      </c>
      <c r="C7" s="13" t="s">
        <v>314</v>
      </c>
      <c r="D7" s="8" t="s">
        <v>315</v>
      </c>
      <c r="E7" s="8" t="s">
        <v>316</v>
      </c>
      <c r="F7" s="8" t="s">
        <v>317</v>
      </c>
      <c r="G7" s="8" t="s">
        <v>318</v>
      </c>
      <c r="H7" s="8"/>
      <c r="I7" s="8" t="s">
        <v>240</v>
      </c>
      <c r="J7" s="8" t="s">
        <v>232</v>
      </c>
    </row>
    <row r="8" spans="1:10" x14ac:dyDescent="0.35">
      <c r="A8" s="8"/>
      <c r="B8" s="14" t="s">
        <v>319</v>
      </c>
      <c r="C8" s="13" t="s">
        <v>320</v>
      </c>
      <c r="D8" s="8" t="s">
        <v>321</v>
      </c>
      <c r="E8" s="8" t="s">
        <v>322</v>
      </c>
      <c r="F8" s="8" t="s">
        <v>323</v>
      </c>
      <c r="G8" s="8" t="s">
        <v>324</v>
      </c>
      <c r="H8" s="8"/>
      <c r="I8" s="8"/>
      <c r="J8" s="8"/>
    </row>
    <row r="9" spans="1:10" x14ac:dyDescent="0.35">
      <c r="C9" s="13" t="s">
        <v>325</v>
      </c>
      <c r="D9" s="8" t="s">
        <v>326</v>
      </c>
      <c r="E9" s="8"/>
      <c r="F9" s="8"/>
      <c r="G9" s="8" t="s">
        <v>327</v>
      </c>
    </row>
    <row r="10" spans="1:10" x14ac:dyDescent="0.35">
      <c r="C10" s="13" t="s">
        <v>328</v>
      </c>
      <c r="D10" s="8" t="s">
        <v>329</v>
      </c>
      <c r="E10" s="8"/>
      <c r="F10" s="8"/>
      <c r="G10" s="8" t="s">
        <v>330</v>
      </c>
    </row>
    <row r="11" spans="1:10" x14ac:dyDescent="0.35">
      <c r="C11" s="13" t="s">
        <v>331</v>
      </c>
      <c r="D11" s="8" t="s">
        <v>332</v>
      </c>
      <c r="E11" s="8"/>
      <c r="F11" s="8"/>
      <c r="G11" s="8" t="s">
        <v>333</v>
      </c>
    </row>
    <row r="12" spans="1:10" x14ac:dyDescent="0.35">
      <c r="C12" s="13" t="s">
        <v>334</v>
      </c>
      <c r="D12" s="8" t="s">
        <v>335</v>
      </c>
      <c r="E12" s="8"/>
      <c r="F12" s="8"/>
      <c r="G12" s="8" t="s">
        <v>336</v>
      </c>
    </row>
    <row r="13" spans="1:10" x14ac:dyDescent="0.35">
      <c r="C13" s="13" t="s">
        <v>337</v>
      </c>
      <c r="D13" s="8" t="s">
        <v>338</v>
      </c>
      <c r="E13" s="8"/>
      <c r="F13" s="8"/>
      <c r="G13" s="8" t="s">
        <v>339</v>
      </c>
    </row>
    <row r="14" spans="1:10" x14ac:dyDescent="0.35">
      <c r="B14" s="1"/>
      <c r="C14" s="13" t="s">
        <v>340</v>
      </c>
      <c r="D14" s="8" t="s">
        <v>341</v>
      </c>
      <c r="E14" s="8"/>
      <c r="F14" s="8"/>
      <c r="G14" s="8" t="s">
        <v>342</v>
      </c>
    </row>
    <row r="15" spans="1:10" x14ac:dyDescent="0.35">
      <c r="B15" s="1"/>
      <c r="C15" s="13" t="s">
        <v>343</v>
      </c>
      <c r="D15" s="8" t="s">
        <v>344</v>
      </c>
      <c r="E15" s="8"/>
      <c r="F15" s="8"/>
      <c r="G15" s="8" t="s">
        <v>345</v>
      </c>
    </row>
    <row r="16" spans="1:10" x14ac:dyDescent="0.35">
      <c r="C16" s="13" t="s">
        <v>346</v>
      </c>
      <c r="D16" s="8"/>
      <c r="E16" s="1"/>
      <c r="G16" s="5"/>
    </row>
    <row r="17" spans="2:7" x14ac:dyDescent="0.35">
      <c r="C17" s="13" t="s">
        <v>347</v>
      </c>
      <c r="D17" s="8"/>
      <c r="E17" s="1"/>
      <c r="G17" s="5"/>
    </row>
    <row r="18" spans="2:7" x14ac:dyDescent="0.35">
      <c r="C18" s="13" t="s">
        <v>348</v>
      </c>
      <c r="D18" s="8"/>
      <c r="E18" s="1"/>
      <c r="G18" s="5"/>
    </row>
    <row r="19" spans="2:7" x14ac:dyDescent="0.35">
      <c r="C19" s="13" t="s">
        <v>349</v>
      </c>
      <c r="D19" s="8"/>
      <c r="E19" s="1"/>
      <c r="G19" s="5"/>
    </row>
    <row r="20" spans="2:7" x14ac:dyDescent="0.35">
      <c r="B20" s="1"/>
      <c r="C20" s="13" t="s">
        <v>350</v>
      </c>
      <c r="D20" s="8"/>
      <c r="E20" s="1"/>
      <c r="G20" s="5"/>
    </row>
    <row r="21" spans="2:7" x14ac:dyDescent="0.35">
      <c r="E21" s="1"/>
      <c r="G21" s="5"/>
    </row>
    <row r="22" spans="2:7" x14ac:dyDescent="0.35">
      <c r="E22" s="1"/>
      <c r="G22" s="5"/>
    </row>
    <row r="23" spans="2:7" x14ac:dyDescent="0.35">
      <c r="G23" s="5"/>
    </row>
    <row r="24" spans="2:7" x14ac:dyDescent="0.35">
      <c r="G24" s="6" t="s">
        <v>351</v>
      </c>
    </row>
    <row r="25" spans="2:7" x14ac:dyDescent="0.35">
      <c r="G25" s="4" t="s">
        <v>352</v>
      </c>
    </row>
    <row r="26" spans="2:7" x14ac:dyDescent="0.35">
      <c r="G26" s="4" t="s">
        <v>353</v>
      </c>
    </row>
    <row r="27" spans="2:7" x14ac:dyDescent="0.35">
      <c r="G27" s="4" t="s">
        <v>354</v>
      </c>
    </row>
    <row r="28" spans="2:7" x14ac:dyDescent="0.35">
      <c r="G28" s="4" t="s">
        <v>355</v>
      </c>
    </row>
    <row r="29" spans="2:7" x14ac:dyDescent="0.35">
      <c r="G29" s="4" t="s">
        <v>356</v>
      </c>
    </row>
    <row r="30" spans="2:7" x14ac:dyDescent="0.35">
      <c r="G30" s="4" t="s">
        <v>357</v>
      </c>
    </row>
    <row r="31" spans="2:7" x14ac:dyDescent="0.35">
      <c r="G31" s="4" t="s">
        <v>358</v>
      </c>
    </row>
    <row r="32" spans="2:7" x14ac:dyDescent="0.35">
      <c r="G32" s="4" t="s">
        <v>359</v>
      </c>
    </row>
    <row r="33" spans="7:7" x14ac:dyDescent="0.35">
      <c r="G33" s="4" t="s">
        <v>360</v>
      </c>
    </row>
    <row r="34" spans="7:7" x14ac:dyDescent="0.35">
      <c r="G34" s="4" t="s">
        <v>361</v>
      </c>
    </row>
    <row r="35" spans="7:7" x14ac:dyDescent="0.35">
      <c r="G35" s="4" t="s">
        <v>362</v>
      </c>
    </row>
    <row r="36" spans="7:7" x14ac:dyDescent="0.35">
      <c r="G36" s="4" t="s">
        <v>363</v>
      </c>
    </row>
    <row r="37" spans="7:7" x14ac:dyDescent="0.35">
      <c r="G37" s="4" t="s">
        <v>364</v>
      </c>
    </row>
    <row r="38" spans="7:7" x14ac:dyDescent="0.35">
      <c r="G38" s="4" t="s">
        <v>365</v>
      </c>
    </row>
    <row r="39" spans="7:7" x14ac:dyDescent="0.35">
      <c r="G39" s="4" t="s">
        <v>366</v>
      </c>
    </row>
    <row r="40" spans="7:7" x14ac:dyDescent="0.35">
      <c r="G40" s="4" t="s">
        <v>367</v>
      </c>
    </row>
    <row r="41" spans="7:7" x14ac:dyDescent="0.35">
      <c r="G41" s="4" t="s">
        <v>368</v>
      </c>
    </row>
    <row r="42" spans="7:7" x14ac:dyDescent="0.35">
      <c r="G42" s="4" t="s">
        <v>369</v>
      </c>
    </row>
    <row r="43" spans="7:7" x14ac:dyDescent="0.35">
      <c r="G43" s="4" t="s">
        <v>370</v>
      </c>
    </row>
    <row r="44" spans="7:7" x14ac:dyDescent="0.35">
      <c r="G44" s="4" t="s">
        <v>371</v>
      </c>
    </row>
    <row r="45" spans="7:7" x14ac:dyDescent="0.35">
      <c r="G45" s="4" t="s">
        <v>372</v>
      </c>
    </row>
    <row r="46" spans="7:7" x14ac:dyDescent="0.35">
      <c r="G46" s="4" t="s">
        <v>373</v>
      </c>
    </row>
    <row r="47" spans="7:7" x14ac:dyDescent="0.35">
      <c r="G47" s="4" t="s">
        <v>374</v>
      </c>
    </row>
    <row r="48" spans="7:7" x14ac:dyDescent="0.35">
      <c r="G48" s="4" t="s">
        <v>375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1A7AE0CD-E513-41BA-AEF0-C7713F2A2032}"/>
</file>

<file path=customXml/itemProps3.xml><?xml version="1.0" encoding="utf-8"?>
<ds:datastoreItem xmlns:ds="http://schemas.openxmlformats.org/officeDocument/2006/customXml" ds:itemID="{202E8B72-858C-4889-8960-E361352B4DBB}">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bd95ef6b-5990-4b10-bd7a-7cb80e94175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Instructivo</vt:lpstr>
      <vt:lpstr>META 1_8221-PA inversión</vt:lpstr>
      <vt:lpstr>META 2</vt:lpstr>
      <vt:lpstr>META 3</vt:lpstr>
      <vt:lpstr>Indicadores PA</vt:lpstr>
      <vt:lpstr>Hoja1</vt:lpstr>
      <vt:lpstr>Territorialización PA</vt:lpstr>
      <vt:lpstr>Control de Cambios</vt:lpstr>
      <vt:lpstr>listas</vt:lpstr>
      <vt:lpstr>'Indicadores PA'!Área_de_impresión</vt:lpstr>
      <vt:lpstr>'META 1_8221-PA inversión'!Área_de_impresión</vt:lpstr>
      <vt:lpstr>'META 2'!Área_de_impresión</vt:lpstr>
      <vt:lpstr>'META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cp:lastPrinted>2024-10-04T02:25:36Z</cp:lastPrinted>
  <dcterms:created xsi:type="dcterms:W3CDTF">2011-04-26T22:16:52Z</dcterms:created>
  <dcterms:modified xsi:type="dcterms:W3CDTF">2024-12-05T15:58:13Z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