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2024 SCPI\2024 Instrumentos.OAP\02. feb.2024\"/>
    </mc:Choice>
  </mc:AlternateContent>
  <xr:revisionPtr revIDLastSave="0" documentId="13_ncr:1_{958EFAB8-412F-4A5A-A3A9-62C3816B9E1C}" xr6:coauthVersionLast="47" xr6:coauthVersionMax="47" xr10:uidLastSave="{00000000-0000-0000-0000-000000000000}"/>
  <bookViews>
    <workbookView xWindow="-110" yWindow="-110" windowWidth="19420" windowHeight="10300" tabRatio="727" activeTab="1" xr2:uid="{00000000-000D-0000-FFFF-FFFF00000000}"/>
  </bookViews>
  <sheets>
    <sheet name="M1-DGC" sheetId="45" r:id="rId1"/>
    <sheet name="M3-SCPI" sheetId="46" r:id="rId2"/>
    <sheet name="Indicadores.PA" sheetId="47" r:id="rId3"/>
    <sheet name="Hoja1" sheetId="42" state="hidden" r:id="rId4"/>
    <sheet name="Territorialización PA" sheetId="48" r:id="rId5"/>
    <sheet name="Control de Cambios" sheetId="41" r:id="rId6"/>
    <sheet name="Avance.PDD" sheetId="49" r:id="rId7"/>
    <sheet name="LISTAS" sheetId="38" state="hidden" r:id="rId8"/>
  </sheets>
  <externalReferences>
    <externalReference r:id="rId9"/>
    <externalReference r:id="rId10"/>
  </externalReferences>
  <definedNames>
    <definedName name="_xlnm._FilterDatabase" localSheetId="2" hidden="1">Indicadores.PA!$A$12:$BB$12</definedName>
    <definedName name="_xlnm.Print_Area" localSheetId="0">'M1-DGC'!$A$1:$AE$48</definedName>
    <definedName name="_xlnm.Print_Area" localSheetId="1">'M3-SCPI'!$A$1:$AE$44</definedName>
  </definedNames>
  <calcPr calcId="191028"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4" i="46" l="1"/>
  <c r="AH36" i="46"/>
  <c r="AH36" i="45"/>
  <c r="I5" i="49"/>
  <c r="AK15" i="47"/>
  <c r="AL15" i="47"/>
  <c r="AJ15" i="47"/>
  <c r="I4" i="49"/>
  <c r="AI37" i="48"/>
  <c r="AH37" i="48"/>
  <c r="AV15" i="47" l="1"/>
  <c r="AW15" i="47" s="1"/>
  <c r="I37" i="48"/>
  <c r="AC25" i="45"/>
  <c r="AC24" i="45"/>
  <c r="AC23" i="45"/>
  <c r="AC22" i="45"/>
  <c r="N25" i="45"/>
  <c r="N24" i="45"/>
  <c r="N23" i="45"/>
  <c r="N22" i="45"/>
  <c r="AC15" i="47" l="1"/>
  <c r="AB15" i="47"/>
  <c r="AA15" i="47"/>
  <c r="Z15" i="47"/>
  <c r="Y15" i="47"/>
  <c r="X15" i="47"/>
  <c r="O12" i="49" l="1"/>
  <c r="U16" i="49"/>
  <c r="P9" i="49"/>
  <c r="Q9" i="49"/>
  <c r="R9" i="49"/>
  <c r="J2" i="49" s="1"/>
  <c r="S9" i="49"/>
  <c r="T9" i="49"/>
  <c r="O9" i="49"/>
  <c r="P2" i="49"/>
  <c r="Q2" i="49"/>
  <c r="R2" i="49"/>
  <c r="S2" i="49"/>
  <c r="T2" i="49"/>
  <c r="O2" i="49"/>
  <c r="G6" i="49"/>
  <c r="F5" i="49"/>
  <c r="E5" i="49"/>
  <c r="D5" i="49"/>
  <c r="C5" i="49"/>
  <c r="B5" i="49"/>
  <c r="G5" i="49" s="1"/>
  <c r="G4" i="49"/>
  <c r="T3" i="49"/>
  <c r="S3" i="49"/>
  <c r="R3" i="49"/>
  <c r="Q3" i="49"/>
  <c r="P3" i="49"/>
  <c r="O3" i="49"/>
  <c r="G3" i="49"/>
  <c r="G2" i="49"/>
  <c r="AA9" i="49" l="1"/>
  <c r="I2" i="49"/>
  <c r="M2" i="49" s="1"/>
  <c r="AA3" i="49"/>
  <c r="O5" i="49"/>
  <c r="AA2" i="49"/>
  <c r="AA10" i="49"/>
  <c r="B35" i="46"/>
  <c r="P60" i="46"/>
  <c r="P59" i="46"/>
  <c r="P58" i="46"/>
  <c r="P57" i="46"/>
  <c r="P56" i="46"/>
  <c r="P55" i="46"/>
  <c r="B53" i="46"/>
  <c r="A53" i="46"/>
  <c r="A51" i="46"/>
  <c r="AV13" i="47"/>
  <c r="AW13" i="47" s="1"/>
  <c r="AV14" i="47"/>
  <c r="AW14" i="47" s="1"/>
  <c r="AV19" i="47"/>
  <c r="AW19" i="47" s="1"/>
  <c r="AV18" i="47"/>
  <c r="AW18" i="47" s="1"/>
  <c r="AV17" i="47"/>
  <c r="AW17" i="47" s="1"/>
  <c r="AV16" i="47"/>
  <c r="AW16" i="47" s="1"/>
  <c r="BL58" i="48"/>
  <c r="BK58" i="48"/>
  <c r="BJ58" i="48"/>
  <c r="BI58" i="48"/>
  <c r="BH58" i="48"/>
  <c r="BG58" i="48"/>
  <c r="BF58" i="48"/>
  <c r="BE58" i="48"/>
  <c r="BD58" i="48"/>
  <c r="BC58" i="48"/>
  <c r="BB58" i="48"/>
  <c r="BA58" i="48"/>
  <c r="AX58" i="48"/>
  <c r="AW58" i="48"/>
  <c r="AV58" i="48"/>
  <c r="AU58" i="48"/>
  <c r="AT58" i="48"/>
  <c r="AS58" i="48"/>
  <c r="AR58" i="48"/>
  <c r="AQ58" i="48"/>
  <c r="AP58" i="48"/>
  <c r="AO58" i="48"/>
  <c r="AN58" i="48"/>
  <c r="AM58" i="48"/>
  <c r="AL58" i="48"/>
  <c r="AK58" i="48"/>
  <c r="AI58" i="48"/>
  <c r="AH58" i="48"/>
  <c r="AE58" i="48"/>
  <c r="AD58" i="48"/>
  <c r="AC58" i="48"/>
  <c r="AB58" i="48"/>
  <c r="AA58" i="48"/>
  <c r="Z58" i="48"/>
  <c r="Y58" i="48"/>
  <c r="X58" i="48"/>
  <c r="W58" i="48"/>
  <c r="V58" i="48"/>
  <c r="U58" i="48"/>
  <c r="T58" i="48"/>
  <c r="Q58" i="48"/>
  <c r="P58" i="48"/>
  <c r="O58" i="48"/>
  <c r="N58" i="48"/>
  <c r="M58" i="48"/>
  <c r="L58" i="48"/>
  <c r="K58" i="48"/>
  <c r="J58" i="48"/>
  <c r="I58" i="48"/>
  <c r="E58" i="48"/>
  <c r="AZ57" i="48"/>
  <c r="AY57" i="48"/>
  <c r="S57" i="48"/>
  <c r="R57" i="48"/>
  <c r="AZ56" i="48"/>
  <c r="AY56" i="48"/>
  <c r="S56" i="48"/>
  <c r="R56" i="48"/>
  <c r="AZ55" i="48"/>
  <c r="AY55" i="48"/>
  <c r="S55" i="48"/>
  <c r="R55" i="48"/>
  <c r="AZ54" i="48"/>
  <c r="AY54" i="48"/>
  <c r="S54" i="48"/>
  <c r="R54" i="48"/>
  <c r="AZ53" i="48"/>
  <c r="AY53" i="48"/>
  <c r="S53" i="48"/>
  <c r="R53" i="48"/>
  <c r="AZ52" i="48"/>
  <c r="AY52" i="48"/>
  <c r="S52" i="48"/>
  <c r="R52" i="48"/>
  <c r="AZ51" i="48"/>
  <c r="AY51" i="48"/>
  <c r="S51" i="48"/>
  <c r="R51" i="48"/>
  <c r="AZ50" i="48"/>
  <c r="AY50" i="48"/>
  <c r="S50" i="48"/>
  <c r="R50" i="48"/>
  <c r="AZ49" i="48"/>
  <c r="AY49" i="48"/>
  <c r="S49" i="48"/>
  <c r="R49" i="48"/>
  <c r="AZ48" i="48"/>
  <c r="AY48" i="48"/>
  <c r="S48" i="48"/>
  <c r="R48" i="48"/>
  <c r="AZ47" i="48"/>
  <c r="AY47" i="48"/>
  <c r="S47" i="48"/>
  <c r="R47" i="48"/>
  <c r="AZ46" i="48"/>
  <c r="AY46" i="48"/>
  <c r="S46" i="48"/>
  <c r="R46" i="48"/>
  <c r="AZ45" i="48"/>
  <c r="AY45" i="48"/>
  <c r="S45" i="48"/>
  <c r="R45" i="48"/>
  <c r="AZ44" i="48"/>
  <c r="AY44" i="48"/>
  <c r="S44" i="48"/>
  <c r="R44" i="48"/>
  <c r="AZ43" i="48"/>
  <c r="AY43" i="48"/>
  <c r="S43" i="48"/>
  <c r="R43" i="48"/>
  <c r="AZ42" i="48"/>
  <c r="AY42" i="48"/>
  <c r="S42" i="48"/>
  <c r="R42" i="48"/>
  <c r="AZ41" i="48"/>
  <c r="AY41" i="48"/>
  <c r="S41" i="48"/>
  <c r="R41" i="48"/>
  <c r="AZ40" i="48"/>
  <c r="AY40" i="48"/>
  <c r="S40" i="48"/>
  <c r="R40" i="48"/>
  <c r="AZ39" i="48"/>
  <c r="AY39" i="48"/>
  <c r="AZ38" i="48"/>
  <c r="AY38" i="48"/>
  <c r="S38" i="48"/>
  <c r="R38" i="48"/>
  <c r="AZ37" i="48"/>
  <c r="AZ58" i="48" s="1"/>
  <c r="AY37" i="48"/>
  <c r="AY58" i="48" s="1"/>
  <c r="S37" i="48"/>
  <c r="S58" i="48" s="1"/>
  <c r="BL32" i="48"/>
  <c r="BK32" i="48"/>
  <c r="BJ32" i="48"/>
  <c r="BI32" i="48"/>
  <c r="BH32" i="48"/>
  <c r="BG32" i="48"/>
  <c r="BF32" i="48"/>
  <c r="BE32" i="48"/>
  <c r="BD32" i="48"/>
  <c r="BC32" i="48"/>
  <c r="BB32" i="48"/>
  <c r="BA32" i="48"/>
  <c r="AX32" i="48"/>
  <c r="AW32" i="48"/>
  <c r="AV32" i="48"/>
  <c r="AU32" i="48"/>
  <c r="AT32" i="48"/>
  <c r="AS32" i="48"/>
  <c r="AR32" i="48"/>
  <c r="AQ32" i="48"/>
  <c r="AP32" i="48"/>
  <c r="AO32" i="48"/>
  <c r="AN32" i="48"/>
  <c r="AM32" i="48"/>
  <c r="AL32" i="48"/>
  <c r="AK32" i="48"/>
  <c r="AI32" i="48"/>
  <c r="AH32" i="48"/>
  <c r="AE32" i="48"/>
  <c r="AD32" i="48"/>
  <c r="AC32" i="48"/>
  <c r="AB32" i="48"/>
  <c r="AA32" i="48"/>
  <c r="Z32" i="48"/>
  <c r="Y32" i="48"/>
  <c r="X32" i="48"/>
  <c r="W32" i="48"/>
  <c r="V32" i="48"/>
  <c r="U32" i="48"/>
  <c r="T32" i="48"/>
  <c r="Q32" i="48"/>
  <c r="P32" i="48"/>
  <c r="O32" i="48"/>
  <c r="N32" i="48"/>
  <c r="M32" i="48"/>
  <c r="L32" i="48"/>
  <c r="K32" i="48"/>
  <c r="J32" i="48"/>
  <c r="I32" i="48"/>
  <c r="H32" i="48"/>
  <c r="G32" i="48"/>
  <c r="F32" i="48"/>
  <c r="E32" i="48"/>
  <c r="D32" i="48"/>
  <c r="C32" i="48"/>
  <c r="B32" i="48"/>
  <c r="AZ31" i="48"/>
  <c r="AY31" i="48"/>
  <c r="S31" i="48"/>
  <c r="R31" i="48"/>
  <c r="AZ30" i="48"/>
  <c r="AY30" i="48"/>
  <c r="S30" i="48"/>
  <c r="R30" i="48"/>
  <c r="AZ29" i="48"/>
  <c r="AY29" i="48"/>
  <c r="S29" i="48"/>
  <c r="R29" i="48"/>
  <c r="AZ28" i="48"/>
  <c r="AY28" i="48"/>
  <c r="S28" i="48"/>
  <c r="R28" i="48"/>
  <c r="AZ27" i="48"/>
  <c r="AY27" i="48"/>
  <c r="S27" i="48"/>
  <c r="R27" i="48"/>
  <c r="AZ26" i="48"/>
  <c r="AY26" i="48"/>
  <c r="S26" i="48"/>
  <c r="R26" i="48"/>
  <c r="AZ25" i="48"/>
  <c r="AY25" i="48"/>
  <c r="S25" i="48"/>
  <c r="R25" i="48"/>
  <c r="AZ24" i="48"/>
  <c r="AY24" i="48"/>
  <c r="S24" i="48"/>
  <c r="R24" i="48"/>
  <c r="AZ23" i="48"/>
  <c r="AY23" i="48"/>
  <c r="S23" i="48"/>
  <c r="R23" i="48"/>
  <c r="AZ22" i="48"/>
  <c r="AY22" i="48"/>
  <c r="S22" i="48"/>
  <c r="R22" i="48"/>
  <c r="AZ21" i="48"/>
  <c r="AY21" i="48"/>
  <c r="S21" i="48"/>
  <c r="R21" i="48"/>
  <c r="AZ20" i="48"/>
  <c r="AY20" i="48"/>
  <c r="S20" i="48"/>
  <c r="R20" i="48"/>
  <c r="AZ19" i="48"/>
  <c r="AY19" i="48"/>
  <c r="S19" i="48"/>
  <c r="R19" i="48"/>
  <c r="AZ18" i="48"/>
  <c r="AY18" i="48"/>
  <c r="S18" i="48"/>
  <c r="R18" i="48"/>
  <c r="AZ17" i="48"/>
  <c r="AY17" i="48"/>
  <c r="S17" i="48"/>
  <c r="R17" i="48"/>
  <c r="AZ16" i="48"/>
  <c r="AY16" i="48"/>
  <c r="S16" i="48"/>
  <c r="R16" i="48"/>
  <c r="AZ15" i="48"/>
  <c r="AY15" i="48"/>
  <c r="S15" i="48"/>
  <c r="R15" i="48"/>
  <c r="AZ14" i="48"/>
  <c r="AY14" i="48"/>
  <c r="S14" i="48"/>
  <c r="R14" i="48"/>
  <c r="AZ13" i="48"/>
  <c r="AY13" i="48"/>
  <c r="S13" i="48"/>
  <c r="R13" i="48"/>
  <c r="AZ12" i="48"/>
  <c r="AY12" i="48"/>
  <c r="S12" i="48"/>
  <c r="R12" i="48"/>
  <c r="AZ11" i="48"/>
  <c r="AZ32" i="48" s="1"/>
  <c r="AY11" i="48"/>
  <c r="AY32" i="48" s="1"/>
  <c r="S11" i="48"/>
  <c r="S32" i="48" s="1"/>
  <c r="R11" i="48"/>
  <c r="R32" i="48" s="1"/>
  <c r="M3" i="49" l="1"/>
  <c r="P44" i="46"/>
  <c r="P43" i="46"/>
  <c r="P42" i="46"/>
  <c r="P41" i="46"/>
  <c r="P30" i="46"/>
  <c r="A30" i="46"/>
  <c r="AC25" i="46"/>
  <c r="N25" i="46"/>
  <c r="O25" i="46" s="1"/>
  <c r="AC24" i="46"/>
  <c r="N24" i="46"/>
  <c r="AC23" i="46"/>
  <c r="AD23" i="46" s="1"/>
  <c r="N23" i="46"/>
  <c r="O23" i="46" s="1"/>
  <c r="AC22" i="46"/>
  <c r="N22" i="46"/>
  <c r="E52" i="46" l="1"/>
  <c r="I52" i="46"/>
  <c r="H52" i="46"/>
  <c r="F52" i="46"/>
  <c r="D52" i="46"/>
  <c r="G52" i="46"/>
  <c r="AE23" i="46"/>
  <c r="G54" i="46"/>
  <c r="E53" i="46"/>
  <c r="I53" i="46"/>
  <c r="H54" i="46"/>
  <c r="H61" i="46" s="1"/>
  <c r="H62" i="46" s="1"/>
  <c r="H36" i="46" s="1"/>
  <c r="S11" i="49" s="1"/>
  <c r="S12" i="49" s="1"/>
  <c r="F53" i="46"/>
  <c r="D53" i="46"/>
  <c r="E54" i="46"/>
  <c r="I54" i="46"/>
  <c r="G53" i="46"/>
  <c r="F54" i="46"/>
  <c r="D54" i="46"/>
  <c r="H53" i="46"/>
  <c r="F51" i="46"/>
  <c r="F64" i="46" s="1"/>
  <c r="G51" i="46"/>
  <c r="I51" i="46"/>
  <c r="D51" i="46"/>
  <c r="H51" i="46"/>
  <c r="E51" i="46"/>
  <c r="E64" i="46" s="1"/>
  <c r="AE25" i="46"/>
  <c r="AD25" i="46"/>
  <c r="I64" i="46" l="1"/>
  <c r="F61" i="46"/>
  <c r="F62" i="46" s="1"/>
  <c r="F36" i="46" s="1"/>
  <c r="Q11" i="49" s="1"/>
  <c r="Q12" i="49" s="1"/>
  <c r="G61" i="46"/>
  <c r="G62" i="46" s="1"/>
  <c r="G36" i="46" s="1"/>
  <c r="R11" i="49" s="1"/>
  <c r="R12" i="49" s="1"/>
  <c r="P52" i="46"/>
  <c r="I61" i="46"/>
  <c r="I62" i="46" s="1"/>
  <c r="I36" i="46" s="1"/>
  <c r="T11" i="49" s="1"/>
  <c r="E61" i="46"/>
  <c r="E62" i="46" s="1"/>
  <c r="E36" i="46" s="1"/>
  <c r="P11" i="49" s="1"/>
  <c r="G64" i="46"/>
  <c r="G65" i="46" s="1"/>
  <c r="G35" i="46" s="1"/>
  <c r="D61" i="46"/>
  <c r="D62" i="46" s="1"/>
  <c r="P54" i="46"/>
  <c r="P53" i="46"/>
  <c r="H64" i="46"/>
  <c r="H65" i="46" s="1"/>
  <c r="H35" i="46" s="1"/>
  <c r="I65" i="46"/>
  <c r="I35" i="46" s="1"/>
  <c r="E65" i="46"/>
  <c r="E35" i="46" s="1"/>
  <c r="F65" i="46"/>
  <c r="F35" i="46" s="1"/>
  <c r="P51" i="46"/>
  <c r="D64" i="46"/>
  <c r="D65" i="46" s="1"/>
  <c r="P48" i="45"/>
  <c r="P47" i="45"/>
  <c r="P46" i="45"/>
  <c r="P45" i="45"/>
  <c r="P44" i="45"/>
  <c r="P43" i="45"/>
  <c r="P42" i="45"/>
  <c r="P41" i="45"/>
  <c r="P36" i="45"/>
  <c r="P35" i="45"/>
  <c r="P30" i="45"/>
  <c r="AD25" i="45"/>
  <c r="O25" i="45"/>
  <c r="AE23" i="45"/>
  <c r="O23" i="45"/>
  <c r="Q4" i="49" l="1"/>
  <c r="Q5" i="49" s="1"/>
  <c r="D37" i="48"/>
  <c r="P4" i="49"/>
  <c r="C37" i="48"/>
  <c r="T4" i="49"/>
  <c r="T5" i="49" s="1"/>
  <c r="H37" i="48"/>
  <c r="H58" i="48" s="1"/>
  <c r="S4" i="49"/>
  <c r="S5" i="49" s="1"/>
  <c r="G37" i="48"/>
  <c r="G58" i="48" s="1"/>
  <c r="R4" i="49"/>
  <c r="R5" i="49" s="1"/>
  <c r="F37" i="48"/>
  <c r="F58" i="48" s="1"/>
  <c r="P12" i="49"/>
  <c r="AA11" i="49"/>
  <c r="P5" i="49"/>
  <c r="U18" i="49"/>
  <c r="AA4" i="49"/>
  <c r="P61" i="46"/>
  <c r="J4" i="49"/>
  <c r="J5" i="49" s="1"/>
  <c r="T12" i="49"/>
  <c r="P62" i="46"/>
  <c r="D36" i="46"/>
  <c r="P36" i="46" s="1"/>
  <c r="P64" i="46"/>
  <c r="AD23" i="45"/>
  <c r="AE25" i="45"/>
  <c r="AA5" i="49" l="1"/>
  <c r="C58" i="48"/>
  <c r="R39" i="48"/>
  <c r="D58" i="48"/>
  <c r="S39" i="48"/>
  <c r="M4" i="49"/>
  <c r="M5" i="49" s="1"/>
  <c r="AA12" i="49"/>
  <c r="P65" i="46"/>
  <c r="D35" i="46"/>
  <c r="P35" i="46" l="1"/>
  <c r="B37" i="48"/>
  <c r="B58" i="48" l="1"/>
  <c r="R37" i="48"/>
  <c r="R58"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C55285E0-F085-4A9B-82AC-C9E678817D69}">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F9675030-4FA2-44C9-8ED4-9A5FFA0347F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752DEA4F-0C55-42BB-9476-95DB53DB4B6C}">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D25FAD9A-BEEF-4EAB-B1E4-7950497FF424}">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5E18E62E-AAA6-4213-93DD-BB22DAA2F92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736C694F-6092-47F0-A309-57AF81AE0EC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B35A57BB-132B-4189-A362-302EFEA4A3DF}">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7054F1A-4B9E-4107-9B81-55C7F1E5D89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8BFD6FDC-39BA-4876-AF18-56D85A9830B2}">
      <text>
        <r>
          <rPr>
            <b/>
            <sz val="9"/>
            <color indexed="81"/>
            <rFont val="Tahoma"/>
            <family val="2"/>
          </rPr>
          <t>Daniel Avendaño:</t>
        </r>
        <r>
          <rPr>
            <sz val="9"/>
            <color indexed="81"/>
            <rFont val="Tahoma"/>
            <family val="2"/>
          </rPr>
          <t xml:space="preserve">
Programación de acuerdo de desempleo en la ejecución de giros para cada mes de la vigencia.</t>
        </r>
      </text>
    </comment>
    <comment ref="A23" authorId="0" shapeId="0" xr:uid="{1BC11548-17BC-4C28-A7BB-48ED89076F0C}">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9D808153-F022-4286-9949-54B78287C65A}">
      <text>
        <r>
          <rPr>
            <b/>
            <sz val="9"/>
            <color indexed="81"/>
            <rFont val="Tahoma"/>
            <family val="2"/>
          </rPr>
          <t>Daniel Avendaño:</t>
        </r>
        <r>
          <rPr>
            <sz val="9"/>
            <color indexed="81"/>
            <rFont val="Tahoma"/>
            <family val="2"/>
          </rPr>
          <t xml:space="preserve">
Reserva definitiva después de liberaciones.</t>
        </r>
      </text>
    </comment>
    <comment ref="A25" authorId="0" shapeId="0" xr:uid="{AF46B17F-CA26-4C65-A161-4CD91236949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s>
  <commentList>
    <comment ref="AX5" authorId="0" shapeId="0" xr:uid="{1247B8DB-3339-4649-8329-C72CA341DD37}">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D48FCEA1-8139-482A-9835-85549A06CE58}">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14A3C71A-F1C1-480F-A57E-D65BB8FD8BC1}">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939354C1-9E48-4E3E-995E-AC531AF1F769}">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B33A973E-5208-47F9-A706-DA597C770F95}">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250F853A-FC49-4F3D-89AC-0B254A3283CD}">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3AF1030A-2D38-4432-B1E3-EBDFA4D0C15D}">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9B09FBA4-EA82-4267-9514-853AE25051FC}">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EA3A8D61-9735-431A-B96E-E7E407B47B1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81103901-F5D3-4153-ACCE-E25A1340BE74}">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2C1FC2BF-04F5-4BF7-BAA6-A61642EA2B18}">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<sst xmlns="http://schemas.openxmlformats.org/spreadsheetml/2006/main" count="1070" uniqueCount="512">
  <si>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</si>
  <si>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</si>
  <si>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</si>
  <si>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</si>
  <si>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</si>
  <si>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</si>
  <si>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</si>
  <si>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</si>
  <si>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FEB</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</si>
  <si>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</si>
  <si>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</si>
  <si>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</si>
  <si>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</si>
  <si>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</si>
  <si>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</si>
  <si>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</si>
  <si>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</si>
  <si>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</si>
  <si>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</si>
  <si>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</si>
  <si>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</si>
  <si>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</si>
  <si>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</si>
  <si>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</si>
  <si>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</si>
  <si>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EJECUCIÓN PRESUPUESTAL DEL PROYECTO</t>
  </si>
  <si>
    <t>RESERVA CONSTITUIDA</t>
  </si>
  <si>
    <t>RESERVAS VIGENCIA ANTERIOR (en pesos, sin decimales)</t>
  </si>
  <si>
    <t>PRESUPUESTO ASIGNADO EN LA VIGENCIA ACTUAL (en pesos, sin decimales)</t>
  </si>
  <si>
    <t>ENE</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</si>
  <si>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</si>
  <si>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</si>
  <si>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</si>
  <si>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</si>
  <si>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</si>
  <si>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</si>
  <si>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</si>
  <si>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</si>
  <si>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</si>
  <si>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</si>
  <si>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</si>
  <si>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</si>
  <si>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</si>
  <si>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</si>
  <si>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</si>
  <si>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</si>
  <si>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</si>
  <si>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</si>
  <si>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</si>
  <si>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</si>
  <si>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</si>
  <si>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</si>
  <si>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</si>
  <si>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</si>
  <si>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</si>
  <si>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</si>
  <si>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</si>
  <si>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</si>
  <si>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</si>
  <si>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</si>
  <si>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</si>
  <si>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</si>
  <si>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</si>
  <si>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</si>
  <si>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</si>
  <si>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</si>
  <si>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</si>
  <si>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Por su parte, para el avance del cuatrienio se han formado un total de 24.854, equivalente al 95%, quienes se han formado en habilidades Digitales, habilidades Socioemociones Informática y prevención de Violencias Digitales.</t>
  </si>
  <si>
    <t>Teniendo en cuenta que a febrero no estaba contratado todo el equipo de facilitadoras, hubo un retraso 7 mujeres por formar, teniendo en cuenta la programación inicial de 700 mujeres en el mes de febrero	Se estima que en marzo se nivelará el retraso de 7 mujeres, fortaleciendo la convocatoria, y teniendo completo el equipo de facilitadoras.</t>
  </si>
  <si>
    <t>Las mujeres que participan en los distintos cursos ofertados por la estrategia de Centros de Inclusión Digital, han manifestado que usarán los conocimientos adquiridos tanto en su vida cotidiana como en las labores que realizan en su comunidad.</t>
  </si>
  <si>
    <t>Ejecución</t>
  </si>
  <si>
    <t>a. Descubriendo Office: 105 febrero</t>
  </si>
  <si>
    <t>REPORTE ACTIVIDADES VIGENCIA (Ejecución vigencia)</t>
  </si>
  <si>
    <t>DESCRIPCIÓN DE LA ACTIVIDAD</t>
  </si>
  <si>
    <t>PONDERACIÓN VERTICAL (Porcentual)</t>
  </si>
  <si>
    <t>CRITERIOS DE SEGUIMIENTO</t>
  </si>
  <si>
    <t>CRONOGRAMA %</t>
  </si>
  <si>
    <t>c. Habilidades Socio Emocionales: 179 febrero</t>
  </si>
  <si>
    <t>MES 1</t>
  </si>
  <si>
    <t>MES 2</t>
  </si>
  <si>
    <t>MES 3</t>
  </si>
  <si>
    <t>MES 4</t>
  </si>
  <si>
    <t>MES 5</t>
  </si>
  <si>
    <t>MES 6</t>
  </si>
  <si>
    <t>MES 7</t>
  </si>
  <si>
    <t>MES 8</t>
  </si>
  <si>
    <t>MES 9</t>
  </si>
  <si>
    <t>MES 10</t>
  </si>
  <si>
    <t>MES 11</t>
  </si>
  <si>
    <t>MES 12</t>
  </si>
  <si>
    <t>ACUMULADO</t>
  </si>
  <si>
    <t>d. Informática: Microsoft Word, Excel e Internet Virtual: 21 febrero</t>
  </si>
  <si>
    <t>Evidencias de ejecución</t>
  </si>
  <si>
    <t>En le mes de febrero se realizó el diseño, implementación y actualización del contenido formativo de los siguientes cursos en la plataforma Moodle:
- Curso Virtual HABILIDADES SOCIOEMOCIONALES de la Dirección de Gestión del Conocimiento, de acuerdo con la estrategia metodológica. Este curso se compone de 11 módulos formativos y una de constancia de participación.</t>
  </si>
  <si>
    <t>ANEXO1: a. Base de Seguimiento_Febrero
ANEXO2: b. Reportes Formacion_Seguimiento a la meta
Link: https://secretariadistritald.sharepoint.com/:f:/s/Instrumentosplaneacin2021/Ep-IUB-D-11KrfvqYyKb3CYBfm0h5ZpwOeuFFzlZ3GJHhA?e=WXHyq6</t>
  </si>
  <si>
    <t>No aplica para el mes de febrero</t>
  </si>
  <si>
    <t xml:space="preserve">3,Realizar una (1) jornada de reconocimiento a las mujeres formadas en los Centros de Inclusión Digital </t>
  </si>
  <si>
    <t>4. Adecuar la infraestructura tecnológica de los Centros de Inclusión Digital, aportando a la inclusión del enfoque diferencial, y acorde con las demandas territoriales</t>
  </si>
  <si>
    <t>Para el mes de febrero se culminan las acciones de adecuación de los Centros de Inclusión digital de Barrios Unidos, Ciudad Bolívar y Usme, dentro de las acciones realizadas se identifica la instalación de cableado, y red. Se anexan actas. De igual manera se realiza mantenimiento al CID Móvil.</t>
  </si>
  <si>
    <t>ANEXO1: a. Adecuaciones
ANEXO2: b. Visitas Insitu
ANEXO3: c. Mesa de Ayuda
Link: https://secretariadistritald.sharepoint.com/:f:/s/Instrumentosplaneacin2021/Eh1JuMRUlVNNu4TXnbYmH1QBUhTczVUew8drlaRmMLhg1A?e=NhNNYu</t>
  </si>
  <si>
    <t>*Incluir tantas filas sean necesarias</t>
  </si>
  <si>
    <t>Versión: 11</t>
  </si>
  <si>
    <t>Fecha de Emisión: 21/11/2023</t>
  </si>
  <si>
    <t>Diseñar e implementar una (1) estrategia para el desarrollo de capacidades socioemocionales y técnicas de las mujeres en toda su diversidad para su emprendimiento y empleabilidad.</t>
  </si>
  <si>
    <r>
      <rPr>
        <b/>
        <sz val="11"/>
        <color rgb="FF000000"/>
        <rFont val="Times New Roman"/>
        <family val="1"/>
      </rPr>
      <t>2)</t>
    </r>
    <r>
      <rPr>
        <sz val="11"/>
        <color rgb="FF000000"/>
        <rFont val="Times New Roman"/>
        <family val="1"/>
      </rPr>
      <t xml:space="preserve"> </t>
    </r>
    <r>
      <rPr>
        <b/>
        <sz val="11"/>
        <color rgb="FF000000"/>
        <rFont val="Times New Roman"/>
        <family val="1"/>
      </rPr>
      <t>febrero: giros por $14.769.044</t>
    </r>
    <r>
      <rPr>
        <sz val="11"/>
        <color rgb="FF000000"/>
        <rFont val="Times New Roman"/>
        <family val="1"/>
      </rPr>
      <t xml:space="preserve"> distribuidos así: Cto.951-2023 EMPRESA DE TELECOMUNICACIONES DE BOGOTÁ S.A. E.S.P. - ETB S.A. ESP por $1.604.044, Cto.845-2023 por SANDRA MILENA DIAZ AREVALO $5.665.000, Cto.525-2023 LINDA KATHERINE QUIROGA NIETO por $7.500.000
</t>
    </r>
    <r>
      <rPr>
        <b/>
        <sz val="11"/>
        <color rgb="FF000000"/>
        <rFont val="Times New Roman"/>
        <family val="1"/>
      </rPr>
      <t xml:space="preserve">1) enero: giros por $18.816.799 </t>
    </r>
    <r>
      <rPr>
        <sz val="11"/>
        <color rgb="FF000000"/>
        <rFont val="Times New Roman"/>
        <family val="1"/>
      </rPr>
      <t>asociados al Cto.986-2023 QUINTA GENERACION SAS (operador logístico)</t>
    </r>
  </si>
  <si>
    <t xml:space="preserve">
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Estas acciones contribuyen a reducir la feminización de la pobreza, todo ello materializada en la arquitectura institucional como el Sistema Distrital de Cuidado con las manzanas del cuidado, las Casas de Igualdad de Oportunidades para las Mujeres, las Jornadas locales de E&amp;E. 
Si bien para el mes de febrero no quedó establecida una meta de cumplimiento, desde el equipo se ha trabajado en la gestión de alianzas que contribuyan a la generación de ingresos y empleo de las mujeres, es así como a la fecha la Estrategia EE cuenta con 24 aliados permitiendo llevar a las mujeres oportunidades para mejorar su calidad de vida, la de sus familias y alcanzar su autonomía económica. 
</t>
  </si>
  <si>
    <t xml:space="preserve">En el mes de enero las actividades se centraron en la etapa precontractual vigencia 2024  del proyecto de inversión. 
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Estas acciones contribuyen a reducir la feminización de la pobreza, todo ello materializada en la arquitectura institucional como el Sistema Distrital de Cuidado con las manzanas del cuidado, las Casas de Igualdad de Oportunidades para las Mujeres, las Jornadas locales de E&amp;E. 
Actividad no programada para el mes de febrero, se adelantaron acciones para la gestión de alianzas que contribuyan a la generación de ingresos y empleo de las mujeres, es así como a la fecha la Estrategia EE cuenta con 24 aliados permitiendo llevar a las mujeres oportunidades para mejorar su calidad de vida, la de sus familias y alcanzar su autonomía económica. 
</t>
  </si>
  <si>
    <t>DESCRIPCIÓN CUALITATIVA DEL AVANCE POR ACTIVIDAD</t>
  </si>
  <si>
    <t xml:space="preserve">Logros y beneficios y Retrasos y alternativas de solución (2.000 caracteres) </t>
  </si>
  <si>
    <t>5. Implementar la ruta de divulgación y orientación para la formación y oferta de empleo y emprendimiento de mujeres diseñada en el marco de la estrategia de emprendimiento y empleabilidad.</t>
  </si>
  <si>
    <t xml:space="preserve">La Estrategia de Emprendimiento y Empleabilidad durante el mes de febrero, inicio con la divulgación de la ruta de orientación de las alianzas para empleo y emprendimiento para mujeres en 11 localidades, a través de orientación individual en 12 espacios garantizando una comunicación y acompañamiento por vía telefónica y WhatsApp aportando a su empoderamiento. Estas acciones contribuyen a reducir la feminización de la pobreza, todo ello materializada en la arquitectura institucional como el Sistema Distrital de Cuidado con las manzanas del cuidado, las Casas de Igualdad de Oportunidades para las Mujeres, las Jornadas locales de E&amp;E. 
</t>
  </si>
  <si>
    <t>Link: 
https://secretariadistritald.sharepoint.com/:f:/s/Instrumentosplaneacin2021/Ep03Jlj5xzJOrgXtW6tSntoB8D5mVnonANmSOXnvng8Sxg?e=m7RjMX</t>
  </si>
  <si>
    <t xml:space="preserve">6. Promover acciones y alianzas que contribuyan a la generación de ingresos y empleo para las mujeres, en el marco de la estrategia de emprendimiento y empleabilidad. </t>
  </si>
  <si>
    <t>Actividad no programada para el mes de reporte, sin embargo, sin embargo el equipo adelantó gestiones para la continuidad de las alianzas, con lo cual se ha logrado la confirmación de 24 aliados entre distritales y privados, interesados en seguir aportando en el fortalecimiento de las oportunidades de empleo, generación de ingresos y cursos de formación para las mujeres; se programaron en el mes un total de 33 reuniones con los aliados interesados.</t>
  </si>
  <si>
    <t>Link
https://secretariadistritald.sharepoint.com/:f:/s/Instrumentosplaneacin2021/EjAcdkgYUzFJgnbwlfXvOaIBr1AL55agqQdUdkJ2hkTxlw?e=hHNXfF</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</si>
  <si>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</si>
  <si>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</si>
  <si>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</si>
  <si>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</si>
  <si>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</si>
  <si>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</si>
  <si>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</si>
  <si>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</si>
  <si>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</si>
  <si>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</si>
  <si>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</si>
  <si>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</si>
  <si>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</si>
  <si>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</si>
  <si>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</si>
  <si>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</si>
  <si>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</si>
  <si>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</si>
  <si>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</si>
  <si>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</si>
  <si>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</si>
  <si>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</si>
  <si>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</si>
  <si>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</si>
  <si>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</si>
  <si>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</si>
  <si>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</si>
  <si>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</si>
  <si>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</si>
  <si>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</si>
  <si>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</si>
  <si>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</si>
  <si>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</si>
  <si>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</si>
  <si>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</si>
  <si>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</si>
  <si>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</si>
  <si>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</si>
  <si>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</si>
  <si>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</si>
  <si>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</si>
  <si>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Profesional/contratista responsable reporte instrumentos de planeación</t>
  </si>
  <si>
    <t>Mensual</t>
  </si>
  <si>
    <t>Base de mujeres formadas e incluidas en el SIMISIONAL</t>
  </si>
  <si>
    <t>ANEXO1: a. Base de Seguimiento_Febrero
ANEXO2: b. Reportes Formacion_Seguimiento a la meta
Link: https://secretariadistritald.sharepoint.com/:f:/s/Instrumentosplaneacin2021/EucOL5G935tMswaeOXU7zCkB0uC7p24jCpJmUne02md3GQ?e=UrbdWW</t>
  </si>
  <si>
    <t>Teniendo en cuenta que a febrero no estaba contratado todo el equipo de facilitadoras, hubo un retraso 7 mujeres por formar, teniendo en cuenta la programación inicial de 700 mujeres en el mes de febrero</t>
  </si>
  <si>
    <t>Se estima que en marzo se nivelará el retraso de 7 mujeres, fortaleciendo la convocatoria, y teniendo completo el equipo de facilitadoras.</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</si>
  <si>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</si>
  <si>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</si>
  <si>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</si>
  <si>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</si>
  <si>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</si>
  <si>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Cuatrimestral</t>
  </si>
  <si>
    <t>Piezas comunicativas</t>
  </si>
  <si>
    <t>De acuerdo con la programación, para el mes de febrero no se reporta avance</t>
  </si>
  <si>
    <t>Link: https://secretariadistritald.sharepoint.com/:f:/s/Instrumentosplaneacin2021/Eso-6SIfmdhFqEGY799qxA4Bc7NbVr2em6yhn-foVyInOw?e=CjjKBV</t>
  </si>
  <si>
    <t>En lo corrido del 2024 se respondieron 3 PQRS en las que se precisaron links de divulgación de los cursos gratuitos y el equipo de facilitadoras realizó publicaciones o piezas compartidas con la gratuidad de los cursos.</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</si>
  <si>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</si>
  <si>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</si>
  <si>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</si>
  <si>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Sumatoria</t>
  </si>
  <si>
    <t>Contratistas E&amp;E / Subsecretaría del Cuidado y Políticas de Igualdad</t>
  </si>
  <si>
    <t>Soportes plan de acción meta 3</t>
  </si>
  <si>
    <t>Diseñar e implementar una (1) Estrategia para el Desarrollo de Capacidades Socioemocionales y Técnicas de las Mujeres en toda su Diversidad para su Emprendimiento y Empleabilidad.</t>
  </si>
  <si>
    <t>Número de registros en la Ruta de  Divulgación y Orientación.</t>
  </si>
  <si>
    <t>Registros</t>
  </si>
  <si>
    <t>Registros realizados</t>
  </si>
  <si>
    <t xml:space="preserve">En el mes de enero las actividades se centraron en la etapa precontractual vigencia 2024  del proyecto de inversión. 
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Se avanzo en este mes en 47 registros. Estas acciones contribuyen a reducir la feminización de la pobreza, todo ello materializada en la arquitectura institucional como el Sistema Distrital de Cuidado con las manzanas del cuidado, las Casas de Igualdad de Oportunidades para las Mujeres, las Jornadas locales de E&amp;E. 
</t>
  </si>
  <si>
    <t>Número de mujeres orientadas a través de la Ruta de Divulgación y Orientación.</t>
  </si>
  <si>
    <t>Mujeres orientadas</t>
  </si>
  <si>
    <t>Orientaciones realizadas</t>
  </si>
  <si>
    <t xml:space="preserve">En el mes de enero las actividades se centraron en la etapa precontractual vigencia 2024  del proyecto de inversión. 
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Se avanzo en este mes en 39 orientaciones. Estas acciones contribuyen a reducir la feminización de la pobreza, todo ello materializada en la arquitectura institucional como el Sistema Distrital de Cuidado con las manzanas del cuidado, las Casas de Igualdad de Oportunidades para las Mujeres, las Jornadas locales de E&amp;E. 
</t>
  </si>
  <si>
    <t>Número de informes consolidados, elaborados a partir de los reportes enviados por las entidades y organismos distritales en cumplimiento del Decreto 332/2020.</t>
  </si>
  <si>
    <t>Informes consolidados</t>
  </si>
  <si>
    <t>Semestral</t>
  </si>
  <si>
    <t>Reportes realizados</t>
  </si>
  <si>
    <t xml:space="preserve">Número de alianzas que contribuyan a la generación de ingresos y empleo para las mujeres, en el marco de la estrategia de emprendimiento y empleabilidad. </t>
  </si>
  <si>
    <t>Alianzas</t>
  </si>
  <si>
    <t>Seguimiento mensual a las 50 alianzas a través del cuadro de seguimiento.</t>
  </si>
  <si>
    <t>Orfeo consolidación alianza (vigencia anterior y actual)
Cuadro mensual de seguimiento alianzas</t>
  </si>
  <si>
    <t>ELABORÓ</t>
  </si>
  <si>
    <t>Firma:</t>
  </si>
  <si>
    <t>REVISÓ OFICINA ASESORA DE PLANEACIÓN</t>
  </si>
  <si>
    <t xml:space="preserve">VoBo. </t>
  </si>
  <si>
    <t>Nombre: Rocio Durán Mahecha (Meta 1) - Yenny Barrera (Meta 1)
                Sandra Milena Díaz (Meta3) - Ángela Ávila (Meta 3)</t>
  </si>
  <si>
    <t>Nombre: Oriana María La Rotta Amaya</t>
  </si>
  <si>
    <t>Nombre: Angie Paola Mesa Rojas</t>
  </si>
  <si>
    <t>Nombre:</t>
  </si>
  <si>
    <t>Cargo: Contratistas-DGC / Contratistas-SCPI</t>
  </si>
  <si>
    <t xml:space="preserve">Cargo: Directora de Gestión del Conocimiento - (Líder técnica meta 1) </t>
  </si>
  <si>
    <t>Cargo: Subsecretaria del Cuidado y Políticas de Igualdad - Gerenta - Líder técnica meta 3</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</si>
  <si>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</si>
  <si>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</si>
  <si>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</si>
  <si>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</si>
  <si>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</si>
  <si>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</si>
  <si>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</si>
  <si>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</si>
  <si>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</si>
  <si>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</si>
  <si>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</si>
  <si>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</si>
  <si>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</si>
  <si>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</si>
  <si>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</si>
  <si>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</si>
  <si>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</si>
  <si>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</si>
  <si>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</si>
  <si>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</si>
  <si>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</si>
  <si>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</si>
  <si>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</si>
  <si>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PERIODO DE REPORTE:</t>
  </si>
  <si>
    <t>01 a 29 de febrero de 2024</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</si>
  <si>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</si>
  <si>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</si>
  <si>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</si>
  <si>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</si>
  <si>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</si>
  <si>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</si>
  <si>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</si>
  <si>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</si>
  <si>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</si>
  <si>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</si>
  <si>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</si>
  <si>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</si>
  <si>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</si>
  <si>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</si>
  <si>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</si>
  <si>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</si>
  <si>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</si>
  <si>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</si>
  <si>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</si>
  <si>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</si>
  <si>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</si>
  <si>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$ 0</t>
  </si>
  <si>
    <t>2. Chapinero</t>
  </si>
  <si>
    <t>$ 56.134.545</t>
  </si>
  <si>
    <t>3. Santafe</t>
  </si>
  <si>
    <t>$ 3.334.725</t>
  </si>
  <si>
    <t>4. San Cristobal</t>
  </si>
  <si>
    <t>$ 18.340.990</t>
  </si>
  <si>
    <t>5. Usme</t>
  </si>
  <si>
    <t>$ 12.227.327</t>
  </si>
  <si>
    <t>6. Tunjuelito</t>
  </si>
  <si>
    <t>$ 27.789.379</t>
  </si>
  <si>
    <t>7. Bosa</t>
  </si>
  <si>
    <t>$ 15.562.052</t>
  </si>
  <si>
    <t>8. Kennedy</t>
  </si>
  <si>
    <t>$ 28.900.954</t>
  </si>
  <si>
    <t>9. Fontibon</t>
  </si>
  <si>
    <t>$ 17.785.202</t>
  </si>
  <si>
    <t>10. Engativa</t>
  </si>
  <si>
    <t>$ 12.783.114</t>
  </si>
  <si>
    <t>11. Suba</t>
  </si>
  <si>
    <t>$ 68.361.871</t>
  </si>
  <si>
    <t>12. Barrios Unidos</t>
  </si>
  <si>
    <t>$ 9.448.389</t>
  </si>
  <si>
    <t>13. Teusaquillo</t>
  </si>
  <si>
    <t>$ 24.454.653</t>
  </si>
  <si>
    <t>14. Los Martires</t>
  </si>
  <si>
    <t>$ 18.896.777</t>
  </si>
  <si>
    <t>15. Antonio Nariño</t>
  </si>
  <si>
    <t>16. Puente Aranda</t>
  </si>
  <si>
    <t>$ 16.673.627</t>
  </si>
  <si>
    <t>17. La Candelaria</t>
  </si>
  <si>
    <t>18. Rafael Uribe Uribe</t>
  </si>
  <si>
    <t>$ 23.343.078</t>
  </si>
  <si>
    <t>19. Ciudad Bolivar</t>
  </si>
  <si>
    <t>$ 11.671.539</t>
  </si>
  <si>
    <t>20. Sumapaz</t>
  </si>
  <si>
    <t>TOTAL POR MES</t>
  </si>
  <si>
    <t>Página 4 de 4</t>
  </si>
  <si>
    <t>CONTROL DE CAMBIOS EN EL PLAN DE ACCIÓN</t>
  </si>
  <si>
    <t>Fecha de aprobación</t>
  </si>
  <si>
    <t>Cambio</t>
  </si>
  <si>
    <t>Justificación del cambio</t>
  </si>
  <si>
    <t>feb.2024</t>
  </si>
  <si>
    <t>Valores reserva presupuestal. Meta 1.</t>
  </si>
  <si>
    <t>Se ajusta el valor de la reserva con la información presupuestal definitiva recibida en enero de 2024</t>
  </si>
  <si>
    <t>Valores programación y giros vigencia 2024. Meta 1.</t>
  </si>
  <si>
    <t>Se ajusta el valor de la vigencia con la información presupuestal definitiva recibida en enero de 2024</t>
  </si>
  <si>
    <t>Descripción</t>
  </si>
  <si>
    <t>Total PDD</t>
  </si>
  <si>
    <t>Reporte PDD
ene-mar</t>
  </si>
  <si>
    <t>Reporte PDD
abr-jun</t>
  </si>
  <si>
    <t>Reporte PDD
jul-sep</t>
  </si>
  <si>
    <t>Reporte PDD
oct-dic</t>
  </si>
  <si>
    <t>Programado</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</si>
  <si>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</si>
  <si>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</si>
  <si>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</si>
  <si>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</si>
  <si>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</si>
  <si>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</si>
  <si>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</si>
  <si>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</si>
  <si>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</si>
  <si>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</si>
  <si>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</si>
  <si>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</si>
  <si>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</si>
  <si>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</si>
  <si>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</si>
  <si>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</si>
  <si>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</si>
  <si>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Ejecutado</t>
  </si>
  <si>
    <t>Prog PDD</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</si>
  <si>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</si>
  <si>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</si>
  <si>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</si>
  <si>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</si>
  <si>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</si>
  <si>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</si>
  <si>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</si>
  <si>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</si>
  <si>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</si>
  <si>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</si>
  <si>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</si>
  <si>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</si>
  <si>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</si>
  <si>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</si>
  <si>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</si>
  <si>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</si>
  <si>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</si>
  <si>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</si>
  <si>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</si>
  <si>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</si>
  <si>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</si>
  <si>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</si>
  <si>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</si>
  <si>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</si>
  <si>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</si>
  <si>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</si>
  <si>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</si>
  <si>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</si>
  <si>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</si>
  <si>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</si>
  <si>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</si>
  <si>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</si>
  <si>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</si>
  <si>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</si>
  <si>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</si>
  <si>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</si>
  <si>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</si>
  <si>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</si>
  <si>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</si>
  <si>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</si>
  <si>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</si>
  <si>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</si>
  <si>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</si>
  <si>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</si>
  <si>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</si>
  <si>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</si>
  <si>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</si>
  <si>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</si>
  <si>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</si>
  <si>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</si>
  <si>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</si>
  <si>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</si>
  <si>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</si>
  <si>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</si>
  <si>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</si>
  <si>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</si>
  <si>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</si>
  <si>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</si>
  <si>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</si>
  <si>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</si>
  <si>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</si>
  <si>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</si>
  <si>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</si>
  <si>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</si>
  <si>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</si>
  <si>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</si>
  <si>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</si>
  <si>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</si>
  <si>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</si>
  <si>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</si>
  <si>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</si>
  <si>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</si>
  <si>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</si>
  <si>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</si>
  <si>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</si>
  <si>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</si>
  <si>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</si>
  <si>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</si>
  <si>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</si>
  <si>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</si>
  <si>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</si>
  <si>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</si>
  <si>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</si>
  <si>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</si>
  <si>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</si>
  <si>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</si>
  <si>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</si>
  <si>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</si>
  <si>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</si>
  <si>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</si>
  <si>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</si>
  <si>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</si>
  <si>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</si>
  <si>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</si>
  <si>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</si>
  <si>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</si>
  <si>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</si>
  <si>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</si>
  <si>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</si>
  <si>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</si>
  <si>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</si>
  <si>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</si>
  <si>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</si>
  <si>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</si>
  <si>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</si>
  <si>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</si>
  <si>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</si>
  <si>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</si>
  <si>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</si>
  <si>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</si>
  <si>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</si>
  <si>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</si>
  <si>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</si>
  <si>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</si>
  <si>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</si>
  <si>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</si>
  <si>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</si>
  <si>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</si>
  <si>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</si>
  <si>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</si>
  <si>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</si>
  <si>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</si>
  <si>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</si>
  <si>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</si>
  <si>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</si>
  <si>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</si>
  <si>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</si>
  <si>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</si>
  <si>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</si>
  <si>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</si>
  <si>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</si>
  <si>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</si>
  <si>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</si>
  <si>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</si>
  <si>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</si>
  <si>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</si>
  <si>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</si>
  <si>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</si>
  <si>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</si>
  <si>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</si>
  <si>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</si>
  <si>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</si>
  <si>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</si>
  <si>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</si>
  <si>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</si>
  <si>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</si>
  <si>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</si>
  <si>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</si>
  <si>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</si>
  <si>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</si>
  <si>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</si>
  <si>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</si>
  <si>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</si>
  <si>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</si>
  <si>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</si>
  <si>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</si>
  <si>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</si>
  <si>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</si>
  <si>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</si>
  <si>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
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Estas acciones contribuyen a reducir la feminización de la pobreza, todo ello materializada en la arquitectura institucional como el Sistema Distrital de Cuidado con las manzanas del cuidado, las Casas de Igualdad de Oportunidades para las Mujeres, las Jornadas locales de E&amp;E. 
Si bien para el mes de febrero no quedó establecida una meta de cumplimiento, desde el equipo se ha trabajado en la gestión de alianzas que contribuyan a la generación de ingresos y empleo de las mujeres, es así como a la fecha la Estrategia EE cuenta con 24 aliados permitiendo llevar a las mujeres oportunidades para mejorar su calidad de vida, la de sus familias y alcanzar su autonomía económica. </t>
  </si>
  <si>
    <t xml:space="preserve">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Se avanzo en este mes en 47 registros. Estas acciones contribuyen a reducir la feminización de la pobreza, todo ello materializada en la arquitectura institucional como el Sistema Distrital de Cuidado con las manzanas del cuidado, las Casas de Igualdad de Oportunidades para las Mujeres, las Jornadas locales de E&amp;E. </t>
  </si>
  <si>
    <t xml:space="preserve">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Se avanzo en este mes en 39 orientaciones. Estas acciones contribuyen a reducir la feminización de la pobreza, todo ello materializada en la arquitectura institucional como el Sistema Distrital de Cuidado con las manzanas del cuidado, las Casas de Igualdad de Oportunidades para las Mujeres, las Jornadas locales de E&amp;E. </t>
  </si>
  <si>
    <t>Link:
https://secretariadistritald.sharepoint.com/:f:/s/Instrumentosplaneacin2021/Eo8tJ00gPRpGhw6cMDt62MMBbk8cXEFV5uW0mUyU7E_Aug?e=br5UWy</t>
  </si>
  <si>
    <t>Link:
https://secretariadistritald.sharepoint.com/:f:/s/Instrumentosplaneacin2021/Ep03Jlj5xzJOrgXtW6tSntoB8D5mVnonANmSOXnvng8Sxg?e=nKOh19</t>
  </si>
  <si>
    <t xml:space="preserve">Link:
https://secretariadistritald.sharepoint.com/:f:/s/Instrumentosplaneacin2021/Ep03Jlj5xzJOrgXtW6tSntoB8D5mVnonANmSOXnvng8Sxg?e=nKOh19
</t>
  </si>
  <si>
    <t xml:space="preserve">Link:
https://secretariadistritald.sharepoint.com/:f:/s/Instrumentosplaneacin2021/EmlTK86AkNBNiLulateGkQsBicPwGLn_J0zPWBWUJ5B1xQ?e=GJh5p3
</t>
  </si>
  <si>
    <t>Link:
https://secretariadistritald.sharepoint.com/:f:/s/Instrumentosplaneacin2021/EjAcdkgYUzFJgnbwlfXvOaIBr1AL55agqQdUdkJ2hkTxlw?e=TuoCDi</t>
  </si>
  <si>
    <t>Para el mes de febrero de 2024, se avanza en la meta de formación con 692, equivalente al 22% de la meta anual. Por su parte, para el avance del cuatrienio se han formado un total de 24.854, equivalente al 95%. Las mujeres formadas has participado de los siguientes cursos de manera virtual y presencial en le marco de los Centros de Inclusión Digital:
a. Descubriendo Office: 105 febrero
b. Habilidades Digitales para la Autonomía de las Mujeres: 318 febrero
c. Habilidades Socio Emocionales: 179 febrero
d. Informática: Microsoft Word, Excel e Internet Virtual: 21 febrero
e. Prevención de las Violencias Digitales: 69 febrero</t>
  </si>
  <si>
    <t>Por su parte, para el avance del cuatrienio se han formado un total de 24.854, equivalente al 95%, quienes se han formado en habilidades Digitales, habilidades Socioemocionales Informática y prevención de Violencias Digitales.</t>
  </si>
  <si>
    <t>En el mes de febrero se elaboró el informe consolidado de los reportes del segundo semestre del 2023 del Decreto 332 de 2020, la información fue presentada por 51 entidades y organismos distritales, se hizo  el procesamiento de la información para la consolidación y posteriormente se envió oficialmente a la Secretaría Jurídica Distrital mediante oficio 1-2024-002462 junto con los anexos.</t>
  </si>
  <si>
    <t>APROBÓ (Según aplique Gerenta de proyecto, Líder técnica y responsable de proceso)</t>
  </si>
  <si>
    <t>2) febrero:  La reserva girada en el mes de febrero corresponde los siguientes contratos de prestación de servicios; Andrea Flórez: $3.605.000; Ana Osorio $3.605.000;  Angie Ramírez $3.605.000; Angie Rincón $3.605.000; Angie Cardozo $3.605.000; Astrid Sáenz $3.605.000; Claudia Díaz $6.695.000 ;  Dayana Castro $3.605.000; Flor Rojas $2.283.167; Jonathan Vanegas; Juliana Sanabria $3.605.000; Lady Galindo $3.605.000; Laura Roa $3.605.000; Laura Morales $7.210.000; Luisa Cristancho $3.605.000; Maryeli Guiza $3.605.000; Pilar Ramírez $3.605.000; William Laguna $1.874.200; Yamile Aguilar $3.605.000; Yina Robayo $3.605.000; Yuly Pineda $3.605.000. Otros contratos: ETB $68.475.213.
1) enero:  El valor girado en enero corresponde a: Cto.488-2023 Alfonso Álvarez: $1.667.841. Cto.495-2023 Laura Morales: $3.605.000. Cto.986-2023 Quinta Generación SAS: $5.776.320.</t>
  </si>
  <si>
    <t>1. Actualizar e incorporar los cursos de formación de la Dirección de Gestión de Conocimiento (constituidos en la vigencia anterior) en la plataforma Moodle como espacio de aprendizaje para la ciudadanía</t>
  </si>
  <si>
    <t>2. Elaborar un (1) reporte mensual (a partir del mes de febrero) y acumulado, que de cuenta de las mujeres formadas, discriminando por curso, localidad y otras variables que se consideren pertinentes por la dirección</t>
  </si>
  <si>
    <t>Para el mes de febrero de 2024, se avanza en la meta de formación con 692, equivalente al 22% de la meta anual. Por su parte, para el avance del cuatrienio se han formado un total de 24.854, equivalente al 95%. Las mujeres formadas has participado de los siguientes cursos de manera virtual y presencial en le marco de los Centros de Inclusión Digital:
a. Descubriendo Office: 105 febrero
b. Habilidades Digitales para la Autonomía de las Mujeres: 318 febrero
c. Habilidades Socio Emocionales: 179 febrero
d. Informática: Microsoft Word, Excel e Internet Virtual: 21 febrero
e. Prevención de las Violencias Digitales: 69 febrero
Teniendo en cuenta que a febrero no estaba contratado todo el equipo de facilitadoras, hubo un retraso 7 mujeres por formar, teniendo en cuenta la programación inicial de 700 mujeres en el mes de febrero	Se estima que en marzo se nivelará el retraso de 7 mujeres, fortaleciendo la convocatoria, y teniendo completo el equipo de facilitadoras.</t>
  </si>
  <si>
    <t>De acuerdo a la programación, en el mes de febrero no se adelantaron acciones referidas a esta actividad</t>
  </si>
  <si>
    <t xml:space="preserve">Con relación a la meta de registros y orientaciones en el marco de la ruta de divulgación,  durante el mes de febrero se reinician actividades de la Estrategia de EE en las manzanas del cuidado y CIOM en 11 localidades; inicia la contratación del equipo y se proyecta para el mes de marzo dar alcance a la programación y promover más acciones territoriales con el equipo contratado en su totalidad.  
 </t>
  </si>
  <si>
    <t>A través de la implementación de la Estrategia de Emprendimiento y Empleabilidad - E&amp;E, las mujeres de las diferentes localidades cuentan con información detallada, sobre la oferta de programas de empleabilidad, generación de ingresos desde casa y cursos de formación, de entidades públicas y privadas de la ciudad.  En lo relacionado a las ofertas de empleo les permite tener acceso a las oportunidades del mercado laboral; En el caso de los emprendimientos,  las ciudadanas recibe orientación a partir de su perfil socioeconómico, permitiéndoles evaluar las  oportunidades de generación de ingresos a partir de sus características e inscribirse en los programas ofertados, de acuerdo con su perfil, necesidades e intereses. A través de los cursos de formación las mujeres fortalecen sus capacidades, brindado elementos básicos que les permita tener una comunicación fluida y aprender a negociar en diferentes contextos, preparándolas para presentar entrevistas de trabajo y apoyándolas en el diligenciamiento de la hoja de vida.     
Estas acciones contribuyen a reducir la feminización de la pobreza, materializado en la arquitectura institucional como el Sistema Distrital de Cuidado con las manzanas del cuidado, las Casas de Igualdad de Oportunidades para las Mujeres y las Jornadas locales de Emprendimiento y Empleabilidad.
Adicionalmente debido a la  gestión de la Estrategia y a la solicitud de las empresas de vincularse como aliadas, actualmente se cuenta con 24 empresas aliadas permitiendo fortalecer cada vez mas la pertinencia del portafolio, al mantener constante la oferta con programas del distrito, programas de emprendimiento y empleabilidad y cursos de formación,  que benefician significativamente  a las mujeres de la ciudad accediendo a la oferta con oportunidad.</t>
  </si>
  <si>
    <t xml:space="preserve">Actualización Codifo Indicador PMR </t>
  </si>
  <si>
    <t>Se reemplaza el codigo 29 por el codigo 17 de PMR manteniendo la descripción de dicho indicador 
17. 'Número de Mujeres formadas en derechos a través de procesos de desarrollo de capacidades en los Centros de Inclusión Digital</t>
  </si>
  <si>
    <t xml:space="preserve">Firma: </t>
  </si>
  <si>
    <t>ene</t>
  </si>
  <si>
    <t>feb</t>
  </si>
  <si>
    <t>692 mujeres formadas en febrero, en los siguientes cursos: a) Descubriendo Office: 105. b) Habilidades Digitales para la Autonomía de las Mujeres: 318. c) Habilidades Socio Emocionales: 179. d) Informática: Microsoft Word, Excel e Internet Virtual: 21. e) Prevención de las Violencias Digitales: 69.</t>
  </si>
  <si>
    <t xml:space="preserve">Inició la divulgación de la ruta de orientación de las alianzas para empleo y emprendimiento para mujeres en 11 localidades, a través de orientación individual en 12 espacios garantizando una comunicación y acompañamiento por vía telefónica y WhatsApp aportando a su empoderamiento. </t>
  </si>
  <si>
    <t>Actividad no programada, gestiones para la continuidad de las alianzas, se ha logrado la confirmación de 24 aliados entre distritales y privados, interesados en seguir aportando en el fortalecimiento de las oportunidades de empleo, generación de ingresos y cursos de formación para las mujeres.</t>
  </si>
  <si>
    <t>Actividad no programada para el mes de reporte, sin embargo, el equipo adelantó gestiones para la continuidad de las alianzas, con lo cual se ha logrado la confirmación de 24 aliados entre distritales y privados, interesados en seguir aportando en el fortalecimiento de las oportunidades de empleo, generación de ingresos y cursos de formación para las mujeres; se programaron en el mes un total de 33 reuniones con los aliados interesados.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</si>
</sst>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 #,##0;\-&quot;$&quot;\ #,##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Red]#,##0"/>
    <numFmt numFmtId="174" formatCode="_-[$$-240A]\ * #,##0.00_-;\-[$$-240A]\ * #,##0.00_-;_-[$$-240A]\ * &quot;-&quot;??_-;_-@_-"/>
    <numFmt numFmtId="175" formatCode="&quot;$&quot;\ #,##0.00"/>
    <numFmt numFmtId="176" formatCode="0.0000"/>
    <numFmt numFmtId="177" formatCode="0.000"/>
    <numFmt numFmtId="178" formatCode="0.00000"/>
    <numFmt numFmtId="179" formatCode="#,##0.0000"/>
    <numFmt numFmtId="180" formatCode="#,##0.0"/>
    <numFmt numFmtId="181" formatCode="#,##0.000"/>
    <numFmt numFmtId="182" formatCode="0.0"/>
    <numFmt numFmtId="183" formatCode="[$$-240A]\ #,##0"/>
    <numFmt numFmtId="184" formatCode="&quot;$&quot;\ #,##0"/>
    <numFmt numFmtId="185" formatCode="#,##0_ ;\-#,##0\ "/>
  </numFmts>
  <fonts count="56"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9"/>
      <name val="Times New Roman"/>
      <family val="1"/>
    </font>
    <font>
      <sz val="9"/>
      <color theme="1"/>
      <name val="Times New Roman"/>
      <family val="1"/>
    </font>
    <font>
      <sz val="9"/>
      <color rgb="FF000000"/>
      <name val="Times New Roman"/>
      <family val="1"/>
    </font>
    <font>
      <b/>
      <sz val="9"/>
      <color theme="1"/>
      <name val="Times New Roman"/>
      <family val="1"/>
    </font>
    <font>
      <b/>
      <sz val="9"/>
      <name val="Times New Roman"/>
      <family val="1"/>
    </font>
    <font>
      <sz val="9"/>
      <color rgb="FFFF0000"/>
      <name val="Times New Roman"/>
      <family val="1"/>
    </font>
    <font>
      <b/>
      <sz val="8"/>
      <name val="Times New Roman"/>
      <family val="1"/>
    </font>
    <font>
      <sz val="11"/>
      <name val="Calibri"/>
      <family val="2"/>
    </font>
    <font>
      <sz val="8"/>
      <name val="Times New Roman"/>
      <family val="1"/>
    </font>
    <font>
      <sz val="8"/>
      <name val="Calibri"/>
      <family val="2"/>
    </font>
    <font>
      <b/>
      <sz val="8"/>
      <name val="Calibri"/>
      <family val="2"/>
    </font>
    <font>
      <sz val="10"/>
      <name val="Times New Roman"/>
      <family val="1"/>
    </font>
    <font>
      <b/>
      <sz val="10"/>
      <color rgb="FF000000"/>
      <name val="Times New Roman"/>
      <family val="1"/>
    </font>
    <font>
      <sz val="10"/>
      <color rgb="FF000000"/>
      <name val="Times New Roman"/>
      <family val="1"/>
    </font>
    <font>
      <sz val="11"/>
      <color rgb="FF000000"/>
      <name val="Calibri"/>
      <family val="2"/>
    </font>
    <font>
      <sz val="11"/>
      <color theme="1"/>
      <name val="Times New Roman"/>
      <family val="1"/>
    </font>
    <font>
      <b/>
      <sz val="11"/>
      <color indexed="8"/>
      <name val="Times New Roman"/>
      <family val="1"/>
    </font>
    <font>
      <b/>
      <sz val="10"/>
      <name val="Times New Roman"/>
      <family val="1"/>
    </font>
    <font>
      <sz val="11"/>
      <color rgb="FF000000"/>
      <name val="Times New Roman"/>
      <family val="1"/>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66FF66"/>
        <bgColor indexed="64"/>
      </patternFill>
    </fill>
    <fill>
      <patternFill patternType="solid">
        <fgColor rgb="FF4BACC6"/>
        <bgColor rgb="FF4BACC6"/>
      </patternFill>
    </fill>
    <fill>
      <patternFill patternType="solid">
        <fgColor rgb="FFFFFF00"/>
        <bgColor indexed="64"/>
      </patternFill>
    </fill>
  </fills>
  <borders count="11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rgb="FF000000"/>
      </left>
      <right style="thin">
        <color indexed="64"/>
      </right>
      <top/>
      <bottom style="medium">
        <color indexed="64"/>
      </bottom>
      <diagonal/>
    </border>
    <border>
      <left/>
      <right style="thin">
        <color rgb="FF000000"/>
      </right>
      <top/>
      <bottom style="medium">
        <color indexed="64"/>
      </bottom>
      <diagonal/>
    </border>
    <border>
      <left style="thin">
        <color rgb="FF000000"/>
      </left>
      <right/>
      <top/>
      <bottom/>
      <diagonal/>
    </border>
    <border>
      <left/>
      <right style="thin">
        <color rgb="FF000000"/>
      </right>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s>
  <cellStyleXfs count="34">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9" fontId="16" fillId="0" borderId="0" applyFont="0" applyFill="0" applyBorder="0" applyAlignment="0" applyProtection="0"/>
    <xf numFmtId="168" fontId="16" fillId="0" borderId="0" applyFont="0" applyFill="0" applyBorder="0" applyAlignment="0" applyProtection="0"/>
    <xf numFmtId="41" fontId="16" fillId="0" borderId="0" applyFont="0" applyFill="0" applyBorder="0" applyAlignment="0" applyProtection="0"/>
    <xf numFmtId="169" fontId="3"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164" fontId="16" fillId="0" borderId="0" applyFont="0" applyFill="0" applyBorder="0" applyAlignment="0" applyProtection="0"/>
    <xf numFmtId="171" fontId="2" fillId="0" borderId="0" applyFont="0" applyFill="0" applyBorder="0" applyAlignment="0" applyProtection="0"/>
    <xf numFmtId="170" fontId="16" fillId="0" borderId="0" applyFont="0" applyFill="0" applyBorder="0" applyAlignment="0" applyProtection="0"/>
    <xf numFmtId="164" fontId="1" fillId="0" borderId="0" applyFont="0" applyFill="0" applyBorder="0" applyAlignment="0" applyProtection="0"/>
    <xf numFmtId="165"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4" fillId="0" borderId="0"/>
    <xf numFmtId="0" fontId="3" fillId="0" borderId="0"/>
    <xf numFmtId="0" fontId="2" fillId="0" borderId="0"/>
    <xf numFmtId="9" fontId="1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cellStyleXfs>
  <cellXfs count="659">
    <xf numFmtId="0" fontId="0" fillId="0" borderId="0" xfId="0"/>
    <xf numFmtId="173" fontId="16" fillId="0" borderId="0" xfId="14" applyNumberFormat="1" applyFont="1" applyBorder="1" applyAlignment="1">
      <alignment vertical="center"/>
    </xf>
    <xf numFmtId="0" fontId="0" fillId="0" borderId="0" xfId="0" applyAlignment="1">
      <alignment vertical="center"/>
    </xf>
    <xf numFmtId="0" fontId="8" fillId="9" borderId="65" xfId="22" applyFont="1" applyFill="1" applyBorder="1" applyAlignment="1">
      <alignment vertical="center" wrapText="1"/>
    </xf>
    <xf numFmtId="0" fontId="8" fillId="9" borderId="0" xfId="22" applyFont="1" applyFill="1" applyAlignment="1">
      <alignment vertical="center" wrapText="1"/>
    </xf>
    <xf numFmtId="0" fontId="9" fillId="9" borderId="0" xfId="22" applyFont="1" applyFill="1" applyAlignment="1">
      <alignment vertical="center" wrapText="1"/>
    </xf>
    <xf numFmtId="0" fontId="8" fillId="9" borderId="1" xfId="22" applyFont="1" applyFill="1" applyBorder="1" applyAlignment="1">
      <alignment vertical="center" wrapText="1"/>
    </xf>
    <xf numFmtId="0" fontId="7" fillId="9" borderId="0" xfId="22" applyFont="1" applyFill="1" applyAlignment="1">
      <alignment vertical="center" wrapText="1"/>
    </xf>
    <xf numFmtId="0" fontId="7" fillId="9" borderId="2" xfId="22" applyFont="1" applyFill="1" applyBorder="1" applyAlignment="1">
      <alignment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9" borderId="1" xfId="22" applyFont="1" applyFill="1" applyBorder="1" applyAlignment="1">
      <alignment horizontal="center" vertical="center" wrapText="1"/>
    </xf>
    <xf numFmtId="0" fontId="8"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8"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3" fontId="0" fillId="0" borderId="0" xfId="0" applyNumberFormat="1" applyAlignment="1">
      <alignment vertical="center"/>
    </xf>
    <xf numFmtId="166" fontId="16" fillId="0" borderId="0" xfId="15" applyFont="1" applyAlignment="1">
      <alignment vertical="center"/>
    </xf>
    <xf numFmtId="0" fontId="8" fillId="0" borderId="4" xfId="22" applyFont="1" applyBorder="1" applyAlignment="1">
      <alignment horizontal="left" vertical="center" wrapText="1"/>
    </xf>
    <xf numFmtId="0" fontId="8" fillId="10" borderId="5" xfId="22" applyFont="1" applyFill="1" applyBorder="1" applyAlignment="1">
      <alignment horizontal="left" vertical="center" wrapText="1"/>
    </xf>
    <xf numFmtId="166" fontId="27" fillId="0" borderId="0" xfId="15" applyFont="1" applyAlignment="1">
      <alignment vertical="center"/>
    </xf>
    <xf numFmtId="0" fontId="27" fillId="0" borderId="0" xfId="0" applyFont="1" applyAlignment="1">
      <alignment vertical="center"/>
    </xf>
    <xf numFmtId="0" fontId="8" fillId="10" borderId="6" xfId="22" applyFont="1" applyFill="1" applyBorder="1" applyAlignment="1">
      <alignment horizontal="left" vertical="center" wrapText="1"/>
    </xf>
    <xf numFmtId="9" fontId="7" fillId="10" borderId="6" xfId="28" applyFont="1" applyFill="1" applyBorder="1" applyAlignment="1" applyProtection="1">
      <alignment horizontal="center" vertical="center" wrapText="1"/>
      <protection locked="0"/>
    </xf>
    <xf numFmtId="0" fontId="8" fillId="0" borderId="6" xfId="22" applyFont="1" applyBorder="1" applyAlignment="1">
      <alignment horizontal="left" vertical="center" wrapText="1"/>
    </xf>
    <xf numFmtId="9" fontId="7" fillId="0" borderId="6" xfId="29" applyFont="1" applyFill="1" applyBorder="1" applyAlignment="1" applyProtection="1">
      <alignment horizontal="center" vertical="center" wrapText="1"/>
      <protection locked="0"/>
    </xf>
    <xf numFmtId="9" fontId="7" fillId="10" borderId="5" xfId="28"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0" fontId="28" fillId="0" borderId="6" xfId="0" applyFont="1" applyBorder="1" applyAlignment="1">
      <alignment vertical="center"/>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8" fillId="0" borderId="1" xfId="22" applyFont="1" applyBorder="1" applyAlignment="1">
      <alignment vertical="center" wrapText="1"/>
    </xf>
    <xf numFmtId="0" fontId="8" fillId="0" borderId="0" xfId="22" applyFont="1" applyAlignment="1">
      <alignment vertical="center" wrapText="1"/>
    </xf>
    <xf numFmtId="0" fontId="9" fillId="0" borderId="0" xfId="22" applyFont="1" applyAlignment="1">
      <alignment vertical="center" wrapText="1"/>
    </xf>
    <xf numFmtId="0" fontId="7" fillId="0" borderId="0" xfId="22" applyFont="1" applyAlignment="1">
      <alignment vertical="center" wrapText="1"/>
    </xf>
    <xf numFmtId="0" fontId="7" fillId="0" borderId="2" xfId="22" applyFont="1" applyBorder="1" applyAlignment="1">
      <alignment vertical="center" wrapText="1"/>
    </xf>
    <xf numFmtId="172" fontId="16" fillId="0" borderId="6" xfId="10" applyNumberFormat="1" applyFont="1" applyBorder="1" applyAlignment="1">
      <alignment vertical="center"/>
    </xf>
    <xf numFmtId="172" fontId="16" fillId="0" borderId="12" xfId="10" applyNumberFormat="1" applyFont="1" applyBorder="1" applyAlignment="1">
      <alignment vertical="center"/>
    </xf>
    <xf numFmtId="172" fontId="16" fillId="0" borderId="15" xfId="10" applyNumberFormat="1" applyFont="1" applyBorder="1" applyAlignment="1">
      <alignment vertical="center"/>
    </xf>
    <xf numFmtId="9" fontId="16" fillId="0" borderId="16" xfId="28" applyFont="1" applyBorder="1" applyAlignment="1">
      <alignment vertical="center"/>
    </xf>
    <xf numFmtId="9" fontId="16" fillId="0" borderId="12" xfId="28" applyFont="1" applyBorder="1" applyAlignment="1">
      <alignment vertical="center"/>
    </xf>
    <xf numFmtId="9" fontId="28" fillId="0" borderId="0" xfId="28" applyFont="1" applyAlignment="1">
      <alignment vertical="center"/>
    </xf>
    <xf numFmtId="0" fontId="8" fillId="13" borderId="6" xfId="22" applyFont="1" applyFill="1" applyBorder="1" applyAlignment="1">
      <alignment horizontal="center" vertical="center" wrapText="1"/>
    </xf>
    <xf numFmtId="0" fontId="8" fillId="9" borderId="67" xfId="22" applyFont="1" applyFill="1" applyBorder="1" applyAlignment="1">
      <alignment vertical="center" wrapText="1"/>
    </xf>
    <xf numFmtId="0" fontId="8" fillId="9" borderId="68" xfId="22" applyFont="1" applyFill="1" applyBorder="1" applyAlignment="1">
      <alignment vertical="center" wrapText="1"/>
    </xf>
    <xf numFmtId="0" fontId="8" fillId="0" borderId="5" xfId="22" applyFont="1" applyBorder="1" applyAlignment="1">
      <alignment horizontal="center" vertical="center" wrapText="1"/>
    </xf>
    <xf numFmtId="0" fontId="8" fillId="13" borderId="18" xfId="22" applyFont="1" applyFill="1" applyBorder="1" applyAlignment="1">
      <alignment horizontal="center" vertical="center" wrapText="1"/>
    </xf>
    <xf numFmtId="0" fontId="8" fillId="13" borderId="19" xfId="22" applyFont="1" applyFill="1" applyBorder="1" applyAlignment="1">
      <alignment horizontal="center" vertical="center" wrapText="1"/>
    </xf>
    <xf numFmtId="172" fontId="16" fillId="0" borderId="22" xfId="10" applyNumberFormat="1" applyFont="1" applyBorder="1" applyAlignment="1">
      <alignment vertical="center"/>
    </xf>
    <xf numFmtId="172" fontId="16" fillId="0" borderId="16" xfId="10" applyNumberFormat="1" applyFont="1" applyBorder="1" applyAlignment="1">
      <alignment vertical="center"/>
    </xf>
    <xf numFmtId="0" fontId="7" fillId="0" borderId="23" xfId="22" applyFont="1" applyBorder="1" applyAlignment="1">
      <alignment horizontal="left" vertical="center" wrapText="1"/>
    </xf>
    <xf numFmtId="168" fontId="8" fillId="0" borderId="5" xfId="11" applyFont="1" applyFill="1" applyBorder="1" applyAlignment="1" applyProtection="1">
      <alignment horizontal="center" vertical="center" wrapText="1"/>
    </xf>
    <xf numFmtId="9" fontId="8" fillId="0" borderId="6" xfId="22" applyNumberFormat="1" applyFont="1" applyBorder="1" applyAlignment="1">
      <alignment horizontal="center" vertical="center" wrapText="1"/>
    </xf>
    <xf numFmtId="9" fontId="8" fillId="0" borderId="5" xfId="22" applyNumberFormat="1" applyFont="1" applyBorder="1" applyAlignment="1">
      <alignment horizontal="center" vertical="center" wrapText="1"/>
    </xf>
    <xf numFmtId="0" fontId="8" fillId="13" borderId="24" xfId="22" applyFont="1" applyFill="1" applyBorder="1" applyAlignment="1">
      <alignment horizontal="center" vertical="center" wrapText="1"/>
    </xf>
    <xf numFmtId="0" fontId="8" fillId="13" borderId="25" xfId="22" applyFont="1" applyFill="1" applyBorder="1" applyAlignment="1">
      <alignment horizontal="center" vertical="center" wrapText="1"/>
    </xf>
    <xf numFmtId="0" fontId="8" fillId="13" borderId="26" xfId="22" applyFont="1" applyFill="1" applyBorder="1" applyAlignment="1">
      <alignment horizontal="center" vertical="center" wrapText="1"/>
    </xf>
    <xf numFmtId="172" fontId="16" fillId="0" borderId="5" xfId="10" applyNumberFormat="1" applyFont="1" applyBorder="1" applyAlignment="1">
      <alignment vertical="center"/>
    </xf>
    <xf numFmtId="172" fontId="16" fillId="0" borderId="27" xfId="10" applyNumberFormat="1" applyFont="1" applyBorder="1" applyAlignment="1">
      <alignment vertical="center"/>
    </xf>
    <xf numFmtId="9" fontId="16" fillId="0" borderId="28" xfId="28" applyFont="1" applyBorder="1" applyAlignment="1">
      <alignment vertical="center"/>
    </xf>
    <xf numFmtId="0" fontId="7" fillId="0" borderId="1" xfId="22" applyFont="1" applyBorder="1" applyAlignment="1">
      <alignment horizontal="left" vertical="center" wrapText="1"/>
    </xf>
    <xf numFmtId="3" fontId="8" fillId="0" borderId="0" xfId="22" applyNumberFormat="1" applyFont="1" applyAlignment="1">
      <alignment horizontal="center" vertical="center" wrapText="1"/>
    </xf>
    <xf numFmtId="168" fontId="8"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15" xfId="0" applyFont="1" applyBorder="1" applyAlignment="1">
      <alignment horizontal="center" vertical="center"/>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8" fillId="13" borderId="23" xfId="22" applyFont="1" applyFill="1" applyBorder="1" applyAlignment="1">
      <alignment horizontal="center" vertical="center" wrapText="1"/>
    </xf>
    <xf numFmtId="0" fontId="8" fillId="13" borderId="5" xfId="22" applyFont="1" applyFill="1" applyBorder="1" applyAlignment="1">
      <alignment horizontal="center" vertical="center" wrapText="1"/>
    </xf>
    <xf numFmtId="0" fontId="8" fillId="13" borderId="20" xfId="22" applyFont="1" applyFill="1" applyBorder="1" applyAlignment="1">
      <alignment vertical="center" wrapText="1"/>
    </xf>
    <xf numFmtId="0" fontId="8" fillId="13" borderId="13" xfId="22" applyFont="1" applyFill="1" applyBorder="1" applyAlignment="1">
      <alignment vertical="center" wrapText="1"/>
    </xf>
    <xf numFmtId="0" fontId="8" fillId="13" borderId="23" xfId="22" applyFont="1" applyFill="1" applyBorder="1" applyAlignment="1">
      <alignment vertical="center" wrapText="1"/>
    </xf>
    <xf numFmtId="0" fontId="8" fillId="13" borderId="31" xfId="22" applyFont="1" applyFill="1" applyBorder="1" applyAlignment="1">
      <alignment horizontal="center" vertical="center" wrapText="1"/>
    </xf>
    <xf numFmtId="0" fontId="8" fillId="12" borderId="0" xfId="22" applyFont="1" applyFill="1" applyAlignment="1">
      <alignment vertical="center" wrapText="1"/>
    </xf>
    <xf numFmtId="0" fontId="12" fillId="0" borderId="6" xfId="0" applyFont="1" applyBorder="1" applyAlignment="1">
      <alignment horizontal="center" vertical="center" wrapText="1"/>
    </xf>
    <xf numFmtId="0" fontId="30" fillId="10" borderId="7" xfId="0" applyFont="1" applyFill="1" applyBorder="1" applyAlignment="1">
      <alignment horizontal="center" vertical="center"/>
    </xf>
    <xf numFmtId="0" fontId="30" fillId="10" borderId="10" xfId="0" applyFont="1" applyFill="1" applyBorder="1" applyAlignment="1">
      <alignment horizontal="center" vertical="center"/>
    </xf>
    <xf numFmtId="0" fontId="7" fillId="0" borderId="13" xfId="22" applyFont="1" applyBorder="1" applyAlignment="1">
      <alignment horizontal="justify" vertical="center" wrapText="1"/>
    </xf>
    <xf numFmtId="0" fontId="37" fillId="9" borderId="13" xfId="0" applyFont="1" applyFill="1" applyBorder="1" applyAlignment="1">
      <alignment horizontal="justify" vertical="center" wrapText="1"/>
    </xf>
    <xf numFmtId="0" fontId="37" fillId="9" borderId="6" xfId="0" applyFont="1" applyFill="1" applyBorder="1" applyAlignment="1">
      <alignment horizontal="justify" vertical="center" wrapText="1"/>
    </xf>
    <xf numFmtId="0" fontId="37" fillId="9" borderId="6" xfId="0" applyFont="1" applyFill="1" applyBorder="1" applyAlignment="1">
      <alignment horizontal="center" vertical="center" wrapText="1"/>
    </xf>
    <xf numFmtId="0" fontId="37" fillId="9" borderId="6" xfId="0" applyFont="1" applyFill="1" applyBorder="1" applyAlignment="1">
      <alignment horizontal="center" vertical="center"/>
    </xf>
    <xf numFmtId="0" fontId="37" fillId="9" borderId="12" xfId="0" applyFont="1" applyFill="1" applyBorder="1" applyAlignment="1">
      <alignment horizontal="center" vertical="center" wrapText="1"/>
    </xf>
    <xf numFmtId="0" fontId="38" fillId="9" borderId="6" xfId="0" applyFont="1" applyFill="1" applyBorder="1" applyAlignment="1">
      <alignment horizontal="center" vertical="center" wrapText="1"/>
    </xf>
    <xf numFmtId="3" fontId="38" fillId="9" borderId="39" xfId="28" applyNumberFormat="1" applyFont="1" applyFill="1" applyBorder="1" applyAlignment="1">
      <alignment vertical="center" wrapText="1"/>
    </xf>
    <xf numFmtId="3" fontId="38" fillId="9" borderId="6" xfId="28" applyNumberFormat="1" applyFont="1" applyFill="1" applyBorder="1" applyAlignment="1">
      <alignment vertical="center" wrapText="1"/>
    </xf>
    <xf numFmtId="168" fontId="38" fillId="9" borderId="6" xfId="11" applyFont="1" applyFill="1" applyBorder="1" applyAlignment="1">
      <alignment horizontal="center" vertical="center" wrapText="1"/>
    </xf>
    <xf numFmtId="0" fontId="37" fillId="0" borderId="13"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6"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wrapText="1"/>
    </xf>
    <xf numFmtId="0" fontId="40" fillId="9" borderId="6" xfId="0" applyFont="1" applyFill="1" applyBorder="1" applyAlignment="1">
      <alignment horizontal="center" vertical="center" wrapText="1"/>
    </xf>
    <xf numFmtId="0" fontId="41" fillId="9" borderId="3" xfId="0" applyFont="1" applyFill="1" applyBorder="1" applyAlignment="1">
      <alignment horizontal="center" vertical="center" wrapText="1"/>
    </xf>
    <xf numFmtId="0" fontId="38" fillId="0" borderId="0" xfId="0" applyFont="1" applyAlignment="1">
      <alignment vertical="center"/>
    </xf>
    <xf numFmtId="0" fontId="38" fillId="0" borderId="6" xfId="0" applyFont="1" applyBorder="1" applyAlignment="1">
      <alignment horizontal="center" vertical="center"/>
    </xf>
    <xf numFmtId="168" fontId="38" fillId="0" borderId="6" xfId="11" applyFont="1" applyBorder="1" applyAlignment="1">
      <alignment horizontal="center" vertical="center" wrapText="1"/>
    </xf>
    <xf numFmtId="0" fontId="38" fillId="0" borderId="6" xfId="11" applyNumberFormat="1" applyFont="1" applyBorder="1" applyAlignment="1">
      <alignment horizontal="right" vertical="center" wrapText="1"/>
    </xf>
    <xf numFmtId="0" fontId="38" fillId="0" borderId="6" xfId="0" applyFont="1" applyBorder="1" applyAlignment="1">
      <alignment vertical="center"/>
    </xf>
    <xf numFmtId="0" fontId="43" fillId="14" borderId="75" xfId="0" applyFont="1" applyFill="1" applyBorder="1" applyAlignment="1">
      <alignment horizontal="center" vertical="center" wrapText="1"/>
    </xf>
    <xf numFmtId="0" fontId="43" fillId="0" borderId="75" xfId="0" applyFont="1" applyBorder="1" applyAlignment="1">
      <alignment horizontal="center" vertical="center" wrapText="1"/>
    </xf>
    <xf numFmtId="9" fontId="46" fillId="0" borderId="0" xfId="0" applyNumberFormat="1" applyFont="1" applyAlignment="1">
      <alignment horizontal="center" vertical="center"/>
    </xf>
    <xf numFmtId="0" fontId="46" fillId="0" borderId="0" xfId="0" applyFont="1" applyAlignment="1">
      <alignment horizontal="center" vertical="center"/>
    </xf>
    <xf numFmtId="177" fontId="47" fillId="15" borderId="0" xfId="0" applyNumberFormat="1" applyFont="1" applyFill="1" applyAlignment="1">
      <alignment horizontal="center" vertical="center"/>
    </xf>
    <xf numFmtId="0" fontId="43" fillId="16" borderId="75" xfId="0" applyFont="1" applyFill="1" applyBorder="1" applyAlignment="1">
      <alignment horizontal="center" vertical="center" wrapText="1"/>
    </xf>
    <xf numFmtId="177" fontId="46" fillId="16" borderId="0" xfId="0" applyNumberFormat="1" applyFont="1" applyFill="1" applyAlignment="1">
      <alignment horizontal="center" vertical="center"/>
    </xf>
    <xf numFmtId="177" fontId="47" fillId="16" borderId="0" xfId="0" applyNumberFormat="1" applyFont="1" applyFill="1" applyAlignment="1">
      <alignment horizontal="center" vertical="center"/>
    </xf>
    <xf numFmtId="0" fontId="46" fillId="17" borderId="0" xfId="0" applyFont="1" applyFill="1" applyAlignment="1">
      <alignment horizontal="center" vertical="center"/>
    </xf>
    <xf numFmtId="178" fontId="47" fillId="17" borderId="0" xfId="0" applyNumberFormat="1" applyFont="1" applyFill="1" applyAlignment="1">
      <alignment horizontal="center" vertical="center"/>
    </xf>
    <xf numFmtId="0" fontId="45" fillId="0" borderId="0" xfId="0" applyFont="1" applyAlignment="1">
      <alignment vertical="center"/>
    </xf>
    <xf numFmtId="0" fontId="43" fillId="18" borderId="0" xfId="0" applyFont="1" applyFill="1" applyAlignment="1">
      <alignment vertical="center"/>
    </xf>
    <xf numFmtId="176" fontId="45" fillId="18" borderId="0" xfId="0" applyNumberFormat="1" applyFont="1" applyFill="1" applyAlignment="1">
      <alignment horizontal="center" vertical="center"/>
    </xf>
    <xf numFmtId="177" fontId="45" fillId="18" borderId="0" xfId="0" applyNumberFormat="1" applyFont="1" applyFill="1" applyAlignment="1">
      <alignment horizontal="center" vertical="center"/>
    </xf>
    <xf numFmtId="0" fontId="48" fillId="0" borderId="0" xfId="0" applyFont="1" applyAlignment="1">
      <alignment vertical="center"/>
    </xf>
    <xf numFmtId="178" fontId="43" fillId="17" borderId="0" xfId="0" applyNumberFormat="1" applyFont="1" applyFill="1" applyAlignment="1">
      <alignment horizontal="center" vertical="center"/>
    </xf>
    <xf numFmtId="0" fontId="37" fillId="0" borderId="13" xfId="0" applyFont="1" applyBorder="1" applyAlignment="1">
      <alignment horizontal="center" vertical="center"/>
    </xf>
    <xf numFmtId="0" fontId="37" fillId="0" borderId="16" xfId="0" applyFont="1" applyBorder="1" applyAlignment="1">
      <alignment horizontal="justify" vertical="center" wrapText="1"/>
    </xf>
    <xf numFmtId="168" fontId="37" fillId="0" borderId="6" xfId="11" applyFont="1" applyBorder="1" applyAlignment="1" applyProtection="1">
      <alignment horizontal="center" vertical="center" wrapText="1"/>
    </xf>
    <xf numFmtId="3" fontId="37" fillId="0" borderId="6" xfId="0" applyNumberFormat="1" applyFont="1" applyBorder="1" applyAlignment="1">
      <alignment horizontal="center" vertical="center"/>
    </xf>
    <xf numFmtId="3" fontId="37" fillId="0" borderId="16" xfId="0" applyNumberFormat="1" applyFont="1" applyBorder="1" applyAlignment="1">
      <alignment horizontal="center" vertical="center"/>
    </xf>
    <xf numFmtId="0" fontId="39" fillId="0" borderId="0" xfId="0" applyFont="1" applyAlignment="1">
      <alignment vertical="center"/>
    </xf>
    <xf numFmtId="0" fontId="39" fillId="0" borderId="0" xfId="0" applyFont="1" applyAlignment="1">
      <alignment vertical="center" wrapText="1"/>
    </xf>
    <xf numFmtId="9" fontId="37" fillId="0" borderId="6" xfId="28" applyFont="1" applyBorder="1" applyAlignment="1" applyProtection="1">
      <alignment horizontal="center" vertical="center" wrapText="1"/>
    </xf>
    <xf numFmtId="9" fontId="37" fillId="0" borderId="6" xfId="28" applyFont="1" applyBorder="1" applyAlignment="1" applyProtection="1">
      <alignment horizontal="center" vertical="center"/>
    </xf>
    <xf numFmtId="168" fontId="37" fillId="0" borderId="12" xfId="11" applyFont="1" applyBorder="1" applyAlignment="1" applyProtection="1">
      <alignment horizontal="left" vertical="center" wrapText="1"/>
    </xf>
    <xf numFmtId="168" fontId="38" fillId="9" borderId="12" xfId="11" applyFont="1" applyFill="1" applyBorder="1" applyAlignment="1">
      <alignment vertical="center" wrapText="1"/>
    </xf>
    <xf numFmtId="0" fontId="39" fillId="0" borderId="12" xfId="0" applyFont="1" applyBorder="1" applyAlignment="1">
      <alignment vertical="center" wrapText="1"/>
    </xf>
    <xf numFmtId="9" fontId="37" fillId="0" borderId="13" xfId="28" applyFont="1" applyBorder="1" applyAlignment="1" applyProtection="1">
      <alignment horizontal="center" vertical="center"/>
    </xf>
    <xf numFmtId="0" fontId="30" fillId="10" borderId="0" xfId="0" applyFont="1" applyFill="1" applyAlignment="1">
      <alignment horizontal="center" vertical="center"/>
    </xf>
    <xf numFmtId="0" fontId="37" fillId="0" borderId="39" xfId="0" applyFont="1" applyBorder="1" applyAlignment="1">
      <alignment horizontal="center" vertical="center" wrapText="1"/>
    </xf>
    <xf numFmtId="0" fontId="38" fillId="0" borderId="39" xfId="0" applyFont="1" applyBorder="1" applyAlignment="1">
      <alignment horizontal="center" vertical="center"/>
    </xf>
    <xf numFmtId="0" fontId="38" fillId="0" borderId="13" xfId="0" applyFont="1" applyBorder="1" applyAlignment="1">
      <alignment horizontal="center" vertical="center"/>
    </xf>
    <xf numFmtId="0" fontId="38" fillId="0" borderId="23" xfId="0" applyFont="1" applyBorder="1" applyAlignment="1">
      <alignment horizontal="center" vertical="center"/>
    </xf>
    <xf numFmtId="0" fontId="38" fillId="0" borderId="5" xfId="0" applyFont="1" applyBorder="1" applyAlignment="1">
      <alignment horizontal="center" vertical="center"/>
    </xf>
    <xf numFmtId="0" fontId="37" fillId="0" borderId="14" xfId="0" applyFont="1" applyBorder="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horizontal="justify" vertical="center" wrapText="1"/>
    </xf>
    <xf numFmtId="0" fontId="37" fillId="0" borderId="77"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4" xfId="0" applyFont="1" applyBorder="1" applyAlignment="1">
      <alignment horizontal="center" vertical="center" wrapText="1"/>
    </xf>
    <xf numFmtId="0" fontId="38" fillId="9" borderId="4" xfId="0" applyFont="1" applyFill="1" applyBorder="1" applyAlignment="1">
      <alignment horizontal="center" vertical="center" wrapText="1"/>
    </xf>
    <xf numFmtId="3" fontId="37" fillId="0" borderId="4" xfId="28" applyNumberFormat="1" applyFont="1" applyBorder="1" applyAlignment="1" applyProtection="1">
      <alignment horizontal="center" vertical="center" wrapText="1"/>
    </xf>
    <xf numFmtId="168" fontId="37" fillId="0" borderId="4" xfId="11" applyFont="1" applyBorder="1" applyAlignment="1" applyProtection="1">
      <alignment horizontal="center" vertical="center" wrapText="1"/>
    </xf>
    <xf numFmtId="168" fontId="37" fillId="0" borderId="15" xfId="11" applyFont="1" applyBorder="1" applyAlignment="1" applyProtection="1">
      <alignment horizontal="left" vertical="center" wrapText="1"/>
    </xf>
    <xf numFmtId="3" fontId="37" fillId="0" borderId="14"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11" xfId="28" applyNumberFormat="1" applyFont="1" applyBorder="1" applyAlignment="1" applyProtection="1">
      <alignment horizontal="center" vertical="center" wrapText="1"/>
    </xf>
    <xf numFmtId="0" fontId="30" fillId="10" borderId="0" xfId="0" applyFont="1" applyFill="1" applyAlignment="1">
      <alignment vertical="center"/>
    </xf>
    <xf numFmtId="0" fontId="30" fillId="10" borderId="23"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40" fillId="9" borderId="13" xfId="0" applyFont="1" applyFill="1" applyBorder="1" applyAlignment="1">
      <alignment horizontal="center" vertical="center" wrapText="1"/>
    </xf>
    <xf numFmtId="0" fontId="43" fillId="14" borderId="0" xfId="0" applyFont="1" applyFill="1" applyAlignment="1">
      <alignment horizontal="center" vertical="center" wrapText="1"/>
    </xf>
    <xf numFmtId="179" fontId="8" fillId="10" borderId="5" xfId="28" applyNumberFormat="1" applyFont="1" applyFill="1" applyBorder="1" applyAlignment="1" applyProtection="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49" fillId="0" borderId="0" xfId="0" applyFont="1" applyAlignment="1">
      <alignment horizontal="center" vertical="center" wrapText="1"/>
    </xf>
    <xf numFmtId="0" fontId="49" fillId="0" borderId="85" xfId="0" applyFont="1" applyBorder="1" applyAlignment="1">
      <alignment horizontal="center" vertical="center"/>
    </xf>
    <xf numFmtId="0" fontId="50" fillId="0" borderId="86" xfId="0" applyFont="1" applyBorder="1" applyAlignment="1">
      <alignment horizontal="center" vertical="center"/>
    </xf>
    <xf numFmtId="0" fontId="49" fillId="0" borderId="87" xfId="0" applyFont="1" applyBorder="1" applyAlignment="1">
      <alignment horizontal="center" vertical="center"/>
    </xf>
    <xf numFmtId="0" fontId="50" fillId="19" borderId="88" xfId="0" applyFont="1" applyFill="1" applyBorder="1" applyAlignment="1">
      <alignment horizontal="center" vertical="center"/>
    </xf>
    <xf numFmtId="3" fontId="50" fillId="0" borderId="0" xfId="0" applyNumberFormat="1" applyFont="1" applyAlignment="1">
      <alignment horizontal="center" vertical="center"/>
    </xf>
    <xf numFmtId="3" fontId="49" fillId="0" borderId="0" xfId="0" applyNumberFormat="1" applyFont="1" applyAlignment="1">
      <alignment horizontal="center" vertical="center"/>
    </xf>
    <xf numFmtId="2" fontId="32" fillId="0" borderId="0" xfId="0" applyNumberFormat="1" applyFont="1" applyAlignment="1">
      <alignment horizontal="center" vertical="center"/>
    </xf>
    <xf numFmtId="180" fontId="49" fillId="0" borderId="0" xfId="0" applyNumberFormat="1" applyFont="1" applyAlignment="1">
      <alignment horizontal="center" vertical="center"/>
    </xf>
    <xf numFmtId="0" fontId="49" fillId="0" borderId="89" xfId="0" applyFont="1" applyBorder="1" applyAlignment="1">
      <alignment horizontal="center" vertical="center"/>
    </xf>
    <xf numFmtId="0" fontId="50" fillId="0" borderId="90" xfId="0" applyFont="1" applyBorder="1" applyAlignment="1">
      <alignment horizontal="center" vertical="center"/>
    </xf>
    <xf numFmtId="0" fontId="49" fillId="0" borderId="91" xfId="0" applyFont="1" applyBorder="1" applyAlignment="1">
      <alignment horizontal="center" vertical="center"/>
    </xf>
    <xf numFmtId="0" fontId="50" fillId="19" borderId="92" xfId="0" applyFont="1" applyFill="1" applyBorder="1" applyAlignment="1">
      <alignment horizontal="center" vertical="center"/>
    </xf>
    <xf numFmtId="177" fontId="31" fillId="20" borderId="0" xfId="0" applyNumberFormat="1" applyFont="1" applyFill="1" applyAlignment="1">
      <alignment horizontal="center" vertical="center"/>
    </xf>
    <xf numFmtId="181" fontId="49" fillId="21" borderId="0" xfId="0" applyNumberFormat="1" applyFont="1" applyFill="1" applyAlignment="1">
      <alignment horizontal="center" vertical="center"/>
    </xf>
    <xf numFmtId="1" fontId="32" fillId="0" borderId="0" xfId="0" applyNumberFormat="1" applyFont="1" applyAlignment="1">
      <alignment horizontal="center" vertical="center"/>
    </xf>
    <xf numFmtId="181" fontId="0" fillId="0" borderId="0" xfId="0" applyNumberFormat="1" applyAlignment="1">
      <alignment horizontal="center" vertical="center"/>
    </xf>
    <xf numFmtId="3" fontId="0" fillId="0" borderId="0" xfId="0" applyNumberFormat="1" applyAlignment="1">
      <alignment vertical="center"/>
    </xf>
    <xf numFmtId="2" fontId="0" fillId="0" borderId="0" xfId="0" applyNumberFormat="1" applyAlignment="1">
      <alignment vertical="center"/>
    </xf>
    <xf numFmtId="4" fontId="0" fillId="0" borderId="0" xfId="0" applyNumberFormat="1" applyAlignment="1">
      <alignment vertical="center"/>
    </xf>
    <xf numFmtId="177" fontId="0" fillId="0" borderId="0" xfId="0" applyNumberFormat="1" applyAlignment="1">
      <alignment vertical="center"/>
    </xf>
    <xf numFmtId="181" fontId="0" fillId="0" borderId="0" xfId="0" applyNumberFormat="1" applyAlignment="1">
      <alignment vertical="center"/>
    </xf>
    <xf numFmtId="169" fontId="16" fillId="0" borderId="27" xfId="10" applyFont="1" applyBorder="1" applyAlignment="1">
      <alignment vertical="center"/>
    </xf>
    <xf numFmtId="0" fontId="38" fillId="0" borderId="4" xfId="28" applyNumberFormat="1" applyFont="1" applyBorder="1" applyAlignment="1">
      <alignment horizontal="justify" vertical="center" wrapText="1"/>
    </xf>
    <xf numFmtId="0" fontId="38" fillId="0" borderId="6" xfId="28" applyNumberFormat="1" applyFont="1" applyBorder="1" applyAlignment="1">
      <alignment horizontal="justify" vertical="center" wrapText="1"/>
    </xf>
    <xf numFmtId="0" fontId="42" fillId="0" borderId="16" xfId="0" applyFont="1" applyBorder="1" applyAlignment="1">
      <alignment horizontal="justify" vertical="center" wrapText="1"/>
    </xf>
    <xf numFmtId="9" fontId="38" fillId="0" borderId="6" xfId="28" applyFont="1" applyBorder="1" applyAlignment="1">
      <alignment horizontal="justify" vertical="center" wrapText="1"/>
    </xf>
    <xf numFmtId="0" fontId="38" fillId="0" borderId="16" xfId="0" applyFont="1" applyBorder="1" applyAlignment="1">
      <alignment horizontal="justify" vertical="center" wrapText="1"/>
    </xf>
    <xf numFmtId="0" fontId="28" fillId="0" borderId="0" xfId="0" applyFont="1" applyAlignment="1">
      <alignment horizontal="justify" vertical="center" wrapText="1"/>
    </xf>
    <xf numFmtId="1" fontId="38" fillId="0" borderId="13" xfId="0" applyNumberFormat="1" applyFont="1" applyBorder="1" applyAlignment="1">
      <alignment horizontal="center" vertical="center"/>
    </xf>
    <xf numFmtId="182" fontId="38" fillId="0" borderId="6" xfId="0" applyNumberFormat="1" applyFont="1" applyBorder="1" applyAlignment="1">
      <alignment horizontal="center" vertical="center"/>
    </xf>
    <xf numFmtId="1" fontId="38" fillId="0" borderId="6" xfId="0" applyNumberFormat="1" applyFont="1" applyBorder="1" applyAlignment="1">
      <alignment horizontal="center" vertical="center"/>
    </xf>
    <xf numFmtId="0" fontId="38" fillId="0" borderId="16" xfId="0" applyFont="1" applyBorder="1" applyAlignment="1">
      <alignment horizontal="center" vertical="center"/>
    </xf>
    <xf numFmtId="0" fontId="38" fillId="0" borderId="28" xfId="0" applyFont="1" applyBorder="1" applyAlignment="1">
      <alignment horizontal="center" vertical="center"/>
    </xf>
    <xf numFmtId="9" fontId="38" fillId="0" borderId="4" xfId="28" applyFont="1" applyBorder="1" applyAlignment="1">
      <alignment horizontal="center" vertical="center"/>
    </xf>
    <xf numFmtId="9" fontId="38" fillId="0" borderId="6" xfId="28" applyFont="1" applyBorder="1" applyAlignment="1">
      <alignment horizontal="center" vertical="center"/>
    </xf>
    <xf numFmtId="179" fontId="7" fillId="10" borderId="5" xfId="30" applyNumberFormat="1" applyFont="1" applyFill="1" applyBorder="1" applyAlignment="1" applyProtection="1">
      <alignment horizontal="center" vertical="center" wrapText="1"/>
    </xf>
    <xf numFmtId="0" fontId="52" fillId="0" borderId="0" xfId="0" applyFont="1" applyAlignment="1">
      <alignment vertical="center"/>
    </xf>
    <xf numFmtId="0" fontId="54" fillId="10" borderId="17" xfId="0" applyFont="1" applyFill="1" applyBorder="1" applyAlignment="1">
      <alignment horizontal="center" vertical="center" wrapText="1"/>
    </xf>
    <xf numFmtId="0" fontId="54" fillId="10" borderId="4" xfId="0" applyFont="1" applyFill="1" applyBorder="1" applyAlignment="1">
      <alignment horizontal="center" vertical="center" wrapText="1"/>
    </xf>
    <xf numFmtId="0" fontId="54" fillId="10" borderId="3" xfId="0" applyFont="1" applyFill="1" applyBorder="1" applyAlignment="1">
      <alignment horizontal="center" vertical="center" wrapText="1"/>
    </xf>
    <xf numFmtId="49" fontId="54" fillId="10" borderId="3" xfId="0" applyNumberFormat="1" applyFont="1" applyFill="1" applyBorder="1" applyAlignment="1">
      <alignment horizontal="center" vertical="center" wrapText="1"/>
    </xf>
    <xf numFmtId="174" fontId="53" fillId="11" borderId="6" xfId="15" applyNumberFormat="1" applyFont="1" applyFill="1" applyBorder="1" applyAlignment="1">
      <alignment horizontal="center" vertical="center"/>
    </xf>
    <xf numFmtId="174" fontId="53" fillId="0" borderId="6" xfId="15" applyNumberFormat="1" applyFont="1" applyFill="1" applyBorder="1" applyAlignment="1">
      <alignment horizontal="center" vertical="center"/>
    </xf>
    <xf numFmtId="0" fontId="53" fillId="0" borderId="6" xfId="0" applyFont="1" applyBorder="1" applyAlignment="1">
      <alignment vertical="center"/>
    </xf>
    <xf numFmtId="0" fontId="53" fillId="0" borderId="6" xfId="0" applyFont="1" applyBorder="1" applyAlignment="1">
      <alignment vertical="center" wrapText="1"/>
    </xf>
    <xf numFmtId="0" fontId="53" fillId="11" borderId="6" xfId="0" applyFont="1" applyFill="1" applyBorder="1" applyAlignment="1">
      <alignment horizontal="left" vertical="center"/>
    </xf>
    <xf numFmtId="0" fontId="53" fillId="11" borderId="6" xfId="0" applyFont="1" applyFill="1" applyBorder="1" applyAlignment="1">
      <alignment horizontal="center" vertical="center"/>
    </xf>
    <xf numFmtId="175" fontId="53" fillId="11" borderId="6" xfId="14" applyNumberFormat="1" applyFont="1" applyFill="1" applyBorder="1" applyAlignment="1">
      <alignment horizontal="center" vertical="center"/>
    </xf>
    <xf numFmtId="0" fontId="53" fillId="12" borderId="6" xfId="0" applyFont="1" applyFill="1" applyBorder="1" applyAlignment="1">
      <alignment horizontal="center" vertical="center"/>
    </xf>
    <xf numFmtId="174" fontId="53" fillId="11" borderId="6" xfId="0" applyNumberFormat="1" applyFont="1" applyFill="1" applyBorder="1" applyAlignment="1">
      <alignment horizontal="center" vertical="center"/>
    </xf>
    <xf numFmtId="184" fontId="16" fillId="0" borderId="4" xfId="10" applyNumberFormat="1" applyFont="1" applyBorder="1" applyAlignment="1">
      <alignment vertical="center"/>
    </xf>
    <xf numFmtId="184" fontId="16" fillId="0" borderId="6" xfId="10" applyNumberFormat="1" applyFont="1" applyBorder="1" applyAlignment="1">
      <alignment vertical="center"/>
    </xf>
    <xf numFmtId="184" fontId="16" fillId="0" borderId="5" xfId="10" applyNumberFormat="1" applyFont="1" applyBorder="1" applyAlignment="1">
      <alignment vertical="center"/>
    </xf>
    <xf numFmtId="184" fontId="16" fillId="0" borderId="20" xfId="10" applyNumberFormat="1" applyFont="1" applyBorder="1" applyAlignment="1">
      <alignment vertical="center"/>
    </xf>
    <xf numFmtId="184" fontId="16" fillId="0" borderId="21" xfId="10" applyNumberFormat="1" applyFont="1" applyFill="1" applyBorder="1" applyAlignment="1">
      <alignment vertical="center"/>
    </xf>
    <xf numFmtId="184" fontId="16" fillId="0" borderId="13" xfId="10" applyNumberFormat="1" applyFont="1" applyBorder="1" applyAlignment="1">
      <alignment vertical="center"/>
    </xf>
    <xf numFmtId="184" fontId="16" fillId="0" borderId="6" xfId="10" applyNumberFormat="1" applyFont="1" applyFill="1" applyBorder="1" applyAlignment="1">
      <alignment vertical="center"/>
    </xf>
    <xf numFmtId="184" fontId="16" fillId="0" borderId="23" xfId="10" applyNumberFormat="1" applyFont="1" applyBorder="1" applyAlignment="1">
      <alignment vertical="center"/>
    </xf>
    <xf numFmtId="3" fontId="8" fillId="0" borderId="3" xfId="22" applyNumberFormat="1" applyFont="1" applyBorder="1" applyAlignment="1">
      <alignment horizontal="center" vertical="center" wrapText="1"/>
    </xf>
    <xf numFmtId="3" fontId="8" fillId="0" borderId="3" xfId="10" applyNumberFormat="1" applyFont="1" applyFill="1" applyBorder="1" applyAlignment="1" applyProtection="1">
      <alignment horizontal="center" vertical="center" wrapText="1"/>
    </xf>
    <xf numFmtId="3" fontId="29" fillId="10" borderId="5" xfId="30" applyNumberFormat="1" applyFont="1" applyFill="1" applyBorder="1" applyAlignment="1" applyProtection="1">
      <alignment vertical="center" wrapText="1"/>
    </xf>
    <xf numFmtId="3" fontId="8" fillId="10" borderId="5" xfId="28" applyNumberFormat="1" applyFont="1" applyFill="1" applyBorder="1" applyAlignment="1" applyProtection="1">
      <alignment vertical="center" wrapText="1"/>
    </xf>
    <xf numFmtId="3" fontId="8" fillId="10" borderId="5" xfId="28" applyNumberFormat="1" applyFont="1" applyFill="1" applyBorder="1" applyAlignment="1" applyProtection="1">
      <alignment horizontal="center" vertical="center" wrapText="1"/>
    </xf>
    <xf numFmtId="0" fontId="8" fillId="13" borderId="93" xfId="22" applyFont="1" applyFill="1" applyBorder="1" applyAlignment="1">
      <alignment horizontal="center" vertical="center" wrapText="1"/>
    </xf>
    <xf numFmtId="0" fontId="8" fillId="0" borderId="55" xfId="22" applyFont="1" applyBorder="1" applyAlignment="1">
      <alignment vertical="center" wrapText="1"/>
    </xf>
    <xf numFmtId="0" fontId="8" fillId="13" borderId="94" xfId="22" applyFont="1" applyFill="1" applyBorder="1" applyAlignment="1">
      <alignment vertical="center" wrapText="1"/>
    </xf>
    <xf numFmtId="0" fontId="8" fillId="13" borderId="95" xfId="22" applyFont="1" applyFill="1" applyBorder="1" applyAlignment="1">
      <alignment vertical="center" wrapText="1"/>
    </xf>
    <xf numFmtId="0" fontId="8" fillId="13" borderId="96" xfId="22" applyFont="1" applyFill="1" applyBorder="1" applyAlignment="1">
      <alignment vertical="center" wrapText="1"/>
    </xf>
    <xf numFmtId="0" fontId="0" fillId="0" borderId="14" xfId="0" applyBorder="1" applyAlignment="1">
      <alignment vertical="center" wrapText="1"/>
    </xf>
    <xf numFmtId="0" fontId="0" fillId="0" borderId="4" xfId="0" applyBorder="1" applyAlignment="1">
      <alignment vertical="center" wrapText="1"/>
    </xf>
    <xf numFmtId="0" fontId="0" fillId="0" borderId="13" xfId="0" applyBorder="1" applyAlignment="1">
      <alignment vertical="center"/>
    </xf>
    <xf numFmtId="0" fontId="0" fillId="0" borderId="6" xfId="0" applyBorder="1" applyAlignment="1">
      <alignment vertical="center"/>
    </xf>
    <xf numFmtId="0" fontId="0" fillId="0" borderId="23" xfId="0" applyBorder="1" applyAlignment="1">
      <alignment vertical="center"/>
    </xf>
    <xf numFmtId="0" fontId="0" fillId="0" borderId="5" xfId="0" applyBorder="1" applyAlignment="1">
      <alignment vertical="center"/>
    </xf>
    <xf numFmtId="5" fontId="16" fillId="0" borderId="14" xfId="10" applyNumberFormat="1" applyFont="1" applyBorder="1" applyAlignment="1">
      <alignment vertical="center"/>
    </xf>
    <xf numFmtId="5" fontId="16" fillId="0" borderId="4" xfId="10" applyNumberFormat="1" applyFont="1" applyBorder="1" applyAlignment="1">
      <alignment vertical="center"/>
    </xf>
    <xf numFmtId="5" fontId="16" fillId="0" borderId="13" xfId="10" applyNumberFormat="1" applyFont="1" applyBorder="1" applyAlignment="1">
      <alignment vertical="center"/>
    </xf>
    <xf numFmtId="5" fontId="16" fillId="0" borderId="6" xfId="10" applyNumberFormat="1" applyFont="1" applyBorder="1" applyAlignment="1">
      <alignment vertical="center"/>
    </xf>
    <xf numFmtId="5" fontId="16" fillId="0" borderId="23" xfId="10" applyNumberFormat="1" applyFont="1" applyBorder="1" applyAlignment="1">
      <alignment vertical="center"/>
    </xf>
    <xf numFmtId="5" fontId="16" fillId="0" borderId="5" xfId="10" applyNumberFormat="1" applyFont="1" applyBorder="1" applyAlignment="1">
      <alignment vertical="center"/>
    </xf>
    <xf numFmtId="5" fontId="16" fillId="0" borderId="20" xfId="10" applyNumberFormat="1" applyFont="1" applyBorder="1" applyAlignment="1">
      <alignment vertical="center"/>
    </xf>
    <xf numFmtId="5" fontId="16" fillId="0" borderId="21" xfId="10" applyNumberFormat="1" applyFont="1" applyBorder="1" applyAlignment="1">
      <alignment vertical="center"/>
    </xf>
    <xf numFmtId="9" fontId="30" fillId="10" borderId="28" xfId="28" applyFont="1" applyFill="1" applyBorder="1" applyAlignment="1">
      <alignment horizontal="center" vertical="center" wrapText="1"/>
    </xf>
    <xf numFmtId="0" fontId="8" fillId="10" borderId="6" xfId="0" applyFont="1" applyFill="1" applyBorder="1" applyAlignment="1">
      <alignment horizontal="left" vertical="center" wrapText="1"/>
    </xf>
    <xf numFmtId="0" fontId="8" fillId="10" borderId="6" xfId="0" applyFont="1" applyFill="1" applyBorder="1" applyAlignment="1">
      <alignment vertical="center" wrapText="1"/>
    </xf>
    <xf numFmtId="0" fontId="8" fillId="10" borderId="12"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12" fillId="9" borderId="0" xfId="0" applyFont="1" applyFill="1" applyAlignment="1">
      <alignment vertical="center"/>
    </xf>
    <xf numFmtId="0" fontId="12" fillId="9" borderId="0" xfId="0" applyFont="1" applyFill="1" applyAlignment="1">
      <alignment horizontal="center" vertical="center"/>
    </xf>
    <xf numFmtId="0" fontId="8" fillId="10" borderId="3" xfId="0" applyFont="1" applyFill="1" applyBorder="1" applyAlignment="1">
      <alignment horizontal="center" vertical="center" wrapText="1"/>
    </xf>
    <xf numFmtId="49" fontId="8"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0" borderId="3" xfId="22" applyFont="1" applyBorder="1" applyAlignment="1">
      <alignment horizontal="center" vertical="center" wrapText="1"/>
    </xf>
    <xf numFmtId="175" fontId="12" fillId="0" borderId="6" xfId="14" applyNumberFormat="1" applyFont="1" applyBorder="1" applyAlignment="1">
      <alignment vertical="center"/>
    </xf>
    <xf numFmtId="0" fontId="12" fillId="12" borderId="6" xfId="0" applyFont="1" applyFill="1" applyBorder="1" applyAlignment="1">
      <alignment horizontal="center" vertical="center"/>
    </xf>
    <xf numFmtId="0" fontId="8" fillId="10" borderId="75"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2" fillId="0" borderId="4" xfId="0" applyFont="1" applyBorder="1" applyAlignment="1">
      <alignment vertical="center"/>
    </xf>
    <xf numFmtId="183" fontId="28" fillId="0" borderId="0" xfId="0" applyNumberFormat="1" applyFont="1" applyAlignment="1">
      <alignment vertical="center"/>
    </xf>
    <xf numFmtId="175" fontId="12" fillId="0" borderId="4" xfId="14" applyNumberFormat="1" applyFont="1" applyBorder="1" applyAlignment="1">
      <alignment vertical="center"/>
    </xf>
    <xf numFmtId="0" fontId="12" fillId="0" borderId="6" xfId="0" applyFont="1" applyBorder="1" applyAlignment="1">
      <alignment horizontal="right" vertical="center"/>
    </xf>
    <xf numFmtId="3" fontId="32" fillId="10" borderId="5" xfId="30" applyNumberFormat="1" applyFont="1" applyFill="1" applyBorder="1" applyAlignment="1" applyProtection="1">
      <alignment horizontal="center" vertical="center" wrapText="1"/>
    </xf>
    <xf numFmtId="0" fontId="8" fillId="0" borderId="99" xfId="22" applyFont="1" applyBorder="1" applyAlignment="1">
      <alignment horizontal="left" vertical="center" wrapText="1"/>
    </xf>
    <xf numFmtId="179" fontId="8" fillId="0" borderId="98" xfId="22" applyNumberFormat="1" applyFont="1" applyBorder="1" applyAlignment="1">
      <alignment horizontal="center" vertical="center" wrapText="1"/>
    </xf>
    <xf numFmtId="179" fontId="8" fillId="0" borderId="98" xfId="10" applyNumberFormat="1" applyFont="1" applyFill="1" applyBorder="1" applyAlignment="1" applyProtection="1">
      <alignment horizontal="center" vertical="center" wrapText="1"/>
    </xf>
    <xf numFmtId="0" fontId="0" fillId="0" borderId="106" xfId="0" applyBorder="1"/>
    <xf numFmtId="0" fontId="0" fillId="0" borderId="107" xfId="0" applyBorder="1"/>
    <xf numFmtId="0" fontId="8" fillId="10" borderId="115" xfId="22" applyFont="1" applyFill="1" applyBorder="1" applyAlignment="1">
      <alignment horizontal="left" vertical="center" wrapText="1"/>
    </xf>
    <xf numFmtId="9" fontId="7" fillId="10" borderId="115" xfId="28" applyFont="1" applyFill="1" applyBorder="1" applyAlignment="1" applyProtection="1">
      <alignment horizontal="center" vertical="center" wrapText="1"/>
      <protection locked="0"/>
    </xf>
    <xf numFmtId="9" fontId="8" fillId="0" borderId="115" xfId="22" applyNumberFormat="1" applyFont="1" applyBorder="1" applyAlignment="1">
      <alignment horizontal="center" vertical="center" wrapText="1"/>
    </xf>
    <xf numFmtId="0" fontId="8" fillId="13" borderId="3" xfId="22" applyFont="1" applyFill="1" applyBorder="1" applyAlignment="1">
      <alignment horizontal="center" vertical="center" wrapText="1"/>
    </xf>
    <xf numFmtId="3" fontId="37" fillId="0" borderId="15" xfId="0" applyNumberFormat="1" applyFont="1" applyBorder="1" applyAlignment="1">
      <alignment horizontal="center" vertical="center"/>
    </xf>
    <xf numFmtId="3" fontId="37" fillId="0" borderId="12" xfId="0" applyNumberFormat="1" applyFont="1" applyBorder="1" applyAlignment="1">
      <alignment horizontal="center" vertical="center"/>
    </xf>
    <xf numFmtId="0" fontId="41" fillId="9" borderId="29" xfId="0" applyFont="1" applyFill="1" applyBorder="1" applyAlignment="1">
      <alignment horizontal="center" vertical="center" wrapText="1"/>
    </xf>
    <xf numFmtId="0" fontId="38" fillId="0" borderId="12" xfId="0" applyFont="1" applyBorder="1" applyAlignment="1">
      <alignment horizontal="center" vertical="center"/>
    </xf>
    <xf numFmtId="0" fontId="38" fillId="0" borderId="27" xfId="0" applyFont="1" applyBorder="1" applyAlignment="1">
      <alignment horizontal="center" vertical="center"/>
    </xf>
    <xf numFmtId="0" fontId="8" fillId="10" borderId="58" xfId="0" applyFont="1" applyFill="1" applyBorder="1" applyAlignment="1">
      <alignment horizontal="center" vertical="center" wrapText="1"/>
    </xf>
    <xf numFmtId="0" fontId="8" fillId="10" borderId="76" xfId="0" applyFont="1" applyFill="1" applyBorder="1" applyAlignment="1">
      <alignment horizontal="center" vertical="center" wrapText="1"/>
    </xf>
    <xf numFmtId="9" fontId="37" fillId="0" borderId="6" xfId="28" applyFont="1" applyBorder="1" applyAlignment="1">
      <alignment horizontal="center" vertical="center"/>
    </xf>
    <xf numFmtId="0" fontId="41" fillId="9" borderId="6" xfId="0" applyFont="1" applyFill="1" applyBorder="1" applyAlignment="1">
      <alignment horizontal="center" vertical="center" wrapText="1"/>
    </xf>
    <xf numFmtId="3" fontId="37" fillId="0" borderId="20" xfId="0" applyNumberFormat="1" applyFont="1" applyBorder="1" applyAlignment="1">
      <alignment horizontal="center" vertical="center"/>
    </xf>
    <xf numFmtId="3" fontId="37" fillId="0" borderId="21" xfId="0" applyNumberFormat="1" applyFont="1" applyBorder="1" applyAlignment="1">
      <alignment horizontal="center" vertical="center"/>
    </xf>
    <xf numFmtId="3" fontId="37" fillId="0" borderId="22" xfId="0" applyNumberFormat="1" applyFont="1" applyBorder="1" applyAlignment="1">
      <alignment horizontal="center" vertical="center"/>
    </xf>
    <xf numFmtId="0" fontId="41" fillId="9" borderId="16" xfId="0" applyFont="1" applyFill="1" applyBorder="1" applyAlignment="1">
      <alignment horizontal="center" vertical="center" wrapText="1"/>
    </xf>
    <xf numFmtId="10" fontId="38" fillId="0" borderId="6" xfId="28" applyNumberFormat="1" applyFont="1" applyBorder="1" applyAlignment="1">
      <alignment horizontal="center" vertical="center"/>
    </xf>
    <xf numFmtId="177" fontId="37" fillId="0" borderId="39" xfId="0" applyNumberFormat="1" applyFont="1" applyBorder="1" applyAlignment="1">
      <alignment horizontal="center" vertical="center" wrapText="1"/>
    </xf>
    <xf numFmtId="0" fontId="37" fillId="0" borderId="13" xfId="0" applyFont="1" applyBorder="1" applyAlignment="1">
      <alignment horizontal="center" vertical="center" wrapText="1"/>
    </xf>
    <xf numFmtId="0" fontId="39" fillId="0" borderId="6" xfId="28" applyNumberFormat="1" applyFont="1" applyBorder="1" applyAlignment="1">
      <alignment horizontal="justify" vertical="center" wrapText="1"/>
    </xf>
    <xf numFmtId="0" fontId="39" fillId="0" borderId="4" xfId="28" applyNumberFormat="1" applyFont="1" applyBorder="1" applyAlignment="1">
      <alignment horizontal="justify" vertical="center" wrapText="1"/>
    </xf>
    <xf numFmtId="4" fontId="51" fillId="0" borderId="73" xfId="0" applyNumberFormat="1" applyFont="1" applyBorder="1" applyAlignment="1">
      <alignment vertical="center"/>
    </xf>
    <xf numFmtId="4" fontId="51" fillId="0" borderId="75" xfId="0" applyNumberFormat="1" applyFont="1" applyBorder="1" applyAlignment="1">
      <alignment vertical="center"/>
    </xf>
    <xf numFmtId="4" fontId="16" fillId="0" borderId="75" xfId="10" applyNumberFormat="1" applyFont="1" applyBorder="1" applyAlignment="1">
      <alignment vertical="center"/>
    </xf>
    <xf numFmtId="4" fontId="16" fillId="0" borderId="11" xfId="10" applyNumberFormat="1" applyFont="1" applyBorder="1" applyAlignment="1">
      <alignment vertical="center"/>
    </xf>
    <xf numFmtId="4" fontId="16" fillId="0" borderId="73" xfId="10" applyNumberFormat="1" applyFont="1" applyFill="1" applyBorder="1" applyAlignment="1">
      <alignment vertical="center"/>
    </xf>
    <xf numFmtId="4" fontId="16" fillId="0" borderId="75" xfId="10" applyNumberFormat="1" applyFont="1" applyFill="1" applyBorder="1" applyAlignment="1">
      <alignment vertical="center"/>
    </xf>
    <xf numFmtId="4" fontId="16" fillId="0" borderId="39" xfId="10" applyNumberFormat="1" applyFont="1" applyBorder="1" applyAlignment="1">
      <alignment vertical="center"/>
    </xf>
    <xf numFmtId="4" fontId="16" fillId="0" borderId="73" xfId="14" applyNumberFormat="1" applyFont="1" applyBorder="1" applyAlignment="1">
      <alignment vertical="center"/>
    </xf>
    <xf numFmtId="4" fontId="16" fillId="0" borderId="75" xfId="14" applyNumberFormat="1" applyFont="1" applyBorder="1" applyAlignment="1">
      <alignment vertical="center"/>
    </xf>
    <xf numFmtId="4" fontId="16" fillId="0" borderId="46" xfId="10" applyNumberFormat="1" applyFont="1" applyFill="1" applyBorder="1" applyAlignment="1">
      <alignment vertical="center"/>
    </xf>
    <xf numFmtId="4" fontId="16" fillId="0" borderId="19" xfId="10" applyNumberFormat="1" applyFont="1" applyBorder="1" applyAlignment="1">
      <alignment vertical="center"/>
    </xf>
    <xf numFmtId="4" fontId="16" fillId="0" borderId="5" xfId="10" applyNumberFormat="1" applyFont="1" applyBorder="1" applyAlignment="1">
      <alignment vertical="center"/>
    </xf>
    <xf numFmtId="14" fontId="0" fillId="0" borderId="14" xfId="0" applyNumberFormat="1" applyBorder="1" applyAlignment="1">
      <alignment horizontal="left" vertical="center" wrapText="1"/>
    </xf>
    <xf numFmtId="0" fontId="37" fillId="9" borderId="4" xfId="0" applyFont="1" applyFill="1" applyBorder="1" applyAlignment="1">
      <alignment horizontal="center" vertical="center"/>
    </xf>
    <xf numFmtId="0" fontId="7" fillId="0" borderId="35" xfId="22" applyFont="1" applyBorder="1" applyAlignment="1">
      <alignment horizontal="center" vertical="center" wrapText="1"/>
    </xf>
    <xf numFmtId="0" fontId="7" fillId="0" borderId="1"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24" xfId="22" applyFont="1" applyBorder="1" applyAlignment="1">
      <alignment horizontal="center" vertical="center"/>
    </xf>
    <xf numFmtId="0" fontId="8" fillId="0" borderId="25" xfId="22" applyFont="1" applyBorder="1" applyAlignment="1">
      <alignment horizontal="center" vertical="center"/>
    </xf>
    <xf numFmtId="0" fontId="8" fillId="0" borderId="26" xfId="22" applyFont="1" applyBorder="1" applyAlignment="1">
      <alignment horizontal="center" vertical="center"/>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8" fillId="0" borderId="20" xfId="22" applyFont="1" applyBorder="1" applyAlignment="1">
      <alignment horizontal="center" vertical="center" wrapText="1"/>
    </xf>
    <xf numFmtId="0" fontId="8" fillId="0" borderId="21" xfId="22" applyFont="1" applyBorder="1" applyAlignment="1">
      <alignment horizontal="center" vertical="center" wrapText="1"/>
    </xf>
    <xf numFmtId="0" fontId="8" fillId="0" borderId="22" xfId="22" applyFont="1" applyBorder="1" applyAlignment="1">
      <alignment horizontal="center" vertical="center" wrapText="1"/>
    </xf>
    <xf numFmtId="0" fontId="8" fillId="0" borderId="23"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0" fontId="8" fillId="13" borderId="35" xfId="22" applyFont="1" applyFill="1" applyBorder="1" applyAlignment="1">
      <alignment horizontal="left" vertical="center" wrapText="1"/>
    </xf>
    <xf numFmtId="0" fontId="8" fillId="13" borderId="37" xfId="22" applyFont="1" applyFill="1" applyBorder="1" applyAlignment="1">
      <alignment horizontal="left" vertical="center" wrapText="1"/>
    </xf>
    <xf numFmtId="0" fontId="8" fillId="13" borderId="1" xfId="22" applyFont="1" applyFill="1" applyBorder="1" applyAlignment="1">
      <alignment horizontal="left" vertical="center" wrapText="1"/>
    </xf>
    <xf numFmtId="0" fontId="8" fillId="13" borderId="2" xfId="22" applyFont="1" applyFill="1" applyBorder="1" applyAlignment="1">
      <alignment horizontal="left" vertical="center" wrapText="1"/>
    </xf>
    <xf numFmtId="0" fontId="8" fillId="13" borderId="47" xfId="22" applyFont="1" applyFill="1" applyBorder="1" applyAlignment="1">
      <alignment horizontal="left" vertical="center" wrapText="1"/>
    </xf>
    <xf numFmtId="0" fontId="8" fillId="13" borderId="48"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5" xfId="22" applyFont="1" applyBorder="1" applyAlignment="1">
      <alignment horizontal="center" vertical="center" wrapText="1"/>
    </xf>
    <xf numFmtId="0" fontId="8" fillId="0" borderId="48" xfId="22" applyFont="1" applyBorder="1" applyAlignment="1">
      <alignment horizontal="center" vertical="center" wrapText="1"/>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8" fillId="13" borderId="36" xfId="22" applyFont="1" applyFill="1" applyBorder="1" applyAlignment="1">
      <alignment horizontal="left" vertical="center" wrapText="1"/>
    </xf>
    <xf numFmtId="0" fontId="8" fillId="13" borderId="0" xfId="22" applyFont="1" applyFill="1" applyAlignment="1">
      <alignment horizontal="left" vertical="center" wrapText="1"/>
    </xf>
    <xf numFmtId="0" fontId="8" fillId="13" borderId="45" xfId="22" applyFont="1" applyFill="1" applyBorder="1" applyAlignment="1">
      <alignment horizontal="left" vertical="center" wrapText="1"/>
    </xf>
    <xf numFmtId="15"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8" fillId="0" borderId="32" xfId="22" applyFont="1" applyBorder="1" applyAlignment="1">
      <alignment horizontal="center" vertical="center" wrapText="1"/>
    </xf>
    <xf numFmtId="0" fontId="8" fillId="0" borderId="33" xfId="22" applyFont="1" applyBorder="1" applyAlignment="1">
      <alignment horizontal="center" vertical="center" wrapText="1"/>
    </xf>
    <xf numFmtId="0" fontId="8" fillId="0" borderId="34"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13" borderId="32" xfId="22" applyFont="1" applyFill="1" applyBorder="1" applyAlignment="1">
      <alignment horizontal="left" vertical="center" wrapText="1"/>
    </xf>
    <xf numFmtId="0" fontId="8" fillId="13" borderId="34" xfId="22" applyFont="1" applyFill="1" applyBorder="1" applyAlignment="1">
      <alignment horizontal="left"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8" fillId="13" borderId="32" xfId="22" applyFont="1" applyFill="1" applyBorder="1" applyAlignment="1">
      <alignment horizontal="center" vertical="center" wrapText="1"/>
    </xf>
    <xf numFmtId="0" fontId="8" fillId="13" borderId="33" xfId="22" applyFont="1" applyFill="1" applyBorder="1" applyAlignment="1">
      <alignment horizontal="center" vertical="center" wrapText="1"/>
    </xf>
    <xf numFmtId="0" fontId="8" fillId="13" borderId="34" xfId="22" applyFont="1" applyFill="1" applyBorder="1" applyAlignment="1">
      <alignment horizontal="center" vertical="center" wrapText="1"/>
    </xf>
    <xf numFmtId="0" fontId="8" fillId="9" borderId="45" xfId="22" applyFont="1" applyFill="1" applyBorder="1" applyAlignment="1">
      <alignment horizontal="left" vertical="center" wrapText="1"/>
    </xf>
    <xf numFmtId="0" fontId="8" fillId="13" borderId="47" xfId="22" applyFont="1" applyFill="1" applyBorder="1" applyAlignment="1">
      <alignment horizontal="center" vertical="center" wrapText="1"/>
    </xf>
    <xf numFmtId="0" fontId="8" fillId="13" borderId="45" xfId="22" applyFont="1" applyFill="1" applyBorder="1" applyAlignment="1">
      <alignment horizontal="center" vertical="center" wrapText="1"/>
    </xf>
    <xf numFmtId="0" fontId="8" fillId="13" borderId="48" xfId="22" applyFont="1" applyFill="1" applyBorder="1" applyAlignment="1">
      <alignment horizontal="center" vertical="center" wrapText="1"/>
    </xf>
    <xf numFmtId="0" fontId="8" fillId="9" borderId="20" xfId="22" applyFont="1" applyFill="1" applyBorder="1" applyAlignment="1">
      <alignment horizontal="center" vertical="center" wrapText="1"/>
    </xf>
    <xf numFmtId="0" fontId="8" fillId="9" borderId="21" xfId="22" applyFont="1" applyFill="1" applyBorder="1" applyAlignment="1">
      <alignment horizontal="center" vertical="center" wrapText="1"/>
    </xf>
    <xf numFmtId="0" fontId="8" fillId="9" borderId="22" xfId="22" applyFont="1" applyFill="1" applyBorder="1" applyAlignment="1">
      <alignment horizontal="center" vertical="center" wrapText="1"/>
    </xf>
    <xf numFmtId="0" fontId="8" fillId="13" borderId="13"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8" fillId="13" borderId="16" xfId="22" applyFont="1" applyFill="1" applyBorder="1" applyAlignment="1">
      <alignment horizontal="center" vertical="center" wrapText="1"/>
    </xf>
    <xf numFmtId="3" fontId="8" fillId="0" borderId="5" xfId="22" applyNumberFormat="1" applyFont="1" applyBorder="1" applyAlignment="1">
      <alignment horizontal="center" vertical="center" wrapText="1"/>
    </xf>
    <xf numFmtId="0" fontId="28" fillId="0" borderId="5" xfId="22" applyFont="1" applyBorder="1" applyAlignment="1">
      <alignment horizontal="center" vertical="center" wrapText="1"/>
    </xf>
    <xf numFmtId="0" fontId="28" fillId="0" borderId="5" xfId="22" applyFont="1" applyBorder="1" applyAlignment="1">
      <alignment horizontal="left" vertical="center" wrapText="1"/>
    </xf>
    <xf numFmtId="0" fontId="28" fillId="0" borderId="28" xfId="22" applyFont="1" applyBorder="1" applyAlignment="1">
      <alignment horizontal="left" vertical="center" wrapText="1"/>
    </xf>
    <xf numFmtId="0" fontId="7" fillId="13" borderId="6" xfId="22" applyFont="1" applyFill="1" applyBorder="1" applyAlignment="1">
      <alignment horizontal="center" vertical="center" wrapText="1"/>
    </xf>
    <xf numFmtId="0" fontId="8" fillId="13" borderId="12" xfId="22" applyFont="1" applyFill="1" applyBorder="1" applyAlignment="1">
      <alignment horizontal="center" vertical="center" wrapText="1"/>
    </xf>
    <xf numFmtId="0" fontId="8" fillId="13" borderId="38" xfId="22" applyFont="1" applyFill="1" applyBorder="1" applyAlignment="1">
      <alignment horizontal="center" vertical="center" wrapText="1"/>
    </xf>
    <xf numFmtId="0" fontId="8" fillId="13" borderId="39" xfId="22" applyFont="1" applyFill="1" applyBorder="1" applyAlignment="1">
      <alignment horizontal="center" vertical="center" wrapText="1"/>
    </xf>
    <xf numFmtId="9" fontId="28" fillId="0" borderId="6" xfId="30" applyFont="1" applyFill="1" applyBorder="1" applyAlignment="1" applyProtection="1">
      <alignment horizontal="center" vertical="center" wrapText="1"/>
    </xf>
    <xf numFmtId="9" fontId="28" fillId="0" borderId="16" xfId="30" applyFont="1" applyFill="1" applyBorder="1" applyAlignment="1" applyProtection="1">
      <alignment horizontal="center" vertical="center" wrapText="1"/>
    </xf>
    <xf numFmtId="9" fontId="28" fillId="0" borderId="5" xfId="30" applyFont="1" applyFill="1" applyBorder="1" applyAlignment="1" applyProtection="1">
      <alignment horizontal="center" vertical="center" wrapText="1"/>
    </xf>
    <xf numFmtId="9" fontId="28" fillId="0" borderId="28" xfId="30" applyFont="1" applyFill="1" applyBorder="1" applyAlignment="1" applyProtection="1">
      <alignment horizontal="center" vertical="center" wrapText="1"/>
    </xf>
    <xf numFmtId="0" fontId="8" fillId="13" borderId="20" xfId="22" applyFont="1" applyFill="1" applyBorder="1" applyAlignment="1">
      <alignment horizontal="center" vertical="center" wrapText="1"/>
    </xf>
    <xf numFmtId="0" fontId="8" fillId="13" borderId="21" xfId="22" applyFont="1" applyFill="1" applyBorder="1" applyAlignment="1">
      <alignment horizontal="center" vertical="center" wrapText="1"/>
    </xf>
    <xf numFmtId="0" fontId="8" fillId="13" borderId="40" xfId="22" applyFont="1" applyFill="1" applyBorder="1" applyAlignment="1">
      <alignment horizontal="center" vertical="center" wrapText="1"/>
    </xf>
    <xf numFmtId="0" fontId="8" fillId="13" borderId="4" xfId="22" applyFont="1" applyFill="1" applyBorder="1" applyAlignment="1">
      <alignment horizontal="center" vertical="center" wrapText="1"/>
    </xf>
    <xf numFmtId="0" fontId="8" fillId="13" borderId="41" xfId="22" applyFont="1" applyFill="1" applyBorder="1" applyAlignment="1">
      <alignment horizontal="center" vertical="center" wrapText="1"/>
    </xf>
    <xf numFmtId="0" fontId="8" fillId="13" borderId="42" xfId="22" applyFont="1" applyFill="1" applyBorder="1" applyAlignment="1">
      <alignment horizontal="center" vertical="center" wrapText="1"/>
    </xf>
    <xf numFmtId="0" fontId="8" fillId="13" borderId="43" xfId="22" applyFont="1" applyFill="1" applyBorder="1" applyAlignment="1">
      <alignment horizontal="center" vertical="center" wrapText="1"/>
    </xf>
    <xf numFmtId="0" fontId="8" fillId="13" borderId="22" xfId="22" applyFont="1" applyFill="1" applyBorder="1" applyAlignment="1">
      <alignment horizontal="center" vertical="center" wrapText="1"/>
    </xf>
    <xf numFmtId="0" fontId="8" fillId="13" borderId="52" xfId="22" applyFont="1" applyFill="1" applyBorder="1" applyAlignment="1">
      <alignment horizontal="center" vertical="center" wrapText="1"/>
    </xf>
    <xf numFmtId="0" fontId="8" fillId="0" borderId="58" xfId="22" applyFont="1" applyBorder="1" applyAlignment="1">
      <alignment horizontal="center" vertical="center" wrapText="1"/>
    </xf>
    <xf numFmtId="0" fontId="8" fillId="0" borderId="18" xfId="22" applyFont="1" applyBorder="1" applyAlignment="1">
      <alignment horizontal="center" vertical="center" wrapText="1"/>
    </xf>
    <xf numFmtId="9" fontId="8" fillId="0" borderId="3" xfId="22" applyNumberFormat="1" applyFont="1" applyBorder="1" applyAlignment="1">
      <alignment horizontal="center" vertical="center" wrapText="1"/>
    </xf>
    <xf numFmtId="0" fontId="8" fillId="0" borderId="19" xfId="22" applyFont="1" applyBorder="1" applyAlignment="1">
      <alignment horizontal="center" vertical="center" wrapText="1"/>
    </xf>
    <xf numFmtId="9" fontId="28" fillId="0" borderId="29" xfId="30" applyFont="1" applyFill="1" applyBorder="1" applyAlignment="1" applyProtection="1">
      <alignment horizontal="left" vertical="center" wrapText="1"/>
    </xf>
    <xf numFmtId="9" fontId="28" fillId="0" borderId="7" xfId="30" applyFont="1" applyFill="1" applyBorder="1" applyAlignment="1" applyProtection="1">
      <alignment horizontal="left" vertical="center" wrapText="1"/>
    </xf>
    <xf numFmtId="9" fontId="28" fillId="0" borderId="8" xfId="30" applyFont="1" applyFill="1" applyBorder="1" applyAlignment="1" applyProtection="1">
      <alignment horizontal="left" vertical="center" wrapText="1"/>
    </xf>
    <xf numFmtId="9" fontId="28" fillId="0" borderId="44" xfId="30" applyFont="1" applyFill="1" applyBorder="1" applyAlignment="1" applyProtection="1">
      <alignment horizontal="left" vertical="center" wrapText="1"/>
    </xf>
    <xf numFmtId="9" fontId="28" fillId="0" borderId="45" xfId="30" applyFont="1" applyFill="1" applyBorder="1" applyAlignment="1" applyProtection="1">
      <alignment horizontal="left" vertical="center" wrapText="1"/>
    </xf>
    <xf numFmtId="9" fontId="28" fillId="0" borderId="46" xfId="30" applyFont="1" applyFill="1" applyBorder="1" applyAlignment="1" applyProtection="1">
      <alignment horizontal="left" vertical="center" wrapText="1"/>
    </xf>
    <xf numFmtId="0" fontId="7" fillId="0" borderId="69" xfId="22" applyFont="1" applyBorder="1" applyAlignment="1">
      <alignment horizontal="justify" vertical="center" wrapText="1"/>
    </xf>
    <xf numFmtId="0" fontId="7" fillId="0" borderId="14" xfId="22" applyFont="1" applyBorder="1" applyAlignment="1">
      <alignment horizontal="justify" vertical="center" wrapText="1"/>
    </xf>
    <xf numFmtId="9" fontId="7" fillId="0" borderId="6" xfId="28" applyFont="1" applyBorder="1" applyAlignment="1">
      <alignment horizontal="center" vertical="center" wrapText="1"/>
    </xf>
    <xf numFmtId="9" fontId="28" fillId="0" borderId="29" xfId="22" applyNumberFormat="1" applyFont="1" applyBorder="1" applyAlignment="1">
      <alignment horizontal="center" vertical="center" wrapText="1"/>
    </xf>
    <xf numFmtId="9" fontId="28" fillId="0" borderId="7" xfId="22" applyNumberFormat="1" applyFont="1" applyBorder="1" applyAlignment="1">
      <alignment horizontal="center" vertical="center" wrapText="1"/>
    </xf>
    <xf numFmtId="9" fontId="28" fillId="0" borderId="8" xfId="22" applyNumberFormat="1" applyFont="1" applyBorder="1" applyAlignment="1">
      <alignment horizontal="center" vertical="center" wrapText="1"/>
    </xf>
    <xf numFmtId="9" fontId="28" fillId="0" borderId="15" xfId="22" applyNumberFormat="1" applyFont="1" applyBorder="1" applyAlignment="1">
      <alignment horizontal="center" vertical="center" wrapText="1"/>
    </xf>
    <xf numFmtId="9" fontId="28" fillId="0" borderId="10" xfId="22" applyNumberFormat="1" applyFont="1" applyBorder="1" applyAlignment="1">
      <alignment horizontal="center" vertical="center" wrapText="1"/>
    </xf>
    <xf numFmtId="9" fontId="28" fillId="0" borderId="11" xfId="22" applyNumberFormat="1" applyFont="1" applyBorder="1" applyAlignment="1">
      <alignment horizontal="center" vertical="center" wrapText="1"/>
    </xf>
    <xf numFmtId="9" fontId="28"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59" xfId="22" applyNumberFormat="1" applyFont="1" applyBorder="1" applyAlignment="1">
      <alignment horizontal="left" vertical="center" wrapText="1"/>
    </xf>
    <xf numFmtId="9" fontId="28" fillId="0" borderId="30" xfId="22" applyNumberFormat="1" applyFont="1" applyBorder="1" applyAlignment="1">
      <alignment horizontal="left" vertical="center" wrapText="1"/>
    </xf>
    <xf numFmtId="9" fontId="28" fillId="0" borderId="0" xfId="22" applyNumberFormat="1" applyFont="1" applyAlignment="1">
      <alignment horizontal="left" vertical="center" wrapText="1"/>
    </xf>
    <xf numFmtId="9" fontId="28" fillId="0" borderId="2" xfId="22" applyNumberFormat="1" applyFont="1" applyBorder="1" applyAlignment="1">
      <alignment horizontal="left" vertical="center" wrapText="1"/>
    </xf>
    <xf numFmtId="0" fontId="7" fillId="0" borderId="58" xfId="22" applyFont="1" applyBorder="1" applyAlignment="1">
      <alignment horizontal="justify" vertical="center" wrapText="1"/>
    </xf>
    <xf numFmtId="9" fontId="28" fillId="0" borderId="75" xfId="22" applyNumberFormat="1" applyFont="1" applyBorder="1" applyAlignment="1">
      <alignment horizontal="left" vertical="center" wrapText="1"/>
    </xf>
    <xf numFmtId="2" fontId="7" fillId="0" borderId="13"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9" fontId="28" fillId="0" borderId="60" xfId="22" applyNumberFormat="1" applyFont="1" applyBorder="1" applyAlignment="1">
      <alignment horizontal="left" vertical="center" wrapText="1"/>
    </xf>
    <xf numFmtId="2" fontId="7" fillId="0" borderId="13" xfId="22" applyNumberFormat="1" applyFont="1" applyBorder="1" applyAlignment="1">
      <alignment vertical="center" wrapText="1"/>
    </xf>
    <xf numFmtId="0" fontId="0" fillId="0" borderId="23" xfId="0" applyBorder="1" applyAlignment="1">
      <alignment vertical="center" wrapText="1"/>
    </xf>
    <xf numFmtId="9" fontId="7" fillId="0" borderId="5" xfId="28"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0" borderId="26" xfId="22" applyFont="1" applyBorder="1" applyAlignment="1">
      <alignment horizontal="center" vertical="center" wrapText="1"/>
    </xf>
    <xf numFmtId="0" fontId="7" fillId="0" borderId="5" xfId="22" applyFont="1" applyBorder="1" applyAlignment="1">
      <alignment horizontal="center" vertical="center" wrapText="1"/>
    </xf>
    <xf numFmtId="0" fontId="55" fillId="0" borderId="5" xfId="22" applyFont="1" applyBorder="1" applyAlignment="1">
      <alignment horizontal="left" vertical="center" wrapText="1"/>
    </xf>
    <xf numFmtId="0" fontId="7" fillId="0" borderId="5" xfId="22" applyFont="1" applyBorder="1" applyAlignment="1">
      <alignment horizontal="left" vertical="center" wrapText="1"/>
    </xf>
    <xf numFmtId="0" fontId="7" fillId="0" borderId="28" xfId="22" applyFont="1" applyBorder="1" applyAlignment="1">
      <alignment horizontal="left" vertical="center" wrapText="1"/>
    </xf>
    <xf numFmtId="0" fontId="8" fillId="13" borderId="58" xfId="22" applyFont="1" applyFill="1" applyBorder="1" applyAlignment="1">
      <alignment horizontal="center" vertical="center" wrapText="1"/>
    </xf>
    <xf numFmtId="0" fontId="8" fillId="13" borderId="3" xfId="22" applyFont="1" applyFill="1" applyBorder="1" applyAlignment="1">
      <alignment horizontal="center" vertical="center" wrapText="1"/>
    </xf>
    <xf numFmtId="0" fontId="7" fillId="13" borderId="3" xfId="22" applyFont="1" applyFill="1" applyBorder="1" applyAlignment="1">
      <alignment horizontal="center" vertical="center" wrapText="1"/>
    </xf>
    <xf numFmtId="0" fontId="8" fillId="13" borderId="29" xfId="22" applyFont="1" applyFill="1" applyBorder="1" applyAlignment="1">
      <alignment horizontal="center" vertical="center" wrapText="1"/>
    </xf>
    <xf numFmtId="0" fontId="8" fillId="13" borderId="7" xfId="22" applyFont="1" applyFill="1" applyBorder="1" applyAlignment="1">
      <alignment horizontal="center" vertical="center" wrapText="1"/>
    </xf>
    <xf numFmtId="0" fontId="8" fillId="13" borderId="8" xfId="22" applyFont="1" applyFill="1" applyBorder="1" applyAlignment="1">
      <alignment horizontal="center" vertical="center" wrapText="1"/>
    </xf>
    <xf numFmtId="0" fontId="8" fillId="13" borderId="76" xfId="22" applyFont="1" applyFill="1" applyBorder="1" applyAlignment="1">
      <alignment horizontal="center" vertical="center" wrapText="1"/>
    </xf>
    <xf numFmtId="0" fontId="7" fillId="0" borderId="100" xfId="30" applyNumberFormat="1" applyFont="1" applyFill="1" applyBorder="1" applyAlignment="1" applyProtection="1">
      <alignment horizontal="left" vertical="top" wrapText="1"/>
    </xf>
    <xf numFmtId="0" fontId="7" fillId="0" borderId="101" xfId="30" applyNumberFormat="1" applyFont="1" applyFill="1" applyBorder="1" applyAlignment="1" applyProtection="1">
      <alignment horizontal="left" vertical="top" wrapText="1"/>
    </xf>
    <xf numFmtId="0" fontId="7" fillId="0" borderId="103" xfId="30" applyNumberFormat="1" applyFont="1" applyFill="1" applyBorder="1" applyAlignment="1" applyProtection="1">
      <alignment horizontal="left" vertical="top" wrapText="1"/>
    </xf>
    <xf numFmtId="0" fontId="7" fillId="0" borderId="44" xfId="30" applyNumberFormat="1" applyFont="1" applyFill="1" applyBorder="1" applyAlignment="1" applyProtection="1">
      <alignment horizontal="left" vertical="top" wrapText="1"/>
    </xf>
    <xf numFmtId="0" fontId="7" fillId="0" borderId="45" xfId="30" applyNumberFormat="1" applyFont="1" applyFill="1" applyBorder="1" applyAlignment="1" applyProtection="1">
      <alignment horizontal="left" vertical="top" wrapText="1"/>
    </xf>
    <xf numFmtId="0" fontId="7" fillId="0" borderId="105" xfId="30" applyNumberFormat="1" applyFont="1" applyFill="1" applyBorder="1" applyAlignment="1" applyProtection="1">
      <alignment horizontal="left" vertical="top" wrapText="1"/>
    </xf>
    <xf numFmtId="0" fontId="8" fillId="0" borderId="108" xfId="22" applyFont="1" applyBorder="1" applyAlignment="1">
      <alignment horizontal="center" vertical="center" wrapText="1"/>
    </xf>
    <xf numFmtId="0" fontId="8" fillId="0" borderId="109" xfId="22" applyFont="1" applyBorder="1" applyAlignment="1">
      <alignment horizontal="center" vertical="center" wrapText="1"/>
    </xf>
    <xf numFmtId="0" fontId="8" fillId="13" borderId="110" xfId="22" applyFont="1" applyFill="1" applyBorder="1" applyAlignment="1">
      <alignment horizontal="center" vertical="center" wrapText="1"/>
    </xf>
    <xf numFmtId="0" fontId="8" fillId="13" borderId="112" xfId="22" applyFont="1" applyFill="1" applyBorder="1" applyAlignment="1">
      <alignment horizontal="center" vertical="center" wrapText="1"/>
    </xf>
    <xf numFmtId="0" fontId="8" fillId="13" borderId="111" xfId="22" applyFont="1" applyFill="1" applyBorder="1" applyAlignment="1">
      <alignment horizontal="center" vertical="center" wrapText="1"/>
    </xf>
    <xf numFmtId="0" fontId="8" fillId="13" borderId="113" xfId="22" applyFont="1" applyFill="1" applyBorder="1" applyAlignment="1">
      <alignment horizontal="center" vertical="center" wrapText="1"/>
    </xf>
    <xf numFmtId="0" fontId="7" fillId="0" borderId="97" xfId="22" applyFont="1" applyBorder="1" applyAlignment="1">
      <alignment horizontal="justify" vertical="center" wrapText="1"/>
    </xf>
    <xf numFmtId="0" fontId="7" fillId="0" borderId="104" xfId="22" applyFont="1" applyBorder="1" applyAlignment="1">
      <alignment horizontal="justify" vertical="center" wrapText="1"/>
    </xf>
    <xf numFmtId="9" fontId="7" fillId="0" borderId="98" xfId="22" applyNumberFormat="1" applyFont="1" applyBorder="1" applyAlignment="1">
      <alignment horizontal="center" vertical="center" wrapText="1"/>
    </xf>
    <xf numFmtId="0" fontId="7" fillId="0" borderId="19" xfId="22" applyFont="1" applyBorder="1" applyAlignment="1">
      <alignment horizontal="center" vertical="center" wrapText="1"/>
    </xf>
    <xf numFmtId="9" fontId="28" fillId="0" borderId="100" xfId="30" applyFont="1" applyFill="1" applyBorder="1" applyAlignment="1" applyProtection="1">
      <alignment horizontal="left" vertical="center" wrapText="1"/>
    </xf>
    <xf numFmtId="9" fontId="28" fillId="0" borderId="101" xfId="30" applyFont="1" applyFill="1" applyBorder="1" applyAlignment="1" applyProtection="1">
      <alignment horizontal="left" vertical="center" wrapText="1"/>
    </xf>
    <xf numFmtId="9" fontId="28" fillId="0" borderId="102" xfId="30" applyFont="1" applyFill="1" applyBorder="1" applyAlignment="1" applyProtection="1">
      <alignment horizontal="left" vertical="center" wrapText="1"/>
    </xf>
    <xf numFmtId="0" fontId="7" fillId="0" borderId="100" xfId="30" applyNumberFormat="1" applyFont="1" applyFill="1" applyBorder="1" applyAlignment="1" applyProtection="1">
      <alignment horizontal="justify" vertical="center" wrapText="1"/>
    </xf>
    <xf numFmtId="0" fontId="7" fillId="0" borderId="101" xfId="30" applyNumberFormat="1" applyFont="1" applyFill="1" applyBorder="1" applyAlignment="1" applyProtection="1">
      <alignment horizontal="justify" vertical="center" wrapText="1"/>
    </xf>
    <xf numFmtId="0" fontId="7" fillId="0" borderId="102" xfId="30" applyNumberFormat="1" applyFont="1" applyFill="1" applyBorder="1" applyAlignment="1" applyProtection="1">
      <alignment horizontal="justify" vertical="center" wrapText="1"/>
    </xf>
    <xf numFmtId="0" fontId="7" fillId="0" borderId="44" xfId="30" applyNumberFormat="1" applyFont="1" applyFill="1" applyBorder="1" applyAlignment="1" applyProtection="1">
      <alignment horizontal="justify" vertical="center" wrapText="1"/>
    </xf>
    <xf numFmtId="0" fontId="7" fillId="0" borderId="45" xfId="30" applyNumberFormat="1" applyFont="1" applyFill="1" applyBorder="1" applyAlignment="1" applyProtection="1">
      <alignment horizontal="justify" vertical="center" wrapText="1"/>
    </xf>
    <xf numFmtId="0" fontId="7" fillId="0" borderId="46" xfId="30" applyNumberFormat="1" applyFont="1" applyFill="1" applyBorder="1" applyAlignment="1" applyProtection="1">
      <alignment horizontal="justify" vertical="center" wrapText="1"/>
    </xf>
    <xf numFmtId="0" fontId="7" fillId="0" borderId="100" xfId="30" applyNumberFormat="1" applyFont="1" applyFill="1" applyBorder="1" applyAlignment="1" applyProtection="1">
      <alignment horizontal="left" vertical="center" wrapText="1"/>
    </xf>
    <xf numFmtId="0" fontId="7" fillId="0" borderId="101" xfId="30" applyNumberFormat="1" applyFont="1" applyFill="1" applyBorder="1" applyAlignment="1" applyProtection="1">
      <alignment horizontal="left" vertical="center" wrapText="1"/>
    </xf>
    <xf numFmtId="0" fontId="7" fillId="0" borderId="102" xfId="30" applyNumberFormat="1" applyFont="1" applyFill="1" applyBorder="1" applyAlignment="1" applyProtection="1">
      <alignment horizontal="left" vertical="center" wrapText="1"/>
    </xf>
    <xf numFmtId="0" fontId="7" fillId="0" borderId="44" xfId="30" applyNumberFormat="1" applyFont="1" applyFill="1" applyBorder="1" applyAlignment="1" applyProtection="1">
      <alignment horizontal="left" vertical="center" wrapText="1"/>
    </xf>
    <xf numFmtId="0" fontId="7" fillId="0" borderId="45" xfId="30" applyNumberFormat="1" applyFont="1" applyFill="1" applyBorder="1" applyAlignment="1" applyProtection="1">
      <alignment horizontal="left" vertical="center" wrapText="1"/>
    </xf>
    <xf numFmtId="0" fontId="7" fillId="0" borderId="46" xfId="30" applyNumberFormat="1" applyFont="1" applyFill="1" applyBorder="1" applyAlignment="1" applyProtection="1">
      <alignment horizontal="left" vertical="center" wrapText="1"/>
    </xf>
    <xf numFmtId="9" fontId="7" fillId="0" borderId="75" xfId="22" applyNumberFormat="1" applyFont="1" applyBorder="1" applyAlignment="1">
      <alignment horizontal="left" vertical="center" wrapText="1"/>
    </xf>
    <xf numFmtId="0" fontId="43" fillId="14" borderId="0" xfId="0" applyFont="1" applyFill="1" applyAlignment="1">
      <alignment horizontal="center" vertical="center" wrapText="1"/>
    </xf>
    <xf numFmtId="0" fontId="44" fillId="0" borderId="0" xfId="0" applyFont="1"/>
    <xf numFmtId="0" fontId="43" fillId="14" borderId="70" xfId="0" applyFont="1" applyFill="1" applyBorder="1" applyAlignment="1">
      <alignment horizontal="center" vertical="center" wrapText="1"/>
    </xf>
    <xf numFmtId="0" fontId="44" fillId="0" borderId="74" xfId="0" applyFont="1" applyBorder="1"/>
    <xf numFmtId="2" fontId="7" fillId="0" borderId="112" xfId="22" applyNumberFormat="1" applyFont="1" applyBorder="1" applyAlignment="1">
      <alignment horizontal="justify" vertical="center" wrapText="1"/>
    </xf>
    <xf numFmtId="9" fontId="7" fillId="0" borderId="6" xfId="28" applyFont="1" applyFill="1" applyBorder="1" applyAlignment="1" applyProtection="1">
      <alignment horizontal="center" vertical="center" wrapText="1"/>
    </xf>
    <xf numFmtId="9" fontId="7" fillId="0" borderId="29"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9" fontId="7" fillId="0" borderId="15" xfId="22" applyNumberFormat="1" applyFont="1" applyBorder="1" applyAlignment="1">
      <alignment horizontal="left" vertical="center" wrapText="1"/>
    </xf>
    <xf numFmtId="9" fontId="7" fillId="0" borderId="10" xfId="22" applyNumberFormat="1" applyFont="1" applyBorder="1" applyAlignment="1">
      <alignment horizontal="left" vertical="center" wrapText="1"/>
    </xf>
    <xf numFmtId="2" fontId="7" fillId="0" borderId="114" xfId="22" applyNumberFormat="1" applyFont="1" applyBorder="1" applyAlignment="1">
      <alignment horizontal="justify" vertical="center" wrapText="1"/>
    </xf>
    <xf numFmtId="9" fontId="7" fillId="0" borderId="115" xfId="28" applyFont="1" applyFill="1" applyBorder="1" applyAlignment="1" applyProtection="1">
      <alignment horizontal="center" vertical="center" wrapText="1"/>
    </xf>
    <xf numFmtId="9" fontId="7" fillId="0" borderId="29" xfId="22" applyNumberFormat="1" applyFont="1" applyBorder="1" applyAlignment="1">
      <alignment horizontal="justify" vertical="center" wrapText="1"/>
    </xf>
    <xf numFmtId="9" fontId="7" fillId="0" borderId="7" xfId="22" applyNumberFormat="1" applyFont="1" applyBorder="1" applyAlignment="1">
      <alignment horizontal="justify" vertical="center" wrapText="1"/>
    </xf>
    <xf numFmtId="9" fontId="7" fillId="0" borderId="116" xfId="22" applyNumberFormat="1" applyFont="1" applyBorder="1" applyAlignment="1">
      <alignment horizontal="justify" vertical="center" wrapText="1"/>
    </xf>
    <xf numFmtId="9" fontId="7" fillId="0" borderId="117" xfId="22" applyNumberFormat="1" applyFont="1" applyBorder="1" applyAlignment="1">
      <alignment horizontal="justify" vertical="center" wrapText="1"/>
    </xf>
    <xf numFmtId="9" fontId="45" fillId="0" borderId="70" xfId="0" applyNumberFormat="1" applyFont="1" applyBorder="1" applyAlignment="1">
      <alignment horizontal="center" vertical="center" wrapText="1"/>
    </xf>
    <xf numFmtId="0" fontId="43" fillId="14" borderId="71" xfId="0" applyFont="1" applyFill="1" applyBorder="1" applyAlignment="1">
      <alignment horizontal="center" vertical="center" wrapText="1"/>
    </xf>
    <xf numFmtId="0" fontId="44" fillId="0" borderId="72" xfId="0" applyFont="1" applyBorder="1"/>
    <xf numFmtId="0" fontId="44" fillId="0" borderId="73" xfId="0" applyFont="1" applyBorder="1"/>
    <xf numFmtId="0" fontId="30" fillId="10" borderId="49" xfId="0" applyFont="1" applyFill="1" applyBorder="1" applyAlignment="1">
      <alignment horizontal="center" vertical="center"/>
    </xf>
    <xf numFmtId="0" fontId="30" fillId="10" borderId="42" xfId="0" applyFont="1" applyFill="1" applyBorder="1" applyAlignment="1">
      <alignment horizontal="center" vertical="center"/>
    </xf>
    <xf numFmtId="0" fontId="30" fillId="10" borderId="43" xfId="0" applyFont="1" applyFill="1" applyBorder="1" applyAlignment="1">
      <alignment horizontal="center" vertical="center"/>
    </xf>
    <xf numFmtId="0" fontId="30" fillId="10" borderId="78" xfId="0" applyFont="1" applyFill="1" applyBorder="1" applyAlignment="1">
      <alignment horizontal="center" vertical="center"/>
    </xf>
    <xf numFmtId="0" fontId="30" fillId="10" borderId="36" xfId="0" applyFont="1" applyFill="1" applyBorder="1" applyAlignment="1">
      <alignment horizontal="center" vertical="center"/>
    </xf>
    <xf numFmtId="0" fontId="30" fillId="10" borderId="79"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0" xfId="0" applyFont="1" applyFill="1" applyAlignment="1">
      <alignment horizontal="center" vertical="center"/>
    </xf>
    <xf numFmtId="0" fontId="30" fillId="10" borderId="9" xfId="0" applyFont="1" applyFill="1" applyBorder="1" applyAlignment="1">
      <alignment horizontal="center" vertical="center"/>
    </xf>
    <xf numFmtId="0" fontId="30" fillId="10" borderId="40" xfId="0" applyFont="1" applyFill="1" applyBorder="1" applyAlignment="1">
      <alignment horizontal="justify" vertical="center" wrapText="1"/>
    </xf>
    <xf numFmtId="0" fontId="30" fillId="10" borderId="17" xfId="0" applyFont="1" applyFill="1" applyBorder="1" applyAlignment="1">
      <alignment horizontal="justify" vertical="center" wrapText="1"/>
    </xf>
    <xf numFmtId="0" fontId="30" fillId="10" borderId="9" xfId="0" applyFont="1" applyFill="1" applyBorder="1" applyAlignment="1">
      <alignment horizontal="justify" vertical="center" wrapText="1"/>
    </xf>
    <xf numFmtId="0" fontId="30" fillId="10" borderId="46" xfId="0" applyFont="1" applyFill="1" applyBorder="1" applyAlignment="1">
      <alignment horizontal="justify" vertical="center" wrapText="1"/>
    </xf>
    <xf numFmtId="0" fontId="30" fillId="10" borderId="3" xfId="0" applyFont="1" applyFill="1" applyBorder="1" applyAlignment="1">
      <alignment horizontal="center" vertical="center" wrapText="1"/>
    </xf>
    <xf numFmtId="0" fontId="30" fillId="10" borderId="19" xfId="0" applyFont="1" applyFill="1" applyBorder="1" applyAlignment="1">
      <alignment horizontal="center" vertical="center" wrapText="1"/>
    </xf>
    <xf numFmtId="0" fontId="30" fillId="10" borderId="51" xfId="0" applyFont="1" applyFill="1" applyBorder="1" applyAlignment="1">
      <alignment horizontal="left" vertical="center"/>
    </xf>
    <xf numFmtId="0" fontId="30" fillId="10" borderId="38" xfId="0" applyFont="1" applyFill="1" applyBorder="1" applyAlignment="1">
      <alignment horizontal="left" vertical="center"/>
    </xf>
    <xf numFmtId="0" fontId="30" fillId="10" borderId="39" xfId="0" applyFont="1" applyFill="1" applyBorder="1" applyAlignment="1">
      <alignment horizontal="left"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30" fillId="10" borderId="49" xfId="0" applyFont="1" applyFill="1" applyBorder="1" applyAlignment="1">
      <alignment horizontal="center" vertical="center" wrapText="1"/>
    </xf>
    <xf numFmtId="0" fontId="30" fillId="10" borderId="50"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29"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15" xfId="0" applyFont="1" applyFill="1" applyBorder="1" applyAlignment="1">
      <alignment horizontal="center" vertical="center"/>
    </xf>
    <xf numFmtId="0" fontId="30" fillId="10" borderId="10" xfId="0" applyFont="1" applyFill="1" applyBorder="1" applyAlignment="1">
      <alignment horizontal="center" vertical="center"/>
    </xf>
    <xf numFmtId="0" fontId="30" fillId="0" borderId="6" xfId="0" applyFont="1" applyBorder="1" applyAlignment="1">
      <alignment horizontal="center" vertical="center" wrapText="1"/>
    </xf>
    <xf numFmtId="0" fontId="30" fillId="10" borderId="51" xfId="0" applyFont="1" applyFill="1" applyBorder="1" applyAlignment="1">
      <alignment horizontal="center" vertical="center" wrapText="1"/>
    </xf>
    <xf numFmtId="0" fontId="30" fillId="0" borderId="49"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8" fillId="0" borderId="43" xfId="0" applyFont="1" applyBorder="1" applyAlignment="1">
      <alignment horizontal="justify" vertical="center" wrapText="1"/>
    </xf>
    <xf numFmtId="0" fontId="8" fillId="0" borderId="22" xfId="0" applyFont="1" applyBorder="1" applyAlignment="1">
      <alignment horizontal="justify" vertical="center" wrapText="1"/>
    </xf>
    <xf numFmtId="0" fontId="30" fillId="0" borderId="51"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8" fillId="0" borderId="39" xfId="0" applyFont="1" applyBorder="1" applyAlignment="1">
      <alignment horizontal="justify" vertical="center" wrapText="1"/>
    </xf>
    <xf numFmtId="0" fontId="8" fillId="0" borderId="16" xfId="0" applyFont="1" applyBorder="1" applyAlignment="1">
      <alignment horizontal="justify" vertical="center" wrapText="1"/>
    </xf>
    <xf numFmtId="0" fontId="30" fillId="0" borderId="8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3" xfId="0" applyFont="1" applyBorder="1" applyAlignment="1">
      <alignment horizontal="justify" vertical="center" wrapText="1"/>
    </xf>
    <xf numFmtId="0" fontId="30" fillId="0" borderId="76" xfId="0" applyFont="1" applyBorder="1" applyAlignment="1">
      <alignment horizontal="justify" vertical="center" wrapText="1"/>
    </xf>
    <xf numFmtId="0" fontId="30" fillId="10" borderId="50" xfId="0" applyFont="1" applyFill="1" applyBorder="1" applyAlignment="1">
      <alignment horizontal="center" vertical="center"/>
    </xf>
    <xf numFmtId="0" fontId="30" fillId="10" borderId="82" xfId="0" applyFont="1" applyFill="1" applyBorder="1" applyAlignment="1">
      <alignment horizontal="left" vertical="center"/>
    </xf>
    <xf numFmtId="0" fontId="30" fillId="10" borderId="10" xfId="0" applyFont="1" applyFill="1" applyBorder="1" applyAlignment="1">
      <alignment horizontal="left" vertical="center"/>
    </xf>
    <xf numFmtId="0" fontId="30" fillId="10" borderId="11" xfId="0" applyFont="1" applyFill="1" applyBorder="1" applyAlignment="1">
      <alignment horizontal="left" vertical="center"/>
    </xf>
    <xf numFmtId="0" fontId="28" fillId="0" borderId="15" xfId="0" applyFont="1" applyBorder="1" applyAlignment="1">
      <alignment horizontal="left" vertical="center"/>
    </xf>
    <xf numFmtId="0" fontId="28" fillId="0" borderId="10" xfId="0" applyFont="1" applyBorder="1" applyAlignment="1">
      <alignment horizontal="left" vertical="center"/>
    </xf>
    <xf numFmtId="0" fontId="28" fillId="0" borderId="39" xfId="0" applyFont="1" applyBorder="1" applyAlignment="1">
      <alignment horizontal="left" vertical="center"/>
    </xf>
    <xf numFmtId="0" fontId="8" fillId="12" borderId="6" xfId="22" applyFont="1" applyFill="1" applyBorder="1" applyAlignment="1">
      <alignment horizontal="center" vertical="center" wrapText="1"/>
    </xf>
    <xf numFmtId="0" fontId="8" fillId="12" borderId="5" xfId="22" applyFont="1" applyFill="1" applyBorder="1" applyAlignment="1">
      <alignment horizontal="center" vertical="center" wrapText="1"/>
    </xf>
    <xf numFmtId="0" fontId="8" fillId="9" borderId="6" xfId="22" applyFont="1" applyFill="1" applyBorder="1" applyAlignment="1">
      <alignment horizontal="left" vertical="center" wrapText="1"/>
    </xf>
    <xf numFmtId="0" fontId="8" fillId="9" borderId="16" xfId="22" applyFont="1" applyFill="1" applyBorder="1" applyAlignment="1">
      <alignment horizontal="left" vertical="center" wrapText="1"/>
    </xf>
    <xf numFmtId="0" fontId="8" fillId="9" borderId="5" xfId="22" applyFont="1" applyFill="1" applyBorder="1" applyAlignment="1">
      <alignment horizontal="left" vertical="center" wrapText="1"/>
    </xf>
    <xf numFmtId="0" fontId="8" fillId="9" borderId="28" xfId="22" applyFont="1" applyFill="1" applyBorder="1" applyAlignment="1">
      <alignment horizontal="left" vertical="center" wrapText="1"/>
    </xf>
    <xf numFmtId="0" fontId="30" fillId="10" borderId="80" xfId="0" applyFont="1" applyFill="1" applyBorder="1" applyAlignment="1">
      <alignment horizontal="justify" vertical="center" wrapText="1"/>
    </xf>
    <xf numFmtId="0" fontId="30" fillId="10" borderId="81" xfId="0" applyFont="1" applyFill="1" applyBorder="1" applyAlignment="1">
      <alignment horizontal="justify" vertical="center" wrapText="1"/>
    </xf>
    <xf numFmtId="0" fontId="30" fillId="10" borderId="31" xfId="0" applyFont="1" applyFill="1" applyBorder="1" applyAlignment="1">
      <alignment horizontal="justify" vertical="center" wrapText="1"/>
    </xf>
    <xf numFmtId="0" fontId="30" fillId="10" borderId="19" xfId="0" applyFont="1" applyFill="1" applyBorder="1" applyAlignment="1">
      <alignment horizontal="justify" vertical="center" wrapText="1"/>
    </xf>
    <xf numFmtId="0" fontId="28" fillId="0" borderId="51" xfId="0" applyFont="1" applyBorder="1" applyAlignment="1">
      <alignment horizontal="left" vertical="center"/>
    </xf>
    <xf numFmtId="0" fontId="28" fillId="0" borderId="52" xfId="0" applyFont="1" applyBorder="1" applyAlignment="1">
      <alignment horizontal="left" vertical="center"/>
    </xf>
    <xf numFmtId="0" fontId="30" fillId="12" borderId="13" xfId="22" applyFont="1" applyFill="1" applyBorder="1" applyAlignment="1">
      <alignment horizontal="center" vertical="center" wrapText="1"/>
    </xf>
    <xf numFmtId="0" fontId="30" fillId="12" borderId="6" xfId="22" applyFont="1" applyFill="1" applyBorder="1" applyAlignment="1">
      <alignment horizontal="center" vertical="center" wrapText="1"/>
    </xf>
    <xf numFmtId="0" fontId="30" fillId="12" borderId="23" xfId="22" applyFont="1" applyFill="1" applyBorder="1" applyAlignment="1">
      <alignment horizontal="center" vertical="center" wrapText="1"/>
    </xf>
    <xf numFmtId="0" fontId="30" fillId="12" borderId="5" xfId="22" applyFont="1" applyFill="1" applyBorder="1" applyAlignment="1">
      <alignment horizontal="center" vertical="center" wrapText="1"/>
    </xf>
    <xf numFmtId="0" fontId="30" fillId="10" borderId="13" xfId="0" applyFont="1" applyFill="1" applyBorder="1" applyAlignment="1">
      <alignment horizontal="center" vertical="center"/>
    </xf>
    <xf numFmtId="0" fontId="30" fillId="10" borderId="6" xfId="0" applyFont="1" applyFill="1" applyBorder="1" applyAlignment="1">
      <alignment horizontal="center" vertical="center"/>
    </xf>
    <xf numFmtId="15"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30" fillId="10" borderId="8" xfId="0" applyFont="1" applyFill="1" applyBorder="1" applyAlignment="1">
      <alignment horizontal="center" vertical="center"/>
    </xf>
    <xf numFmtId="0" fontId="30" fillId="10" borderId="11" xfId="0" applyFont="1" applyFill="1" applyBorder="1" applyAlignment="1">
      <alignment horizontal="center" vertical="center"/>
    </xf>
    <xf numFmtId="0" fontId="8" fillId="9" borderId="27" xfId="22" applyFont="1" applyFill="1" applyBorder="1" applyAlignment="1">
      <alignment horizontal="left" vertical="center" wrapText="1"/>
    </xf>
    <xf numFmtId="0" fontId="8" fillId="9" borderId="61" xfId="22" applyFont="1" applyFill="1" applyBorder="1" applyAlignment="1">
      <alignment horizontal="left" vertical="center" wrapText="1"/>
    </xf>
    <xf numFmtId="0" fontId="8" fillId="9" borderId="83" xfId="22" applyFont="1" applyFill="1" applyBorder="1" applyAlignment="1">
      <alignment horizontal="left" vertical="center" wrapText="1"/>
    </xf>
    <xf numFmtId="0" fontId="30" fillId="10" borderId="29" xfId="0" applyFont="1" applyFill="1" applyBorder="1" applyAlignment="1">
      <alignment horizontal="center" vertical="center" wrapText="1"/>
    </xf>
    <xf numFmtId="0" fontId="30" fillId="10" borderId="44" xfId="0" applyFont="1" applyFill="1" applyBorder="1" applyAlignment="1">
      <alignment horizontal="center" vertical="center" wrapText="1"/>
    </xf>
    <xf numFmtId="0" fontId="8" fillId="9" borderId="12" xfId="22" applyFont="1" applyFill="1" applyBorder="1" applyAlignment="1">
      <alignment horizontal="left" vertical="center" wrapText="1"/>
    </xf>
    <xf numFmtId="0" fontId="8" fillId="9" borderId="38" xfId="22" applyFont="1" applyFill="1" applyBorder="1" applyAlignment="1">
      <alignment horizontal="left" vertical="center" wrapText="1"/>
    </xf>
    <xf numFmtId="0" fontId="8" fillId="9" borderId="39" xfId="22" applyFont="1" applyFill="1" applyBorder="1" applyAlignment="1">
      <alignment horizontal="left" vertical="center" wrapText="1"/>
    </xf>
    <xf numFmtId="0" fontId="30" fillId="0" borderId="6" xfId="0" applyFont="1" applyBorder="1" applyAlignment="1">
      <alignment horizontal="center" vertical="center"/>
    </xf>
    <xf numFmtId="0" fontId="8" fillId="0" borderId="6" xfId="0" applyFont="1" applyBorder="1" applyAlignment="1">
      <alignment vertical="center" wrapText="1"/>
    </xf>
    <xf numFmtId="0" fontId="8" fillId="10" borderId="12"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8" fillId="10" borderId="39"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53" fillId="9" borderId="4" xfId="0" applyFont="1" applyFill="1" applyBorder="1" applyAlignment="1">
      <alignment horizontal="center" vertical="center"/>
    </xf>
    <xf numFmtId="0" fontId="53" fillId="9" borderId="6" xfId="0" applyFont="1" applyFill="1" applyBorder="1" applyAlignment="1">
      <alignment horizontal="center" vertical="center"/>
    </xf>
    <xf numFmtId="17" fontId="8" fillId="10" borderId="6" xfId="0" applyNumberFormat="1" applyFont="1" applyFill="1" applyBorder="1" applyAlignment="1">
      <alignment horizontal="left" vertical="center"/>
    </xf>
    <xf numFmtId="0" fontId="8" fillId="10" borderId="6" xfId="0" applyFont="1" applyFill="1" applyBorder="1" applyAlignment="1">
      <alignment horizontal="left" vertical="center"/>
    </xf>
    <xf numFmtId="0" fontId="8" fillId="10" borderId="75" xfId="0" applyFont="1" applyFill="1" applyBorder="1" applyAlignment="1">
      <alignment horizontal="center" vertical="center" wrapText="1"/>
    </xf>
    <xf numFmtId="0" fontId="8" fillId="10" borderId="12" xfId="0" applyFont="1" applyFill="1" applyBorder="1" applyAlignment="1">
      <alignment horizontal="center" vertical="center"/>
    </xf>
    <xf numFmtId="0" fontId="8" fillId="10" borderId="39" xfId="0" applyFont="1" applyFill="1" applyBorder="1" applyAlignment="1">
      <alignment horizontal="center" vertical="center"/>
    </xf>
    <xf numFmtId="0" fontId="0" fillId="0" borderId="27" xfId="0" applyBorder="1" applyAlignment="1">
      <alignment horizontal="center" vertical="center"/>
    </xf>
    <xf numFmtId="0" fontId="0" fillId="0" borderId="61" xfId="0" applyBorder="1" applyAlignment="1">
      <alignment horizontal="center" vertical="center"/>
    </xf>
    <xf numFmtId="0" fontId="8" fillId="13" borderId="49" xfId="22" applyFont="1" applyFill="1" applyBorder="1" applyAlignment="1">
      <alignment horizontal="center" vertical="center" wrapText="1"/>
    </xf>
    <xf numFmtId="0" fontId="8" fillId="13" borderId="50" xfId="22" applyFont="1" applyFill="1" applyBorder="1" applyAlignment="1">
      <alignment horizontal="center" vertical="center" wrapText="1"/>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60" xfId="0" applyBorder="1" applyAlignment="1">
      <alignment horizontal="center" vertical="center" wrapText="1"/>
    </xf>
    <xf numFmtId="0" fontId="7" fillId="0" borderId="20"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23" xfId="22" applyFont="1" applyBorder="1" applyAlignment="1">
      <alignment horizontal="center" vertical="center" wrapText="1"/>
    </xf>
    <xf numFmtId="0" fontId="8" fillId="0" borderId="21" xfId="22" applyFont="1" applyBorder="1" applyAlignment="1">
      <alignment horizontal="center" vertical="center"/>
    </xf>
    <xf numFmtId="0" fontId="8" fillId="0" borderId="6" xfId="22" applyFont="1" applyBorder="1" applyAlignment="1">
      <alignment horizontal="center" vertical="center"/>
    </xf>
    <xf numFmtId="0" fontId="8" fillId="0" borderId="6" xfId="22" applyFont="1" applyBorder="1" applyAlignment="1">
      <alignment horizontal="center" vertical="center" wrapText="1"/>
    </xf>
    <xf numFmtId="0" fontId="8" fillId="13" borderId="5" xfId="22" applyFont="1" applyFill="1" applyBorder="1" applyAlignment="1">
      <alignment horizontal="center" vertical="center" wrapText="1"/>
    </xf>
    <xf numFmtId="0" fontId="8" fillId="13" borderId="28" xfId="22" applyFont="1" applyFill="1" applyBorder="1" applyAlignment="1">
      <alignment horizontal="center" vertical="center" wrapText="1"/>
    </xf>
    <xf numFmtId="0" fontId="27" fillId="0" borderId="0" xfId="0" applyFont="1" applyAlignment="1">
      <alignment horizontal="center" vertical="center" textRotation="90"/>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xf numFmtId="185" fontId="16" fillId="0" borderId="0" xfId="15" applyNumberFormat="1" applyFont="1" applyAlignment="1">
      <alignment vertical="center"/>
    </xf>
    <xf numFmtId="49" fontId="0" fillId="0" borderId="0" xfId="15" applyNumberFormat="1" applyFont="1" applyAlignment="1">
      <alignment horizontal="left" vertical="top"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BCF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E0EE88A8-9353-4662-9026-417274886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DB04E29-539F-4C8B-8AFB-01C25D0CB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20SCPI/2024%20Instrumentos.OAP/Re-Formulaci&#243;n.PA/00.%207673%20Formulaci&#243;n.PA%2027-dic-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20SCPI/2023%20Instrumentos.Planeaci&#243;n/2023%20nov/11.%207673%20Seg.nov.2023%2007-dic-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1-DGC"/>
      <sheetName val="M3-SCPI"/>
      <sheetName val="Indicadores.PA"/>
      <sheetName val="Hoja1"/>
      <sheetName val="Territorialización PA"/>
      <sheetName val="Avance.PDD"/>
      <sheetName val="Control de Cambios"/>
      <sheetName val="LISTAS"/>
    </sheetNames>
    <sheetDataSet>
      <sheetData sheetId="0"/>
      <sheetData sheetId="1"/>
      <sheetData sheetId="2"/>
      <sheetData sheetId="3"/>
      <sheetData sheetId="4"/>
      <sheetData sheetId="5">
        <row r="4">
          <cell r="O4">
            <v>0</v>
          </cell>
          <cell r="P4">
            <v>0.6428571428571429</v>
          </cell>
          <cell r="Q4">
            <v>1.5714285714285714</v>
          </cell>
          <cell r="R4">
            <v>3.3571428571428572</v>
          </cell>
          <cell r="S4">
            <v>4.4285714285714288</v>
          </cell>
          <cell r="T4">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 1"/>
      <sheetName val="Meta 1..n"/>
      <sheetName val="Meta 2"/>
      <sheetName val="Meta 3"/>
      <sheetName val="Indicadores PA"/>
      <sheetName val="Territorialización PA"/>
      <sheetName val="Avance.PDD"/>
      <sheetName val="Ppto.2023"/>
      <sheetName val="7673.Reservas"/>
      <sheetName val="7673.Vig.ene"/>
      <sheetName val="Justif.Reserva"/>
      <sheetName val="Instructivo"/>
      <sheetName val="Generalidades"/>
      <sheetName val="Hoja13"/>
      <sheetName val="Hoja1"/>
    </sheetNames>
    <sheetDataSet>
      <sheetData sheetId="0"/>
      <sheetData sheetId="1"/>
      <sheetData sheetId="2">
        <row r="34">
          <cell r="D34">
            <v>0</v>
          </cell>
          <cell r="E34">
            <v>0</v>
          </cell>
          <cell r="F34">
            <v>0</v>
          </cell>
          <cell r="G34">
            <v>0</v>
          </cell>
          <cell r="H34">
            <v>0</v>
          </cell>
          <cell r="I34">
            <v>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DC7F-A052-46EE-B731-4A94BC189388}">
  <sheetPr>
    <tabColor theme="7" tint="0.39997558519241921"/>
    <pageSetUpPr fitToPage="1"/>
  </sheetPr>
  <dimension ref="A1:AO49"/>
  <sheetViews>
    <sheetView showGridLines="0" view="pageBreakPreview" topLeftCell="V30" zoomScale="65" zoomScaleNormal="55" zoomScaleSheetLayoutView="65" workbookViewId="0">
      <selection activeCell="AH35" sqref="AH35"/>
    </sheetView>
  </sheetViews>
  <sheetFormatPr baseColWidth="10" defaultColWidth="10.81640625" defaultRowHeight="14.5" x14ac:dyDescent="0.35"/>
  <cols>
    <col min="1" max="1" width="73" style="2" bestFit="1" customWidth="1"/>
    <col min="2" max="2" width="20.453125" style="2" customWidth="1"/>
    <col min="3" max="3" width="22.81640625" style="2" customWidth="1"/>
    <col min="4" max="4" width="17.453125" style="2" customWidth="1"/>
    <col min="5" max="5" width="19.26953125" style="2" customWidth="1"/>
    <col min="6" max="6" width="19.7265625" style="2" customWidth="1"/>
    <col min="7" max="7" width="21" style="2" customWidth="1"/>
    <col min="8" max="11" width="14.81640625" style="2" customWidth="1"/>
    <col min="12" max="14" width="17.1796875" style="2" customWidth="1"/>
    <col min="15" max="15" width="9.1796875" style="2" customWidth="1"/>
    <col min="16" max="16" width="28.26953125" style="2" bestFit="1" customWidth="1"/>
    <col min="17" max="28" width="19" style="2" customWidth="1"/>
    <col min="29" max="29" width="25.54296875" style="2" customWidth="1"/>
    <col min="30" max="30" width="19.1796875" style="2" bestFit="1" customWidth="1"/>
    <col min="31" max="31" width="16.81640625" style="2" bestFit="1" customWidth="1"/>
    <col min="32" max="32" width="22.81640625" style="2" customWidth="1"/>
    <col min="33" max="41" width="13.08984375" style="2" customWidth="1"/>
    <col min="42" max="42" width="16.1796875" style="2" customWidth="1"/>
    <col min="43" max="16384" width="10.81640625" style="2"/>
  </cols>
  <sheetData>
    <row r="1" spans="1:31" ht="32.25" customHeight="1" thickBot="1" x14ac:dyDescent="0.4">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39"/>
      <c r="AE1" s="340"/>
    </row>
    <row r="2" spans="1:31" ht="30.75" customHeight="1" thickBot="1" x14ac:dyDescent="0.4">
      <c r="A2" s="333"/>
      <c r="B2" s="335" t="s">
        <v>2</v>
      </c>
      <c r="C2" s="336"/>
      <c r="D2" s="336"/>
      <c r="E2" s="336"/>
      <c r="F2" s="336"/>
      <c r="G2" s="336"/>
      <c r="H2" s="336"/>
      <c r="I2" s="336"/>
      <c r="J2" s="336"/>
      <c r="K2" s="336"/>
      <c r="L2" s="336"/>
      <c r="M2" s="336"/>
      <c r="N2" s="336"/>
      <c r="O2" s="336"/>
      <c r="P2" s="336"/>
      <c r="Q2" s="336"/>
      <c r="R2" s="336"/>
      <c r="S2" s="336"/>
      <c r="T2" s="336"/>
      <c r="U2" s="336"/>
      <c r="V2" s="336"/>
      <c r="W2" s="336"/>
      <c r="X2" s="336"/>
      <c r="Y2" s="336"/>
      <c r="Z2" s="336"/>
      <c r="AA2" s="337"/>
      <c r="AB2" s="338" t="s">
        <v>3</v>
      </c>
      <c r="AC2" s="339"/>
      <c r="AD2" s="339"/>
      <c r="AE2" s="340"/>
    </row>
    <row r="3" spans="1:31" ht="24" customHeight="1" thickBot="1" x14ac:dyDescent="0.4">
      <c r="A3" s="333"/>
      <c r="B3" s="341" t="s">
        <v>4</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5</v>
      </c>
      <c r="AC3" s="339"/>
      <c r="AD3" s="339"/>
      <c r="AE3" s="340"/>
    </row>
    <row r="4" spans="1:31" ht="21.75" customHeight="1" thickBot="1" x14ac:dyDescent="0.4">
      <c r="A4" s="334"/>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6</v>
      </c>
      <c r="AC4" s="348"/>
      <c r="AD4" s="348"/>
      <c r="AE4" s="349"/>
    </row>
    <row r="5" spans="1:31" ht="9" customHeight="1" thickBot="1" x14ac:dyDescent="0.4">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4">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5">
      <c r="A7" s="350" t="s">
        <v>7</v>
      </c>
      <c r="B7" s="351"/>
      <c r="C7" s="365" t="s">
        <v>8</v>
      </c>
      <c r="D7" s="350" t="s">
        <v>9</v>
      </c>
      <c r="E7" s="368"/>
      <c r="F7" s="368"/>
      <c r="G7" s="368"/>
      <c r="H7" s="351"/>
      <c r="I7" s="371">
        <v>45356</v>
      </c>
      <c r="J7" s="372"/>
      <c r="K7" s="350" t="s">
        <v>10</v>
      </c>
      <c r="L7" s="351"/>
      <c r="M7" s="377" t="s">
        <v>11</v>
      </c>
      <c r="N7" s="378"/>
      <c r="O7" s="382"/>
      <c r="P7" s="383"/>
      <c r="Q7" s="4"/>
      <c r="R7" s="4"/>
      <c r="S7" s="4"/>
      <c r="T7" s="4"/>
      <c r="U7" s="4"/>
      <c r="V7" s="4"/>
      <c r="W7" s="4"/>
      <c r="X7" s="4"/>
      <c r="Y7" s="4"/>
      <c r="Z7" s="5"/>
      <c r="AA7" s="4"/>
      <c r="AB7" s="4"/>
      <c r="AD7" s="7"/>
      <c r="AE7" s="8"/>
    </row>
    <row r="8" spans="1:31" x14ac:dyDescent="0.35">
      <c r="A8" s="352"/>
      <c r="B8" s="353"/>
      <c r="C8" s="366" t="s">
        <v>8</v>
      </c>
      <c r="D8" s="352"/>
      <c r="E8" s="369"/>
      <c r="F8" s="369"/>
      <c r="G8" s="369"/>
      <c r="H8" s="353"/>
      <c r="I8" s="373"/>
      <c r="J8" s="374"/>
      <c r="K8" s="352"/>
      <c r="L8" s="353"/>
      <c r="M8" s="384" t="s">
        <v>12</v>
      </c>
      <c r="N8" s="385"/>
      <c r="O8" s="386"/>
      <c r="P8" s="387"/>
      <c r="Q8" s="4"/>
      <c r="R8" s="4"/>
      <c r="S8" s="4"/>
      <c r="T8" s="4"/>
      <c r="U8" s="4"/>
      <c r="V8" s="4"/>
      <c r="W8" s="4"/>
      <c r="X8" s="4"/>
      <c r="Y8" s="4"/>
      <c r="Z8" s="5"/>
      <c r="AA8" s="4"/>
      <c r="AB8" s="4"/>
      <c r="AD8" s="7"/>
      <c r="AE8" s="8"/>
    </row>
    <row r="9" spans="1:31" ht="15" thickBot="1" x14ac:dyDescent="0.4">
      <c r="A9" s="354"/>
      <c r="B9" s="355"/>
      <c r="C9" s="367" t="s">
        <v>8</v>
      </c>
      <c r="D9" s="354"/>
      <c r="E9" s="370"/>
      <c r="F9" s="370"/>
      <c r="G9" s="370"/>
      <c r="H9" s="355"/>
      <c r="I9" s="375"/>
      <c r="J9" s="376"/>
      <c r="K9" s="354"/>
      <c r="L9" s="355"/>
      <c r="M9" s="388" t="s">
        <v>13</v>
      </c>
      <c r="N9" s="389"/>
      <c r="O9" s="390" t="s">
        <v>14</v>
      </c>
      <c r="P9" s="391"/>
      <c r="Q9" s="4"/>
      <c r="R9" s="4"/>
      <c r="S9" s="4"/>
      <c r="T9" s="4"/>
      <c r="U9" s="4"/>
      <c r="V9" s="4"/>
      <c r="W9" s="4"/>
      <c r="X9" s="4"/>
      <c r="Y9" s="4"/>
      <c r="Z9" s="5"/>
      <c r="AA9" s="4"/>
      <c r="AB9" s="4"/>
      <c r="AD9" s="7"/>
      <c r="AE9" s="8"/>
    </row>
    <row r="10" spans="1:31" ht="15" customHeight="1" thickBot="1" x14ac:dyDescent="0.4">
      <c r="A10" s="57"/>
      <c r="B10" s="58"/>
      <c r="C10" s="58"/>
      <c r="D10" s="9"/>
      <c r="E10" s="9"/>
      <c r="F10" s="9"/>
      <c r="G10" s="9"/>
      <c r="H10" s="9"/>
      <c r="I10" s="54"/>
      <c r="J10" s="54"/>
      <c r="K10" s="9"/>
      <c r="L10" s="9"/>
      <c r="M10" s="55"/>
      <c r="N10" s="55"/>
      <c r="O10" s="56"/>
      <c r="P10" s="56"/>
      <c r="Q10" s="58"/>
      <c r="R10" s="58"/>
      <c r="S10" s="58"/>
      <c r="T10" s="58"/>
      <c r="U10" s="58"/>
      <c r="V10" s="58"/>
      <c r="W10" s="58"/>
      <c r="X10" s="58"/>
      <c r="Y10" s="58"/>
      <c r="Z10" s="59"/>
      <c r="AA10" s="58"/>
      <c r="AB10" s="58"/>
      <c r="AD10" s="60"/>
      <c r="AE10" s="61"/>
    </row>
    <row r="11" spans="1:31" ht="15" customHeight="1" x14ac:dyDescent="0.35">
      <c r="A11" s="350" t="s">
        <v>15</v>
      </c>
      <c r="B11" s="351"/>
      <c r="C11" s="356" t="s">
        <v>16</v>
      </c>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8"/>
    </row>
    <row r="12" spans="1:31" ht="15" customHeight="1" x14ac:dyDescent="0.35">
      <c r="A12" s="352"/>
      <c r="B12" s="353"/>
      <c r="C12" s="359"/>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1"/>
    </row>
    <row r="13" spans="1:31" ht="15" customHeight="1" thickBot="1" x14ac:dyDescent="0.4">
      <c r="A13" s="354"/>
      <c r="B13" s="355"/>
      <c r="C13" s="362"/>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4"/>
    </row>
    <row r="14" spans="1:31" ht="9" customHeight="1" thickBot="1" x14ac:dyDescent="0.4">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4">
      <c r="A15" s="392" t="s">
        <v>17</v>
      </c>
      <c r="B15" s="393"/>
      <c r="C15" s="394" t="s">
        <v>18</v>
      </c>
      <c r="D15" s="395"/>
      <c r="E15" s="395"/>
      <c r="F15" s="395"/>
      <c r="G15" s="395"/>
      <c r="H15" s="395"/>
      <c r="I15" s="395"/>
      <c r="J15" s="395"/>
      <c r="K15" s="396"/>
      <c r="L15" s="397" t="s">
        <v>19</v>
      </c>
      <c r="M15" s="398"/>
      <c r="N15" s="398"/>
      <c r="O15" s="398"/>
      <c r="P15" s="398"/>
      <c r="Q15" s="399"/>
      <c r="R15" s="379" t="s">
        <v>20</v>
      </c>
      <c r="S15" s="380"/>
      <c r="T15" s="380"/>
      <c r="U15" s="380"/>
      <c r="V15" s="380"/>
      <c r="W15" s="380"/>
      <c r="X15" s="381"/>
      <c r="Y15" s="397" t="s">
        <v>21</v>
      </c>
      <c r="Z15" s="399"/>
      <c r="AA15" s="379" t="s">
        <v>22</v>
      </c>
      <c r="AB15" s="380"/>
      <c r="AC15" s="380"/>
      <c r="AD15" s="380"/>
      <c r="AE15" s="381"/>
    </row>
    <row r="16" spans="1:31" ht="9" customHeight="1" thickBot="1" x14ac:dyDescent="0.4">
      <c r="A16" s="6"/>
      <c r="B16" s="4"/>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D16" s="7"/>
      <c r="AE16" s="8"/>
    </row>
    <row r="17" spans="1:32" s="16" customFormat="1" ht="37.5" customHeight="1" thickBot="1" x14ac:dyDescent="0.4">
      <c r="A17" s="392" t="s">
        <v>23</v>
      </c>
      <c r="B17" s="393"/>
      <c r="C17" s="379" t="s">
        <v>24</v>
      </c>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1"/>
    </row>
    <row r="18" spans="1:32" ht="16.5" customHeight="1" thickBot="1" x14ac:dyDescent="0.4">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5" customHeight="1" thickBot="1" x14ac:dyDescent="0.4">
      <c r="A19" s="397" t="s">
        <v>25</v>
      </c>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9"/>
      <c r="AF19" s="20"/>
    </row>
    <row r="20" spans="1:32" ht="32.15" customHeight="1" thickBot="1" x14ac:dyDescent="0.4">
      <c r="A20" s="72" t="s">
        <v>26</v>
      </c>
      <c r="B20" s="401" t="s">
        <v>27</v>
      </c>
      <c r="C20" s="402"/>
      <c r="D20" s="402"/>
      <c r="E20" s="402"/>
      <c r="F20" s="402"/>
      <c r="G20" s="402"/>
      <c r="H20" s="402"/>
      <c r="I20" s="402"/>
      <c r="J20" s="402"/>
      <c r="K20" s="402"/>
      <c r="L20" s="402"/>
      <c r="M20" s="402"/>
      <c r="N20" s="402"/>
      <c r="O20" s="403"/>
      <c r="P20" s="397" t="s">
        <v>28</v>
      </c>
      <c r="Q20" s="398"/>
      <c r="R20" s="398"/>
      <c r="S20" s="398"/>
      <c r="T20" s="398"/>
      <c r="U20" s="398"/>
      <c r="V20" s="398"/>
      <c r="W20" s="398"/>
      <c r="X20" s="398"/>
      <c r="Y20" s="398"/>
      <c r="Z20" s="398"/>
      <c r="AA20" s="398"/>
      <c r="AB20" s="398"/>
      <c r="AC20" s="398"/>
      <c r="AD20" s="398"/>
      <c r="AE20" s="399"/>
      <c r="AF20" s="20"/>
    </row>
    <row r="21" spans="1:32" ht="32.15" customHeight="1" thickBot="1" x14ac:dyDescent="0.4">
      <c r="A21" s="253"/>
      <c r="B21" s="252" t="s">
        <v>29</v>
      </c>
      <c r="C21" s="81" t="s">
        <v>8</v>
      </c>
      <c r="D21" s="81" t="s">
        <v>30</v>
      </c>
      <c r="E21" s="81" t="s">
        <v>31</v>
      </c>
      <c r="F21" s="81" t="s">
        <v>32</v>
      </c>
      <c r="G21" s="81" t="s">
        <v>33</v>
      </c>
      <c r="H21" s="81" t="s">
        <v>34</v>
      </c>
      <c r="I21" s="81" t="s">
        <v>35</v>
      </c>
      <c r="J21" s="81" t="s">
        <v>36</v>
      </c>
      <c r="K21" s="81" t="s">
        <v>37</v>
      </c>
      <c r="L21" s="81" t="s">
        <v>38</v>
      </c>
      <c r="M21" s="81" t="s">
        <v>39</v>
      </c>
      <c r="N21" s="81" t="s">
        <v>40</v>
      </c>
      <c r="O21" s="82" t="s">
        <v>41</v>
      </c>
      <c r="P21" s="103"/>
      <c r="Q21" s="72" t="s">
        <v>29</v>
      </c>
      <c r="R21" s="73" t="s">
        <v>8</v>
      </c>
      <c r="S21" s="73" t="s">
        <v>30</v>
      </c>
      <c r="T21" s="73" t="s">
        <v>31</v>
      </c>
      <c r="U21" s="73" t="s">
        <v>32</v>
      </c>
      <c r="V21" s="73" t="s">
        <v>33</v>
      </c>
      <c r="W21" s="73" t="s">
        <v>34</v>
      </c>
      <c r="X21" s="73" t="s">
        <v>35</v>
      </c>
      <c r="Y21" s="73" t="s">
        <v>36</v>
      </c>
      <c r="Z21" s="73" t="s">
        <v>37</v>
      </c>
      <c r="AA21" s="73" t="s">
        <v>38</v>
      </c>
      <c r="AB21" s="73" t="s">
        <v>39</v>
      </c>
      <c r="AC21" s="73" t="s">
        <v>40</v>
      </c>
      <c r="AD21" s="102" t="s">
        <v>42</v>
      </c>
      <c r="AE21" s="102" t="s">
        <v>43</v>
      </c>
      <c r="AF21" s="1"/>
    </row>
    <row r="22" spans="1:32" ht="32.15" customHeight="1" x14ac:dyDescent="0.35">
      <c r="A22" s="254" t="s">
        <v>44</v>
      </c>
      <c r="B22" s="318">
        <v>11049161</v>
      </c>
      <c r="C22" s="319">
        <v>484643193.66666669</v>
      </c>
      <c r="D22" s="319">
        <v>75259281</v>
      </c>
      <c r="E22" s="319">
        <v>52189166</v>
      </c>
      <c r="F22" s="319">
        <v>19145000</v>
      </c>
      <c r="G22" s="319">
        <v>28592335.666666668</v>
      </c>
      <c r="H22" s="320"/>
      <c r="I22" s="320"/>
      <c r="J22" s="321"/>
      <c r="K22" s="239"/>
      <c r="L22" s="239"/>
      <c r="M22" s="239"/>
      <c r="N22" s="239">
        <f>SUM(B22:M22)</f>
        <v>670878137.33333337</v>
      </c>
      <c r="O22" s="64"/>
      <c r="P22" s="99" t="s">
        <v>45</v>
      </c>
      <c r="Q22" s="242">
        <v>68439000</v>
      </c>
      <c r="R22" s="243">
        <v>1078971000</v>
      </c>
      <c r="S22" s="243">
        <v>131390000</v>
      </c>
      <c r="T22" s="243"/>
      <c r="U22" s="243"/>
      <c r="V22" s="243">
        <v>819810000</v>
      </c>
      <c r="W22" s="243"/>
      <c r="X22" s="243"/>
      <c r="Y22" s="243">
        <v>4915000</v>
      </c>
      <c r="Z22" s="243"/>
      <c r="AA22" s="243"/>
      <c r="AB22" s="243"/>
      <c r="AC22" s="243">
        <f>SUM(Q22:AB22)</f>
        <v>2103525000</v>
      </c>
      <c r="AE22" s="74"/>
      <c r="AF22" s="1"/>
    </row>
    <row r="23" spans="1:32" ht="32.15" customHeight="1" x14ac:dyDescent="0.35">
      <c r="A23" s="255" t="s">
        <v>46</v>
      </c>
      <c r="B23" s="322">
        <v>0</v>
      </c>
      <c r="C23" s="323">
        <v>0</v>
      </c>
      <c r="D23" s="323">
        <v>0</v>
      </c>
      <c r="E23" s="323">
        <v>0</v>
      </c>
      <c r="F23" s="323">
        <v>12656000</v>
      </c>
      <c r="G23" s="323">
        <v>28472169</v>
      </c>
      <c r="H23" s="320"/>
      <c r="I23" s="320"/>
      <c r="J23" s="324"/>
      <c r="K23" s="240"/>
      <c r="L23" s="240"/>
      <c r="M23" s="240"/>
      <c r="N23" s="240">
        <f>SUM(B23:M23)</f>
        <v>41128169</v>
      </c>
      <c r="O23" s="66">
        <f>IFERROR(N23/(SUMIF(B23:M23,"&gt;0",B22:M22))," ")</f>
        <v>0.86155141307390504</v>
      </c>
      <c r="P23" s="100" t="s">
        <v>47</v>
      </c>
      <c r="Q23" s="244">
        <v>68439000</v>
      </c>
      <c r="R23" s="245">
        <v>384605000</v>
      </c>
      <c r="S23" s="245"/>
      <c r="T23" s="245"/>
      <c r="U23" s="245"/>
      <c r="V23" s="245"/>
      <c r="W23" s="245"/>
      <c r="X23" s="245"/>
      <c r="Y23" s="245"/>
      <c r="Z23" s="245"/>
      <c r="AA23" s="245"/>
      <c r="AB23" s="245"/>
      <c r="AC23" s="245">
        <f>SUM(Q23:AB23)</f>
        <v>453044000</v>
      </c>
      <c r="AD23" s="62">
        <f>AC23/SUM(Q22:V22)</f>
        <v>0.21587812885671945</v>
      </c>
      <c r="AE23" s="65">
        <f>AC23/AC22</f>
        <v>0.21537371792586255</v>
      </c>
      <c r="AF23" s="1"/>
    </row>
    <row r="24" spans="1:32" ht="32.15" customHeight="1" x14ac:dyDescent="0.35">
      <c r="A24" s="255" t="s">
        <v>48</v>
      </c>
      <c r="B24" s="325"/>
      <c r="C24" s="326"/>
      <c r="D24" s="326"/>
      <c r="E24" s="326"/>
      <c r="F24" s="326"/>
      <c r="G24" s="326"/>
      <c r="H24" s="320"/>
      <c r="I24" s="320"/>
      <c r="J24" s="324"/>
      <c r="K24" s="240"/>
      <c r="L24" s="240"/>
      <c r="M24" s="240"/>
      <c r="N24" s="240">
        <f>SUM(B24:M24)</f>
        <v>0</v>
      </c>
      <c r="O24" s="63"/>
      <c r="P24" s="100" t="s">
        <v>44</v>
      </c>
      <c r="Q24" s="244">
        <v>0</v>
      </c>
      <c r="R24" s="245">
        <v>0</v>
      </c>
      <c r="S24" s="245">
        <v>81002500</v>
      </c>
      <c r="T24" s="245">
        <v>182463200</v>
      </c>
      <c r="U24" s="245">
        <v>172463200</v>
      </c>
      <c r="V24" s="245">
        <v>285917200</v>
      </c>
      <c r="W24" s="245">
        <v>180927200</v>
      </c>
      <c r="X24" s="245">
        <v>172463200</v>
      </c>
      <c r="Y24" s="245">
        <v>164382700</v>
      </c>
      <c r="Z24" s="245">
        <v>150185200</v>
      </c>
      <c r="AA24" s="245">
        <v>150185200</v>
      </c>
      <c r="AB24" s="245">
        <v>563535400</v>
      </c>
      <c r="AC24" s="245">
        <f>SUM(Q24:AB24)</f>
        <v>2103525000</v>
      </c>
      <c r="AD24" s="62"/>
      <c r="AE24" s="75"/>
      <c r="AF24" s="1"/>
    </row>
    <row r="25" spans="1:32" ht="32.15" customHeight="1" thickBot="1" x14ac:dyDescent="0.4">
      <c r="A25" s="256" t="s">
        <v>49</v>
      </c>
      <c r="B25" s="327">
        <v>11049161</v>
      </c>
      <c r="C25" s="328">
        <v>147822580</v>
      </c>
      <c r="D25" s="328"/>
      <c r="E25" s="328"/>
      <c r="F25" s="328"/>
      <c r="G25" s="328"/>
      <c r="H25" s="328"/>
      <c r="I25" s="328"/>
      <c r="J25" s="329"/>
      <c r="K25" s="241"/>
      <c r="L25" s="241"/>
      <c r="M25" s="241"/>
      <c r="N25" s="241">
        <f>SUM(B25:M25)</f>
        <v>158871741</v>
      </c>
      <c r="O25" s="84" t="str">
        <f>IFERROR(N25/(SUMIF(B25:M25,"&gt;0",B24:M24))," ")</f>
        <v xml:space="preserve"> </v>
      </c>
      <c r="P25" s="101" t="s">
        <v>49</v>
      </c>
      <c r="Q25" s="246">
        <v>0</v>
      </c>
      <c r="R25" s="241">
        <v>0</v>
      </c>
      <c r="S25" s="241"/>
      <c r="T25" s="241"/>
      <c r="U25" s="241"/>
      <c r="V25" s="241"/>
      <c r="W25" s="241"/>
      <c r="X25" s="241"/>
      <c r="Y25" s="241"/>
      <c r="Z25" s="241"/>
      <c r="AA25" s="241"/>
      <c r="AB25" s="241"/>
      <c r="AC25" s="241">
        <f>SUM(Q25:AB25)</f>
        <v>0</v>
      </c>
      <c r="AD25" s="83">
        <f>AC25/SUM(Q24:V24)</f>
        <v>0</v>
      </c>
      <c r="AE25" s="85">
        <f>AC25/AC24</f>
        <v>0</v>
      </c>
      <c r="AF25" s="1"/>
    </row>
    <row r="26" spans="1:32" ht="16.5" customHeight="1" thickBot="1" x14ac:dyDescent="0.4"/>
    <row r="27" spans="1:32" ht="34" customHeight="1" x14ac:dyDescent="0.35">
      <c r="A27" s="404" t="s">
        <v>50</v>
      </c>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6"/>
    </row>
    <row r="28" spans="1:32" ht="15" customHeight="1" x14ac:dyDescent="0.35">
      <c r="A28" s="407" t="s">
        <v>51</v>
      </c>
      <c r="B28" s="408" t="s">
        <v>52</v>
      </c>
      <c r="C28" s="408"/>
      <c r="D28" s="408" t="s">
        <v>53</v>
      </c>
      <c r="E28" s="408"/>
      <c r="F28" s="408"/>
      <c r="G28" s="408"/>
      <c r="H28" s="408"/>
      <c r="I28" s="408"/>
      <c r="J28" s="408"/>
      <c r="K28" s="408"/>
      <c r="L28" s="408"/>
      <c r="M28" s="408"/>
      <c r="N28" s="408"/>
      <c r="O28" s="408"/>
      <c r="P28" s="408" t="s">
        <v>40</v>
      </c>
      <c r="Q28" s="408" t="s">
        <v>54</v>
      </c>
      <c r="R28" s="408"/>
      <c r="S28" s="408"/>
      <c r="T28" s="408"/>
      <c r="U28" s="408"/>
      <c r="V28" s="408"/>
      <c r="W28" s="408"/>
      <c r="X28" s="408"/>
      <c r="Y28" s="408" t="s">
        <v>55</v>
      </c>
      <c r="Z28" s="408"/>
      <c r="AA28" s="408"/>
      <c r="AB28" s="408"/>
      <c r="AC28" s="408"/>
      <c r="AD28" s="408"/>
      <c r="AE28" s="409"/>
    </row>
    <row r="29" spans="1:32" ht="27" customHeight="1" x14ac:dyDescent="0.35">
      <c r="A29" s="407"/>
      <c r="B29" s="408"/>
      <c r="C29" s="408"/>
      <c r="D29" s="68" t="s">
        <v>29</v>
      </c>
      <c r="E29" s="68" t="s">
        <v>8</v>
      </c>
      <c r="F29" s="68" t="s">
        <v>30</v>
      </c>
      <c r="G29" s="68" t="s">
        <v>31</v>
      </c>
      <c r="H29" s="68" t="s">
        <v>32</v>
      </c>
      <c r="I29" s="68" t="s">
        <v>33</v>
      </c>
      <c r="J29" s="68" t="s">
        <v>34</v>
      </c>
      <c r="K29" s="68" t="s">
        <v>35</v>
      </c>
      <c r="L29" s="68" t="s">
        <v>36</v>
      </c>
      <c r="M29" s="68" t="s">
        <v>37</v>
      </c>
      <c r="N29" s="68" t="s">
        <v>38</v>
      </c>
      <c r="O29" s="68" t="s">
        <v>39</v>
      </c>
      <c r="P29" s="408"/>
      <c r="Q29" s="408"/>
      <c r="R29" s="408"/>
      <c r="S29" s="408"/>
      <c r="T29" s="408"/>
      <c r="U29" s="408"/>
      <c r="V29" s="408"/>
      <c r="W29" s="408"/>
      <c r="X29" s="408"/>
      <c r="Y29" s="408"/>
      <c r="Z29" s="408"/>
      <c r="AA29" s="408"/>
      <c r="AB29" s="408"/>
      <c r="AC29" s="408"/>
      <c r="AD29" s="408"/>
      <c r="AE29" s="409"/>
    </row>
    <row r="30" spans="1:32" ht="183" customHeight="1" x14ac:dyDescent="0.35">
      <c r="A30" s="76" t="s">
        <v>24</v>
      </c>
      <c r="B30" s="410"/>
      <c r="C30" s="410"/>
      <c r="D30" s="71"/>
      <c r="E30" s="71"/>
      <c r="F30" s="71"/>
      <c r="G30" s="71"/>
      <c r="H30" s="71"/>
      <c r="I30" s="71"/>
      <c r="J30" s="71"/>
      <c r="K30" s="71"/>
      <c r="L30" s="71"/>
      <c r="M30" s="71"/>
      <c r="N30" s="71"/>
      <c r="O30" s="71"/>
      <c r="P30" s="77">
        <f>SUM(D30:O30)</f>
        <v>0</v>
      </c>
      <c r="Q30" s="411" t="s">
        <v>56</v>
      </c>
      <c r="R30" s="411"/>
      <c r="S30" s="411"/>
      <c r="T30" s="411"/>
      <c r="U30" s="411"/>
      <c r="V30" s="411"/>
      <c r="W30" s="411"/>
      <c r="X30" s="411"/>
      <c r="Y30" s="412" t="s">
        <v>496</v>
      </c>
      <c r="Z30" s="412"/>
      <c r="AA30" s="412"/>
      <c r="AB30" s="412"/>
      <c r="AC30" s="412"/>
      <c r="AD30" s="412"/>
      <c r="AE30" s="413"/>
    </row>
    <row r="31" spans="1:32" ht="12" customHeight="1" thickBot="1" x14ac:dyDescent="0.4">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2" ht="45" customHeight="1" x14ac:dyDescent="0.35">
      <c r="A32" s="356" t="s">
        <v>57</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8"/>
    </row>
    <row r="33" spans="1:41" ht="23.15" customHeight="1" x14ac:dyDescent="0.35">
      <c r="A33" s="407" t="s">
        <v>58</v>
      </c>
      <c r="B33" s="408" t="s">
        <v>59</v>
      </c>
      <c r="C33" s="408" t="s">
        <v>52</v>
      </c>
      <c r="D33" s="408" t="s">
        <v>60</v>
      </c>
      <c r="E33" s="408"/>
      <c r="F33" s="408"/>
      <c r="G33" s="408"/>
      <c r="H33" s="408"/>
      <c r="I33" s="408"/>
      <c r="J33" s="408"/>
      <c r="K33" s="408"/>
      <c r="L33" s="408"/>
      <c r="M33" s="408"/>
      <c r="N33" s="408"/>
      <c r="O33" s="408"/>
      <c r="P33" s="408"/>
      <c r="Q33" s="408" t="s">
        <v>61</v>
      </c>
      <c r="R33" s="408"/>
      <c r="S33" s="408"/>
      <c r="T33" s="408"/>
      <c r="U33" s="408"/>
      <c r="V33" s="408"/>
      <c r="W33" s="408"/>
      <c r="X33" s="408"/>
      <c r="Y33" s="408"/>
      <c r="Z33" s="408"/>
      <c r="AA33" s="408"/>
      <c r="AB33" s="408"/>
      <c r="AC33" s="408"/>
      <c r="AD33" s="408"/>
      <c r="AE33" s="409"/>
      <c r="AG33" s="21"/>
      <c r="AH33" s="21"/>
      <c r="AI33" s="21"/>
      <c r="AJ33" s="21"/>
      <c r="AK33" s="21"/>
      <c r="AL33" s="21"/>
      <c r="AM33" s="21"/>
      <c r="AN33" s="21"/>
      <c r="AO33" s="21"/>
    </row>
    <row r="34" spans="1:41" ht="27" customHeight="1" x14ac:dyDescent="0.35">
      <c r="A34" s="407"/>
      <c r="B34" s="408"/>
      <c r="C34" s="414"/>
      <c r="D34" s="68" t="s">
        <v>29</v>
      </c>
      <c r="E34" s="68" t="s">
        <v>8</v>
      </c>
      <c r="F34" s="68" t="s">
        <v>30</v>
      </c>
      <c r="G34" s="68" t="s">
        <v>31</v>
      </c>
      <c r="H34" s="68" t="s">
        <v>32</v>
      </c>
      <c r="I34" s="68" t="s">
        <v>33</v>
      </c>
      <c r="J34" s="68" t="s">
        <v>34</v>
      </c>
      <c r="K34" s="68" t="s">
        <v>35</v>
      </c>
      <c r="L34" s="68" t="s">
        <v>36</v>
      </c>
      <c r="M34" s="68" t="s">
        <v>37</v>
      </c>
      <c r="N34" s="68" t="s">
        <v>38</v>
      </c>
      <c r="O34" s="68" t="s">
        <v>39</v>
      </c>
      <c r="P34" s="68" t="s">
        <v>40</v>
      </c>
      <c r="Q34" s="415" t="s">
        <v>62</v>
      </c>
      <c r="R34" s="416"/>
      <c r="S34" s="416"/>
      <c r="T34" s="417"/>
      <c r="U34" s="408" t="s">
        <v>63</v>
      </c>
      <c r="V34" s="408"/>
      <c r="W34" s="408"/>
      <c r="X34" s="408"/>
      <c r="Y34" s="408" t="s">
        <v>64</v>
      </c>
      <c r="Z34" s="408"/>
      <c r="AA34" s="408"/>
      <c r="AB34" s="408"/>
      <c r="AC34" s="408" t="s">
        <v>65</v>
      </c>
      <c r="AD34" s="408"/>
      <c r="AE34" s="409"/>
      <c r="AG34" s="2" t="s">
        <v>506</v>
      </c>
      <c r="AH34" s="2" t="s">
        <v>507</v>
      </c>
      <c r="AI34" s="21"/>
      <c r="AJ34" s="21"/>
      <c r="AK34" s="21"/>
      <c r="AL34" s="21"/>
      <c r="AM34" s="21"/>
      <c r="AN34" s="21"/>
      <c r="AO34" s="21"/>
    </row>
    <row r="35" spans="1:41" ht="103.5" customHeight="1" x14ac:dyDescent="0.35">
      <c r="A35" s="431" t="s">
        <v>24</v>
      </c>
      <c r="B35" s="433">
        <v>0.65</v>
      </c>
      <c r="C35" s="22" t="s">
        <v>66</v>
      </c>
      <c r="D35" s="247">
        <v>0</v>
      </c>
      <c r="E35" s="247">
        <v>700</v>
      </c>
      <c r="F35" s="247">
        <v>700</v>
      </c>
      <c r="G35" s="247">
        <v>700</v>
      </c>
      <c r="H35" s="247">
        <v>1000</v>
      </c>
      <c r="I35" s="247">
        <v>0</v>
      </c>
      <c r="J35" s="247"/>
      <c r="K35" s="247"/>
      <c r="L35" s="247"/>
      <c r="M35" s="247"/>
      <c r="N35" s="247"/>
      <c r="O35" s="247"/>
      <c r="P35" s="248">
        <f>SUM(D35:O35)</f>
        <v>3100</v>
      </c>
      <c r="Q35" s="435" t="s">
        <v>492</v>
      </c>
      <c r="R35" s="436"/>
      <c r="S35" s="436"/>
      <c r="T35" s="437"/>
      <c r="U35" s="418" t="s">
        <v>67</v>
      </c>
      <c r="V35" s="418"/>
      <c r="W35" s="418"/>
      <c r="X35" s="418"/>
      <c r="Y35" s="418" t="s">
        <v>68</v>
      </c>
      <c r="Z35" s="418"/>
      <c r="AA35" s="418"/>
      <c r="AB35" s="418"/>
      <c r="AC35" s="418" t="s">
        <v>69</v>
      </c>
      <c r="AD35" s="418"/>
      <c r="AE35" s="419"/>
      <c r="AG35" s="21"/>
      <c r="AH35" s="658" t="s">
        <v>508</v>
      </c>
      <c r="AI35" s="21"/>
      <c r="AJ35" s="21"/>
      <c r="AK35" s="21"/>
      <c r="AL35" s="21"/>
      <c r="AM35" s="21"/>
      <c r="AN35" s="21"/>
      <c r="AO35" s="21"/>
    </row>
    <row r="36" spans="1:41" ht="90.75" customHeight="1" thickBot="1" x14ac:dyDescent="0.4">
      <c r="A36" s="432"/>
      <c r="B36" s="434"/>
      <c r="C36" s="23" t="s">
        <v>70</v>
      </c>
      <c r="D36" s="290">
        <v>0</v>
      </c>
      <c r="E36" s="290">
        <v>692</v>
      </c>
      <c r="F36" s="249"/>
      <c r="G36" s="250"/>
      <c r="H36" s="250"/>
      <c r="I36" s="250"/>
      <c r="J36" s="250"/>
      <c r="K36" s="250"/>
      <c r="L36" s="250"/>
      <c r="M36" s="250"/>
      <c r="N36" s="250"/>
      <c r="O36" s="250"/>
      <c r="P36" s="251">
        <f>SUM(D36:O36)</f>
        <v>692</v>
      </c>
      <c r="Q36" s="438"/>
      <c r="R36" s="439"/>
      <c r="S36" s="439"/>
      <c r="T36" s="440"/>
      <c r="U36" s="420"/>
      <c r="V36" s="420"/>
      <c r="W36" s="420"/>
      <c r="X36" s="420"/>
      <c r="Y36" s="420"/>
      <c r="Z36" s="420"/>
      <c r="AA36" s="420"/>
      <c r="AB36" s="420"/>
      <c r="AC36" s="420"/>
      <c r="AD36" s="420"/>
      <c r="AE36" s="421"/>
      <c r="AG36" s="21"/>
      <c r="AH36" s="657">
        <f>LEN(AH35)</f>
        <v>299</v>
      </c>
      <c r="AI36" s="21"/>
      <c r="AJ36" s="21"/>
      <c r="AK36" s="21"/>
      <c r="AL36" s="21"/>
      <c r="AM36" s="21"/>
      <c r="AN36" s="21"/>
      <c r="AO36" s="21"/>
    </row>
    <row r="37" spans="1:41" ht="17.25" customHeight="1" thickBot="1" x14ac:dyDescent="0.4">
      <c r="Q37" s="2" t="s">
        <v>71</v>
      </c>
    </row>
    <row r="38" spans="1:41" ht="45" customHeight="1" thickBot="1" x14ac:dyDescent="0.4">
      <c r="A38" s="356" t="s">
        <v>72</v>
      </c>
      <c r="B38" s="357"/>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8"/>
      <c r="AG38" s="21"/>
      <c r="AH38" s="21"/>
      <c r="AI38" s="21"/>
      <c r="AJ38" s="21"/>
      <c r="AK38" s="21"/>
      <c r="AL38" s="21"/>
      <c r="AM38" s="21"/>
      <c r="AN38" s="21"/>
      <c r="AO38" s="21"/>
    </row>
    <row r="39" spans="1:41" ht="26.15" customHeight="1" x14ac:dyDescent="0.35">
      <c r="A39" s="422" t="s">
        <v>73</v>
      </c>
      <c r="B39" s="423" t="s">
        <v>74</v>
      </c>
      <c r="C39" s="424" t="s">
        <v>75</v>
      </c>
      <c r="D39" s="426" t="s">
        <v>76</v>
      </c>
      <c r="E39" s="427"/>
      <c r="F39" s="427"/>
      <c r="G39" s="427"/>
      <c r="H39" s="427"/>
      <c r="I39" s="427"/>
      <c r="J39" s="427"/>
      <c r="K39" s="427"/>
      <c r="L39" s="427"/>
      <c r="M39" s="427"/>
      <c r="N39" s="427"/>
      <c r="O39" s="427"/>
      <c r="P39" s="428"/>
      <c r="Q39" s="423" t="s">
        <v>77</v>
      </c>
      <c r="R39" s="423"/>
      <c r="S39" s="423"/>
      <c r="T39" s="423"/>
      <c r="U39" s="423"/>
      <c r="V39" s="423"/>
      <c r="W39" s="423"/>
      <c r="X39" s="423"/>
      <c r="Y39" s="423"/>
      <c r="Z39" s="423"/>
      <c r="AA39" s="423"/>
      <c r="AB39" s="423"/>
      <c r="AC39" s="423"/>
      <c r="AD39" s="423"/>
      <c r="AE39" s="429"/>
      <c r="AG39" s="21"/>
      <c r="AH39" s="21"/>
      <c r="AI39" s="21"/>
      <c r="AJ39" s="21"/>
      <c r="AK39" s="21"/>
      <c r="AL39" s="21"/>
      <c r="AM39" s="21"/>
      <c r="AN39" s="21"/>
      <c r="AO39" s="21"/>
    </row>
    <row r="40" spans="1:41" ht="26.15" customHeight="1" x14ac:dyDescent="0.35">
      <c r="A40" s="407"/>
      <c r="B40" s="408"/>
      <c r="C40" s="425"/>
      <c r="D40" s="68" t="s">
        <v>78</v>
      </c>
      <c r="E40" s="68" t="s">
        <v>79</v>
      </c>
      <c r="F40" s="68" t="s">
        <v>80</v>
      </c>
      <c r="G40" s="68" t="s">
        <v>81</v>
      </c>
      <c r="H40" s="68" t="s">
        <v>82</v>
      </c>
      <c r="I40" s="68" t="s">
        <v>83</v>
      </c>
      <c r="J40" s="68" t="s">
        <v>84</v>
      </c>
      <c r="K40" s="68" t="s">
        <v>85</v>
      </c>
      <c r="L40" s="68" t="s">
        <v>86</v>
      </c>
      <c r="M40" s="68" t="s">
        <v>87</v>
      </c>
      <c r="N40" s="68" t="s">
        <v>88</v>
      </c>
      <c r="O40" s="68" t="s">
        <v>89</v>
      </c>
      <c r="P40" s="68" t="s">
        <v>90</v>
      </c>
      <c r="Q40" s="415" t="s">
        <v>91</v>
      </c>
      <c r="R40" s="416"/>
      <c r="S40" s="416"/>
      <c r="T40" s="416"/>
      <c r="U40" s="416"/>
      <c r="V40" s="416"/>
      <c r="W40" s="416"/>
      <c r="X40" s="417"/>
      <c r="Y40" s="415" t="s">
        <v>92</v>
      </c>
      <c r="Z40" s="416"/>
      <c r="AA40" s="416"/>
      <c r="AB40" s="416"/>
      <c r="AC40" s="416"/>
      <c r="AD40" s="416"/>
      <c r="AE40" s="430"/>
      <c r="AG40" s="24"/>
      <c r="AH40" s="24"/>
      <c r="AI40" s="24"/>
      <c r="AJ40" s="24"/>
      <c r="AK40" s="24"/>
      <c r="AL40" s="24"/>
      <c r="AM40" s="24"/>
      <c r="AN40" s="24"/>
      <c r="AO40" s="24"/>
    </row>
    <row r="41" spans="1:41" ht="86.25" customHeight="1" x14ac:dyDescent="0.35">
      <c r="A41" s="441" t="s">
        <v>497</v>
      </c>
      <c r="B41" s="443">
        <v>0.2</v>
      </c>
      <c r="C41" s="28" t="s">
        <v>66</v>
      </c>
      <c r="D41" s="29">
        <v>0</v>
      </c>
      <c r="E41" s="29">
        <v>0.1</v>
      </c>
      <c r="F41" s="29">
        <v>0.35</v>
      </c>
      <c r="G41" s="29">
        <v>0.35</v>
      </c>
      <c r="H41" s="29">
        <v>0.2</v>
      </c>
      <c r="I41" s="29">
        <v>0</v>
      </c>
      <c r="J41" s="29"/>
      <c r="K41" s="29"/>
      <c r="L41" s="29"/>
      <c r="M41" s="29"/>
      <c r="N41" s="29"/>
      <c r="O41" s="29"/>
      <c r="P41" s="78">
        <f t="shared" ref="P41:P48" si="0">SUM(D41:O41)</f>
        <v>1</v>
      </c>
      <c r="Q41" s="444" t="s">
        <v>93</v>
      </c>
      <c r="R41" s="445"/>
      <c r="S41" s="445"/>
      <c r="T41" s="445"/>
      <c r="U41" s="445"/>
      <c r="V41" s="445"/>
      <c r="W41" s="445"/>
      <c r="X41" s="446"/>
      <c r="Y41" s="450" t="s">
        <v>94</v>
      </c>
      <c r="Z41" s="451"/>
      <c r="AA41" s="451"/>
      <c r="AB41" s="451"/>
      <c r="AC41" s="451"/>
      <c r="AD41" s="451"/>
      <c r="AE41" s="452"/>
      <c r="AG41" s="25"/>
      <c r="AH41" s="25"/>
      <c r="AI41" s="25"/>
      <c r="AJ41" s="25"/>
      <c r="AK41" s="25"/>
      <c r="AL41" s="25"/>
      <c r="AM41" s="25"/>
      <c r="AN41" s="25"/>
      <c r="AO41" s="25"/>
    </row>
    <row r="42" spans="1:41" ht="86.25" customHeight="1" x14ac:dyDescent="0.35">
      <c r="A42" s="442"/>
      <c r="B42" s="443"/>
      <c r="C42" s="26" t="s">
        <v>70</v>
      </c>
      <c r="D42" s="27">
        <v>0</v>
      </c>
      <c r="E42" s="27">
        <v>0.1</v>
      </c>
      <c r="F42" s="27"/>
      <c r="G42" s="27"/>
      <c r="H42" s="27"/>
      <c r="I42" s="27"/>
      <c r="J42" s="27"/>
      <c r="K42" s="27"/>
      <c r="L42" s="27"/>
      <c r="M42" s="27"/>
      <c r="N42" s="27"/>
      <c r="O42" s="27"/>
      <c r="P42" s="78">
        <f t="shared" si="0"/>
        <v>0.1</v>
      </c>
      <c r="Q42" s="447"/>
      <c r="R42" s="448"/>
      <c r="S42" s="448"/>
      <c r="T42" s="448"/>
      <c r="U42" s="448"/>
      <c r="V42" s="448"/>
      <c r="W42" s="448"/>
      <c r="X42" s="449"/>
      <c r="Y42" s="453"/>
      <c r="Z42" s="454"/>
      <c r="AA42" s="454"/>
      <c r="AB42" s="454"/>
      <c r="AC42" s="454"/>
      <c r="AD42" s="454"/>
      <c r="AE42" s="455"/>
    </row>
    <row r="43" spans="1:41" ht="86.25" customHeight="1" x14ac:dyDescent="0.35">
      <c r="A43" s="456" t="s">
        <v>498</v>
      </c>
      <c r="B43" s="443">
        <v>0.24</v>
      </c>
      <c r="C43" s="28" t="s">
        <v>66</v>
      </c>
      <c r="D43" s="29">
        <v>0</v>
      </c>
      <c r="E43" s="29">
        <v>0.25</v>
      </c>
      <c r="F43" s="29">
        <v>0.25</v>
      </c>
      <c r="G43" s="29">
        <v>0.25</v>
      </c>
      <c r="H43" s="29">
        <v>0.25</v>
      </c>
      <c r="I43" s="29">
        <v>0</v>
      </c>
      <c r="J43" s="29"/>
      <c r="K43" s="29"/>
      <c r="L43" s="29"/>
      <c r="M43" s="29"/>
      <c r="N43" s="29"/>
      <c r="O43" s="29"/>
      <c r="P43" s="78">
        <f t="shared" si="0"/>
        <v>1</v>
      </c>
      <c r="Q43" s="444" t="s">
        <v>499</v>
      </c>
      <c r="R43" s="445"/>
      <c r="S43" s="445"/>
      <c r="T43" s="445"/>
      <c r="U43" s="445"/>
      <c r="V43" s="445"/>
      <c r="W43" s="445"/>
      <c r="X43" s="445"/>
      <c r="Y43" s="457" t="s">
        <v>95</v>
      </c>
      <c r="Z43" s="457"/>
      <c r="AA43" s="457"/>
      <c r="AB43" s="457"/>
      <c r="AC43" s="457"/>
      <c r="AD43" s="457"/>
      <c r="AE43" s="457"/>
    </row>
    <row r="44" spans="1:41" ht="86.25" customHeight="1" x14ac:dyDescent="0.35">
      <c r="A44" s="442"/>
      <c r="B44" s="443"/>
      <c r="C44" s="26" t="s">
        <v>70</v>
      </c>
      <c r="D44" s="27">
        <v>0</v>
      </c>
      <c r="E44" s="27">
        <v>0.23</v>
      </c>
      <c r="F44" s="27"/>
      <c r="G44" s="27"/>
      <c r="H44" s="27"/>
      <c r="I44" s="27"/>
      <c r="J44" s="27"/>
      <c r="K44" s="27"/>
      <c r="L44" s="27"/>
      <c r="M44" s="27"/>
      <c r="N44" s="27"/>
      <c r="O44" s="27"/>
      <c r="P44" s="78">
        <f t="shared" si="0"/>
        <v>0.23</v>
      </c>
      <c r="Q44" s="447"/>
      <c r="R44" s="448"/>
      <c r="S44" s="448"/>
      <c r="T44" s="448"/>
      <c r="U44" s="448"/>
      <c r="V44" s="448"/>
      <c r="W44" s="448"/>
      <c r="X44" s="448"/>
      <c r="Y44" s="457"/>
      <c r="Z44" s="457"/>
      <c r="AA44" s="457"/>
      <c r="AB44" s="457"/>
      <c r="AC44" s="457"/>
      <c r="AD44" s="457"/>
      <c r="AE44" s="457"/>
    </row>
    <row r="45" spans="1:41" ht="86.25" customHeight="1" x14ac:dyDescent="0.35">
      <c r="A45" s="458" t="s">
        <v>96</v>
      </c>
      <c r="B45" s="443">
        <v>0.09</v>
      </c>
      <c r="C45" s="28" t="s">
        <v>66</v>
      </c>
      <c r="D45" s="29">
        <v>0</v>
      </c>
      <c r="E45" s="29">
        <v>0</v>
      </c>
      <c r="F45" s="29">
        <v>0</v>
      </c>
      <c r="G45" s="29">
        <v>0</v>
      </c>
      <c r="H45" s="29">
        <v>1</v>
      </c>
      <c r="I45" s="29">
        <v>0</v>
      </c>
      <c r="J45" s="29"/>
      <c r="K45" s="29"/>
      <c r="L45" s="29"/>
      <c r="M45" s="29"/>
      <c r="N45" s="29"/>
      <c r="O45" s="29"/>
      <c r="P45" s="78">
        <f t="shared" si="0"/>
        <v>1</v>
      </c>
      <c r="Q45" s="444" t="s">
        <v>500</v>
      </c>
      <c r="R45" s="445"/>
      <c r="S45" s="445"/>
      <c r="T45" s="445"/>
      <c r="U45" s="445"/>
      <c r="V45" s="445"/>
      <c r="W45" s="445"/>
      <c r="X45" s="446"/>
      <c r="Y45" s="453" t="s">
        <v>56</v>
      </c>
      <c r="Z45" s="454"/>
      <c r="AA45" s="454"/>
      <c r="AB45" s="454"/>
      <c r="AC45" s="454"/>
      <c r="AD45" s="454"/>
      <c r="AE45" s="455"/>
    </row>
    <row r="46" spans="1:41" ht="86.25" customHeight="1" x14ac:dyDescent="0.35">
      <c r="A46" s="458"/>
      <c r="B46" s="443"/>
      <c r="C46" s="26" t="s">
        <v>70</v>
      </c>
      <c r="D46" s="27">
        <v>0</v>
      </c>
      <c r="E46" s="27">
        <v>0</v>
      </c>
      <c r="F46" s="27"/>
      <c r="G46" s="27"/>
      <c r="H46" s="27"/>
      <c r="I46" s="27"/>
      <c r="J46" s="27"/>
      <c r="K46" s="27"/>
      <c r="L46" s="27"/>
      <c r="M46" s="27"/>
      <c r="N46" s="27"/>
      <c r="O46" s="27"/>
      <c r="P46" s="78">
        <f t="shared" si="0"/>
        <v>0</v>
      </c>
      <c r="Q46" s="447"/>
      <c r="R46" s="448"/>
      <c r="S46" s="448"/>
      <c r="T46" s="448"/>
      <c r="U46" s="448"/>
      <c r="V46" s="448"/>
      <c r="W46" s="448"/>
      <c r="X46" s="449"/>
      <c r="Y46" s="459"/>
      <c r="Z46" s="460"/>
      <c r="AA46" s="460"/>
      <c r="AB46" s="460"/>
      <c r="AC46" s="460"/>
      <c r="AD46" s="460"/>
      <c r="AE46" s="461"/>
    </row>
    <row r="47" spans="1:41" ht="86.25" customHeight="1" x14ac:dyDescent="0.35">
      <c r="A47" s="462" t="s">
        <v>97</v>
      </c>
      <c r="B47" s="443">
        <v>0.12</v>
      </c>
      <c r="C47" s="28" t="s">
        <v>66</v>
      </c>
      <c r="D47" s="29">
        <v>0</v>
      </c>
      <c r="E47" s="29">
        <v>0.25</v>
      </c>
      <c r="F47" s="29">
        <v>0.25</v>
      </c>
      <c r="G47" s="29">
        <v>0.25</v>
      </c>
      <c r="H47" s="29">
        <v>0.25</v>
      </c>
      <c r="I47" s="29">
        <v>0</v>
      </c>
      <c r="J47" s="29"/>
      <c r="K47" s="29"/>
      <c r="L47" s="29"/>
      <c r="M47" s="29"/>
      <c r="N47" s="29"/>
      <c r="O47" s="29"/>
      <c r="P47" s="78">
        <f t="shared" si="0"/>
        <v>1</v>
      </c>
      <c r="Q47" s="444" t="s">
        <v>98</v>
      </c>
      <c r="R47" s="445"/>
      <c r="S47" s="445"/>
      <c r="T47" s="445"/>
      <c r="U47" s="445"/>
      <c r="V47" s="445"/>
      <c r="W47" s="445"/>
      <c r="X47" s="446"/>
      <c r="Y47" s="450" t="s">
        <v>99</v>
      </c>
      <c r="Z47" s="451"/>
      <c r="AA47" s="451"/>
      <c r="AB47" s="451"/>
      <c r="AC47" s="451"/>
      <c r="AD47" s="451"/>
      <c r="AE47" s="452"/>
    </row>
    <row r="48" spans="1:41" ht="86.25" customHeight="1" thickBot="1" x14ac:dyDescent="0.4">
      <c r="A48" s="463"/>
      <c r="B48" s="464"/>
      <c r="C48" s="23" t="s">
        <v>70</v>
      </c>
      <c r="D48" s="30">
        <v>0</v>
      </c>
      <c r="E48" s="30">
        <v>0.25</v>
      </c>
      <c r="F48" s="30"/>
      <c r="G48" s="30"/>
      <c r="H48" s="30"/>
      <c r="I48" s="30"/>
      <c r="J48" s="30"/>
      <c r="K48" s="30"/>
      <c r="L48" s="30"/>
      <c r="M48" s="30"/>
      <c r="N48" s="30"/>
      <c r="O48" s="30"/>
      <c r="P48" s="79">
        <f t="shared" si="0"/>
        <v>0.25</v>
      </c>
      <c r="Q48" s="447"/>
      <c r="R48" s="448"/>
      <c r="S48" s="448"/>
      <c r="T48" s="448"/>
      <c r="U48" s="448"/>
      <c r="V48" s="448"/>
      <c r="W48" s="448"/>
      <c r="X48" s="449"/>
      <c r="Y48" s="459"/>
      <c r="Z48" s="460"/>
      <c r="AA48" s="460"/>
      <c r="AB48" s="460"/>
      <c r="AC48" s="460"/>
      <c r="AD48" s="460"/>
      <c r="AE48" s="461"/>
    </row>
    <row r="49" spans="1:1" ht="15" customHeight="1" x14ac:dyDescent="0.35">
      <c r="A49" s="2" t="s">
        <v>100</v>
      </c>
    </row>
  </sheetData>
  <mergeCells count="83">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EAC7D9C-DBFE-4301-8058-AEE73ACA4241}">
      <formula1>$B$21:$M$21</formula1>
    </dataValidation>
    <dataValidation type="textLength" operator="lessThanOrEqual" allowBlank="1" showInputMessage="1" showErrorMessage="1" errorTitle="Máximo 2.000 caracteres" error="Máximo 2.000 caracteres" promptTitle="2.000 caracteres" sqref="Q30:Q31" xr:uid="{3981EBC1-FAB7-488A-8200-4789FC4BF812}">
      <formula1>2000</formula1>
    </dataValidation>
    <dataValidation type="textLength" operator="lessThanOrEqual" allowBlank="1" showInputMessage="1" showErrorMessage="1" errorTitle="Máximo 2.000 caracteres" error="Máximo 2.000 caracteres" sqref="AC35 Q35 Y35 Q43 Q41 Q45 Q47" xr:uid="{3EDAE194-0427-44C6-9998-7695ADBAE0C9}">
      <formula1>2000</formula1>
    </dataValidation>
  </dataValidations>
  <printOptions horizontalCentered="1"/>
  <pageMargins left="0.39370078740157483" right="0.39370078740157483" top="0.39370078740157483" bottom="0.39370078740157483" header="0" footer="0"/>
  <pageSetup scale="2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A9C1-BE41-4568-A86A-07E34E681D0D}">
  <sheetPr>
    <tabColor theme="7" tint="0.39997558519241921"/>
  </sheetPr>
  <dimension ref="A1:AN65"/>
  <sheetViews>
    <sheetView showGridLines="0" tabSelected="1" view="pageBreakPreview" topLeftCell="J36" zoomScale="65" zoomScaleNormal="60" zoomScaleSheetLayoutView="65" workbookViewId="0">
      <selection activeCell="AF44" sqref="AF44"/>
    </sheetView>
  </sheetViews>
  <sheetFormatPr baseColWidth="10" defaultColWidth="10.81640625" defaultRowHeight="14.5" x14ac:dyDescent="0.35"/>
  <cols>
    <col min="1" max="1" width="38.453125" style="2" customWidth="1"/>
    <col min="2" max="2" width="16.81640625" style="2" customWidth="1"/>
    <col min="3" max="3" width="22.81640625" style="2" customWidth="1"/>
    <col min="4" max="13" width="16.81640625" style="2" customWidth="1"/>
    <col min="14" max="14" width="22" style="2" customWidth="1"/>
    <col min="15" max="15" width="9.1796875" style="2" customWidth="1"/>
    <col min="16" max="16" width="25.7265625" style="2" customWidth="1"/>
    <col min="17" max="21" width="27.1796875" style="2" customWidth="1"/>
    <col min="22" max="27" width="18.1796875" style="2" customWidth="1"/>
    <col min="28" max="28" width="22.7265625" style="2" customWidth="1"/>
    <col min="29" max="29" width="19" style="2" customWidth="1"/>
    <col min="30" max="30" width="19.453125" style="2" customWidth="1"/>
    <col min="31" max="31" width="20.54296875" style="2" customWidth="1"/>
    <col min="32" max="32" width="18.453125" style="2" bestFit="1" customWidth="1"/>
    <col min="33" max="36" width="13.08984375" style="2" customWidth="1"/>
    <col min="37" max="37" width="4.7265625" style="2" customWidth="1"/>
    <col min="38" max="38" width="23" style="2" bestFit="1" customWidth="1"/>
    <col min="39" max="39" width="10.81640625" style="2"/>
    <col min="40" max="40" width="18.453125" style="2" bestFit="1" customWidth="1"/>
    <col min="41" max="41" width="16.1796875" style="2" customWidth="1"/>
    <col min="42" max="16384" width="10.81640625" style="2"/>
  </cols>
  <sheetData>
    <row r="1" spans="1:31" ht="32.25" customHeight="1" x14ac:dyDescent="0.35">
      <c r="A1" s="332"/>
      <c r="B1" s="335"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7"/>
      <c r="AB1" s="338" t="s">
        <v>1</v>
      </c>
      <c r="AC1" s="339"/>
      <c r="AD1" s="339"/>
      <c r="AE1" s="340"/>
    </row>
    <row r="2" spans="1:31" ht="30.75" customHeight="1" x14ac:dyDescent="0.35">
      <c r="A2" s="333"/>
      <c r="B2" s="335" t="s">
        <v>2</v>
      </c>
      <c r="C2" s="336"/>
      <c r="D2" s="336"/>
      <c r="E2" s="336"/>
      <c r="F2" s="336"/>
      <c r="G2" s="336"/>
      <c r="H2" s="336"/>
      <c r="I2" s="336"/>
      <c r="J2" s="336"/>
      <c r="K2" s="336"/>
      <c r="L2" s="336"/>
      <c r="M2" s="336"/>
      <c r="N2" s="336"/>
      <c r="O2" s="336"/>
      <c r="P2" s="336"/>
      <c r="Q2" s="336"/>
      <c r="R2" s="336"/>
      <c r="S2" s="336"/>
      <c r="T2" s="336"/>
      <c r="U2" s="336"/>
      <c r="V2" s="336"/>
      <c r="W2" s="336"/>
      <c r="X2" s="336"/>
      <c r="Y2" s="336"/>
      <c r="Z2" s="336"/>
      <c r="AA2" s="337"/>
      <c r="AB2" s="338" t="s">
        <v>101</v>
      </c>
      <c r="AC2" s="339"/>
      <c r="AD2" s="339"/>
      <c r="AE2" s="340"/>
    </row>
    <row r="3" spans="1:31" ht="24" customHeight="1" x14ac:dyDescent="0.35">
      <c r="A3" s="333"/>
      <c r="B3" s="341" t="s">
        <v>4</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102</v>
      </c>
      <c r="AC3" s="339"/>
      <c r="AD3" s="339"/>
      <c r="AE3" s="340"/>
    </row>
    <row r="4" spans="1:31" ht="21.75" customHeight="1" x14ac:dyDescent="0.35">
      <c r="A4" s="334"/>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6</v>
      </c>
      <c r="AC4" s="348"/>
      <c r="AD4" s="348"/>
      <c r="AE4" s="349"/>
    </row>
    <row r="5" spans="1:31" ht="9" customHeight="1" x14ac:dyDescent="0.35">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5">
      <c r="A7" s="350" t="s">
        <v>7</v>
      </c>
      <c r="B7" s="351"/>
      <c r="C7" s="365" t="s">
        <v>8</v>
      </c>
      <c r="D7" s="350" t="s">
        <v>9</v>
      </c>
      <c r="E7" s="368"/>
      <c r="F7" s="368"/>
      <c r="G7" s="368"/>
      <c r="H7" s="351"/>
      <c r="I7" s="371">
        <v>45356</v>
      </c>
      <c r="J7" s="372"/>
      <c r="K7" s="350" t="s">
        <v>10</v>
      </c>
      <c r="L7" s="351"/>
      <c r="M7" s="377" t="s">
        <v>11</v>
      </c>
      <c r="N7" s="378"/>
      <c r="O7" s="382"/>
      <c r="P7" s="383"/>
      <c r="Q7" s="4"/>
      <c r="R7" s="4"/>
      <c r="S7" s="4"/>
      <c r="T7" s="4"/>
      <c r="U7" s="4"/>
      <c r="V7" s="4"/>
      <c r="W7" s="4"/>
      <c r="X7" s="4"/>
      <c r="Y7" s="4"/>
      <c r="Z7" s="5"/>
      <c r="AA7" s="4"/>
      <c r="AB7" s="4"/>
      <c r="AD7" s="7"/>
      <c r="AE7" s="8"/>
    </row>
    <row r="8" spans="1:31" x14ac:dyDescent="0.35">
      <c r="A8" s="352"/>
      <c r="B8" s="353"/>
      <c r="C8" s="366" t="s">
        <v>8</v>
      </c>
      <c r="D8" s="352"/>
      <c r="E8" s="369"/>
      <c r="F8" s="369"/>
      <c r="G8" s="369"/>
      <c r="H8" s="353"/>
      <c r="I8" s="373"/>
      <c r="J8" s="374"/>
      <c r="K8" s="352"/>
      <c r="L8" s="353"/>
      <c r="M8" s="384" t="s">
        <v>12</v>
      </c>
      <c r="N8" s="385"/>
      <c r="O8" s="386"/>
      <c r="P8" s="387"/>
      <c r="Q8" s="4"/>
      <c r="R8" s="4"/>
      <c r="S8" s="4"/>
      <c r="T8" s="4"/>
      <c r="U8" s="4"/>
      <c r="V8" s="4"/>
      <c r="W8" s="4"/>
      <c r="X8" s="4"/>
      <c r="Y8" s="4"/>
      <c r="Z8" s="5"/>
      <c r="AA8" s="4"/>
      <c r="AB8" s="4"/>
      <c r="AD8" s="7"/>
      <c r="AE8" s="8"/>
    </row>
    <row r="9" spans="1:31" x14ac:dyDescent="0.35">
      <c r="A9" s="354"/>
      <c r="B9" s="355"/>
      <c r="C9" s="367" t="s">
        <v>8</v>
      </c>
      <c r="D9" s="354"/>
      <c r="E9" s="370"/>
      <c r="F9" s="370"/>
      <c r="G9" s="370"/>
      <c r="H9" s="355"/>
      <c r="I9" s="375"/>
      <c r="J9" s="376"/>
      <c r="K9" s="354"/>
      <c r="L9" s="355"/>
      <c r="M9" s="388" t="s">
        <v>13</v>
      </c>
      <c r="N9" s="389"/>
      <c r="O9" s="390" t="s">
        <v>14</v>
      </c>
      <c r="P9" s="391"/>
      <c r="Q9" s="4"/>
      <c r="R9" s="4"/>
      <c r="S9" s="4"/>
      <c r="T9" s="4"/>
      <c r="U9" s="4"/>
      <c r="V9" s="4"/>
      <c r="W9" s="4"/>
      <c r="X9" s="4"/>
      <c r="Y9" s="4"/>
      <c r="Z9" s="5"/>
      <c r="AA9" s="4"/>
      <c r="AB9" s="4"/>
      <c r="AD9" s="7"/>
      <c r="AE9" s="8"/>
    </row>
    <row r="10" spans="1:31" ht="15" customHeight="1" x14ac:dyDescent="0.35">
      <c r="A10" s="57"/>
      <c r="B10" s="58"/>
      <c r="C10" s="58"/>
      <c r="D10" s="9"/>
      <c r="E10" s="9"/>
      <c r="F10" s="9"/>
      <c r="G10" s="9"/>
      <c r="H10" s="9"/>
      <c r="I10" s="54"/>
      <c r="J10" s="54"/>
      <c r="K10" s="9"/>
      <c r="L10" s="9"/>
      <c r="M10" s="55"/>
      <c r="N10" s="55"/>
      <c r="O10" s="56"/>
      <c r="P10" s="56"/>
      <c r="Q10" s="58"/>
      <c r="R10" s="58"/>
      <c r="S10" s="58"/>
      <c r="T10" s="58"/>
      <c r="U10" s="58"/>
      <c r="V10" s="58"/>
      <c r="W10" s="58"/>
      <c r="X10" s="58"/>
      <c r="Y10" s="58"/>
      <c r="Z10" s="59"/>
      <c r="AA10" s="58"/>
      <c r="AB10" s="58"/>
      <c r="AD10" s="60"/>
      <c r="AE10" s="61"/>
    </row>
    <row r="11" spans="1:31" ht="15" customHeight="1" x14ac:dyDescent="0.35">
      <c r="A11" s="350" t="s">
        <v>15</v>
      </c>
      <c r="B11" s="351"/>
      <c r="C11" s="356" t="s">
        <v>16</v>
      </c>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8"/>
    </row>
    <row r="12" spans="1:31" ht="15" customHeight="1" x14ac:dyDescent="0.35">
      <c r="A12" s="352"/>
      <c r="B12" s="353"/>
      <c r="C12" s="359"/>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1"/>
    </row>
    <row r="13" spans="1:31" ht="15" customHeight="1" x14ac:dyDescent="0.35">
      <c r="A13" s="354"/>
      <c r="B13" s="355"/>
      <c r="C13" s="362"/>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4"/>
    </row>
    <row r="14" spans="1:31" ht="9" customHeigh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x14ac:dyDescent="0.35">
      <c r="A15" s="392" t="s">
        <v>17</v>
      </c>
      <c r="B15" s="393"/>
      <c r="C15" s="394" t="s">
        <v>18</v>
      </c>
      <c r="D15" s="395"/>
      <c r="E15" s="395"/>
      <c r="F15" s="395"/>
      <c r="G15" s="395"/>
      <c r="H15" s="395"/>
      <c r="I15" s="395"/>
      <c r="J15" s="395"/>
      <c r="K15" s="396"/>
      <c r="L15" s="397" t="s">
        <v>19</v>
      </c>
      <c r="M15" s="398"/>
      <c r="N15" s="398"/>
      <c r="O15" s="398"/>
      <c r="P15" s="398"/>
      <c r="Q15" s="399"/>
      <c r="R15" s="465" t="s">
        <v>20</v>
      </c>
      <c r="S15" s="466"/>
      <c r="T15" s="466"/>
      <c r="U15" s="466"/>
      <c r="V15" s="466"/>
      <c r="W15" s="466"/>
      <c r="X15" s="467"/>
      <c r="Y15" s="397" t="s">
        <v>21</v>
      </c>
      <c r="Z15" s="399"/>
      <c r="AA15" s="379" t="s">
        <v>22</v>
      </c>
      <c r="AB15" s="380"/>
      <c r="AC15" s="380"/>
      <c r="AD15" s="380"/>
      <c r="AE15" s="381"/>
    </row>
    <row r="16" spans="1:31" ht="9" customHeight="1" x14ac:dyDescent="0.35">
      <c r="A16" s="6"/>
      <c r="B16" s="4"/>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D16" s="7"/>
      <c r="AE16" s="8"/>
    </row>
    <row r="17" spans="1:36" s="16" customFormat="1" ht="37.5" customHeight="1" x14ac:dyDescent="0.35">
      <c r="A17" s="392" t="s">
        <v>23</v>
      </c>
      <c r="B17" s="393"/>
      <c r="C17" s="379" t="s">
        <v>103</v>
      </c>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1"/>
    </row>
    <row r="18" spans="1:36" ht="16.5" customHeigh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6" ht="32.15" customHeight="1" x14ac:dyDescent="0.35">
      <c r="A19" s="397" t="s">
        <v>25</v>
      </c>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9"/>
    </row>
    <row r="20" spans="1:36" ht="32.15" customHeight="1" x14ac:dyDescent="0.35">
      <c r="A20" s="72" t="s">
        <v>26</v>
      </c>
      <c r="B20" s="401" t="s">
        <v>27</v>
      </c>
      <c r="C20" s="402"/>
      <c r="D20" s="402"/>
      <c r="E20" s="402"/>
      <c r="F20" s="402"/>
      <c r="G20" s="402"/>
      <c r="H20" s="402"/>
      <c r="I20" s="402"/>
      <c r="J20" s="402"/>
      <c r="K20" s="402"/>
      <c r="L20" s="402"/>
      <c r="M20" s="402"/>
      <c r="N20" s="402"/>
      <c r="O20" s="403"/>
      <c r="P20" s="397" t="s">
        <v>28</v>
      </c>
      <c r="Q20" s="398"/>
      <c r="R20" s="398"/>
      <c r="S20" s="398"/>
      <c r="T20" s="398"/>
      <c r="U20" s="398"/>
      <c r="V20" s="398"/>
      <c r="W20" s="398"/>
      <c r="X20" s="398"/>
      <c r="Y20" s="398"/>
      <c r="Z20" s="398"/>
      <c r="AA20" s="398"/>
      <c r="AB20" s="398"/>
      <c r="AC20" s="398"/>
      <c r="AD20" s="398"/>
      <c r="AE20" s="399"/>
    </row>
    <row r="21" spans="1:36" ht="32.15" customHeight="1" x14ac:dyDescent="0.35">
      <c r="A21" s="57"/>
      <c r="B21" s="80" t="s">
        <v>29</v>
      </c>
      <c r="C21" s="81" t="s">
        <v>8</v>
      </c>
      <c r="D21" s="81" t="s">
        <v>30</v>
      </c>
      <c r="E21" s="81" t="s">
        <v>31</v>
      </c>
      <c r="F21" s="81" t="s">
        <v>32</v>
      </c>
      <c r="G21" s="81" t="s">
        <v>33</v>
      </c>
      <c r="H21" s="81" t="s">
        <v>34</v>
      </c>
      <c r="I21" s="81" t="s">
        <v>35</v>
      </c>
      <c r="J21" s="81" t="s">
        <v>36</v>
      </c>
      <c r="K21" s="81" t="s">
        <v>37</v>
      </c>
      <c r="L21" s="81" t="s">
        <v>38</v>
      </c>
      <c r="M21" s="81" t="s">
        <v>39</v>
      </c>
      <c r="N21" s="81" t="s">
        <v>40</v>
      </c>
      <c r="O21" s="82" t="s">
        <v>41</v>
      </c>
      <c r="P21" s="103"/>
      <c r="Q21" s="72" t="s">
        <v>29</v>
      </c>
      <c r="R21" s="73" t="s">
        <v>8</v>
      </c>
      <c r="S21" s="73" t="s">
        <v>30</v>
      </c>
      <c r="T21" s="73" t="s">
        <v>31</v>
      </c>
      <c r="U21" s="73" t="s">
        <v>32</v>
      </c>
      <c r="V21" s="73" t="s">
        <v>33</v>
      </c>
      <c r="W21" s="73" t="s">
        <v>34</v>
      </c>
      <c r="X21" s="73" t="s">
        <v>35</v>
      </c>
      <c r="Y21" s="73" t="s">
        <v>36</v>
      </c>
      <c r="Z21" s="73" t="s">
        <v>37</v>
      </c>
      <c r="AA21" s="73" t="s">
        <v>38</v>
      </c>
      <c r="AB21" s="73" t="s">
        <v>39</v>
      </c>
      <c r="AC21" s="73" t="s">
        <v>40</v>
      </c>
      <c r="AD21" s="102" t="s">
        <v>42</v>
      </c>
      <c r="AE21" s="102" t="s">
        <v>43</v>
      </c>
    </row>
    <row r="22" spans="1:36" ht="32.15" customHeight="1" x14ac:dyDescent="0.35">
      <c r="A22" s="99" t="s">
        <v>44</v>
      </c>
      <c r="B22" s="263">
        <v>0</v>
      </c>
      <c r="C22" s="264">
        <v>32007000</v>
      </c>
      <c r="D22" s="264">
        <v>0</v>
      </c>
      <c r="E22" s="264">
        <v>0</v>
      </c>
      <c r="F22" s="264">
        <v>0</v>
      </c>
      <c r="G22" s="264">
        <v>18826842</v>
      </c>
      <c r="H22" s="264"/>
      <c r="I22" s="264"/>
      <c r="J22" s="264"/>
      <c r="K22" s="264"/>
      <c r="L22" s="264"/>
      <c r="M22" s="264"/>
      <c r="N22" s="264">
        <f>SUM(B22:M22)</f>
        <v>50833842</v>
      </c>
      <c r="O22" s="64"/>
      <c r="P22" s="99" t="s">
        <v>45</v>
      </c>
      <c r="Q22" s="269">
        <v>0</v>
      </c>
      <c r="R22" s="270">
        <v>377491666.66666663</v>
      </c>
      <c r="S22" s="270">
        <v>566237500</v>
      </c>
      <c r="T22" s="270">
        <v>188745833.33333331</v>
      </c>
      <c r="U22" s="270">
        <v>0</v>
      </c>
      <c r="V22" s="270"/>
      <c r="W22" s="270"/>
      <c r="X22" s="270"/>
      <c r="Y22" s="270"/>
      <c r="Z22" s="270"/>
      <c r="AA22" s="270"/>
      <c r="AB22" s="270"/>
      <c r="AC22" s="270">
        <f>SUM(Q22:AB22)</f>
        <v>1132475000</v>
      </c>
      <c r="AE22" s="74"/>
    </row>
    <row r="23" spans="1:36" ht="32.15" customHeight="1" x14ac:dyDescent="0.35">
      <c r="A23" s="100" t="s">
        <v>46</v>
      </c>
      <c r="B23" s="265"/>
      <c r="C23" s="266"/>
      <c r="D23" s="266"/>
      <c r="E23" s="266"/>
      <c r="F23" s="266"/>
      <c r="G23" s="266"/>
      <c r="H23" s="266"/>
      <c r="I23" s="266"/>
      <c r="J23" s="266"/>
      <c r="K23" s="266"/>
      <c r="L23" s="266"/>
      <c r="M23" s="266"/>
      <c r="N23" s="266">
        <f>SUM(B23:M23)</f>
        <v>0</v>
      </c>
      <c r="O23" s="66" t="str">
        <f>IFERROR(N23/(SUMIF(B23:M23,"&gt;0",B22:M22))," ")</f>
        <v xml:space="preserve"> </v>
      </c>
      <c r="P23" s="100" t="s">
        <v>47</v>
      </c>
      <c r="Q23" s="265">
        <v>0</v>
      </c>
      <c r="R23" s="266">
        <v>440771400</v>
      </c>
      <c r="S23" s="266"/>
      <c r="T23" s="266"/>
      <c r="U23" s="266"/>
      <c r="V23" s="266"/>
      <c r="W23" s="266"/>
      <c r="X23" s="266"/>
      <c r="Y23" s="266"/>
      <c r="Z23" s="266"/>
      <c r="AA23" s="266"/>
      <c r="AB23" s="266"/>
      <c r="AC23" s="266">
        <f>SUM(Q23:AB23)</f>
        <v>440771400</v>
      </c>
      <c r="AD23" s="62">
        <f>AC23/SUM(Q22:V22)</f>
        <v>0.38921071105322413</v>
      </c>
      <c r="AE23" s="65">
        <f>AC23/AC22</f>
        <v>0.38921071105322413</v>
      </c>
    </row>
    <row r="24" spans="1:36" ht="32.15" customHeight="1" x14ac:dyDescent="0.35">
      <c r="A24" s="100" t="s">
        <v>48</v>
      </c>
      <c r="B24" s="263">
        <v>0</v>
      </c>
      <c r="C24" s="264">
        <v>32007000</v>
      </c>
      <c r="D24" s="264">
        <v>0</v>
      </c>
      <c r="E24" s="264">
        <v>0</v>
      </c>
      <c r="F24" s="264">
        <v>0</v>
      </c>
      <c r="G24" s="264">
        <v>18826842</v>
      </c>
      <c r="H24" s="266"/>
      <c r="I24" s="266"/>
      <c r="J24" s="266"/>
      <c r="K24" s="266"/>
      <c r="L24" s="266"/>
      <c r="M24" s="266"/>
      <c r="N24" s="266">
        <f>SUM(B24:M24)</f>
        <v>50833842</v>
      </c>
      <c r="O24" s="63"/>
      <c r="P24" s="100" t="s">
        <v>44</v>
      </c>
      <c r="Q24" s="265"/>
      <c r="R24" s="266">
        <v>0</v>
      </c>
      <c r="S24" s="266">
        <v>377491666.66666663</v>
      </c>
      <c r="T24" s="266">
        <v>566237500</v>
      </c>
      <c r="U24" s="266">
        <v>188745833.33333331</v>
      </c>
      <c r="V24" s="266"/>
      <c r="W24" s="266"/>
      <c r="X24" s="266"/>
      <c r="Y24" s="266"/>
      <c r="Z24" s="266"/>
      <c r="AA24" s="266"/>
      <c r="AB24" s="266"/>
      <c r="AC24" s="266">
        <f>SUM(Q24:AB24)</f>
        <v>1132475000</v>
      </c>
      <c r="AD24" s="62"/>
      <c r="AE24" s="75"/>
    </row>
    <row r="25" spans="1:36" ht="32.15" customHeight="1" x14ac:dyDescent="0.35">
      <c r="A25" s="101" t="s">
        <v>49</v>
      </c>
      <c r="B25" s="267">
        <v>18816799</v>
      </c>
      <c r="C25" s="268">
        <v>14769044</v>
      </c>
      <c r="D25" s="268"/>
      <c r="E25" s="268"/>
      <c r="F25" s="268"/>
      <c r="G25" s="268"/>
      <c r="H25" s="268"/>
      <c r="I25" s="268"/>
      <c r="J25" s="268"/>
      <c r="K25" s="268"/>
      <c r="L25" s="268"/>
      <c r="M25" s="268"/>
      <c r="N25" s="268">
        <f>SUM(B25:M25)</f>
        <v>33585843</v>
      </c>
      <c r="O25" s="210">
        <f>IFERROR(N25/(SUMIF(B25:M25,"&gt;0",B24:M24))," ")</f>
        <v>1.0493280532383542</v>
      </c>
      <c r="P25" s="101" t="s">
        <v>49</v>
      </c>
      <c r="Q25" s="267">
        <v>0</v>
      </c>
      <c r="R25" s="268">
        <v>0</v>
      </c>
      <c r="S25" s="268"/>
      <c r="T25" s="268"/>
      <c r="U25" s="268"/>
      <c r="V25" s="268"/>
      <c r="W25" s="268"/>
      <c r="X25" s="268"/>
      <c r="Y25" s="268"/>
      <c r="Z25" s="268"/>
      <c r="AA25" s="268"/>
      <c r="AB25" s="268"/>
      <c r="AC25" s="268">
        <f>SUM(Q25:AB25)</f>
        <v>0</v>
      </c>
      <c r="AD25" s="83">
        <f>AC25/SUM(Q24:V24)</f>
        <v>0</v>
      </c>
      <c r="AE25" s="85">
        <f>AC25/AC24</f>
        <v>0</v>
      </c>
    </row>
    <row r="26" spans="1:36" customFormat="1" ht="16.5" customHeight="1" x14ac:dyDescent="0.35">
      <c r="AG26" s="2"/>
      <c r="AH26" s="2"/>
      <c r="AI26" s="2"/>
      <c r="AJ26" s="2"/>
    </row>
    <row r="27" spans="1:36" ht="34" customHeight="1" x14ac:dyDescent="0.35">
      <c r="A27" s="404" t="s">
        <v>50</v>
      </c>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6"/>
    </row>
    <row r="28" spans="1:36" ht="15" customHeight="1" x14ac:dyDescent="0.35">
      <c r="A28" s="407" t="s">
        <v>51</v>
      </c>
      <c r="B28" s="408" t="s">
        <v>52</v>
      </c>
      <c r="C28" s="408"/>
      <c r="D28" s="408" t="s">
        <v>53</v>
      </c>
      <c r="E28" s="408"/>
      <c r="F28" s="408"/>
      <c r="G28" s="408"/>
      <c r="H28" s="408"/>
      <c r="I28" s="408"/>
      <c r="J28" s="408"/>
      <c r="K28" s="408"/>
      <c r="L28" s="408"/>
      <c r="M28" s="408"/>
      <c r="N28" s="408"/>
      <c r="O28" s="408"/>
      <c r="P28" s="408" t="s">
        <v>40</v>
      </c>
      <c r="Q28" s="408" t="s">
        <v>54</v>
      </c>
      <c r="R28" s="408"/>
      <c r="S28" s="408"/>
      <c r="T28" s="408"/>
      <c r="U28" s="408"/>
      <c r="V28" s="408"/>
      <c r="W28" s="408"/>
      <c r="X28" s="408"/>
      <c r="Y28" s="408" t="s">
        <v>55</v>
      </c>
      <c r="Z28" s="408"/>
      <c r="AA28" s="408"/>
      <c r="AB28" s="408"/>
      <c r="AC28" s="408"/>
      <c r="AD28" s="408"/>
      <c r="AE28" s="409"/>
    </row>
    <row r="29" spans="1:36" ht="27" customHeight="1" x14ac:dyDescent="0.35">
      <c r="A29" s="407"/>
      <c r="B29" s="408"/>
      <c r="C29" s="408"/>
      <c r="D29" s="68" t="s">
        <v>29</v>
      </c>
      <c r="E29" s="68" t="s">
        <v>8</v>
      </c>
      <c r="F29" s="68" t="s">
        <v>30</v>
      </c>
      <c r="G29" s="68" t="s">
        <v>31</v>
      </c>
      <c r="H29" s="68" t="s">
        <v>32</v>
      </c>
      <c r="I29" s="68" t="s">
        <v>33</v>
      </c>
      <c r="J29" s="68" t="s">
        <v>34</v>
      </c>
      <c r="K29" s="68" t="s">
        <v>35</v>
      </c>
      <c r="L29" s="68" t="s">
        <v>36</v>
      </c>
      <c r="M29" s="68" t="s">
        <v>37</v>
      </c>
      <c r="N29" s="68" t="s">
        <v>38</v>
      </c>
      <c r="O29" s="68" t="s">
        <v>39</v>
      </c>
      <c r="P29" s="408"/>
      <c r="Q29" s="408"/>
      <c r="R29" s="408"/>
      <c r="S29" s="408"/>
      <c r="T29" s="408"/>
      <c r="U29" s="408"/>
      <c r="V29" s="408"/>
      <c r="W29" s="408"/>
      <c r="X29" s="408"/>
      <c r="Y29" s="408"/>
      <c r="Z29" s="408"/>
      <c r="AA29" s="408"/>
      <c r="AB29" s="408"/>
      <c r="AC29" s="408"/>
      <c r="AD29" s="408"/>
      <c r="AE29" s="409"/>
    </row>
    <row r="30" spans="1:36" ht="111" customHeight="1" x14ac:dyDescent="0.35">
      <c r="A30" s="107" t="str">
        <f>C17</f>
        <v>Diseñar e implementar una (1) estrategia para el desarrollo de capacidades socioemocionales y técnicas de las mujeres en toda su diversidad para su emprendimiento y empleabilidad.</v>
      </c>
      <c r="B30" s="410"/>
      <c r="C30" s="410"/>
      <c r="D30" s="71"/>
      <c r="E30" s="71"/>
      <c r="F30" s="71"/>
      <c r="G30" s="71"/>
      <c r="H30" s="71"/>
      <c r="I30" s="71"/>
      <c r="J30" s="71"/>
      <c r="K30" s="71"/>
      <c r="L30" s="71"/>
      <c r="M30" s="71"/>
      <c r="N30" s="71"/>
      <c r="O30" s="71"/>
      <c r="P30" s="77">
        <f>SUM(D30:O30)</f>
        <v>0</v>
      </c>
      <c r="Q30" s="468" t="s">
        <v>56</v>
      </c>
      <c r="R30" s="468"/>
      <c r="S30" s="468"/>
      <c r="T30" s="468"/>
      <c r="U30" s="468"/>
      <c r="V30" s="468"/>
      <c r="W30" s="468"/>
      <c r="X30" s="468"/>
      <c r="Y30" s="469" t="s">
        <v>104</v>
      </c>
      <c r="Z30" s="470"/>
      <c r="AA30" s="470"/>
      <c r="AB30" s="470"/>
      <c r="AC30" s="470"/>
      <c r="AD30" s="470"/>
      <c r="AE30" s="471"/>
    </row>
    <row r="31" spans="1:36" ht="12" customHeight="1" x14ac:dyDescent="0.35">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6" ht="45" customHeight="1" x14ac:dyDescent="0.35">
      <c r="A32" s="356" t="s">
        <v>57</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8"/>
    </row>
    <row r="33" spans="1:40" ht="23.15" customHeight="1" x14ac:dyDescent="0.35">
      <c r="A33" s="407" t="s">
        <v>58</v>
      </c>
      <c r="B33" s="408" t="s">
        <v>59</v>
      </c>
      <c r="C33" s="408" t="s">
        <v>52</v>
      </c>
      <c r="D33" s="408" t="s">
        <v>60</v>
      </c>
      <c r="E33" s="408"/>
      <c r="F33" s="408"/>
      <c r="G33" s="408"/>
      <c r="H33" s="408"/>
      <c r="I33" s="408"/>
      <c r="J33" s="408"/>
      <c r="K33" s="408"/>
      <c r="L33" s="408"/>
      <c r="M33" s="408"/>
      <c r="N33" s="408"/>
      <c r="O33" s="408"/>
      <c r="P33" s="408"/>
      <c r="Q33" s="408" t="s">
        <v>61</v>
      </c>
      <c r="R33" s="408"/>
      <c r="S33" s="408"/>
      <c r="T33" s="408"/>
      <c r="U33" s="408"/>
      <c r="V33" s="408"/>
      <c r="W33" s="408"/>
      <c r="X33" s="408"/>
      <c r="Y33" s="408"/>
      <c r="Z33" s="408"/>
      <c r="AA33" s="408"/>
      <c r="AB33" s="408"/>
      <c r="AC33" s="408"/>
      <c r="AD33" s="408"/>
      <c r="AE33" s="409"/>
      <c r="AF33" s="21"/>
      <c r="AG33" s="21"/>
      <c r="AH33" s="21"/>
      <c r="AI33" s="21"/>
      <c r="AJ33" s="21"/>
      <c r="AK33" s="21"/>
      <c r="AL33" s="21"/>
      <c r="AM33" s="21"/>
      <c r="AN33" s="21"/>
    </row>
    <row r="34" spans="1:40" ht="27" customHeight="1" x14ac:dyDescent="0.35">
      <c r="A34" s="472"/>
      <c r="B34" s="473"/>
      <c r="C34" s="474"/>
      <c r="D34" s="299" t="s">
        <v>29</v>
      </c>
      <c r="E34" s="299" t="s">
        <v>8</v>
      </c>
      <c r="F34" s="299" t="s">
        <v>30</v>
      </c>
      <c r="G34" s="299" t="s">
        <v>31</v>
      </c>
      <c r="H34" s="299" t="s">
        <v>32</v>
      </c>
      <c r="I34" s="299" t="s">
        <v>33</v>
      </c>
      <c r="J34" s="299" t="s">
        <v>34</v>
      </c>
      <c r="K34" s="299" t="s">
        <v>35</v>
      </c>
      <c r="L34" s="299" t="s">
        <v>36</v>
      </c>
      <c r="M34" s="299" t="s">
        <v>37</v>
      </c>
      <c r="N34" s="299" t="s">
        <v>38</v>
      </c>
      <c r="O34" s="299" t="s">
        <v>39</v>
      </c>
      <c r="P34" s="299" t="s">
        <v>40</v>
      </c>
      <c r="Q34" s="475" t="s">
        <v>62</v>
      </c>
      <c r="R34" s="476"/>
      <c r="S34" s="476"/>
      <c r="T34" s="477"/>
      <c r="U34" s="473" t="s">
        <v>63</v>
      </c>
      <c r="V34" s="473"/>
      <c r="W34" s="473"/>
      <c r="X34" s="473"/>
      <c r="Y34" s="473" t="s">
        <v>64</v>
      </c>
      <c r="Z34" s="473"/>
      <c r="AA34" s="473"/>
      <c r="AB34" s="473"/>
      <c r="AC34" s="473" t="s">
        <v>65</v>
      </c>
      <c r="AD34" s="473"/>
      <c r="AE34" s="478"/>
      <c r="AF34" s="21"/>
      <c r="AG34" s="2" t="s">
        <v>506</v>
      </c>
      <c r="AH34" s="2" t="s">
        <v>507</v>
      </c>
      <c r="AI34" s="21"/>
      <c r="AJ34" s="21"/>
      <c r="AK34" s="21"/>
      <c r="AL34" s="21"/>
      <c r="AM34" s="21"/>
      <c r="AN34" s="21"/>
    </row>
    <row r="35" spans="1:40" ht="122.25" customHeight="1" x14ac:dyDescent="0.35">
      <c r="A35" s="491" t="s">
        <v>103</v>
      </c>
      <c r="B35" s="493">
        <f>B41+B43</f>
        <v>0.35</v>
      </c>
      <c r="C35" s="291" t="s">
        <v>66</v>
      </c>
      <c r="D35" s="292">
        <f>D65</f>
        <v>0</v>
      </c>
      <c r="E35" s="292">
        <f t="shared" ref="E35:I35" si="0">E65</f>
        <v>2.8571428571428576E-3</v>
      </c>
      <c r="F35" s="292">
        <f t="shared" si="0"/>
        <v>3.7142857142857151E-2</v>
      </c>
      <c r="G35" s="292">
        <f t="shared" si="0"/>
        <v>8.2857142857142879E-2</v>
      </c>
      <c r="H35" s="292">
        <f t="shared" si="0"/>
        <v>7.7142857142857152E-2</v>
      </c>
      <c r="I35" s="292">
        <f t="shared" si="0"/>
        <v>0</v>
      </c>
      <c r="J35" s="292"/>
      <c r="K35" s="292"/>
      <c r="L35" s="292"/>
      <c r="M35" s="292"/>
      <c r="N35" s="292"/>
      <c r="O35" s="292"/>
      <c r="P35" s="293">
        <f>SUM(D35:O35)</f>
        <v>0.20000000000000004</v>
      </c>
      <c r="Q35" s="495" t="s">
        <v>105</v>
      </c>
      <c r="R35" s="496"/>
      <c r="S35" s="496"/>
      <c r="T35" s="497"/>
      <c r="U35" s="498" t="s">
        <v>106</v>
      </c>
      <c r="V35" s="499"/>
      <c r="W35" s="499"/>
      <c r="X35" s="500"/>
      <c r="Y35" s="504" t="s">
        <v>501</v>
      </c>
      <c r="Z35" s="505"/>
      <c r="AA35" s="505"/>
      <c r="AB35" s="506"/>
      <c r="AC35" s="479" t="s">
        <v>502</v>
      </c>
      <c r="AD35" s="480"/>
      <c r="AE35" s="481"/>
      <c r="AF35" s="21"/>
      <c r="AG35" s="21"/>
      <c r="AH35" s="658" t="s">
        <v>509</v>
      </c>
      <c r="AI35" s="21"/>
      <c r="AJ35" s="21"/>
      <c r="AK35" s="21"/>
      <c r="AL35" s="21"/>
      <c r="AM35" s="21"/>
      <c r="AN35" s="21"/>
    </row>
    <row r="36" spans="1:40" ht="122.25" customHeight="1" x14ac:dyDescent="0.35">
      <c r="A36" s="492"/>
      <c r="B36" s="494"/>
      <c r="C36" s="23" t="s">
        <v>70</v>
      </c>
      <c r="D36" s="224">
        <f>D62</f>
        <v>0</v>
      </c>
      <c r="E36" s="224">
        <f t="shared" ref="E36:I36" si="1">E62</f>
        <v>1.4285714285714288E-3</v>
      </c>
      <c r="F36" s="224">
        <f t="shared" si="1"/>
        <v>0</v>
      </c>
      <c r="G36" s="224">
        <f t="shared" si="1"/>
        <v>0</v>
      </c>
      <c r="H36" s="224">
        <f t="shared" si="1"/>
        <v>0</v>
      </c>
      <c r="I36" s="224">
        <f t="shared" si="1"/>
        <v>0</v>
      </c>
      <c r="J36" s="185"/>
      <c r="K36" s="185"/>
      <c r="L36" s="185"/>
      <c r="M36" s="185"/>
      <c r="N36" s="185"/>
      <c r="O36" s="185"/>
      <c r="P36" s="185">
        <f>SUM(D36:O36)</f>
        <v>1.4285714285714288E-3</v>
      </c>
      <c r="Q36" s="438"/>
      <c r="R36" s="439"/>
      <c r="S36" s="439"/>
      <c r="T36" s="440"/>
      <c r="U36" s="501"/>
      <c r="V36" s="502"/>
      <c r="W36" s="502"/>
      <c r="X36" s="503"/>
      <c r="Y36" s="507"/>
      <c r="Z36" s="508"/>
      <c r="AA36" s="508"/>
      <c r="AB36" s="509"/>
      <c r="AC36" s="482"/>
      <c r="AD36" s="483"/>
      <c r="AE36" s="484"/>
      <c r="AF36" s="21"/>
      <c r="AG36" s="21"/>
      <c r="AH36" s="657">
        <f>LEN(AH35)</f>
        <v>283</v>
      </c>
      <c r="AI36" s="21"/>
      <c r="AJ36" s="21"/>
      <c r="AK36" s="21"/>
      <c r="AL36" s="21"/>
      <c r="AM36" s="21"/>
      <c r="AN36" s="21"/>
    </row>
    <row r="37" spans="1:40" customFormat="1" ht="17.25" customHeight="1" x14ac:dyDescent="0.35">
      <c r="A37" s="294"/>
      <c r="AE37" s="295"/>
      <c r="AG37" s="2"/>
      <c r="AH37" s="2"/>
      <c r="AI37" s="2"/>
      <c r="AJ37" s="2"/>
    </row>
    <row r="38" spans="1:40" ht="45" customHeight="1" x14ac:dyDescent="0.35">
      <c r="A38" s="485" t="s">
        <v>72</v>
      </c>
      <c r="B38" s="357"/>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486"/>
      <c r="AF38" s="21"/>
      <c r="AG38" s="21"/>
      <c r="AH38" s="21"/>
      <c r="AI38" s="21"/>
      <c r="AJ38" s="21"/>
      <c r="AK38" s="21"/>
      <c r="AL38" s="21"/>
      <c r="AM38" s="21"/>
      <c r="AN38" s="21"/>
    </row>
    <row r="39" spans="1:40" ht="26.15" customHeight="1" x14ac:dyDescent="0.35">
      <c r="A39" s="487" t="s">
        <v>73</v>
      </c>
      <c r="B39" s="423" t="s">
        <v>74</v>
      </c>
      <c r="C39" s="424" t="s">
        <v>75</v>
      </c>
      <c r="D39" s="426" t="s">
        <v>76</v>
      </c>
      <c r="E39" s="427"/>
      <c r="F39" s="427"/>
      <c r="G39" s="427"/>
      <c r="H39" s="427"/>
      <c r="I39" s="427"/>
      <c r="J39" s="427"/>
      <c r="K39" s="427"/>
      <c r="L39" s="427"/>
      <c r="M39" s="427"/>
      <c r="N39" s="427"/>
      <c r="O39" s="427"/>
      <c r="P39" s="428"/>
      <c r="Q39" s="423" t="s">
        <v>107</v>
      </c>
      <c r="R39" s="423"/>
      <c r="S39" s="423"/>
      <c r="T39" s="423"/>
      <c r="U39" s="423"/>
      <c r="V39" s="423"/>
      <c r="W39" s="423"/>
      <c r="X39" s="423"/>
      <c r="Y39" s="423"/>
      <c r="Z39" s="423"/>
      <c r="AA39" s="423"/>
      <c r="AB39" s="423"/>
      <c r="AC39" s="423"/>
      <c r="AD39" s="423"/>
      <c r="AE39" s="489"/>
      <c r="AF39" s="21"/>
      <c r="AG39" s="21"/>
      <c r="AH39" s="21"/>
      <c r="AI39" s="21"/>
      <c r="AJ39" s="21"/>
      <c r="AK39" s="21"/>
      <c r="AL39" s="21"/>
      <c r="AM39" s="21"/>
      <c r="AN39" s="21"/>
    </row>
    <row r="40" spans="1:40" ht="26.15" customHeight="1" x14ac:dyDescent="0.35">
      <c r="A40" s="488"/>
      <c r="B40" s="408"/>
      <c r="C40" s="425"/>
      <c r="D40" s="68" t="s">
        <v>78</v>
      </c>
      <c r="E40" s="68" t="s">
        <v>79</v>
      </c>
      <c r="F40" s="68" t="s">
        <v>80</v>
      </c>
      <c r="G40" s="68" t="s">
        <v>81</v>
      </c>
      <c r="H40" s="68" t="s">
        <v>82</v>
      </c>
      <c r="I40" s="68" t="s">
        <v>83</v>
      </c>
      <c r="J40" s="68" t="s">
        <v>84</v>
      </c>
      <c r="K40" s="68" t="s">
        <v>85</v>
      </c>
      <c r="L40" s="68" t="s">
        <v>86</v>
      </c>
      <c r="M40" s="68" t="s">
        <v>87</v>
      </c>
      <c r="N40" s="68" t="s">
        <v>88</v>
      </c>
      <c r="O40" s="68" t="s">
        <v>89</v>
      </c>
      <c r="P40" s="68" t="s">
        <v>90</v>
      </c>
      <c r="Q40" s="415" t="s">
        <v>108</v>
      </c>
      <c r="R40" s="416"/>
      <c r="S40" s="416"/>
      <c r="T40" s="416"/>
      <c r="U40" s="416"/>
      <c r="V40" s="416"/>
      <c r="W40" s="416"/>
      <c r="X40" s="417"/>
      <c r="Y40" s="475" t="s">
        <v>92</v>
      </c>
      <c r="Z40" s="476"/>
      <c r="AA40" s="476"/>
      <c r="AB40" s="476"/>
      <c r="AC40" s="476"/>
      <c r="AD40" s="476"/>
      <c r="AE40" s="490"/>
      <c r="AF40" s="24"/>
      <c r="AG40" s="24"/>
      <c r="AH40" s="24"/>
      <c r="AI40" s="24"/>
      <c r="AJ40" s="24"/>
      <c r="AK40" s="24"/>
      <c r="AL40" s="24"/>
      <c r="AM40" s="24"/>
      <c r="AN40" s="24"/>
    </row>
    <row r="41" spans="1:40" ht="76" customHeight="1" x14ac:dyDescent="0.35">
      <c r="A41" s="515" t="s">
        <v>109</v>
      </c>
      <c r="B41" s="516">
        <v>0.25</v>
      </c>
      <c r="C41" s="28" t="s">
        <v>66</v>
      </c>
      <c r="D41" s="29">
        <v>0</v>
      </c>
      <c r="E41" s="29">
        <v>0.02</v>
      </c>
      <c r="F41" s="29">
        <v>0.14000000000000001</v>
      </c>
      <c r="G41" s="29">
        <v>0.42</v>
      </c>
      <c r="H41" s="29">
        <v>0.42</v>
      </c>
      <c r="I41" s="29">
        <v>0</v>
      </c>
      <c r="J41" s="29"/>
      <c r="K41" s="29"/>
      <c r="L41" s="29"/>
      <c r="M41" s="29"/>
      <c r="N41" s="29"/>
      <c r="O41" s="29"/>
      <c r="P41" s="78">
        <f t="shared" ref="P41:P44" si="2">SUM(D41:O41)</f>
        <v>1</v>
      </c>
      <c r="Q41" s="517" t="s">
        <v>110</v>
      </c>
      <c r="R41" s="518"/>
      <c r="S41" s="518"/>
      <c r="T41" s="518"/>
      <c r="U41" s="518"/>
      <c r="V41" s="518"/>
      <c r="W41" s="518"/>
      <c r="X41" s="518"/>
      <c r="Y41" s="510" t="s">
        <v>111</v>
      </c>
      <c r="Z41" s="510"/>
      <c r="AA41" s="510"/>
      <c r="AB41" s="510"/>
      <c r="AC41" s="510"/>
      <c r="AD41" s="510"/>
      <c r="AE41" s="510"/>
      <c r="AF41" s="25"/>
      <c r="AG41" s="25"/>
      <c r="AH41" s="25"/>
      <c r="AI41" s="25"/>
      <c r="AJ41" s="25"/>
      <c r="AK41" s="25"/>
      <c r="AL41" s="25"/>
      <c r="AM41" s="25"/>
      <c r="AN41" s="25"/>
    </row>
    <row r="42" spans="1:40" ht="76" customHeight="1" x14ac:dyDescent="0.35">
      <c r="A42" s="515"/>
      <c r="B42" s="516"/>
      <c r="C42" s="26" t="s">
        <v>70</v>
      </c>
      <c r="D42" s="27">
        <v>0</v>
      </c>
      <c r="E42" s="27">
        <v>0.01</v>
      </c>
      <c r="F42" s="27"/>
      <c r="G42" s="27"/>
      <c r="H42" s="27"/>
      <c r="I42" s="27"/>
      <c r="J42" s="27"/>
      <c r="K42" s="27"/>
      <c r="L42" s="27"/>
      <c r="M42" s="27"/>
      <c r="N42" s="27"/>
      <c r="O42" s="27"/>
      <c r="P42" s="78">
        <f t="shared" si="2"/>
        <v>0.01</v>
      </c>
      <c r="Q42" s="519"/>
      <c r="R42" s="520"/>
      <c r="S42" s="520"/>
      <c r="T42" s="520"/>
      <c r="U42" s="520"/>
      <c r="V42" s="520"/>
      <c r="W42" s="520"/>
      <c r="X42" s="520"/>
      <c r="Y42" s="510"/>
      <c r="Z42" s="510"/>
      <c r="AA42" s="510"/>
      <c r="AB42" s="510"/>
      <c r="AC42" s="510"/>
      <c r="AD42" s="510"/>
      <c r="AE42" s="510"/>
    </row>
    <row r="43" spans="1:40" ht="76" customHeight="1" x14ac:dyDescent="0.35">
      <c r="A43" s="515" t="s">
        <v>112</v>
      </c>
      <c r="B43" s="516">
        <v>0.1</v>
      </c>
      <c r="C43" s="28" t="s">
        <v>66</v>
      </c>
      <c r="D43" s="29">
        <v>0</v>
      </c>
      <c r="E43" s="29">
        <v>0</v>
      </c>
      <c r="F43" s="29">
        <v>0.3</v>
      </c>
      <c r="G43" s="29">
        <v>0.4</v>
      </c>
      <c r="H43" s="29">
        <v>0.3</v>
      </c>
      <c r="I43" s="29">
        <v>0</v>
      </c>
      <c r="J43" s="29"/>
      <c r="K43" s="29"/>
      <c r="L43" s="29"/>
      <c r="M43" s="29"/>
      <c r="N43" s="29"/>
      <c r="O43" s="29"/>
      <c r="P43" s="78">
        <f t="shared" si="2"/>
        <v>1</v>
      </c>
      <c r="Q43" s="523" t="s">
        <v>511</v>
      </c>
      <c r="R43" s="524"/>
      <c r="S43" s="524"/>
      <c r="T43" s="524"/>
      <c r="U43" s="524"/>
      <c r="V43" s="524"/>
      <c r="W43" s="524"/>
      <c r="X43" s="524"/>
      <c r="Y43" s="510" t="s">
        <v>114</v>
      </c>
      <c r="Z43" s="510"/>
      <c r="AA43" s="510"/>
      <c r="AB43" s="510"/>
      <c r="AC43" s="510"/>
      <c r="AD43" s="510"/>
      <c r="AE43" s="510"/>
      <c r="AH43" s="658" t="s">
        <v>510</v>
      </c>
    </row>
    <row r="44" spans="1:40" ht="76" customHeight="1" x14ac:dyDescent="0.35">
      <c r="A44" s="521"/>
      <c r="B44" s="522"/>
      <c r="C44" s="296" t="s">
        <v>70</v>
      </c>
      <c r="D44" s="297">
        <v>0</v>
      </c>
      <c r="E44" s="297">
        <v>0</v>
      </c>
      <c r="F44" s="297"/>
      <c r="G44" s="297"/>
      <c r="H44" s="297"/>
      <c r="I44" s="297"/>
      <c r="J44" s="297"/>
      <c r="K44" s="297"/>
      <c r="L44" s="297"/>
      <c r="M44" s="297"/>
      <c r="N44" s="297"/>
      <c r="O44" s="297"/>
      <c r="P44" s="298">
        <f t="shared" si="2"/>
        <v>0</v>
      </c>
      <c r="Q44" s="525"/>
      <c r="R44" s="526"/>
      <c r="S44" s="526"/>
      <c r="T44" s="526"/>
      <c r="U44" s="526"/>
      <c r="V44" s="526"/>
      <c r="W44" s="526"/>
      <c r="X44" s="526"/>
      <c r="Y44" s="510"/>
      <c r="Z44" s="510"/>
      <c r="AA44" s="510"/>
      <c r="AB44" s="510"/>
      <c r="AC44" s="510"/>
      <c r="AD44" s="510"/>
      <c r="AE44" s="510"/>
      <c r="AH44" s="657">
        <f>LEN(AH43)</f>
        <v>294</v>
      </c>
    </row>
    <row r="45" spans="1:40" ht="15" customHeight="1" x14ac:dyDescent="0.35">
      <c r="A45" s="2" t="s">
        <v>100</v>
      </c>
    </row>
    <row r="46" spans="1:40" x14ac:dyDescent="0.35">
      <c r="A46" s="184"/>
      <c r="B46" s="184"/>
      <c r="C46" s="511"/>
      <c r="D46" s="512"/>
      <c r="E46" s="512"/>
      <c r="F46" s="512"/>
      <c r="G46" s="512"/>
      <c r="H46" s="512"/>
      <c r="I46" s="512"/>
      <c r="J46" s="512"/>
      <c r="K46" s="512"/>
      <c r="L46" s="512"/>
      <c r="M46" s="512"/>
      <c r="N46" s="512"/>
      <c r="O46" s="512"/>
      <c r="P46" s="512"/>
    </row>
    <row r="48" spans="1:40" hidden="1" x14ac:dyDescent="0.35"/>
    <row r="49" spans="1:16" hidden="1" x14ac:dyDescent="0.35">
      <c r="A49" s="513" t="s">
        <v>73</v>
      </c>
      <c r="B49" s="513" t="s">
        <v>74</v>
      </c>
      <c r="C49" s="528" t="s">
        <v>76</v>
      </c>
      <c r="D49" s="529"/>
      <c r="E49" s="529"/>
      <c r="F49" s="529"/>
      <c r="G49" s="529"/>
      <c r="H49" s="529"/>
      <c r="I49" s="529"/>
      <c r="J49" s="529"/>
      <c r="K49" s="529"/>
      <c r="L49" s="529"/>
      <c r="M49" s="529"/>
      <c r="N49" s="529"/>
      <c r="O49" s="529"/>
      <c r="P49" s="530"/>
    </row>
    <row r="50" spans="1:16" hidden="1" x14ac:dyDescent="0.35">
      <c r="A50" s="514"/>
      <c r="B50" s="514"/>
      <c r="C50" s="129" t="s">
        <v>75</v>
      </c>
      <c r="D50" s="129" t="s">
        <v>78</v>
      </c>
      <c r="E50" s="129" t="s">
        <v>79</v>
      </c>
      <c r="F50" s="129" t="s">
        <v>80</v>
      </c>
      <c r="G50" s="129" t="s">
        <v>81</v>
      </c>
      <c r="H50" s="129" t="s">
        <v>82</v>
      </c>
      <c r="I50" s="129" t="s">
        <v>83</v>
      </c>
      <c r="J50" s="129" t="s">
        <v>84</v>
      </c>
      <c r="K50" s="129" t="s">
        <v>85</v>
      </c>
      <c r="L50" s="129" t="s">
        <v>86</v>
      </c>
      <c r="M50" s="129" t="s">
        <v>87</v>
      </c>
      <c r="N50" s="129" t="s">
        <v>88</v>
      </c>
      <c r="O50" s="129" t="s">
        <v>89</v>
      </c>
      <c r="P50" s="129" t="s">
        <v>90</v>
      </c>
    </row>
    <row r="51" spans="1:16" hidden="1" x14ac:dyDescent="0.35">
      <c r="A51" s="527" t="str">
        <f>A41</f>
        <v>5. Implementar la ruta de divulgación y orientación para la formación y oferta de empleo y emprendimiento de mujeres diseñada en el marco de la estrategia de emprendimiento y empleabilidad.</v>
      </c>
      <c r="B51" s="527">
        <v>0.25</v>
      </c>
      <c r="C51" s="130" t="s">
        <v>66</v>
      </c>
      <c r="D51" s="132">
        <f>D41*$B$41/$P$41</f>
        <v>0</v>
      </c>
      <c r="E51" s="132">
        <f t="shared" ref="E51:I51" si="3">E41*$B$41/$P$41</f>
        <v>5.0000000000000001E-3</v>
      </c>
      <c r="F51" s="132">
        <f t="shared" si="3"/>
        <v>3.5000000000000003E-2</v>
      </c>
      <c r="G51" s="132">
        <f t="shared" si="3"/>
        <v>0.105</v>
      </c>
      <c r="H51" s="132">
        <f t="shared" si="3"/>
        <v>0.105</v>
      </c>
      <c r="I51" s="132">
        <f t="shared" si="3"/>
        <v>0</v>
      </c>
      <c r="J51" s="132"/>
      <c r="K51" s="132"/>
      <c r="L51" s="132"/>
      <c r="M51" s="132"/>
      <c r="N51" s="132"/>
      <c r="O51" s="132"/>
      <c r="P51" s="133">
        <f t="shared" ref="P51:P60" si="4">SUM(D51:O51)</f>
        <v>0.25</v>
      </c>
    </row>
    <row r="52" spans="1:16" hidden="1" x14ac:dyDescent="0.35">
      <c r="A52" s="514"/>
      <c r="B52" s="514"/>
      <c r="C52" s="134" t="s">
        <v>70</v>
      </c>
      <c r="D52" s="135">
        <f>D42*$B$41/$P$41</f>
        <v>0</v>
      </c>
      <c r="E52" s="135">
        <f t="shared" ref="E52:I52" si="5">E42*$B$41/$P$41</f>
        <v>2.5000000000000001E-3</v>
      </c>
      <c r="F52" s="135">
        <f t="shared" si="5"/>
        <v>0</v>
      </c>
      <c r="G52" s="135">
        <f t="shared" si="5"/>
        <v>0</v>
      </c>
      <c r="H52" s="135">
        <f t="shared" si="5"/>
        <v>0</v>
      </c>
      <c r="I52" s="135">
        <f t="shared" si="5"/>
        <v>0</v>
      </c>
      <c r="J52" s="135"/>
      <c r="K52" s="135"/>
      <c r="L52" s="135"/>
      <c r="M52" s="135"/>
      <c r="N52" s="135"/>
      <c r="O52" s="135"/>
      <c r="P52" s="136">
        <f t="shared" si="4"/>
        <v>2.5000000000000001E-3</v>
      </c>
    </row>
    <row r="53" spans="1:16" hidden="1" x14ac:dyDescent="0.35">
      <c r="A53" s="527" t="str">
        <f>+A43</f>
        <v xml:space="preserve">6. Promover acciones y alianzas que contribuyan a la generación de ingresos y empleo para las mujeres, en el marco de la estrategia de emprendimiento y empleabilidad. </v>
      </c>
      <c r="B53" s="527">
        <f>B43</f>
        <v>0.1</v>
      </c>
      <c r="C53" s="130" t="s">
        <v>66</v>
      </c>
      <c r="D53" s="131">
        <f>D43*$B$43/$P$43</f>
        <v>0</v>
      </c>
      <c r="E53" s="131">
        <f t="shared" ref="E53:I53" si="6">E43*$B$43/$P$43</f>
        <v>0</v>
      </c>
      <c r="F53" s="131">
        <f t="shared" si="6"/>
        <v>0.03</v>
      </c>
      <c r="G53" s="131">
        <f t="shared" si="6"/>
        <v>4.0000000000000008E-2</v>
      </c>
      <c r="H53" s="131">
        <f t="shared" si="6"/>
        <v>0.03</v>
      </c>
      <c r="I53" s="131">
        <f t="shared" si="6"/>
        <v>0</v>
      </c>
      <c r="J53" s="132"/>
      <c r="K53" s="132"/>
      <c r="L53" s="132"/>
      <c r="M53" s="132"/>
      <c r="N53" s="132"/>
      <c r="O53" s="132"/>
      <c r="P53" s="133">
        <f t="shared" si="4"/>
        <v>0.1</v>
      </c>
    </row>
    <row r="54" spans="1:16" hidden="1" x14ac:dyDescent="0.35">
      <c r="A54" s="514"/>
      <c r="B54" s="514"/>
      <c r="C54" s="134" t="s">
        <v>70</v>
      </c>
      <c r="D54" s="135">
        <f>D44*$B$43/$P$43</f>
        <v>0</v>
      </c>
      <c r="E54" s="135">
        <f t="shared" ref="E54:I54" si="7">E44*$B$43/$P$43</f>
        <v>0</v>
      </c>
      <c r="F54" s="135">
        <f t="shared" si="7"/>
        <v>0</v>
      </c>
      <c r="G54" s="135">
        <f t="shared" si="7"/>
        <v>0</v>
      </c>
      <c r="H54" s="135">
        <f t="shared" si="7"/>
        <v>0</v>
      </c>
      <c r="I54" s="135">
        <f t="shared" si="7"/>
        <v>0</v>
      </c>
      <c r="J54" s="135"/>
      <c r="K54" s="135"/>
      <c r="L54" s="135"/>
      <c r="M54" s="135"/>
      <c r="N54" s="135"/>
      <c r="O54" s="135"/>
      <c r="P54" s="136">
        <f t="shared" si="4"/>
        <v>0</v>
      </c>
    </row>
    <row r="55" spans="1:16" hidden="1" x14ac:dyDescent="0.35">
      <c r="A55" s="527"/>
      <c r="B55" s="527"/>
      <c r="C55" s="130"/>
      <c r="D55" s="132"/>
      <c r="E55" s="132"/>
      <c r="F55" s="132"/>
      <c r="G55" s="132"/>
      <c r="H55" s="132"/>
      <c r="I55" s="132"/>
      <c r="J55" s="132"/>
      <c r="K55" s="132"/>
      <c r="L55" s="132"/>
      <c r="M55" s="132"/>
      <c r="N55" s="132"/>
      <c r="O55" s="132"/>
      <c r="P55" s="133">
        <f t="shared" si="4"/>
        <v>0</v>
      </c>
    </row>
    <row r="56" spans="1:16" hidden="1" x14ac:dyDescent="0.35">
      <c r="A56" s="514"/>
      <c r="B56" s="514"/>
      <c r="C56" s="134"/>
      <c r="D56" s="135"/>
      <c r="E56" s="135"/>
      <c r="F56" s="135"/>
      <c r="G56" s="135"/>
      <c r="H56" s="135"/>
      <c r="I56" s="135"/>
      <c r="J56" s="135"/>
      <c r="K56" s="135"/>
      <c r="L56" s="135"/>
      <c r="M56" s="135"/>
      <c r="N56" s="135"/>
      <c r="O56" s="135"/>
      <c r="P56" s="136">
        <f t="shared" si="4"/>
        <v>0</v>
      </c>
    </row>
    <row r="57" spans="1:16" hidden="1" x14ac:dyDescent="0.35">
      <c r="A57" s="527"/>
      <c r="B57" s="527"/>
      <c r="C57" s="130"/>
      <c r="D57" s="132"/>
      <c r="E57" s="132"/>
      <c r="F57" s="132"/>
      <c r="G57" s="132"/>
      <c r="H57" s="132"/>
      <c r="I57" s="132"/>
      <c r="J57" s="132"/>
      <c r="K57" s="132"/>
      <c r="L57" s="132"/>
      <c r="M57" s="132"/>
      <c r="N57" s="132"/>
      <c r="O57" s="132"/>
      <c r="P57" s="133">
        <f t="shared" si="4"/>
        <v>0</v>
      </c>
    </row>
    <row r="58" spans="1:16" hidden="1" x14ac:dyDescent="0.35">
      <c r="A58" s="514"/>
      <c r="B58" s="514"/>
      <c r="C58" s="134"/>
      <c r="D58" s="135"/>
      <c r="E58" s="135"/>
      <c r="F58" s="135"/>
      <c r="G58" s="135"/>
      <c r="H58" s="135"/>
      <c r="I58" s="135"/>
      <c r="J58" s="135"/>
      <c r="K58" s="135"/>
      <c r="L58" s="135"/>
      <c r="M58" s="135"/>
      <c r="N58" s="135"/>
      <c r="O58" s="135"/>
      <c r="P58" s="136">
        <f t="shared" si="4"/>
        <v>0</v>
      </c>
    </row>
    <row r="59" spans="1:16" hidden="1" x14ac:dyDescent="0.35">
      <c r="A59" s="527"/>
      <c r="B59" s="527"/>
      <c r="C59" s="130"/>
      <c r="D59" s="132"/>
      <c r="E59" s="132"/>
      <c r="F59" s="132"/>
      <c r="G59" s="132"/>
      <c r="H59" s="132"/>
      <c r="I59" s="132"/>
      <c r="J59" s="132"/>
      <c r="K59" s="132"/>
      <c r="L59" s="132"/>
      <c r="M59" s="132"/>
      <c r="N59" s="132"/>
      <c r="O59" s="132"/>
      <c r="P59" s="133">
        <f t="shared" si="4"/>
        <v>0</v>
      </c>
    </row>
    <row r="60" spans="1:16" hidden="1" x14ac:dyDescent="0.35">
      <c r="A60" s="514"/>
      <c r="B60" s="514"/>
      <c r="C60" s="134"/>
      <c r="D60" s="135"/>
      <c r="E60" s="135"/>
      <c r="F60" s="135"/>
      <c r="G60" s="135"/>
      <c r="H60" s="135"/>
      <c r="I60" s="135"/>
      <c r="J60" s="135"/>
      <c r="K60" s="135"/>
      <c r="L60" s="135"/>
      <c r="M60" s="135"/>
      <c r="N60" s="135"/>
      <c r="O60" s="135"/>
      <c r="P60" s="136">
        <f t="shared" si="4"/>
        <v>0</v>
      </c>
    </row>
    <row r="61" spans="1:16" hidden="1" x14ac:dyDescent="0.35">
      <c r="A61" s="132"/>
      <c r="B61" s="132"/>
      <c r="C61" s="137"/>
      <c r="D61" s="138">
        <f>D52+D54</f>
        <v>0</v>
      </c>
      <c r="E61" s="138">
        <f t="shared" ref="E61:I61" si="8">E52+E54</f>
        <v>2.5000000000000001E-3</v>
      </c>
      <c r="F61" s="138">
        <f t="shared" si="8"/>
        <v>0</v>
      </c>
      <c r="G61" s="138">
        <f t="shared" si="8"/>
        <v>0</v>
      </c>
      <c r="H61" s="138">
        <f t="shared" si="8"/>
        <v>0</v>
      </c>
      <c r="I61" s="138">
        <f t="shared" si="8"/>
        <v>0</v>
      </c>
      <c r="J61" s="138"/>
      <c r="K61" s="138"/>
      <c r="L61" s="138"/>
      <c r="M61" s="138"/>
      <c r="N61" s="138"/>
      <c r="O61" s="138"/>
      <c r="P61" s="138">
        <f>P52+P54+P56+P58+P60</f>
        <v>2.5000000000000001E-3</v>
      </c>
    </row>
    <row r="62" spans="1:16" hidden="1" x14ac:dyDescent="0.35">
      <c r="A62" s="139"/>
      <c r="B62" s="139"/>
      <c r="C62" s="140" t="s">
        <v>70</v>
      </c>
      <c r="D62" s="141">
        <f>D61*0.2/$B$35</f>
        <v>0</v>
      </c>
      <c r="E62" s="141">
        <f t="shared" ref="E62:I62" si="9">E61*0.2/$B$35</f>
        <v>1.4285714285714288E-3</v>
      </c>
      <c r="F62" s="141">
        <f t="shared" si="9"/>
        <v>0</v>
      </c>
      <c r="G62" s="141">
        <f t="shared" si="9"/>
        <v>0</v>
      </c>
      <c r="H62" s="141">
        <f t="shared" si="9"/>
        <v>0</v>
      </c>
      <c r="I62" s="141">
        <f t="shared" si="9"/>
        <v>0</v>
      </c>
      <c r="J62" s="141"/>
      <c r="K62" s="141"/>
      <c r="L62" s="141"/>
      <c r="M62" s="141"/>
      <c r="N62" s="141"/>
      <c r="O62" s="141"/>
      <c r="P62" s="142">
        <f>SUM(D62:O62)</f>
        <v>1.4285714285714288E-3</v>
      </c>
    </row>
    <row r="63" spans="1:16" hidden="1" x14ac:dyDescent="0.35">
      <c r="A63" s="143"/>
      <c r="B63" s="143"/>
      <c r="C63" s="143"/>
      <c r="D63" s="143"/>
      <c r="E63" s="143"/>
      <c r="F63" s="143"/>
      <c r="G63" s="143"/>
      <c r="H63" s="143"/>
      <c r="I63" s="143"/>
      <c r="J63" s="143"/>
      <c r="K63" s="143"/>
      <c r="L63" s="143"/>
      <c r="M63" s="143"/>
      <c r="N63" s="143"/>
      <c r="O63" s="143"/>
      <c r="P63" s="143"/>
    </row>
    <row r="64" spans="1:16" hidden="1" x14ac:dyDescent="0.35">
      <c r="A64" s="31"/>
      <c r="B64" s="31"/>
      <c r="C64" s="31"/>
      <c r="D64" s="144">
        <f>D51+D53</f>
        <v>0</v>
      </c>
      <c r="E64" s="144">
        <f t="shared" ref="E64:I64" si="10">E51+E53</f>
        <v>5.0000000000000001E-3</v>
      </c>
      <c r="F64" s="144">
        <f t="shared" si="10"/>
        <v>6.5000000000000002E-2</v>
      </c>
      <c r="G64" s="144">
        <f t="shared" si="10"/>
        <v>0.14500000000000002</v>
      </c>
      <c r="H64" s="144">
        <f t="shared" si="10"/>
        <v>0.13500000000000001</v>
      </c>
      <c r="I64" s="144">
        <f t="shared" si="10"/>
        <v>0</v>
      </c>
      <c r="J64" s="144"/>
      <c r="K64" s="144"/>
      <c r="L64" s="144"/>
      <c r="M64" s="144"/>
      <c r="N64" s="144"/>
      <c r="O64" s="144"/>
      <c r="P64" s="144">
        <f>SUM(D64:O64)</f>
        <v>0.35000000000000003</v>
      </c>
    </row>
    <row r="65" spans="1:16" hidden="1" x14ac:dyDescent="0.35">
      <c r="A65" s="139"/>
      <c r="B65" s="139"/>
      <c r="C65" s="140" t="s">
        <v>66</v>
      </c>
      <c r="D65" s="141">
        <f>D64*0.2/$B$35</f>
        <v>0</v>
      </c>
      <c r="E65" s="141">
        <f t="shared" ref="E65:I65" si="11">E64*0.2/$B$35</f>
        <v>2.8571428571428576E-3</v>
      </c>
      <c r="F65" s="141">
        <f t="shared" si="11"/>
        <v>3.7142857142857151E-2</v>
      </c>
      <c r="G65" s="141">
        <f t="shared" si="11"/>
        <v>8.2857142857142879E-2</v>
      </c>
      <c r="H65" s="141">
        <f t="shared" si="11"/>
        <v>7.7142857142857152E-2</v>
      </c>
      <c r="I65" s="141">
        <f t="shared" si="11"/>
        <v>0</v>
      </c>
      <c r="J65" s="141"/>
      <c r="K65" s="141"/>
      <c r="L65" s="141"/>
      <c r="M65" s="141"/>
      <c r="N65" s="141"/>
      <c r="O65" s="141"/>
      <c r="P65" s="142">
        <f>SUM(D65:O65)</f>
        <v>0.20000000000000004</v>
      </c>
    </row>
  </sheetData>
  <mergeCells count="89">
    <mergeCell ref="A59:A60"/>
    <mergeCell ref="B59:B60"/>
    <mergeCell ref="A55:A56"/>
    <mergeCell ref="B55:B56"/>
    <mergeCell ref="A57:A58"/>
    <mergeCell ref="B57:B58"/>
    <mergeCell ref="A51:A52"/>
    <mergeCell ref="B51:B52"/>
    <mergeCell ref="C49:P49"/>
    <mergeCell ref="A53:A54"/>
    <mergeCell ref="B53:B54"/>
    <mergeCell ref="Y43:AE44"/>
    <mergeCell ref="Y41:AE42"/>
    <mergeCell ref="C46:P46"/>
    <mergeCell ref="A49:A50"/>
    <mergeCell ref="B49:B50"/>
    <mergeCell ref="A41:A42"/>
    <mergeCell ref="B41:B42"/>
    <mergeCell ref="Q41:X42"/>
    <mergeCell ref="A43:A44"/>
    <mergeCell ref="B43:B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4B67D68D-2717-4EB6-ADA0-51F3F8D739D9}">
      <formula1>$B$21:$M$21</formula1>
    </dataValidation>
    <dataValidation type="textLength" operator="lessThanOrEqual" allowBlank="1" showInputMessage="1" showErrorMessage="1" errorTitle="Máximo 2.000 caracteres" error="Máximo 2.000 caracteres" promptTitle="2.000 caracteres" sqref="Q30:Q31" xr:uid="{E2B0E0F0-791E-4A7D-8769-AAC945B48B5D}">
      <formula1>2000</formula1>
    </dataValidation>
    <dataValidation type="textLength" operator="lessThanOrEqual" allowBlank="1" showInputMessage="1" showErrorMessage="1" errorTitle="Máximo 2.000 caracteres" error="Máximo 2.000 caracteres" sqref="AC35 Q41 Y35 Q43 Q35 Y41" xr:uid="{4D1B0B8A-0586-40D4-8455-0AB7F4E4F0D4}">
      <formula1>2000</formula1>
    </dataValidation>
  </dataValidations>
  <printOptions horizontalCentered="1"/>
  <pageMargins left="0.39370078740157483" right="0.39370078740157483" top="0.39370078740157483" bottom="0.39370078740157483" header="0" footer="0"/>
  <pageSetup scale="2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262A-2AC9-431B-828D-DBD30202BFE1}">
  <sheetPr>
    <tabColor theme="7" tint="0.39997558519241921"/>
  </sheetPr>
  <dimension ref="A1:BI23"/>
  <sheetViews>
    <sheetView view="pageBreakPreview" topLeftCell="O13" zoomScale="75" zoomScaleNormal="75" zoomScaleSheetLayoutView="75" workbookViewId="0">
      <selection activeCell="Y15" sqref="Y15"/>
    </sheetView>
  </sheetViews>
  <sheetFormatPr baseColWidth="10" defaultColWidth="10.81640625" defaultRowHeight="14" x14ac:dyDescent="0.35"/>
  <cols>
    <col min="1" max="1" width="10.1796875" style="31" customWidth="1"/>
    <col min="2" max="2" width="10" style="31" customWidth="1"/>
    <col min="3" max="3" width="17.26953125" style="31" customWidth="1"/>
    <col min="4" max="4" width="8.26953125" style="31" customWidth="1"/>
    <col min="5" max="5" width="13.54296875" style="31" customWidth="1"/>
    <col min="6" max="6" width="8.26953125" style="31" customWidth="1"/>
    <col min="7" max="7" width="14.1796875" style="31" bestFit="1" customWidth="1"/>
    <col min="8" max="8" width="15.81640625" style="31" customWidth="1"/>
    <col min="9" max="10" width="29.26953125" style="31" customWidth="1"/>
    <col min="11" max="11" width="16.81640625" style="31" customWidth="1"/>
    <col min="12" max="12" width="20.54296875" style="31" customWidth="1"/>
    <col min="13" max="13" width="18.81640625" style="31" customWidth="1"/>
    <col min="14" max="14" width="15.26953125" style="31" customWidth="1"/>
    <col min="15" max="16" width="21.1796875" style="31" customWidth="1"/>
    <col min="17" max="21" width="9" style="31" customWidth="1"/>
    <col min="22" max="22" width="22.26953125" style="31" customWidth="1"/>
    <col min="23" max="23" width="22.453125" style="31" customWidth="1"/>
    <col min="24" max="30" width="7.453125" style="41" customWidth="1"/>
    <col min="31" max="34" width="7.453125" style="31" customWidth="1"/>
    <col min="35" max="35" width="5.81640625" style="31" customWidth="1"/>
    <col min="36" max="46" width="8.1796875" style="31" customWidth="1"/>
    <col min="47" max="47" width="5.81640625" style="31" customWidth="1"/>
    <col min="48" max="48" width="17.1796875" style="41" customWidth="1"/>
    <col min="49" max="49" width="15.81640625" style="67" customWidth="1"/>
    <col min="50" max="50" width="41.26953125" style="216" customWidth="1"/>
    <col min="51" max="51" width="52.7265625" style="216" customWidth="1"/>
    <col min="52" max="52" width="36.81640625" style="216" customWidth="1"/>
    <col min="53" max="54" width="24.453125" style="216" customWidth="1"/>
    <col min="55" max="16384" width="10.81640625" style="31"/>
  </cols>
  <sheetData>
    <row r="1" spans="1:61" ht="16" customHeight="1" x14ac:dyDescent="0.35">
      <c r="A1" s="564" t="s">
        <v>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c r="AW1" s="565"/>
      <c r="AX1" s="565"/>
      <c r="AY1" s="565"/>
      <c r="AZ1" s="566"/>
      <c r="BA1" s="567" t="s">
        <v>1</v>
      </c>
      <c r="BB1" s="568"/>
    </row>
    <row r="2" spans="1:61" ht="16" customHeight="1" x14ac:dyDescent="0.35">
      <c r="A2" s="569" t="s">
        <v>2</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c r="AW2" s="570"/>
      <c r="AX2" s="570"/>
      <c r="AY2" s="570"/>
      <c r="AZ2" s="571"/>
      <c r="BA2" s="572" t="s">
        <v>101</v>
      </c>
      <c r="BB2" s="573"/>
    </row>
    <row r="3" spans="1:61" ht="15" customHeight="1" x14ac:dyDescent="0.35">
      <c r="A3" s="574" t="s">
        <v>115</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c r="AV3" s="575"/>
      <c r="AW3" s="575"/>
      <c r="AX3" s="575"/>
      <c r="AY3" s="575"/>
      <c r="AZ3" s="576"/>
      <c r="BA3" s="572" t="s">
        <v>102</v>
      </c>
      <c r="BB3" s="573"/>
    </row>
    <row r="4" spans="1:61" ht="16" customHeight="1" thickBot="1" x14ac:dyDescent="0.4">
      <c r="A4" s="577"/>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9"/>
      <c r="BA4" s="580" t="s">
        <v>116</v>
      </c>
      <c r="BB4" s="581"/>
    </row>
    <row r="5" spans="1:61" ht="30.75" customHeight="1" x14ac:dyDescent="0.35">
      <c r="A5" s="531" t="s">
        <v>117</v>
      </c>
      <c r="B5" s="532"/>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3"/>
      <c r="AJ5" s="534" t="s">
        <v>13</v>
      </c>
      <c r="AK5" s="535"/>
      <c r="AL5" s="535"/>
      <c r="AM5" s="535"/>
      <c r="AN5" s="535"/>
      <c r="AO5" s="535"/>
      <c r="AP5" s="535"/>
      <c r="AQ5" s="535"/>
      <c r="AR5" s="535"/>
      <c r="AS5" s="535"/>
      <c r="AT5" s="535"/>
      <c r="AU5" s="535"/>
      <c r="AV5" s="535"/>
      <c r="AW5" s="536"/>
      <c r="AX5" s="540" t="s">
        <v>118</v>
      </c>
      <c r="AY5" s="540" t="s">
        <v>119</v>
      </c>
      <c r="AZ5" s="540" t="s">
        <v>120</v>
      </c>
      <c r="BA5" s="540" t="s">
        <v>121</v>
      </c>
      <c r="BB5" s="595" t="s">
        <v>122</v>
      </c>
    </row>
    <row r="6" spans="1:61" ht="15" customHeight="1" x14ac:dyDescent="0.35">
      <c r="A6" s="605" t="s">
        <v>9</v>
      </c>
      <c r="B6" s="606"/>
      <c r="C6" s="606"/>
      <c r="D6" s="607">
        <v>45356</v>
      </c>
      <c r="E6" s="608"/>
      <c r="F6" s="558" t="s">
        <v>10</v>
      </c>
      <c r="G6" s="609"/>
      <c r="H6" s="562" t="s">
        <v>11</v>
      </c>
      <c r="I6" s="562"/>
      <c r="J6" s="37"/>
      <c r="K6" s="91"/>
      <c r="L6" s="558"/>
      <c r="M6" s="559"/>
      <c r="N6" s="559"/>
      <c r="O6" s="559"/>
      <c r="P6" s="559"/>
      <c r="Q6" s="559"/>
      <c r="R6" s="559"/>
      <c r="S6" s="559"/>
      <c r="T6" s="559"/>
      <c r="U6" s="559"/>
      <c r="V6" s="559"/>
      <c r="W6" s="559"/>
      <c r="X6" s="105"/>
      <c r="Y6" s="105"/>
      <c r="Z6" s="105"/>
      <c r="AA6" s="105"/>
      <c r="AB6" s="105"/>
      <c r="AC6" s="105"/>
      <c r="AD6" s="105"/>
      <c r="AE6" s="32"/>
      <c r="AF6" s="32"/>
      <c r="AG6" s="32"/>
      <c r="AH6" s="32"/>
      <c r="AI6" s="33"/>
      <c r="AJ6" s="537"/>
      <c r="AK6" s="538"/>
      <c r="AL6" s="538"/>
      <c r="AM6" s="538"/>
      <c r="AN6" s="538"/>
      <c r="AO6" s="538"/>
      <c r="AP6" s="538"/>
      <c r="AQ6" s="538"/>
      <c r="AR6" s="538"/>
      <c r="AS6" s="538"/>
      <c r="AT6" s="538"/>
      <c r="AU6" s="538"/>
      <c r="AV6" s="538"/>
      <c r="AW6" s="539"/>
      <c r="AX6" s="541"/>
      <c r="AY6" s="541"/>
      <c r="AZ6" s="541"/>
      <c r="BA6" s="541"/>
      <c r="BB6" s="596"/>
    </row>
    <row r="7" spans="1:61" ht="15" customHeight="1" x14ac:dyDescent="0.35">
      <c r="A7" s="605"/>
      <c r="B7" s="606"/>
      <c r="C7" s="606"/>
      <c r="D7" s="608"/>
      <c r="E7" s="608"/>
      <c r="F7" s="537"/>
      <c r="G7" s="539"/>
      <c r="H7" s="562" t="s">
        <v>12</v>
      </c>
      <c r="I7" s="562"/>
      <c r="J7" s="37"/>
      <c r="K7" s="92"/>
      <c r="L7" s="537"/>
      <c r="M7" s="538"/>
      <c r="N7" s="538"/>
      <c r="O7" s="538"/>
      <c r="P7" s="538"/>
      <c r="Q7" s="538"/>
      <c r="R7" s="538"/>
      <c r="S7" s="538"/>
      <c r="T7" s="538"/>
      <c r="U7" s="538"/>
      <c r="V7" s="538"/>
      <c r="W7" s="538"/>
      <c r="X7" s="158"/>
      <c r="Y7" s="158"/>
      <c r="Z7" s="158"/>
      <c r="AA7" s="158"/>
      <c r="AB7" s="158"/>
      <c r="AC7" s="158"/>
      <c r="AD7" s="158"/>
      <c r="AE7" s="177"/>
      <c r="AF7" s="177"/>
      <c r="AG7" s="177"/>
      <c r="AH7" s="177"/>
      <c r="AI7" s="34"/>
      <c r="AJ7" s="537"/>
      <c r="AK7" s="538"/>
      <c r="AL7" s="538"/>
      <c r="AM7" s="538"/>
      <c r="AN7" s="538"/>
      <c r="AO7" s="538"/>
      <c r="AP7" s="538"/>
      <c r="AQ7" s="538"/>
      <c r="AR7" s="538"/>
      <c r="AS7" s="538"/>
      <c r="AT7" s="538"/>
      <c r="AU7" s="538"/>
      <c r="AV7" s="538"/>
      <c r="AW7" s="539"/>
      <c r="AX7" s="541"/>
      <c r="AY7" s="541"/>
      <c r="AZ7" s="541"/>
      <c r="BA7" s="541"/>
      <c r="BB7" s="596"/>
    </row>
    <row r="8" spans="1:61" ht="15" customHeight="1" x14ac:dyDescent="0.35">
      <c r="A8" s="605"/>
      <c r="B8" s="606"/>
      <c r="C8" s="606"/>
      <c r="D8" s="608"/>
      <c r="E8" s="608"/>
      <c r="F8" s="560"/>
      <c r="G8" s="610"/>
      <c r="H8" s="562" t="s">
        <v>13</v>
      </c>
      <c r="I8" s="562"/>
      <c r="J8" s="37" t="s">
        <v>14</v>
      </c>
      <c r="K8" s="93"/>
      <c r="L8" s="560"/>
      <c r="M8" s="561"/>
      <c r="N8" s="561"/>
      <c r="O8" s="561"/>
      <c r="P8" s="561"/>
      <c r="Q8" s="561"/>
      <c r="R8" s="561"/>
      <c r="S8" s="561"/>
      <c r="T8" s="561"/>
      <c r="U8" s="561"/>
      <c r="V8" s="561"/>
      <c r="W8" s="561"/>
      <c r="X8" s="106"/>
      <c r="Y8" s="106"/>
      <c r="Z8" s="106"/>
      <c r="AA8" s="106"/>
      <c r="AB8" s="106"/>
      <c r="AC8" s="106"/>
      <c r="AD8" s="106"/>
      <c r="AE8" s="35"/>
      <c r="AF8" s="35"/>
      <c r="AG8" s="35"/>
      <c r="AH8" s="35"/>
      <c r="AI8" s="36"/>
      <c r="AJ8" s="537"/>
      <c r="AK8" s="538"/>
      <c r="AL8" s="538"/>
      <c r="AM8" s="538"/>
      <c r="AN8" s="538"/>
      <c r="AO8" s="538"/>
      <c r="AP8" s="538"/>
      <c r="AQ8" s="538"/>
      <c r="AR8" s="538"/>
      <c r="AS8" s="538"/>
      <c r="AT8" s="538"/>
      <c r="AU8" s="538"/>
      <c r="AV8" s="538"/>
      <c r="AW8" s="539"/>
      <c r="AX8" s="541"/>
      <c r="AY8" s="541"/>
      <c r="AZ8" s="541"/>
      <c r="BA8" s="541"/>
      <c r="BB8" s="596"/>
    </row>
    <row r="9" spans="1:61" ht="36" customHeight="1" x14ac:dyDescent="0.35">
      <c r="A9" s="583" t="s">
        <v>123</v>
      </c>
      <c r="B9" s="584"/>
      <c r="C9" s="585"/>
      <c r="D9" s="586" t="s">
        <v>124</v>
      </c>
      <c r="E9" s="587"/>
      <c r="F9" s="587"/>
      <c r="G9" s="587"/>
      <c r="H9" s="587"/>
      <c r="I9" s="587"/>
      <c r="J9" s="587"/>
      <c r="K9" s="587"/>
      <c r="L9" s="550"/>
      <c r="M9" s="550"/>
      <c r="N9" s="550"/>
      <c r="O9" s="550"/>
      <c r="P9" s="550"/>
      <c r="Q9" s="550"/>
      <c r="R9" s="550"/>
      <c r="S9" s="550"/>
      <c r="T9" s="550"/>
      <c r="U9" s="550"/>
      <c r="V9" s="550"/>
      <c r="W9" s="550"/>
      <c r="X9" s="550"/>
      <c r="Y9" s="550"/>
      <c r="Z9" s="550"/>
      <c r="AA9" s="550"/>
      <c r="AB9" s="550"/>
      <c r="AC9" s="550"/>
      <c r="AD9" s="550"/>
      <c r="AE9" s="550"/>
      <c r="AF9" s="550"/>
      <c r="AG9" s="550"/>
      <c r="AH9" s="550"/>
      <c r="AI9" s="588"/>
      <c r="AJ9" s="537"/>
      <c r="AK9" s="538"/>
      <c r="AL9" s="538"/>
      <c r="AM9" s="538"/>
      <c r="AN9" s="538"/>
      <c r="AO9" s="538"/>
      <c r="AP9" s="538"/>
      <c r="AQ9" s="538"/>
      <c r="AR9" s="538"/>
      <c r="AS9" s="538"/>
      <c r="AT9" s="538"/>
      <c r="AU9" s="538"/>
      <c r="AV9" s="538"/>
      <c r="AW9" s="539"/>
      <c r="AX9" s="541"/>
      <c r="AY9" s="541"/>
      <c r="AZ9" s="541"/>
      <c r="BA9" s="541"/>
      <c r="BB9" s="596"/>
    </row>
    <row r="10" spans="1:61" ht="45.75" customHeight="1" thickBot="1" x14ac:dyDescent="0.4">
      <c r="A10" s="546" t="s">
        <v>125</v>
      </c>
      <c r="B10" s="547"/>
      <c r="C10" s="548"/>
      <c r="D10" s="549" t="s">
        <v>126</v>
      </c>
      <c r="E10" s="550"/>
      <c r="F10" s="550"/>
      <c r="G10" s="550"/>
      <c r="H10" s="550"/>
      <c r="I10" s="550"/>
      <c r="J10" s="550"/>
      <c r="K10" s="550"/>
      <c r="L10" s="550"/>
      <c r="M10" s="550"/>
      <c r="N10" s="550"/>
      <c r="O10" s="550"/>
      <c r="P10" s="550"/>
      <c r="Q10" s="550"/>
      <c r="R10" s="550"/>
      <c r="S10" s="550"/>
      <c r="T10" s="550"/>
      <c r="U10" s="550"/>
      <c r="V10" s="550"/>
      <c r="W10" s="550"/>
      <c r="X10" s="551"/>
      <c r="Y10" s="551"/>
      <c r="Z10" s="551"/>
      <c r="AA10" s="551"/>
      <c r="AB10" s="551"/>
      <c r="AC10" s="551"/>
      <c r="AD10" s="551"/>
      <c r="AE10" s="551"/>
      <c r="AF10" s="551"/>
      <c r="AG10" s="551"/>
      <c r="AH10" s="551"/>
      <c r="AI10" s="552"/>
      <c r="AJ10" s="537"/>
      <c r="AK10" s="538"/>
      <c r="AL10" s="538"/>
      <c r="AM10" s="538"/>
      <c r="AN10" s="538"/>
      <c r="AO10" s="538"/>
      <c r="AP10" s="538"/>
      <c r="AQ10" s="538"/>
      <c r="AR10" s="538"/>
      <c r="AS10" s="538"/>
      <c r="AT10" s="538"/>
      <c r="AU10" s="538"/>
      <c r="AV10" s="538"/>
      <c r="AW10" s="539"/>
      <c r="AX10" s="541"/>
      <c r="AY10" s="541"/>
      <c r="AZ10" s="541"/>
      <c r="BA10" s="541"/>
      <c r="BB10" s="596"/>
    </row>
    <row r="11" spans="1:61" ht="40" customHeight="1" x14ac:dyDescent="0.35">
      <c r="A11" s="563" t="s">
        <v>127</v>
      </c>
      <c r="B11" s="556"/>
      <c r="C11" s="556"/>
      <c r="D11" s="556"/>
      <c r="E11" s="556"/>
      <c r="F11" s="556"/>
      <c r="G11" s="556"/>
      <c r="H11" s="557"/>
      <c r="I11" s="544" t="s">
        <v>128</v>
      </c>
      <c r="J11" s="544" t="s">
        <v>129</v>
      </c>
      <c r="K11" s="544" t="s">
        <v>130</v>
      </c>
      <c r="L11" s="544" t="s">
        <v>131</v>
      </c>
      <c r="M11" s="544" t="s">
        <v>132</v>
      </c>
      <c r="N11" s="544" t="s">
        <v>133</v>
      </c>
      <c r="O11" s="544" t="s">
        <v>134</v>
      </c>
      <c r="P11" s="544" t="s">
        <v>135</v>
      </c>
      <c r="Q11" s="555" t="s">
        <v>136</v>
      </c>
      <c r="R11" s="556"/>
      <c r="S11" s="556"/>
      <c r="T11" s="556"/>
      <c r="U11" s="557"/>
      <c r="V11" s="544" t="s">
        <v>137</v>
      </c>
      <c r="W11" s="614" t="s">
        <v>138</v>
      </c>
      <c r="X11" s="531" t="s">
        <v>139</v>
      </c>
      <c r="Y11" s="532"/>
      <c r="Z11" s="532"/>
      <c r="AA11" s="532"/>
      <c r="AB11" s="532"/>
      <c r="AC11" s="532"/>
      <c r="AD11" s="532"/>
      <c r="AE11" s="532"/>
      <c r="AF11" s="532"/>
      <c r="AG11" s="532"/>
      <c r="AH11" s="532"/>
      <c r="AI11" s="582"/>
      <c r="AJ11" s="531" t="s">
        <v>140</v>
      </c>
      <c r="AK11" s="532"/>
      <c r="AL11" s="532"/>
      <c r="AM11" s="532"/>
      <c r="AN11" s="532"/>
      <c r="AO11" s="532"/>
      <c r="AP11" s="532"/>
      <c r="AQ11" s="532"/>
      <c r="AR11" s="532"/>
      <c r="AS11" s="532"/>
      <c r="AT11" s="532"/>
      <c r="AU11" s="582"/>
      <c r="AV11" s="553" t="s">
        <v>40</v>
      </c>
      <c r="AW11" s="554"/>
      <c r="AX11" s="542"/>
      <c r="AY11" s="541"/>
      <c r="AZ11" s="541"/>
      <c r="BA11" s="541"/>
      <c r="BB11" s="596"/>
    </row>
    <row r="12" spans="1:61" ht="28.5" thickBot="1" x14ac:dyDescent="0.4">
      <c r="A12" s="178" t="s">
        <v>141</v>
      </c>
      <c r="B12" s="179" t="s">
        <v>142</v>
      </c>
      <c r="C12" s="179" t="s">
        <v>143</v>
      </c>
      <c r="D12" s="179" t="s">
        <v>144</v>
      </c>
      <c r="E12" s="179" t="s">
        <v>145</v>
      </c>
      <c r="F12" s="179" t="s">
        <v>146</v>
      </c>
      <c r="G12" s="179" t="s">
        <v>147</v>
      </c>
      <c r="H12" s="179" t="s">
        <v>148</v>
      </c>
      <c r="I12" s="545"/>
      <c r="J12" s="545"/>
      <c r="K12" s="545"/>
      <c r="L12" s="545"/>
      <c r="M12" s="545"/>
      <c r="N12" s="545"/>
      <c r="O12" s="545"/>
      <c r="P12" s="545"/>
      <c r="Q12" s="179">
        <v>2020</v>
      </c>
      <c r="R12" s="179">
        <v>2021</v>
      </c>
      <c r="S12" s="179">
        <v>2022</v>
      </c>
      <c r="T12" s="179">
        <v>2023</v>
      </c>
      <c r="U12" s="179">
        <v>2024</v>
      </c>
      <c r="V12" s="545"/>
      <c r="W12" s="615"/>
      <c r="X12" s="180" t="s">
        <v>29</v>
      </c>
      <c r="Y12" s="181" t="s">
        <v>8</v>
      </c>
      <c r="Z12" s="181" t="s">
        <v>30</v>
      </c>
      <c r="AA12" s="181" t="s">
        <v>31</v>
      </c>
      <c r="AB12" s="181" t="s">
        <v>32</v>
      </c>
      <c r="AC12" s="181" t="s">
        <v>33</v>
      </c>
      <c r="AD12" s="181" t="s">
        <v>34</v>
      </c>
      <c r="AE12" s="181" t="s">
        <v>35</v>
      </c>
      <c r="AF12" s="181" t="s">
        <v>36</v>
      </c>
      <c r="AG12" s="181" t="s">
        <v>37</v>
      </c>
      <c r="AH12" s="181" t="s">
        <v>38</v>
      </c>
      <c r="AI12" s="182" t="s">
        <v>39</v>
      </c>
      <c r="AJ12" s="305" t="s">
        <v>29</v>
      </c>
      <c r="AK12" s="278" t="s">
        <v>8</v>
      </c>
      <c r="AL12" s="278" t="s">
        <v>30</v>
      </c>
      <c r="AM12" s="278" t="s">
        <v>31</v>
      </c>
      <c r="AN12" s="278" t="s">
        <v>32</v>
      </c>
      <c r="AO12" s="278" t="s">
        <v>33</v>
      </c>
      <c r="AP12" s="278" t="s">
        <v>34</v>
      </c>
      <c r="AQ12" s="278" t="s">
        <v>35</v>
      </c>
      <c r="AR12" s="278" t="s">
        <v>36</v>
      </c>
      <c r="AS12" s="278" t="s">
        <v>37</v>
      </c>
      <c r="AT12" s="278" t="s">
        <v>38</v>
      </c>
      <c r="AU12" s="306" t="s">
        <v>39</v>
      </c>
      <c r="AV12" s="178" t="s">
        <v>149</v>
      </c>
      <c r="AW12" s="271" t="s">
        <v>150</v>
      </c>
      <c r="AX12" s="543"/>
      <c r="AY12" s="598"/>
      <c r="AZ12" s="598"/>
      <c r="BA12" s="598"/>
      <c r="BB12" s="597"/>
    </row>
    <row r="13" spans="1:61" s="150" customFormat="1" ht="196.5" customHeight="1" x14ac:dyDescent="0.35">
      <c r="A13" s="164">
        <v>9</v>
      </c>
      <c r="B13" s="165"/>
      <c r="C13" s="165"/>
      <c r="D13" s="331">
        <v>17</v>
      </c>
      <c r="E13" s="165"/>
      <c r="F13" s="165"/>
      <c r="G13" s="166"/>
      <c r="H13" s="167"/>
      <c r="I13" s="168" t="s">
        <v>151</v>
      </c>
      <c r="J13" s="166" t="s">
        <v>152</v>
      </c>
      <c r="K13" s="169" t="s">
        <v>153</v>
      </c>
      <c r="L13" s="165">
        <v>26100</v>
      </c>
      <c r="M13" s="169">
        <v>3100</v>
      </c>
      <c r="N13" s="169" t="s">
        <v>154</v>
      </c>
      <c r="O13" s="170" t="s">
        <v>155</v>
      </c>
      <c r="P13" s="170" t="s">
        <v>156</v>
      </c>
      <c r="Q13" s="171">
        <v>2000</v>
      </c>
      <c r="R13" s="171">
        <v>7000</v>
      </c>
      <c r="S13" s="171">
        <v>7000</v>
      </c>
      <c r="T13" s="171">
        <v>7000</v>
      </c>
      <c r="U13" s="171">
        <v>3100</v>
      </c>
      <c r="V13" s="172" t="s">
        <v>157</v>
      </c>
      <c r="W13" s="173" t="s">
        <v>158</v>
      </c>
      <c r="X13" s="174">
        <v>0</v>
      </c>
      <c r="Y13" s="175">
        <v>700</v>
      </c>
      <c r="Z13" s="175">
        <v>700</v>
      </c>
      <c r="AA13" s="175">
        <v>700</v>
      </c>
      <c r="AB13" s="175">
        <v>1000</v>
      </c>
      <c r="AC13" s="175">
        <v>0</v>
      </c>
      <c r="AD13" s="175"/>
      <c r="AE13" s="175"/>
      <c r="AF13" s="175"/>
      <c r="AG13" s="175"/>
      <c r="AH13" s="175"/>
      <c r="AI13" s="300"/>
      <c r="AJ13" s="309">
        <v>0</v>
      </c>
      <c r="AK13" s="310">
        <v>692</v>
      </c>
      <c r="AL13" s="310"/>
      <c r="AM13" s="310"/>
      <c r="AN13" s="310"/>
      <c r="AO13" s="310"/>
      <c r="AP13" s="310"/>
      <c r="AQ13" s="310"/>
      <c r="AR13" s="310"/>
      <c r="AS13" s="310"/>
      <c r="AT13" s="310"/>
      <c r="AU13" s="311"/>
      <c r="AV13" s="176">
        <f>SUM(AJ13:AU13)</f>
        <v>692</v>
      </c>
      <c r="AW13" s="222">
        <f t="shared" ref="AW13:AW18" si="0">+AV13/U13</f>
        <v>0.22322580645161291</v>
      </c>
      <c r="AX13" s="212" t="s">
        <v>492</v>
      </c>
      <c r="AY13" s="211" t="s">
        <v>159</v>
      </c>
      <c r="AZ13" s="317" t="s">
        <v>493</v>
      </c>
      <c r="BA13" s="211" t="s">
        <v>160</v>
      </c>
      <c r="BB13" s="211" t="s">
        <v>161</v>
      </c>
      <c r="BI13" s="151"/>
    </row>
    <row r="14" spans="1:61" s="150" customFormat="1" ht="62.15" customHeight="1" x14ac:dyDescent="0.35">
      <c r="A14" s="145"/>
      <c r="B14" s="120"/>
      <c r="C14" s="120"/>
      <c r="D14" s="120"/>
      <c r="E14" s="120"/>
      <c r="F14" s="120"/>
      <c r="G14" s="118" t="s">
        <v>162</v>
      </c>
      <c r="H14" s="146"/>
      <c r="I14" s="117" t="s">
        <v>24</v>
      </c>
      <c r="J14" s="118" t="s">
        <v>163</v>
      </c>
      <c r="K14" s="119" t="s">
        <v>164</v>
      </c>
      <c r="L14" s="120">
        <v>1</v>
      </c>
      <c r="M14" s="119" t="s">
        <v>165</v>
      </c>
      <c r="N14" s="119" t="s">
        <v>165</v>
      </c>
      <c r="O14" s="113" t="s">
        <v>166</v>
      </c>
      <c r="P14" s="113" t="s">
        <v>156</v>
      </c>
      <c r="Q14" s="114">
        <v>0</v>
      </c>
      <c r="R14" s="152">
        <v>1</v>
      </c>
      <c r="S14" s="152">
        <v>1</v>
      </c>
      <c r="T14" s="152">
        <v>1</v>
      </c>
      <c r="U14" s="152">
        <v>1</v>
      </c>
      <c r="V14" s="147" t="s">
        <v>167</v>
      </c>
      <c r="W14" s="154" t="s">
        <v>168</v>
      </c>
      <c r="X14" s="157">
        <v>0</v>
      </c>
      <c r="Y14" s="148">
        <v>0</v>
      </c>
      <c r="Z14" s="148">
        <v>0</v>
      </c>
      <c r="AA14" s="153">
        <v>1</v>
      </c>
      <c r="AB14" s="148">
        <v>0</v>
      </c>
      <c r="AC14" s="148">
        <v>0</v>
      </c>
      <c r="AD14" s="153"/>
      <c r="AE14" s="148"/>
      <c r="AF14" s="148"/>
      <c r="AG14" s="148"/>
      <c r="AH14" s="148"/>
      <c r="AI14" s="301"/>
      <c r="AJ14" s="157">
        <v>0</v>
      </c>
      <c r="AK14" s="307">
        <v>0</v>
      </c>
      <c r="AL14" s="148"/>
      <c r="AM14" s="153"/>
      <c r="AN14" s="148"/>
      <c r="AO14" s="148"/>
      <c r="AP14" s="153"/>
      <c r="AQ14" s="148"/>
      <c r="AR14" s="148"/>
      <c r="AS14" s="148"/>
      <c r="AT14" s="148"/>
      <c r="AU14" s="149"/>
      <c r="AV14" s="159">
        <f t="shared" ref="AV14:AV19" si="1">SUM(AJ14:AU14)</f>
        <v>0</v>
      </c>
      <c r="AW14" s="223">
        <f t="shared" si="0"/>
        <v>0</v>
      </c>
      <c r="AX14" s="212" t="s">
        <v>169</v>
      </c>
      <c r="AY14" s="212" t="s">
        <v>170</v>
      </c>
      <c r="AZ14" s="316" t="s">
        <v>171</v>
      </c>
      <c r="BA14" s="212"/>
      <c r="BB14" s="213"/>
    </row>
    <row r="15" spans="1:61" s="124" customFormat="1" ht="155" customHeight="1" x14ac:dyDescent="0.35">
      <c r="A15" s="183">
        <v>10</v>
      </c>
      <c r="B15" s="122"/>
      <c r="C15" s="122"/>
      <c r="D15" s="122"/>
      <c r="E15" s="122"/>
      <c r="F15" s="122"/>
      <c r="G15" s="122"/>
      <c r="H15" s="122"/>
      <c r="I15" s="108" t="s">
        <v>172</v>
      </c>
      <c r="J15" s="109" t="s">
        <v>173</v>
      </c>
      <c r="K15" s="110" t="s">
        <v>153</v>
      </c>
      <c r="L15" s="111">
        <v>100</v>
      </c>
      <c r="M15" s="110" t="s">
        <v>165</v>
      </c>
      <c r="N15" s="112" t="s">
        <v>174</v>
      </c>
      <c r="O15" s="113" t="s">
        <v>175</v>
      </c>
      <c r="P15" s="113" t="s">
        <v>176</v>
      </c>
      <c r="Q15" s="114">
        <v>18</v>
      </c>
      <c r="R15" s="115">
        <v>25</v>
      </c>
      <c r="S15" s="115">
        <v>25</v>
      </c>
      <c r="T15" s="115">
        <v>22</v>
      </c>
      <c r="U15" s="115">
        <v>10</v>
      </c>
      <c r="V15" s="116" t="s">
        <v>157</v>
      </c>
      <c r="W15" s="155" t="s">
        <v>177</v>
      </c>
      <c r="X15" s="217">
        <f>[1]Avance.PDD!O4</f>
        <v>0</v>
      </c>
      <c r="Y15" s="218">
        <f>[1]Avance.PDD!P4</f>
        <v>0.6428571428571429</v>
      </c>
      <c r="Z15" s="218">
        <f>[1]Avance.PDD!Q4</f>
        <v>1.5714285714285714</v>
      </c>
      <c r="AA15" s="218">
        <f>[1]Avance.PDD!R4</f>
        <v>3.3571428571428572</v>
      </c>
      <c r="AB15" s="218">
        <f>[1]Avance.PDD!S4</f>
        <v>4.4285714285714288</v>
      </c>
      <c r="AC15" s="219">
        <f>[1]Avance.PDD!T4</f>
        <v>0</v>
      </c>
      <c r="AD15" s="123"/>
      <c r="AE15" s="123"/>
      <c r="AF15" s="123"/>
      <c r="AG15" s="123"/>
      <c r="AH15" s="123"/>
      <c r="AI15" s="302"/>
      <c r="AJ15" s="315">
        <f>Avance.PDD!O12</f>
        <v>0</v>
      </c>
      <c r="AK15" s="119">
        <f>Avance.PDD!P12</f>
        <v>7.1428571428571425E-2</v>
      </c>
      <c r="AL15" s="119">
        <f>Avance.PDD!Q12</f>
        <v>0</v>
      </c>
      <c r="AM15" s="119"/>
      <c r="AN15" s="119"/>
      <c r="AO15" s="119"/>
      <c r="AP15" s="119"/>
      <c r="AQ15" s="119"/>
      <c r="AR15" s="308"/>
      <c r="AS15" s="308"/>
      <c r="AT15" s="308"/>
      <c r="AU15" s="312"/>
      <c r="AV15" s="314">
        <f t="shared" si="1"/>
        <v>7.1428571428571425E-2</v>
      </c>
      <c r="AW15" s="313">
        <f>+AV15/U15</f>
        <v>7.1428571428571426E-3</v>
      </c>
      <c r="AX15" s="212" t="s">
        <v>484</v>
      </c>
      <c r="AY15" s="212" t="s">
        <v>487</v>
      </c>
      <c r="AZ15" s="212" t="s">
        <v>484</v>
      </c>
      <c r="BA15" s="212"/>
      <c r="BB15" s="213"/>
    </row>
    <row r="16" spans="1:61" s="124" customFormat="1" ht="152.5" customHeight="1" x14ac:dyDescent="0.35">
      <c r="A16" s="161"/>
      <c r="B16" s="125"/>
      <c r="C16" s="125"/>
      <c r="D16" s="125"/>
      <c r="E16" s="125">
        <v>5</v>
      </c>
      <c r="F16" s="125"/>
      <c r="G16" s="125"/>
      <c r="H16" s="125"/>
      <c r="I16" s="117" t="s">
        <v>178</v>
      </c>
      <c r="J16" s="118" t="s">
        <v>179</v>
      </c>
      <c r="K16" s="119" t="s">
        <v>153</v>
      </c>
      <c r="L16" s="120" t="s">
        <v>56</v>
      </c>
      <c r="M16" s="119" t="s">
        <v>180</v>
      </c>
      <c r="N16" s="121" t="s">
        <v>174</v>
      </c>
      <c r="O16" s="119" t="s">
        <v>174</v>
      </c>
      <c r="P16" s="113" t="s">
        <v>176</v>
      </c>
      <c r="Q16" s="126">
        <v>0</v>
      </c>
      <c r="R16" s="126">
        <v>0</v>
      </c>
      <c r="S16" s="127">
        <v>10000</v>
      </c>
      <c r="T16" s="127">
        <v>10000</v>
      </c>
      <c r="U16" s="127">
        <v>4500</v>
      </c>
      <c r="V16" s="126" t="s">
        <v>157</v>
      </c>
      <c r="W16" s="156" t="s">
        <v>181</v>
      </c>
      <c r="X16" s="161">
        <v>0</v>
      </c>
      <c r="Y16" s="125">
        <v>50</v>
      </c>
      <c r="Z16" s="125">
        <v>650</v>
      </c>
      <c r="AA16" s="125">
        <v>1900</v>
      </c>
      <c r="AB16" s="125">
        <v>1900</v>
      </c>
      <c r="AC16" s="125">
        <v>0</v>
      </c>
      <c r="AD16" s="125"/>
      <c r="AE16" s="125"/>
      <c r="AF16" s="125"/>
      <c r="AG16" s="125"/>
      <c r="AH16" s="125"/>
      <c r="AI16" s="303"/>
      <c r="AJ16" s="161">
        <v>0</v>
      </c>
      <c r="AK16" s="125">
        <v>47</v>
      </c>
      <c r="AL16" s="125"/>
      <c r="AM16" s="125"/>
      <c r="AN16" s="125"/>
      <c r="AO16" s="125"/>
      <c r="AP16" s="125"/>
      <c r="AQ16" s="125"/>
      <c r="AR16" s="125"/>
      <c r="AS16" s="125"/>
      <c r="AT16" s="125"/>
      <c r="AU16" s="220"/>
      <c r="AV16" s="160">
        <f t="shared" si="1"/>
        <v>47</v>
      </c>
      <c r="AW16" s="223">
        <f t="shared" si="0"/>
        <v>1.0444444444444444E-2</v>
      </c>
      <c r="AX16" s="212" t="s">
        <v>485</v>
      </c>
      <c r="AY16" s="212" t="s">
        <v>488</v>
      </c>
      <c r="AZ16" s="316" t="s">
        <v>182</v>
      </c>
      <c r="BA16" s="212"/>
      <c r="BB16" s="213"/>
    </row>
    <row r="17" spans="1:54" s="124" customFormat="1" ht="178.5" customHeight="1" x14ac:dyDescent="0.35">
      <c r="A17" s="161"/>
      <c r="B17" s="125"/>
      <c r="C17" s="125"/>
      <c r="D17" s="125"/>
      <c r="E17" s="125">
        <v>5</v>
      </c>
      <c r="F17" s="125"/>
      <c r="G17" s="125"/>
      <c r="H17" s="125"/>
      <c r="I17" s="117" t="s">
        <v>178</v>
      </c>
      <c r="J17" s="118" t="s">
        <v>183</v>
      </c>
      <c r="K17" s="119" t="s">
        <v>153</v>
      </c>
      <c r="L17" s="120" t="s">
        <v>56</v>
      </c>
      <c r="M17" s="119" t="s">
        <v>184</v>
      </c>
      <c r="N17" s="121" t="s">
        <v>174</v>
      </c>
      <c r="O17" s="119" t="s">
        <v>174</v>
      </c>
      <c r="P17" s="113" t="s">
        <v>176</v>
      </c>
      <c r="Q17" s="128">
        <v>0</v>
      </c>
      <c r="R17" s="128">
        <v>0</v>
      </c>
      <c r="S17" s="128">
        <v>4000</v>
      </c>
      <c r="T17" s="128">
        <v>4000</v>
      </c>
      <c r="U17" s="128">
        <v>2000</v>
      </c>
      <c r="V17" s="126" t="s">
        <v>157</v>
      </c>
      <c r="W17" s="156" t="s">
        <v>185</v>
      </c>
      <c r="X17" s="161">
        <v>0</v>
      </c>
      <c r="Y17" s="125">
        <v>50</v>
      </c>
      <c r="Z17" s="125">
        <v>250</v>
      </c>
      <c r="AA17" s="125">
        <v>850</v>
      </c>
      <c r="AB17" s="125">
        <v>850</v>
      </c>
      <c r="AC17" s="125">
        <v>0</v>
      </c>
      <c r="AD17" s="125"/>
      <c r="AE17" s="125"/>
      <c r="AF17" s="125"/>
      <c r="AG17" s="125"/>
      <c r="AH17" s="125"/>
      <c r="AI17" s="303"/>
      <c r="AJ17" s="161">
        <v>0</v>
      </c>
      <c r="AK17" s="125">
        <v>39</v>
      </c>
      <c r="AL17" s="125"/>
      <c r="AM17" s="125"/>
      <c r="AN17" s="125"/>
      <c r="AO17" s="125"/>
      <c r="AP17" s="125"/>
      <c r="AQ17" s="125"/>
      <c r="AR17" s="125"/>
      <c r="AS17" s="125"/>
      <c r="AT17" s="125"/>
      <c r="AU17" s="220"/>
      <c r="AV17" s="160">
        <f t="shared" si="1"/>
        <v>39</v>
      </c>
      <c r="AW17" s="223">
        <f t="shared" si="0"/>
        <v>1.95E-2</v>
      </c>
      <c r="AX17" s="214" t="s">
        <v>486</v>
      </c>
      <c r="AY17" s="212" t="s">
        <v>489</v>
      </c>
      <c r="AZ17" s="214" t="s">
        <v>186</v>
      </c>
      <c r="BA17" s="214"/>
      <c r="BB17" s="215"/>
    </row>
    <row r="18" spans="1:54" s="124" customFormat="1" ht="104.25" customHeight="1" x14ac:dyDescent="0.35">
      <c r="A18" s="161"/>
      <c r="B18" s="125"/>
      <c r="C18" s="125"/>
      <c r="D18" s="125"/>
      <c r="E18" s="125">
        <v>5</v>
      </c>
      <c r="F18" s="125"/>
      <c r="G18" s="125"/>
      <c r="H18" s="125"/>
      <c r="I18" s="117" t="s">
        <v>178</v>
      </c>
      <c r="J18" s="118" t="s">
        <v>187</v>
      </c>
      <c r="K18" s="119" t="s">
        <v>153</v>
      </c>
      <c r="L18" s="120" t="s">
        <v>56</v>
      </c>
      <c r="M18" s="119" t="s">
        <v>188</v>
      </c>
      <c r="N18" s="121" t="s">
        <v>175</v>
      </c>
      <c r="O18" s="119" t="s">
        <v>175</v>
      </c>
      <c r="P18" s="113" t="s">
        <v>176</v>
      </c>
      <c r="Q18" s="128">
        <v>0</v>
      </c>
      <c r="R18" s="128">
        <v>0</v>
      </c>
      <c r="S18" s="128">
        <v>2</v>
      </c>
      <c r="T18" s="128">
        <v>2</v>
      </c>
      <c r="U18" s="128">
        <v>1</v>
      </c>
      <c r="V18" s="125" t="s">
        <v>189</v>
      </c>
      <c r="W18" s="156" t="s">
        <v>190</v>
      </c>
      <c r="X18" s="161">
        <v>0</v>
      </c>
      <c r="Y18" s="125">
        <v>1</v>
      </c>
      <c r="Z18" s="125">
        <v>0</v>
      </c>
      <c r="AA18" s="125">
        <v>0</v>
      </c>
      <c r="AB18" s="125">
        <v>0</v>
      </c>
      <c r="AC18" s="125">
        <v>0</v>
      </c>
      <c r="AD18" s="125"/>
      <c r="AE18" s="125"/>
      <c r="AF18" s="125"/>
      <c r="AG18" s="125"/>
      <c r="AH18" s="125"/>
      <c r="AI18" s="303"/>
      <c r="AJ18" s="161">
        <v>0</v>
      </c>
      <c r="AK18" s="125">
        <v>1</v>
      </c>
      <c r="AL18" s="125"/>
      <c r="AM18" s="125"/>
      <c r="AN18" s="125"/>
      <c r="AO18" s="125"/>
      <c r="AP18" s="125"/>
      <c r="AQ18" s="125"/>
      <c r="AR18" s="125"/>
      <c r="AS18" s="125"/>
      <c r="AT18" s="125"/>
      <c r="AU18" s="220"/>
      <c r="AV18" s="160">
        <f t="shared" si="1"/>
        <v>1</v>
      </c>
      <c r="AW18" s="223">
        <f t="shared" si="0"/>
        <v>1</v>
      </c>
      <c r="AX18" s="214" t="s">
        <v>494</v>
      </c>
      <c r="AY18" s="212" t="s">
        <v>490</v>
      </c>
      <c r="AZ18" s="214" t="s">
        <v>494</v>
      </c>
      <c r="BA18" s="214"/>
      <c r="BB18" s="215"/>
    </row>
    <row r="19" spans="1:54" s="124" customFormat="1" ht="97.5" customHeight="1" thickBot="1" x14ac:dyDescent="0.4">
      <c r="A19" s="161"/>
      <c r="B19" s="125"/>
      <c r="C19" s="125"/>
      <c r="D19" s="125"/>
      <c r="E19" s="125">
        <v>6</v>
      </c>
      <c r="F19" s="125"/>
      <c r="G19" s="125"/>
      <c r="H19" s="125"/>
      <c r="I19" s="117" t="s">
        <v>178</v>
      </c>
      <c r="J19" s="118" t="s">
        <v>191</v>
      </c>
      <c r="K19" s="119" t="s">
        <v>164</v>
      </c>
      <c r="L19" s="120" t="s">
        <v>56</v>
      </c>
      <c r="M19" s="119" t="s">
        <v>192</v>
      </c>
      <c r="N19" s="121" t="s">
        <v>193</v>
      </c>
      <c r="O19" s="119" t="s">
        <v>193</v>
      </c>
      <c r="P19" s="113" t="s">
        <v>176</v>
      </c>
      <c r="Q19" s="128">
        <v>0</v>
      </c>
      <c r="R19" s="128">
        <v>0</v>
      </c>
      <c r="S19" s="128">
        <v>50</v>
      </c>
      <c r="T19" s="128">
        <v>50</v>
      </c>
      <c r="U19" s="128">
        <v>50</v>
      </c>
      <c r="V19" s="125" t="s">
        <v>157</v>
      </c>
      <c r="W19" s="156" t="s">
        <v>194</v>
      </c>
      <c r="X19" s="162">
        <v>0</v>
      </c>
      <c r="Y19" s="163">
        <v>0</v>
      </c>
      <c r="Z19" s="163">
        <v>50</v>
      </c>
      <c r="AA19" s="163">
        <v>50</v>
      </c>
      <c r="AB19" s="163">
        <v>50</v>
      </c>
      <c r="AC19" s="163">
        <v>0</v>
      </c>
      <c r="AD19" s="163"/>
      <c r="AE19" s="163"/>
      <c r="AF19" s="163"/>
      <c r="AG19" s="163"/>
      <c r="AH19" s="163"/>
      <c r="AI19" s="304"/>
      <c r="AJ19" s="162">
        <v>0</v>
      </c>
      <c r="AK19" s="163">
        <v>0</v>
      </c>
      <c r="AL19" s="163"/>
      <c r="AM19" s="163"/>
      <c r="AN19" s="163"/>
      <c r="AO19" s="163"/>
      <c r="AP19" s="163"/>
      <c r="AQ19" s="163"/>
      <c r="AR19" s="163"/>
      <c r="AS19" s="163"/>
      <c r="AT19" s="163"/>
      <c r="AU19" s="221"/>
      <c r="AV19" s="160">
        <f t="shared" si="1"/>
        <v>0</v>
      </c>
      <c r="AW19" s="223">
        <f>+AV19/U19</f>
        <v>0</v>
      </c>
      <c r="AX19" s="214" t="s">
        <v>113</v>
      </c>
      <c r="AY19" s="212" t="s">
        <v>491</v>
      </c>
      <c r="AZ19" s="214" t="s">
        <v>113</v>
      </c>
      <c r="BA19" s="214"/>
      <c r="BB19" s="215"/>
    </row>
    <row r="20" spans="1:54" x14ac:dyDescent="0.35">
      <c r="A20" s="599" t="s">
        <v>100</v>
      </c>
      <c r="B20" s="550"/>
      <c r="C20" s="550"/>
      <c r="D20" s="550"/>
      <c r="E20" s="550"/>
      <c r="F20" s="550"/>
      <c r="G20" s="550"/>
      <c r="H20" s="550"/>
      <c r="I20" s="550"/>
      <c r="J20" s="550"/>
      <c r="K20" s="550"/>
      <c r="L20" s="550"/>
      <c r="M20" s="550"/>
      <c r="N20" s="550"/>
      <c r="O20" s="550"/>
      <c r="P20" s="550"/>
      <c r="Q20" s="550"/>
      <c r="R20" s="550"/>
      <c r="S20" s="550"/>
      <c r="T20" s="550"/>
      <c r="U20" s="550"/>
      <c r="V20" s="550"/>
      <c r="W20" s="550"/>
      <c r="X20" s="587"/>
      <c r="Y20" s="587"/>
      <c r="Z20" s="587"/>
      <c r="AA20" s="587"/>
      <c r="AB20" s="587"/>
      <c r="AC20" s="587"/>
      <c r="AD20" s="587"/>
      <c r="AE20" s="587"/>
      <c r="AF20" s="587"/>
      <c r="AG20" s="587"/>
      <c r="AH20" s="587"/>
      <c r="AI20" s="587"/>
      <c r="AJ20" s="587"/>
      <c r="AK20" s="587"/>
      <c r="AL20" s="587"/>
      <c r="AM20" s="587"/>
      <c r="AN20" s="587"/>
      <c r="AO20" s="587"/>
      <c r="AP20" s="587"/>
      <c r="AQ20" s="587"/>
      <c r="AR20" s="587"/>
      <c r="AS20" s="587"/>
      <c r="AT20" s="587"/>
      <c r="AU20" s="587"/>
      <c r="AV20" s="550"/>
      <c r="AW20" s="550"/>
      <c r="AX20" s="550"/>
      <c r="AY20" s="550"/>
      <c r="AZ20" s="550"/>
      <c r="BA20" s="550"/>
      <c r="BB20" s="600"/>
    </row>
    <row r="21" spans="1:54" ht="45" customHeight="1" x14ac:dyDescent="0.35">
      <c r="A21" s="601" t="s">
        <v>195</v>
      </c>
      <c r="B21" s="602"/>
      <c r="C21" s="602"/>
      <c r="D21" s="591" t="s">
        <v>505</v>
      </c>
      <c r="E21" s="591"/>
      <c r="F21" s="591"/>
      <c r="G21" s="591"/>
      <c r="H21" s="591"/>
      <c r="I21" s="591"/>
      <c r="J21" s="589" t="s">
        <v>495</v>
      </c>
      <c r="K21" s="589"/>
      <c r="L21" s="589"/>
      <c r="M21" s="589"/>
      <c r="N21" s="589"/>
      <c r="O21" s="589"/>
      <c r="P21" s="589"/>
      <c r="Q21" s="589"/>
      <c r="R21" s="591" t="s">
        <v>196</v>
      </c>
      <c r="S21" s="591"/>
      <c r="T21" s="591"/>
      <c r="U21" s="591"/>
      <c r="V21" s="591"/>
      <c r="W21" s="591"/>
      <c r="X21" s="591" t="s">
        <v>196</v>
      </c>
      <c r="Y21" s="591"/>
      <c r="Z21" s="591"/>
      <c r="AA21" s="591"/>
      <c r="AB21" s="591"/>
      <c r="AC21" s="591"/>
      <c r="AD21" s="591"/>
      <c r="AE21" s="591"/>
      <c r="AF21" s="591" t="s">
        <v>196</v>
      </c>
      <c r="AG21" s="591"/>
      <c r="AH21" s="591"/>
      <c r="AI21" s="591"/>
      <c r="AJ21" s="591"/>
      <c r="AK21" s="591"/>
      <c r="AL21" s="591"/>
      <c r="AM21" s="591"/>
      <c r="AN21" s="591"/>
      <c r="AO21" s="591"/>
      <c r="AP21" s="591"/>
      <c r="AQ21" s="591"/>
      <c r="AR21" s="589" t="s">
        <v>197</v>
      </c>
      <c r="AS21" s="589"/>
      <c r="AT21" s="589"/>
      <c r="AU21" s="589"/>
      <c r="AV21" s="591" t="s">
        <v>198</v>
      </c>
      <c r="AW21" s="591"/>
      <c r="AX21" s="591"/>
      <c r="AY21" s="591"/>
      <c r="AZ21" s="591"/>
      <c r="BA21" s="591"/>
      <c r="BB21" s="592"/>
    </row>
    <row r="22" spans="1:54" ht="33.65" customHeight="1" x14ac:dyDescent="0.35">
      <c r="A22" s="601"/>
      <c r="B22" s="602"/>
      <c r="C22" s="602"/>
      <c r="D22" s="616" t="s">
        <v>199</v>
      </c>
      <c r="E22" s="617"/>
      <c r="F22" s="617"/>
      <c r="G22" s="617"/>
      <c r="H22" s="617"/>
      <c r="I22" s="618"/>
      <c r="J22" s="589"/>
      <c r="K22" s="589"/>
      <c r="L22" s="589"/>
      <c r="M22" s="589"/>
      <c r="N22" s="589"/>
      <c r="O22" s="589"/>
      <c r="P22" s="589"/>
      <c r="Q22" s="589"/>
      <c r="R22" s="591" t="s">
        <v>200</v>
      </c>
      <c r="S22" s="591"/>
      <c r="T22" s="591"/>
      <c r="U22" s="591"/>
      <c r="V22" s="591"/>
      <c r="W22" s="591"/>
      <c r="X22" s="591" t="s">
        <v>201</v>
      </c>
      <c r="Y22" s="591"/>
      <c r="Z22" s="591"/>
      <c r="AA22" s="591"/>
      <c r="AB22" s="591"/>
      <c r="AC22" s="591"/>
      <c r="AD22" s="591"/>
      <c r="AE22" s="591"/>
      <c r="AF22" s="591" t="s">
        <v>202</v>
      </c>
      <c r="AG22" s="591"/>
      <c r="AH22" s="591"/>
      <c r="AI22" s="591"/>
      <c r="AJ22" s="591"/>
      <c r="AK22" s="591"/>
      <c r="AL22" s="591"/>
      <c r="AM22" s="591"/>
      <c r="AN22" s="591"/>
      <c r="AO22" s="591"/>
      <c r="AP22" s="591"/>
      <c r="AQ22" s="591"/>
      <c r="AR22" s="589"/>
      <c r="AS22" s="589"/>
      <c r="AT22" s="589"/>
      <c r="AU22" s="589"/>
      <c r="AV22" s="591" t="s">
        <v>202</v>
      </c>
      <c r="AW22" s="591"/>
      <c r="AX22" s="591"/>
      <c r="AY22" s="591"/>
      <c r="AZ22" s="591"/>
      <c r="BA22" s="591"/>
      <c r="BB22" s="592"/>
    </row>
    <row r="23" spans="1:54" ht="37.5" customHeight="1" thickBot="1" x14ac:dyDescent="0.4">
      <c r="A23" s="603"/>
      <c r="B23" s="604"/>
      <c r="C23" s="604"/>
      <c r="D23" s="611" t="s">
        <v>203</v>
      </c>
      <c r="E23" s="612"/>
      <c r="F23" s="612"/>
      <c r="G23" s="612"/>
      <c r="H23" s="612"/>
      <c r="I23" s="613"/>
      <c r="J23" s="590"/>
      <c r="K23" s="590"/>
      <c r="L23" s="590"/>
      <c r="M23" s="590"/>
      <c r="N23" s="590"/>
      <c r="O23" s="590"/>
      <c r="P23" s="590"/>
      <c r="Q23" s="590"/>
      <c r="R23" s="593" t="s">
        <v>204</v>
      </c>
      <c r="S23" s="593"/>
      <c r="T23" s="593"/>
      <c r="U23" s="593"/>
      <c r="V23" s="593"/>
      <c r="W23" s="593"/>
      <c r="X23" s="593" t="s">
        <v>205</v>
      </c>
      <c r="Y23" s="593"/>
      <c r="Z23" s="593"/>
      <c r="AA23" s="593"/>
      <c r="AB23" s="593"/>
      <c r="AC23" s="593"/>
      <c r="AD23" s="593"/>
      <c r="AE23" s="593"/>
      <c r="AF23" s="593" t="s">
        <v>206</v>
      </c>
      <c r="AG23" s="593"/>
      <c r="AH23" s="593"/>
      <c r="AI23" s="593"/>
      <c r="AJ23" s="593"/>
      <c r="AK23" s="593"/>
      <c r="AL23" s="593"/>
      <c r="AM23" s="593"/>
      <c r="AN23" s="593"/>
      <c r="AO23" s="593"/>
      <c r="AP23" s="593"/>
      <c r="AQ23" s="593"/>
      <c r="AR23" s="590"/>
      <c r="AS23" s="590"/>
      <c r="AT23" s="590"/>
      <c r="AU23" s="590"/>
      <c r="AV23" s="593" t="s">
        <v>207</v>
      </c>
      <c r="AW23" s="593"/>
      <c r="AX23" s="593"/>
      <c r="AY23" s="593"/>
      <c r="AZ23" s="593"/>
      <c r="BA23" s="593"/>
      <c r="BB23" s="594"/>
    </row>
  </sheetData>
  <mergeCells count="59">
    <mergeCell ref="X23:AE23"/>
    <mergeCell ref="AF23:AQ23"/>
    <mergeCell ref="D22:I22"/>
    <mergeCell ref="R22:W22"/>
    <mergeCell ref="X22:AE22"/>
    <mergeCell ref="AF22:AQ22"/>
    <mergeCell ref="J21:Q23"/>
    <mergeCell ref="R21:W21"/>
    <mergeCell ref="X21:AE21"/>
    <mergeCell ref="AF21:AQ21"/>
    <mergeCell ref="D6:E8"/>
    <mergeCell ref="F6:G8"/>
    <mergeCell ref="H6:I6"/>
    <mergeCell ref="D23:I23"/>
    <mergeCell ref="R23:W23"/>
    <mergeCell ref="L11:L12"/>
    <mergeCell ref="M11:M12"/>
    <mergeCell ref="N11:N12"/>
    <mergeCell ref="V11:V12"/>
    <mergeCell ref="W11:W12"/>
    <mergeCell ref="X11:AI11"/>
    <mergeCell ref="A9:C9"/>
    <mergeCell ref="D9:AI9"/>
    <mergeCell ref="AR21:AU23"/>
    <mergeCell ref="AV21:BB21"/>
    <mergeCell ref="AV23:BB23"/>
    <mergeCell ref="AV22:BB22"/>
    <mergeCell ref="BB5:BB12"/>
    <mergeCell ref="AY5:AY12"/>
    <mergeCell ref="AZ5:AZ12"/>
    <mergeCell ref="BA5:BA12"/>
    <mergeCell ref="AJ11:AU11"/>
    <mergeCell ref="A20:BB20"/>
    <mergeCell ref="A21:C23"/>
    <mergeCell ref="D21:I21"/>
    <mergeCell ref="A6:C8"/>
    <mergeCell ref="A1:AZ1"/>
    <mergeCell ref="BA1:BB1"/>
    <mergeCell ref="A2:AZ2"/>
    <mergeCell ref="BA2:BB2"/>
    <mergeCell ref="A3:AZ4"/>
    <mergeCell ref="BA3:BB3"/>
    <mergeCell ref="BA4:BB4"/>
    <mergeCell ref="A5:AI5"/>
    <mergeCell ref="AJ5:AW10"/>
    <mergeCell ref="AX5:AX12"/>
    <mergeCell ref="J11:J12"/>
    <mergeCell ref="A10:C10"/>
    <mergeCell ref="D10:AI10"/>
    <mergeCell ref="AV11:AW11"/>
    <mergeCell ref="P11:P12"/>
    <mergeCell ref="Q11:U11"/>
    <mergeCell ref="L6:W8"/>
    <mergeCell ref="H7:I7"/>
    <mergeCell ref="H8:I8"/>
    <mergeCell ref="A11:H11"/>
    <mergeCell ref="I11:I12"/>
    <mergeCell ref="O11:O12"/>
    <mergeCell ref="K11:K12"/>
  </mergeCells>
  <printOptions horizontalCentered="1"/>
  <pageMargins left="0.39370078740157483" right="0.39370078740157483" top="0.39370078740157483" bottom="0.39370078740157483" header="0" footer="0"/>
  <pageSetup scale="17"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53125" defaultRowHeight="14.5" x14ac:dyDescent="0.35"/>
  <sheetData>
    <row r="1" spans="1:2" x14ac:dyDescent="0.35">
      <c r="A1" t="s">
        <v>208</v>
      </c>
      <c r="B1" t="s">
        <v>209</v>
      </c>
    </row>
    <row r="2" spans="1:2" x14ac:dyDescent="0.35">
      <c r="A2" t="s">
        <v>210</v>
      </c>
      <c r="B2" t="s">
        <v>211</v>
      </c>
    </row>
    <row r="3" spans="1:2" x14ac:dyDescent="0.35">
      <c r="A3" t="s">
        <v>212</v>
      </c>
      <c r="B3" t="s">
        <v>213</v>
      </c>
    </row>
    <row r="4" spans="1:2" x14ac:dyDescent="0.35">
      <c r="A4" t="s">
        <v>214</v>
      </c>
    </row>
    <row r="5" spans="1:2" x14ac:dyDescent="0.35">
      <c r="A5" t="s">
        <v>215</v>
      </c>
    </row>
    <row r="6" spans="1:2" x14ac:dyDescent="0.35">
      <c r="A6" t="s">
        <v>216</v>
      </c>
    </row>
    <row r="7" spans="1:2" x14ac:dyDescent="0.35">
      <c r="A7" t="s">
        <v>217</v>
      </c>
    </row>
    <row r="8" spans="1:2" x14ac:dyDescent="0.35">
      <c r="A8" t="s">
        <v>218</v>
      </c>
    </row>
    <row r="9" spans="1:2" x14ac:dyDescent="0.35">
      <c r="A9" t="s">
        <v>219</v>
      </c>
    </row>
    <row r="10" spans="1:2" x14ac:dyDescent="0.35">
      <c r="A10" t="s">
        <v>220</v>
      </c>
    </row>
    <row r="11" spans="1:2" x14ac:dyDescent="0.35">
      <c r="A11" t="s">
        <v>221</v>
      </c>
    </row>
    <row r="12" spans="1:2" x14ac:dyDescent="0.35">
      <c r="A12" t="s">
        <v>222</v>
      </c>
    </row>
    <row r="13" spans="1:2" x14ac:dyDescent="0.35">
      <c r="A13"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208-3D9E-4B7E-8BC4-492D46018DD8}">
  <sheetPr>
    <tabColor theme="7" tint="0.39997558519241921"/>
  </sheetPr>
  <dimension ref="A1:BL58"/>
  <sheetViews>
    <sheetView view="pageBreakPreview" topLeftCell="A3" zoomScale="65" zoomScaleNormal="75" zoomScaleSheetLayoutView="65" workbookViewId="0">
      <selection activeCell="C11" sqref="C11:AE13"/>
    </sheetView>
  </sheetViews>
  <sheetFormatPr baseColWidth="10" defaultColWidth="19.453125" defaultRowHeight="15" customHeight="1" x14ac:dyDescent="0.35"/>
  <cols>
    <col min="1" max="1" width="29.54296875" style="225" bestFit="1" customWidth="1"/>
    <col min="2" max="4" width="11" style="225" customWidth="1"/>
    <col min="5" max="5" width="18.453125" style="225" customWidth="1"/>
    <col min="6" max="6" width="11" style="225" customWidth="1"/>
    <col min="7" max="7" width="13.1796875" style="225" bestFit="1" customWidth="1"/>
    <col min="8" max="8" width="11" style="225" customWidth="1"/>
    <col min="9" max="9" width="16.26953125" style="225" bestFit="1" customWidth="1"/>
    <col min="10" max="17" width="11" style="225" customWidth="1"/>
    <col min="18" max="19" width="12.1796875" style="225" customWidth="1"/>
    <col min="20" max="23" width="8.1796875" style="225" customWidth="1"/>
    <col min="24" max="24" width="9.453125" style="225" customWidth="1"/>
    <col min="25" max="25" width="8.1796875" style="225" customWidth="1"/>
    <col min="26" max="30" width="7.81640625" style="225" customWidth="1"/>
    <col min="31" max="31" width="11.453125" style="225" customWidth="1"/>
    <col min="32" max="32" width="2.453125" style="225" customWidth="1"/>
    <col min="33" max="33" width="19.453125" style="225" customWidth="1"/>
    <col min="34" max="52" width="11.453125" style="225" customWidth="1"/>
    <col min="53" max="64" width="8.81640625" style="225" customWidth="1"/>
    <col min="65" max="16384" width="19.453125" style="225"/>
  </cols>
  <sheetData>
    <row r="1" spans="1:64" ht="16" customHeight="1" x14ac:dyDescent="0.35">
      <c r="A1" s="619" t="s">
        <v>0</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619"/>
      <c r="BG1" s="619"/>
      <c r="BH1" s="619"/>
      <c r="BI1" s="619"/>
      <c r="BJ1" s="620" t="s">
        <v>224</v>
      </c>
      <c r="BK1" s="620"/>
      <c r="BL1" s="620"/>
    </row>
    <row r="2" spans="1:64" ht="16" customHeight="1" x14ac:dyDescent="0.35">
      <c r="A2" s="619" t="s">
        <v>2</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c r="AW2" s="619"/>
      <c r="AX2" s="619"/>
      <c r="AY2" s="619"/>
      <c r="AZ2" s="619"/>
      <c r="BA2" s="619"/>
      <c r="BB2" s="619"/>
      <c r="BC2" s="619"/>
      <c r="BD2" s="619"/>
      <c r="BE2" s="619"/>
      <c r="BF2" s="619"/>
      <c r="BG2" s="619"/>
      <c r="BH2" s="619"/>
      <c r="BI2" s="619"/>
      <c r="BJ2" s="620" t="s">
        <v>3</v>
      </c>
      <c r="BK2" s="620"/>
      <c r="BL2" s="620"/>
    </row>
    <row r="3" spans="1:64" ht="26.15" customHeight="1" x14ac:dyDescent="0.35">
      <c r="A3" s="619" t="s">
        <v>225</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c r="AX3" s="619"/>
      <c r="AY3" s="619"/>
      <c r="AZ3" s="619"/>
      <c r="BA3" s="619"/>
      <c r="BB3" s="619"/>
      <c r="BC3" s="619"/>
      <c r="BD3" s="619"/>
      <c r="BE3" s="619"/>
      <c r="BF3" s="619"/>
      <c r="BG3" s="619"/>
      <c r="BH3" s="619"/>
      <c r="BI3" s="619"/>
      <c r="BJ3" s="620" t="s">
        <v>5</v>
      </c>
      <c r="BK3" s="620"/>
      <c r="BL3" s="620"/>
    </row>
    <row r="4" spans="1:64" ht="16" customHeight="1" x14ac:dyDescent="0.35">
      <c r="A4" s="619" t="s">
        <v>226</v>
      </c>
      <c r="B4" s="619"/>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c r="AK4" s="619"/>
      <c r="AL4" s="619"/>
      <c r="AM4" s="619"/>
      <c r="AN4" s="619"/>
      <c r="AO4" s="619"/>
      <c r="AP4" s="619"/>
      <c r="AQ4" s="619"/>
      <c r="AR4" s="619"/>
      <c r="AS4" s="619"/>
      <c r="AT4" s="619"/>
      <c r="AU4" s="619"/>
      <c r="AV4" s="619"/>
      <c r="AW4" s="619"/>
      <c r="AX4" s="619"/>
      <c r="AY4" s="619"/>
      <c r="AZ4" s="619"/>
      <c r="BA4" s="619"/>
      <c r="BB4" s="619"/>
      <c r="BC4" s="619"/>
      <c r="BD4" s="619"/>
      <c r="BE4" s="619"/>
      <c r="BF4" s="619"/>
      <c r="BG4" s="619"/>
      <c r="BH4" s="619"/>
      <c r="BI4" s="619"/>
      <c r="BJ4" s="626" t="s">
        <v>227</v>
      </c>
      <c r="BK4" s="627"/>
      <c r="BL4" s="628"/>
    </row>
    <row r="5" spans="1:64" ht="26.15" customHeight="1" x14ac:dyDescent="0.35">
      <c r="A5" s="629" t="s">
        <v>117</v>
      </c>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31"/>
      <c r="AG5" s="629" t="s">
        <v>228</v>
      </c>
      <c r="AH5" s="629"/>
      <c r="AI5" s="629"/>
      <c r="AJ5" s="629"/>
      <c r="AK5" s="629"/>
      <c r="AL5" s="629"/>
      <c r="AM5" s="629"/>
      <c r="AN5" s="629"/>
      <c r="AO5" s="629"/>
      <c r="AP5" s="629"/>
      <c r="AQ5" s="629"/>
      <c r="AR5" s="629"/>
      <c r="AS5" s="629"/>
      <c r="AT5" s="629"/>
      <c r="AU5" s="629"/>
      <c r="AV5" s="629"/>
      <c r="AW5" s="629"/>
      <c r="AX5" s="629"/>
      <c r="AY5" s="629"/>
      <c r="AZ5" s="629"/>
      <c r="BA5" s="629"/>
      <c r="BB5" s="629"/>
      <c r="BC5" s="629"/>
      <c r="BD5" s="629"/>
      <c r="BE5" s="629"/>
      <c r="BF5" s="629"/>
      <c r="BG5" s="629"/>
      <c r="BH5" s="629"/>
      <c r="BI5" s="629"/>
      <c r="BJ5" s="630"/>
      <c r="BK5" s="630"/>
      <c r="BL5" s="630"/>
    </row>
    <row r="6" spans="1:64" ht="31.5" customHeight="1" x14ac:dyDescent="0.35">
      <c r="A6" s="272" t="s">
        <v>229</v>
      </c>
      <c r="B6" s="631" t="s">
        <v>230</v>
      </c>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L6" s="632"/>
      <c r="AM6" s="632"/>
      <c r="AN6" s="632"/>
      <c r="AO6" s="632"/>
      <c r="AP6" s="632"/>
      <c r="AQ6" s="632"/>
      <c r="AR6" s="632"/>
      <c r="AS6" s="632"/>
      <c r="AT6" s="632"/>
      <c r="AU6" s="632"/>
      <c r="AV6" s="632"/>
      <c r="AW6" s="632"/>
      <c r="AX6" s="632"/>
      <c r="AY6" s="632"/>
      <c r="AZ6" s="632"/>
      <c r="BA6" s="632"/>
      <c r="BB6" s="632"/>
      <c r="BC6" s="632"/>
      <c r="BD6" s="632"/>
      <c r="BE6" s="632"/>
      <c r="BF6" s="632"/>
      <c r="BG6" s="632"/>
      <c r="BH6" s="632"/>
      <c r="BI6" s="632"/>
      <c r="BJ6" s="632"/>
      <c r="BK6" s="632"/>
      <c r="BL6" s="632"/>
    </row>
    <row r="7" spans="1:64" ht="31.5" customHeight="1" x14ac:dyDescent="0.35">
      <c r="A7" s="273" t="s">
        <v>231</v>
      </c>
      <c r="B7" s="621"/>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c r="AJ7" s="622"/>
      <c r="AK7" s="622"/>
      <c r="AL7" s="622"/>
      <c r="AM7" s="622"/>
      <c r="AN7" s="622"/>
      <c r="AO7" s="622"/>
      <c r="AP7" s="622"/>
      <c r="AQ7" s="622"/>
      <c r="AR7" s="622"/>
      <c r="AS7" s="622"/>
      <c r="AT7" s="622"/>
      <c r="AU7" s="622"/>
      <c r="AV7" s="622"/>
      <c r="AW7" s="622"/>
      <c r="AX7" s="622"/>
      <c r="AY7" s="622"/>
      <c r="AZ7" s="622"/>
      <c r="BA7" s="622"/>
      <c r="BB7" s="622"/>
      <c r="BC7" s="622"/>
      <c r="BD7" s="622"/>
      <c r="BE7" s="622"/>
      <c r="BF7" s="622"/>
      <c r="BG7" s="622"/>
      <c r="BH7" s="622"/>
      <c r="BI7" s="622"/>
      <c r="BJ7" s="622"/>
      <c r="BK7" s="622"/>
      <c r="BL7" s="623"/>
    </row>
    <row r="8" spans="1:64" ht="18.75" customHeight="1" x14ac:dyDescent="0.35">
      <c r="A8" s="276"/>
      <c r="B8" s="276"/>
      <c r="C8" s="276"/>
      <c r="D8" s="276"/>
      <c r="E8" s="276"/>
      <c r="F8" s="276"/>
      <c r="G8" s="276"/>
      <c r="H8" s="276"/>
      <c r="I8" s="276"/>
      <c r="J8" s="276"/>
      <c r="K8" s="277"/>
      <c r="L8" s="277"/>
      <c r="M8" s="277"/>
      <c r="N8" s="277"/>
      <c r="O8" s="277"/>
      <c r="P8" s="277"/>
      <c r="Q8" s="277"/>
      <c r="R8" s="277"/>
      <c r="S8" s="277"/>
      <c r="T8" s="277"/>
      <c r="U8" s="277"/>
      <c r="V8" s="277"/>
      <c r="W8" s="277"/>
      <c r="X8" s="277"/>
      <c r="Y8" s="277"/>
      <c r="Z8" s="277"/>
      <c r="AA8" s="277"/>
      <c r="AB8" s="277"/>
      <c r="AC8" s="277"/>
      <c r="AD8" s="277"/>
      <c r="AE8" s="277"/>
      <c r="AF8" s="31"/>
      <c r="AG8" s="276"/>
      <c r="AH8" s="277"/>
      <c r="AI8" s="277"/>
      <c r="AJ8" s="277"/>
      <c r="AK8" s="277"/>
      <c r="AL8" s="277"/>
      <c r="AM8" s="277"/>
      <c r="AN8" s="277"/>
      <c r="AO8" s="277"/>
      <c r="AP8" s="277"/>
      <c r="AQ8" s="31"/>
      <c r="AR8" s="31"/>
      <c r="AS8" s="31"/>
      <c r="AT8" s="31"/>
      <c r="AU8" s="31"/>
      <c r="AV8" s="31"/>
      <c r="AW8" s="31"/>
      <c r="AX8" s="31"/>
      <c r="AY8" s="31"/>
      <c r="AZ8" s="31"/>
      <c r="BA8" s="31"/>
      <c r="BB8" s="31"/>
      <c r="BC8" s="31"/>
      <c r="BD8" s="31"/>
      <c r="BE8" s="31"/>
      <c r="BF8" s="31"/>
      <c r="BG8" s="31"/>
      <c r="BH8" s="31"/>
      <c r="BI8" s="31"/>
      <c r="BJ8" s="31"/>
      <c r="BK8" s="31"/>
      <c r="BL8" s="31"/>
    </row>
    <row r="9" spans="1:64" ht="30" customHeight="1" x14ac:dyDescent="0.35">
      <c r="A9" s="624" t="s">
        <v>232</v>
      </c>
      <c r="B9" s="274" t="s">
        <v>29</v>
      </c>
      <c r="C9" s="274" t="s">
        <v>8</v>
      </c>
      <c r="D9" s="621" t="s">
        <v>30</v>
      </c>
      <c r="E9" s="623"/>
      <c r="F9" s="274" t="s">
        <v>31</v>
      </c>
      <c r="G9" s="274" t="s">
        <v>32</v>
      </c>
      <c r="H9" s="621" t="s">
        <v>33</v>
      </c>
      <c r="I9" s="623"/>
      <c r="J9" s="274" t="s">
        <v>34</v>
      </c>
      <c r="K9" s="274" t="s">
        <v>35</v>
      </c>
      <c r="L9" s="621" t="s">
        <v>36</v>
      </c>
      <c r="M9" s="623"/>
      <c r="N9" s="274" t="s">
        <v>37</v>
      </c>
      <c r="O9" s="274" t="s">
        <v>38</v>
      </c>
      <c r="P9" s="621" t="s">
        <v>39</v>
      </c>
      <c r="Q9" s="623"/>
      <c r="R9" s="621" t="s">
        <v>233</v>
      </c>
      <c r="S9" s="623"/>
      <c r="T9" s="621" t="s">
        <v>234</v>
      </c>
      <c r="U9" s="622"/>
      <c r="V9" s="622"/>
      <c r="W9" s="622"/>
      <c r="X9" s="622"/>
      <c r="Y9" s="623"/>
      <c r="Z9" s="621" t="s">
        <v>235</v>
      </c>
      <c r="AA9" s="622"/>
      <c r="AB9" s="622"/>
      <c r="AC9" s="622"/>
      <c r="AD9" s="622"/>
      <c r="AE9" s="623"/>
      <c r="AF9" s="31"/>
      <c r="AG9" s="624" t="s">
        <v>232</v>
      </c>
      <c r="AH9" s="274" t="s">
        <v>29</v>
      </c>
      <c r="AI9" s="634" t="s">
        <v>8</v>
      </c>
      <c r="AJ9" s="635"/>
      <c r="AK9" s="621" t="s">
        <v>30</v>
      </c>
      <c r="AL9" s="623"/>
      <c r="AM9" s="274" t="s">
        <v>31</v>
      </c>
      <c r="AN9" s="274" t="s">
        <v>32</v>
      </c>
      <c r="AO9" s="621" t="s">
        <v>33</v>
      </c>
      <c r="AP9" s="623"/>
      <c r="AQ9" s="274" t="s">
        <v>34</v>
      </c>
      <c r="AR9" s="274" t="s">
        <v>35</v>
      </c>
      <c r="AS9" s="621" t="s">
        <v>36</v>
      </c>
      <c r="AT9" s="623"/>
      <c r="AU9" s="274" t="s">
        <v>37</v>
      </c>
      <c r="AV9" s="274" t="s">
        <v>38</v>
      </c>
      <c r="AW9" s="621" t="s">
        <v>39</v>
      </c>
      <c r="AX9" s="623"/>
      <c r="AY9" s="621" t="s">
        <v>233</v>
      </c>
      <c r="AZ9" s="623"/>
      <c r="BA9" s="621" t="s">
        <v>234</v>
      </c>
      <c r="BB9" s="622"/>
      <c r="BC9" s="622"/>
      <c r="BD9" s="622"/>
      <c r="BE9" s="622"/>
      <c r="BF9" s="623"/>
      <c r="BG9" s="621" t="s">
        <v>235</v>
      </c>
      <c r="BH9" s="622"/>
      <c r="BI9" s="622"/>
      <c r="BJ9" s="622"/>
      <c r="BK9" s="622"/>
      <c r="BL9" s="623"/>
    </row>
    <row r="10" spans="1:64" ht="36" customHeight="1" x14ac:dyDescent="0.35">
      <c r="A10" s="625"/>
      <c r="B10" s="278" t="s">
        <v>236</v>
      </c>
      <c r="C10" s="278" t="s">
        <v>236</v>
      </c>
      <c r="D10" s="278" t="s">
        <v>236</v>
      </c>
      <c r="E10" s="278" t="s">
        <v>237</v>
      </c>
      <c r="F10" s="278" t="s">
        <v>236</v>
      </c>
      <c r="G10" s="278" t="s">
        <v>236</v>
      </c>
      <c r="H10" s="278" t="s">
        <v>236</v>
      </c>
      <c r="I10" s="278" t="s">
        <v>237</v>
      </c>
      <c r="J10" s="278" t="s">
        <v>236</v>
      </c>
      <c r="K10" s="278" t="s">
        <v>236</v>
      </c>
      <c r="L10" s="278" t="s">
        <v>236</v>
      </c>
      <c r="M10" s="278" t="s">
        <v>237</v>
      </c>
      <c r="N10" s="278" t="s">
        <v>236</v>
      </c>
      <c r="O10" s="278" t="s">
        <v>236</v>
      </c>
      <c r="P10" s="278" t="s">
        <v>236</v>
      </c>
      <c r="Q10" s="278" t="s">
        <v>237</v>
      </c>
      <c r="R10" s="278" t="s">
        <v>236</v>
      </c>
      <c r="S10" s="278" t="s">
        <v>237</v>
      </c>
      <c r="T10" s="226" t="s">
        <v>238</v>
      </c>
      <c r="U10" s="226" t="s">
        <v>239</v>
      </c>
      <c r="V10" s="226" t="s">
        <v>240</v>
      </c>
      <c r="W10" s="226" t="s">
        <v>241</v>
      </c>
      <c r="X10" s="227" t="s">
        <v>242</v>
      </c>
      <c r="Y10" s="226" t="s">
        <v>243</v>
      </c>
      <c r="Z10" s="278" t="s">
        <v>244</v>
      </c>
      <c r="AA10" s="279" t="s">
        <v>245</v>
      </c>
      <c r="AB10" s="278" t="s">
        <v>246</v>
      </c>
      <c r="AC10" s="278" t="s">
        <v>247</v>
      </c>
      <c r="AD10" s="278" t="s">
        <v>248</v>
      </c>
      <c r="AE10" s="278" t="s">
        <v>249</v>
      </c>
      <c r="AF10" s="31"/>
      <c r="AG10" s="625"/>
      <c r="AH10" s="278" t="s">
        <v>236</v>
      </c>
      <c r="AI10" s="278" t="s">
        <v>236</v>
      </c>
      <c r="AJ10" s="278" t="s">
        <v>237</v>
      </c>
      <c r="AK10" s="278" t="s">
        <v>236</v>
      </c>
      <c r="AL10" s="278" t="s">
        <v>237</v>
      </c>
      <c r="AM10" s="278" t="s">
        <v>236</v>
      </c>
      <c r="AN10" s="278" t="s">
        <v>236</v>
      </c>
      <c r="AO10" s="278" t="s">
        <v>236</v>
      </c>
      <c r="AP10" s="278" t="s">
        <v>237</v>
      </c>
      <c r="AQ10" s="278" t="s">
        <v>236</v>
      </c>
      <c r="AR10" s="278" t="s">
        <v>236</v>
      </c>
      <c r="AS10" s="278" t="s">
        <v>236</v>
      </c>
      <c r="AT10" s="278" t="s">
        <v>237</v>
      </c>
      <c r="AU10" s="278" t="s">
        <v>236</v>
      </c>
      <c r="AV10" s="278" t="s">
        <v>236</v>
      </c>
      <c r="AW10" s="278" t="s">
        <v>236</v>
      </c>
      <c r="AX10" s="278" t="s">
        <v>237</v>
      </c>
      <c r="AY10" s="278" t="s">
        <v>236</v>
      </c>
      <c r="AZ10" s="278" t="s">
        <v>237</v>
      </c>
      <c r="BA10" s="226" t="s">
        <v>238</v>
      </c>
      <c r="BB10" s="226" t="s">
        <v>239</v>
      </c>
      <c r="BC10" s="226" t="s">
        <v>240</v>
      </c>
      <c r="BD10" s="226" t="s">
        <v>241</v>
      </c>
      <c r="BE10" s="227" t="s">
        <v>242</v>
      </c>
      <c r="BF10" s="226" t="s">
        <v>243</v>
      </c>
      <c r="BG10" s="228" t="s">
        <v>244</v>
      </c>
      <c r="BH10" s="229" t="s">
        <v>245</v>
      </c>
      <c r="BI10" s="228" t="s">
        <v>246</v>
      </c>
      <c r="BJ10" s="228" t="s">
        <v>247</v>
      </c>
      <c r="BK10" s="228" t="s">
        <v>248</v>
      </c>
      <c r="BL10" s="228" t="s">
        <v>249</v>
      </c>
    </row>
    <row r="11" spans="1:64" ht="14" x14ac:dyDescent="0.35">
      <c r="A11" s="280" t="s">
        <v>250</v>
      </c>
      <c r="B11" s="280"/>
      <c r="C11" s="281">
        <v>700</v>
      </c>
      <c r="D11" s="281">
        <v>700</v>
      </c>
      <c r="E11" s="282"/>
      <c r="F11" s="281">
        <v>700</v>
      </c>
      <c r="G11" s="281">
        <v>1000</v>
      </c>
      <c r="H11" s="280"/>
      <c r="I11" s="282"/>
      <c r="J11" s="280"/>
      <c r="K11" s="280"/>
      <c r="L11" s="280"/>
      <c r="M11" s="282"/>
      <c r="N11" s="280"/>
      <c r="O11" s="280"/>
      <c r="P11" s="280"/>
      <c r="Q11" s="282"/>
      <c r="R11" s="283">
        <f t="shared" ref="R11:R31" si="0">B11+C11+D11+F11+G11+H11+J11+K11+L11+N11+O11+P11</f>
        <v>3100</v>
      </c>
      <c r="S11" s="230">
        <f>+E11+I11+M11+Q11</f>
        <v>0</v>
      </c>
      <c r="T11" s="231"/>
      <c r="U11" s="231"/>
      <c r="V11" s="231"/>
      <c r="W11" s="231"/>
      <c r="X11" s="231"/>
      <c r="Y11" s="232"/>
      <c r="Z11" s="232"/>
      <c r="AA11" s="232"/>
      <c r="AB11" s="232"/>
      <c r="AC11" s="232"/>
      <c r="AD11" s="232"/>
      <c r="AE11" s="233"/>
      <c r="AF11" s="31"/>
      <c r="AG11" s="280" t="s">
        <v>250</v>
      </c>
      <c r="AH11" s="280"/>
      <c r="AI11" s="280"/>
      <c r="AJ11" s="280"/>
      <c r="AK11" s="280"/>
      <c r="AL11" s="282"/>
      <c r="AM11" s="280"/>
      <c r="AN11" s="280"/>
      <c r="AO11" s="280"/>
      <c r="AP11" s="282"/>
      <c r="AQ11" s="280"/>
      <c r="AR11" s="280"/>
      <c r="AS11" s="280"/>
      <c r="AT11" s="282"/>
      <c r="AU11" s="280"/>
      <c r="AV11" s="280"/>
      <c r="AW11" s="280"/>
      <c r="AX11" s="282"/>
      <c r="AY11" s="283">
        <f t="shared" ref="AY11:AY31" si="1">AH11+AI11+AK11+AM11+AN11+AO11+AQ11+AR11+AS11+AU11+AV11+AW11</f>
        <v>0</v>
      </c>
      <c r="AZ11" s="230">
        <f>+AL11+AP11+AT11+AX11</f>
        <v>0</v>
      </c>
      <c r="BA11" s="232"/>
      <c r="BB11" s="232"/>
      <c r="BC11" s="232"/>
      <c r="BD11" s="232"/>
      <c r="BE11" s="232"/>
      <c r="BF11" s="232"/>
      <c r="BG11" s="232"/>
      <c r="BH11" s="232"/>
      <c r="BI11" s="232"/>
      <c r="BJ11" s="232"/>
      <c r="BK11" s="232"/>
      <c r="BL11" s="233"/>
    </row>
    <row r="12" spans="1:64" ht="14" x14ac:dyDescent="0.35">
      <c r="A12" s="280" t="s">
        <v>251</v>
      </c>
      <c r="B12" s="280"/>
      <c r="C12" s="280"/>
      <c r="D12" s="280"/>
      <c r="E12" s="282"/>
      <c r="F12" s="280"/>
      <c r="G12" s="280"/>
      <c r="H12" s="280"/>
      <c r="I12" s="282"/>
      <c r="J12" s="280"/>
      <c r="K12" s="280"/>
      <c r="L12" s="280"/>
      <c r="M12" s="282"/>
      <c r="N12" s="280"/>
      <c r="O12" s="280"/>
      <c r="P12" s="280"/>
      <c r="Q12" s="282"/>
      <c r="R12" s="283">
        <f t="shared" si="0"/>
        <v>0</v>
      </c>
      <c r="S12" s="230">
        <f t="shared" ref="S12:S31" si="2">+E12+I12+M12+Q12</f>
        <v>0</v>
      </c>
      <c r="T12" s="231"/>
      <c r="U12" s="231"/>
      <c r="V12" s="231"/>
      <c r="W12" s="231"/>
      <c r="X12" s="231"/>
      <c r="Y12" s="232"/>
      <c r="Z12" s="232"/>
      <c r="AA12" s="232"/>
      <c r="AB12" s="232"/>
      <c r="AC12" s="232"/>
      <c r="AD12" s="232"/>
      <c r="AE12" s="232"/>
      <c r="AF12" s="31"/>
      <c r="AG12" s="280" t="s">
        <v>251</v>
      </c>
      <c r="AH12" s="280"/>
      <c r="AI12" s="280">
        <v>0</v>
      </c>
      <c r="AJ12" s="289" t="s">
        <v>252</v>
      </c>
      <c r="AK12" s="280"/>
      <c r="AL12" s="282"/>
      <c r="AM12" s="280"/>
      <c r="AN12" s="280"/>
      <c r="AO12" s="280"/>
      <c r="AP12" s="282"/>
      <c r="AQ12" s="280"/>
      <c r="AR12" s="280"/>
      <c r="AS12" s="280"/>
      <c r="AT12" s="282"/>
      <c r="AU12" s="280"/>
      <c r="AV12" s="280"/>
      <c r="AW12" s="280"/>
      <c r="AX12" s="282"/>
      <c r="AY12" s="283">
        <f t="shared" si="1"/>
        <v>0</v>
      </c>
      <c r="AZ12" s="230">
        <f t="shared" ref="AZ12:AZ31" si="3">+AL12+AP12+AT12+AX12</f>
        <v>0</v>
      </c>
      <c r="BA12" s="232"/>
      <c r="BB12" s="232"/>
      <c r="BC12" s="232"/>
      <c r="BD12" s="232"/>
      <c r="BE12" s="232"/>
      <c r="BF12" s="232"/>
      <c r="BG12" s="232"/>
      <c r="BH12" s="232"/>
      <c r="BI12" s="232"/>
      <c r="BJ12" s="232"/>
      <c r="BK12" s="232"/>
      <c r="BL12" s="232"/>
    </row>
    <row r="13" spans="1:64" ht="14" x14ac:dyDescent="0.35">
      <c r="A13" s="280" t="s">
        <v>253</v>
      </c>
      <c r="B13" s="280"/>
      <c r="C13" s="280"/>
      <c r="D13" s="280"/>
      <c r="E13" s="282"/>
      <c r="F13" s="280"/>
      <c r="G13" s="280"/>
      <c r="H13" s="280"/>
      <c r="I13" s="282"/>
      <c r="J13" s="280"/>
      <c r="K13" s="280"/>
      <c r="L13" s="280"/>
      <c r="M13" s="282"/>
      <c r="N13" s="280"/>
      <c r="O13" s="280"/>
      <c r="P13" s="280"/>
      <c r="Q13" s="282"/>
      <c r="R13" s="283">
        <f t="shared" si="0"/>
        <v>0</v>
      </c>
      <c r="S13" s="230">
        <f t="shared" si="2"/>
        <v>0</v>
      </c>
      <c r="T13" s="231"/>
      <c r="U13" s="231"/>
      <c r="V13" s="231"/>
      <c r="W13" s="231"/>
      <c r="X13" s="231"/>
      <c r="Y13" s="232"/>
      <c r="Z13" s="232"/>
      <c r="AA13" s="232"/>
      <c r="AB13" s="232"/>
      <c r="AC13" s="232"/>
      <c r="AD13" s="232"/>
      <c r="AE13" s="232"/>
      <c r="AF13" s="31"/>
      <c r="AG13" s="280" t="s">
        <v>253</v>
      </c>
      <c r="AH13" s="280"/>
      <c r="AI13" s="280">
        <v>101</v>
      </c>
      <c r="AJ13" s="289" t="s">
        <v>254</v>
      </c>
      <c r="AK13" s="280"/>
      <c r="AL13" s="282"/>
      <c r="AM13" s="280"/>
      <c r="AN13" s="280"/>
      <c r="AO13" s="280"/>
      <c r="AP13" s="282"/>
      <c r="AQ13" s="280"/>
      <c r="AR13" s="280"/>
      <c r="AS13" s="280"/>
      <c r="AT13" s="282"/>
      <c r="AU13" s="280"/>
      <c r="AV13" s="280"/>
      <c r="AW13" s="280"/>
      <c r="AX13" s="282"/>
      <c r="AY13" s="283">
        <f t="shared" si="1"/>
        <v>101</v>
      </c>
      <c r="AZ13" s="230">
        <f t="shared" si="3"/>
        <v>0</v>
      </c>
      <c r="BA13" s="232"/>
      <c r="BB13" s="232"/>
      <c r="BC13" s="232"/>
      <c r="BD13" s="232"/>
      <c r="BE13" s="232"/>
      <c r="BF13" s="232"/>
      <c r="BG13" s="232"/>
      <c r="BH13" s="232"/>
      <c r="BI13" s="232"/>
      <c r="BJ13" s="232"/>
      <c r="BK13" s="232"/>
      <c r="BL13" s="232"/>
    </row>
    <row r="14" spans="1:64" ht="14" x14ac:dyDescent="0.35">
      <c r="A14" s="280" t="s">
        <v>255</v>
      </c>
      <c r="B14" s="280"/>
      <c r="C14" s="280"/>
      <c r="D14" s="280"/>
      <c r="E14" s="282"/>
      <c r="F14" s="280"/>
      <c r="G14" s="280"/>
      <c r="H14" s="280"/>
      <c r="I14" s="282"/>
      <c r="J14" s="280"/>
      <c r="K14" s="280"/>
      <c r="L14" s="280"/>
      <c r="M14" s="282"/>
      <c r="N14" s="280"/>
      <c r="O14" s="280"/>
      <c r="P14" s="280"/>
      <c r="Q14" s="282"/>
      <c r="R14" s="283">
        <f t="shared" si="0"/>
        <v>0</v>
      </c>
      <c r="S14" s="230">
        <f t="shared" si="2"/>
        <v>0</v>
      </c>
      <c r="T14" s="231"/>
      <c r="U14" s="231"/>
      <c r="V14" s="231"/>
      <c r="W14" s="231"/>
      <c r="X14" s="231"/>
      <c r="Y14" s="232"/>
      <c r="Z14" s="232"/>
      <c r="AA14" s="232"/>
      <c r="AB14" s="232"/>
      <c r="AC14" s="232"/>
      <c r="AD14" s="232"/>
      <c r="AE14" s="232"/>
      <c r="AF14" s="31"/>
      <c r="AG14" s="280" t="s">
        <v>255</v>
      </c>
      <c r="AH14" s="280"/>
      <c r="AI14" s="280">
        <v>6</v>
      </c>
      <c r="AJ14" s="289" t="s">
        <v>256</v>
      </c>
      <c r="AK14" s="280"/>
      <c r="AL14" s="282"/>
      <c r="AM14" s="280"/>
      <c r="AN14" s="280"/>
      <c r="AO14" s="280"/>
      <c r="AP14" s="282"/>
      <c r="AQ14" s="280"/>
      <c r="AR14" s="280"/>
      <c r="AS14" s="280"/>
      <c r="AT14" s="282"/>
      <c r="AU14" s="280"/>
      <c r="AV14" s="280"/>
      <c r="AW14" s="280"/>
      <c r="AX14" s="282"/>
      <c r="AY14" s="283">
        <f t="shared" si="1"/>
        <v>6</v>
      </c>
      <c r="AZ14" s="230">
        <f t="shared" si="3"/>
        <v>0</v>
      </c>
      <c r="BA14" s="232"/>
      <c r="BB14" s="232"/>
      <c r="BC14" s="232"/>
      <c r="BD14" s="232"/>
      <c r="BE14" s="232"/>
      <c r="BF14" s="232"/>
      <c r="BG14" s="232"/>
      <c r="BH14" s="232"/>
      <c r="BI14" s="232"/>
      <c r="BJ14" s="232"/>
      <c r="BK14" s="232"/>
      <c r="BL14" s="232"/>
    </row>
    <row r="15" spans="1:64" ht="14" x14ac:dyDescent="0.35">
      <c r="A15" s="280" t="s">
        <v>257</v>
      </c>
      <c r="B15" s="280"/>
      <c r="C15" s="280"/>
      <c r="D15" s="280"/>
      <c r="E15" s="282"/>
      <c r="F15" s="280"/>
      <c r="G15" s="280"/>
      <c r="H15" s="280"/>
      <c r="I15" s="282"/>
      <c r="J15" s="280"/>
      <c r="K15" s="280"/>
      <c r="L15" s="280"/>
      <c r="M15" s="282"/>
      <c r="N15" s="280"/>
      <c r="O15" s="280"/>
      <c r="P15" s="280"/>
      <c r="Q15" s="282"/>
      <c r="R15" s="283">
        <f t="shared" si="0"/>
        <v>0</v>
      </c>
      <c r="S15" s="230">
        <f t="shared" si="2"/>
        <v>0</v>
      </c>
      <c r="T15" s="231"/>
      <c r="U15" s="231"/>
      <c r="V15" s="231"/>
      <c r="W15" s="231"/>
      <c r="X15" s="231"/>
      <c r="Y15" s="232"/>
      <c r="Z15" s="232"/>
      <c r="AA15" s="232"/>
      <c r="AB15" s="232"/>
      <c r="AC15" s="232"/>
      <c r="AD15" s="232"/>
      <c r="AE15" s="232"/>
      <c r="AF15" s="31"/>
      <c r="AG15" s="280" t="s">
        <v>257</v>
      </c>
      <c r="AH15" s="280"/>
      <c r="AI15" s="280">
        <v>33</v>
      </c>
      <c r="AJ15" s="289" t="s">
        <v>258</v>
      </c>
      <c r="AK15" s="280"/>
      <c r="AL15" s="282"/>
      <c r="AM15" s="280"/>
      <c r="AN15" s="280"/>
      <c r="AO15" s="280"/>
      <c r="AP15" s="282"/>
      <c r="AQ15" s="280"/>
      <c r="AR15" s="280"/>
      <c r="AS15" s="280"/>
      <c r="AT15" s="282"/>
      <c r="AU15" s="280"/>
      <c r="AV15" s="280"/>
      <c r="AW15" s="280"/>
      <c r="AX15" s="282"/>
      <c r="AY15" s="283">
        <f t="shared" si="1"/>
        <v>33</v>
      </c>
      <c r="AZ15" s="230">
        <f t="shared" si="3"/>
        <v>0</v>
      </c>
      <c r="BA15" s="232"/>
      <c r="BB15" s="232"/>
      <c r="BC15" s="232"/>
      <c r="BD15" s="232"/>
      <c r="BE15" s="232"/>
      <c r="BF15" s="232"/>
      <c r="BG15" s="232"/>
      <c r="BH15" s="232"/>
      <c r="BI15" s="232"/>
      <c r="BJ15" s="232"/>
      <c r="BK15" s="232"/>
      <c r="BL15" s="232"/>
    </row>
    <row r="16" spans="1:64" ht="14" x14ac:dyDescent="0.35">
      <c r="A16" s="280" t="s">
        <v>259</v>
      </c>
      <c r="B16" s="280"/>
      <c r="C16" s="280"/>
      <c r="D16" s="280"/>
      <c r="E16" s="282"/>
      <c r="F16" s="280"/>
      <c r="G16" s="280"/>
      <c r="H16" s="280"/>
      <c r="I16" s="282"/>
      <c r="J16" s="280"/>
      <c r="K16" s="280"/>
      <c r="L16" s="280"/>
      <c r="M16" s="282"/>
      <c r="N16" s="280"/>
      <c r="O16" s="280"/>
      <c r="P16" s="280"/>
      <c r="Q16" s="282"/>
      <c r="R16" s="283">
        <f t="shared" si="0"/>
        <v>0</v>
      </c>
      <c r="S16" s="230">
        <f t="shared" si="2"/>
        <v>0</v>
      </c>
      <c r="T16" s="231"/>
      <c r="U16" s="231"/>
      <c r="V16" s="231"/>
      <c r="W16" s="231"/>
      <c r="X16" s="231"/>
      <c r="Y16" s="232"/>
      <c r="Z16" s="232"/>
      <c r="AA16" s="232"/>
      <c r="AB16" s="232"/>
      <c r="AC16" s="232"/>
      <c r="AD16" s="232"/>
      <c r="AE16" s="232"/>
      <c r="AF16" s="31"/>
      <c r="AG16" s="280" t="s">
        <v>259</v>
      </c>
      <c r="AH16" s="280"/>
      <c r="AI16" s="280">
        <v>22</v>
      </c>
      <c r="AJ16" s="289" t="s">
        <v>260</v>
      </c>
      <c r="AK16" s="280"/>
      <c r="AL16" s="282"/>
      <c r="AM16" s="280"/>
      <c r="AN16" s="280"/>
      <c r="AO16" s="280"/>
      <c r="AP16" s="282"/>
      <c r="AQ16" s="280"/>
      <c r="AR16" s="280"/>
      <c r="AS16" s="280"/>
      <c r="AT16" s="282"/>
      <c r="AU16" s="280"/>
      <c r="AV16" s="280"/>
      <c r="AW16" s="280"/>
      <c r="AX16" s="282"/>
      <c r="AY16" s="283">
        <f t="shared" si="1"/>
        <v>22</v>
      </c>
      <c r="AZ16" s="230">
        <f t="shared" si="3"/>
        <v>0</v>
      </c>
      <c r="BA16" s="232"/>
      <c r="BB16" s="232"/>
      <c r="BC16" s="232"/>
      <c r="BD16" s="232"/>
      <c r="BE16" s="232"/>
      <c r="BF16" s="232"/>
      <c r="BG16" s="232"/>
      <c r="BH16" s="232"/>
      <c r="BI16" s="232"/>
      <c r="BJ16" s="232"/>
      <c r="BK16" s="232"/>
      <c r="BL16" s="232"/>
    </row>
    <row r="17" spans="1:64" ht="14" x14ac:dyDescent="0.35">
      <c r="A17" s="280" t="s">
        <v>261</v>
      </c>
      <c r="B17" s="280"/>
      <c r="C17" s="280"/>
      <c r="D17" s="280"/>
      <c r="E17" s="282"/>
      <c r="F17" s="280"/>
      <c r="G17" s="280"/>
      <c r="H17" s="280"/>
      <c r="I17" s="282"/>
      <c r="J17" s="280"/>
      <c r="K17" s="280"/>
      <c r="L17" s="280"/>
      <c r="M17" s="282"/>
      <c r="N17" s="280"/>
      <c r="O17" s="280"/>
      <c r="P17" s="280"/>
      <c r="Q17" s="282"/>
      <c r="R17" s="283">
        <f t="shared" si="0"/>
        <v>0</v>
      </c>
      <c r="S17" s="230">
        <f t="shared" si="2"/>
        <v>0</v>
      </c>
      <c r="T17" s="231"/>
      <c r="U17" s="231"/>
      <c r="V17" s="231"/>
      <c r="W17" s="231"/>
      <c r="X17" s="231"/>
      <c r="Y17" s="232"/>
      <c r="Z17" s="232"/>
      <c r="AA17" s="232"/>
      <c r="AB17" s="232"/>
      <c r="AC17" s="232"/>
      <c r="AD17" s="232"/>
      <c r="AE17" s="232"/>
      <c r="AF17" s="31"/>
      <c r="AG17" s="280" t="s">
        <v>261</v>
      </c>
      <c r="AH17" s="280"/>
      <c r="AI17" s="280">
        <v>50</v>
      </c>
      <c r="AJ17" s="289" t="s">
        <v>262</v>
      </c>
      <c r="AK17" s="280"/>
      <c r="AL17" s="282"/>
      <c r="AM17" s="280"/>
      <c r="AN17" s="280"/>
      <c r="AO17" s="280"/>
      <c r="AP17" s="282"/>
      <c r="AQ17" s="280"/>
      <c r="AR17" s="280"/>
      <c r="AS17" s="280"/>
      <c r="AT17" s="282"/>
      <c r="AU17" s="280"/>
      <c r="AV17" s="280"/>
      <c r="AW17" s="280"/>
      <c r="AX17" s="282"/>
      <c r="AY17" s="283">
        <f t="shared" si="1"/>
        <v>50</v>
      </c>
      <c r="AZ17" s="230">
        <f t="shared" si="3"/>
        <v>0</v>
      </c>
      <c r="BA17" s="232"/>
      <c r="BB17" s="232"/>
      <c r="BC17" s="232"/>
      <c r="BD17" s="232"/>
      <c r="BE17" s="232"/>
      <c r="BF17" s="232"/>
      <c r="BG17" s="232"/>
      <c r="BH17" s="232"/>
      <c r="BI17" s="232"/>
      <c r="BJ17" s="232"/>
      <c r="BK17" s="232"/>
      <c r="BL17" s="232"/>
    </row>
    <row r="18" spans="1:64" ht="14" x14ac:dyDescent="0.35">
      <c r="A18" s="280" t="s">
        <v>263</v>
      </c>
      <c r="B18" s="280"/>
      <c r="C18" s="280"/>
      <c r="D18" s="280"/>
      <c r="E18" s="282"/>
      <c r="F18" s="280"/>
      <c r="G18" s="280"/>
      <c r="H18" s="280"/>
      <c r="I18" s="282"/>
      <c r="J18" s="280"/>
      <c r="K18" s="280"/>
      <c r="L18" s="280"/>
      <c r="M18" s="282"/>
      <c r="N18" s="280"/>
      <c r="O18" s="280"/>
      <c r="P18" s="280"/>
      <c r="Q18" s="282"/>
      <c r="R18" s="283">
        <f t="shared" si="0"/>
        <v>0</v>
      </c>
      <c r="S18" s="230">
        <f t="shared" si="2"/>
        <v>0</v>
      </c>
      <c r="T18" s="231"/>
      <c r="U18" s="231"/>
      <c r="V18" s="231"/>
      <c r="W18" s="231"/>
      <c r="X18" s="231"/>
      <c r="Y18" s="232"/>
      <c r="Z18" s="232"/>
      <c r="AA18" s="232"/>
      <c r="AB18" s="232"/>
      <c r="AC18" s="232"/>
      <c r="AD18" s="232"/>
      <c r="AE18" s="232"/>
      <c r="AF18" s="31"/>
      <c r="AG18" s="280" t="s">
        <v>263</v>
      </c>
      <c r="AH18" s="280"/>
      <c r="AI18" s="280">
        <v>28</v>
      </c>
      <c r="AJ18" s="289" t="s">
        <v>264</v>
      </c>
      <c r="AK18" s="280"/>
      <c r="AL18" s="282"/>
      <c r="AM18" s="280"/>
      <c r="AN18" s="280"/>
      <c r="AO18" s="280"/>
      <c r="AP18" s="282"/>
      <c r="AQ18" s="280"/>
      <c r="AR18" s="280"/>
      <c r="AS18" s="280"/>
      <c r="AT18" s="282"/>
      <c r="AU18" s="280"/>
      <c r="AV18" s="280"/>
      <c r="AW18" s="280"/>
      <c r="AX18" s="282"/>
      <c r="AY18" s="283">
        <f t="shared" si="1"/>
        <v>28</v>
      </c>
      <c r="AZ18" s="230">
        <f t="shared" si="3"/>
        <v>0</v>
      </c>
      <c r="BA18" s="232"/>
      <c r="BB18" s="232"/>
      <c r="BC18" s="232"/>
      <c r="BD18" s="232"/>
      <c r="BE18" s="232"/>
      <c r="BF18" s="232"/>
      <c r="BG18" s="232"/>
      <c r="BH18" s="232"/>
      <c r="BI18" s="232"/>
      <c r="BJ18" s="232"/>
      <c r="BK18" s="232"/>
      <c r="BL18" s="232"/>
    </row>
    <row r="19" spans="1:64" ht="14" x14ac:dyDescent="0.35">
      <c r="A19" s="280" t="s">
        <v>265</v>
      </c>
      <c r="B19" s="280"/>
      <c r="C19" s="280"/>
      <c r="D19" s="280"/>
      <c r="E19" s="282"/>
      <c r="F19" s="280"/>
      <c r="G19" s="280"/>
      <c r="H19" s="280"/>
      <c r="I19" s="282"/>
      <c r="J19" s="280"/>
      <c r="K19" s="280"/>
      <c r="L19" s="280"/>
      <c r="M19" s="282"/>
      <c r="N19" s="280"/>
      <c r="O19" s="280"/>
      <c r="P19" s="280"/>
      <c r="Q19" s="282"/>
      <c r="R19" s="283">
        <f t="shared" si="0"/>
        <v>0</v>
      </c>
      <c r="S19" s="230">
        <f t="shared" si="2"/>
        <v>0</v>
      </c>
      <c r="T19" s="231"/>
      <c r="U19" s="231"/>
      <c r="V19" s="231"/>
      <c r="W19" s="231"/>
      <c r="X19" s="231"/>
      <c r="Y19" s="232"/>
      <c r="Z19" s="232"/>
      <c r="AA19" s="232"/>
      <c r="AB19" s="232"/>
      <c r="AC19" s="232"/>
      <c r="AD19" s="232"/>
      <c r="AE19" s="232"/>
      <c r="AF19" s="31"/>
      <c r="AG19" s="280" t="s">
        <v>265</v>
      </c>
      <c r="AH19" s="280"/>
      <c r="AI19" s="280">
        <v>52</v>
      </c>
      <c r="AJ19" s="289" t="s">
        <v>266</v>
      </c>
      <c r="AK19" s="280"/>
      <c r="AL19" s="282"/>
      <c r="AM19" s="280"/>
      <c r="AN19" s="280"/>
      <c r="AO19" s="280"/>
      <c r="AP19" s="282"/>
      <c r="AQ19" s="280"/>
      <c r="AR19" s="280"/>
      <c r="AS19" s="280"/>
      <c r="AT19" s="282"/>
      <c r="AU19" s="280"/>
      <c r="AV19" s="280"/>
      <c r="AW19" s="280"/>
      <c r="AX19" s="282"/>
      <c r="AY19" s="283">
        <f t="shared" si="1"/>
        <v>52</v>
      </c>
      <c r="AZ19" s="230">
        <f t="shared" si="3"/>
        <v>0</v>
      </c>
      <c r="BA19" s="232"/>
      <c r="BB19" s="232"/>
      <c r="BC19" s="232"/>
      <c r="BD19" s="232"/>
      <c r="BE19" s="232"/>
      <c r="BF19" s="232"/>
      <c r="BG19" s="232"/>
      <c r="BH19" s="232"/>
      <c r="BI19" s="232"/>
      <c r="BJ19" s="280"/>
      <c r="BK19" s="280"/>
      <c r="BL19" s="280"/>
    </row>
    <row r="20" spans="1:64" ht="14" x14ac:dyDescent="0.35">
      <c r="A20" s="280" t="s">
        <v>267</v>
      </c>
      <c r="B20" s="280"/>
      <c r="C20" s="280"/>
      <c r="D20" s="280"/>
      <c r="E20" s="282"/>
      <c r="F20" s="280"/>
      <c r="G20" s="280"/>
      <c r="H20" s="280"/>
      <c r="I20" s="282"/>
      <c r="J20" s="280"/>
      <c r="K20" s="280"/>
      <c r="L20" s="280"/>
      <c r="M20" s="282"/>
      <c r="N20" s="280"/>
      <c r="O20" s="280"/>
      <c r="P20" s="280"/>
      <c r="Q20" s="282"/>
      <c r="R20" s="283">
        <f t="shared" si="0"/>
        <v>0</v>
      </c>
      <c r="S20" s="230">
        <f t="shared" si="2"/>
        <v>0</v>
      </c>
      <c r="T20" s="231"/>
      <c r="U20" s="231"/>
      <c r="V20" s="231"/>
      <c r="W20" s="231"/>
      <c r="X20" s="231"/>
      <c r="Y20" s="232"/>
      <c r="Z20" s="232"/>
      <c r="AA20" s="232"/>
      <c r="AB20" s="232"/>
      <c r="AC20" s="232"/>
      <c r="AD20" s="232"/>
      <c r="AE20" s="232"/>
      <c r="AF20" s="31"/>
      <c r="AG20" s="280" t="s">
        <v>267</v>
      </c>
      <c r="AH20" s="280"/>
      <c r="AI20" s="280">
        <v>32</v>
      </c>
      <c r="AJ20" s="289" t="s">
        <v>268</v>
      </c>
      <c r="AK20" s="280"/>
      <c r="AL20" s="282"/>
      <c r="AM20" s="280"/>
      <c r="AN20" s="280"/>
      <c r="AO20" s="280"/>
      <c r="AP20" s="282"/>
      <c r="AQ20" s="280"/>
      <c r="AR20" s="280"/>
      <c r="AS20" s="280"/>
      <c r="AT20" s="282"/>
      <c r="AU20" s="280"/>
      <c r="AV20" s="280"/>
      <c r="AW20" s="280"/>
      <c r="AX20" s="282"/>
      <c r="AY20" s="283">
        <f t="shared" si="1"/>
        <v>32</v>
      </c>
      <c r="AZ20" s="230">
        <f t="shared" si="3"/>
        <v>0</v>
      </c>
      <c r="BA20" s="232"/>
      <c r="BB20" s="232"/>
      <c r="BC20" s="232"/>
      <c r="BD20" s="232"/>
      <c r="BE20" s="232"/>
      <c r="BF20" s="232"/>
      <c r="BG20" s="232"/>
      <c r="BH20" s="232"/>
      <c r="BI20" s="232"/>
      <c r="BJ20" s="280"/>
      <c r="BK20" s="280"/>
      <c r="BL20" s="280"/>
    </row>
    <row r="21" spans="1:64" ht="14" x14ac:dyDescent="0.35">
      <c r="A21" s="280" t="s">
        <v>269</v>
      </c>
      <c r="B21" s="280"/>
      <c r="C21" s="280"/>
      <c r="D21" s="280"/>
      <c r="E21" s="282"/>
      <c r="F21" s="280"/>
      <c r="G21" s="280"/>
      <c r="H21" s="280"/>
      <c r="I21" s="282"/>
      <c r="J21" s="280"/>
      <c r="K21" s="280"/>
      <c r="L21" s="280"/>
      <c r="M21" s="282"/>
      <c r="N21" s="280"/>
      <c r="O21" s="280"/>
      <c r="P21" s="280"/>
      <c r="Q21" s="282"/>
      <c r="R21" s="283">
        <f t="shared" si="0"/>
        <v>0</v>
      </c>
      <c r="S21" s="230">
        <f t="shared" si="2"/>
        <v>0</v>
      </c>
      <c r="T21" s="231"/>
      <c r="U21" s="231"/>
      <c r="V21" s="231"/>
      <c r="W21" s="231"/>
      <c r="X21" s="231"/>
      <c r="Y21" s="232"/>
      <c r="Z21" s="232"/>
      <c r="AA21" s="232"/>
      <c r="AB21" s="232"/>
      <c r="AC21" s="232"/>
      <c r="AD21" s="232"/>
      <c r="AE21" s="232"/>
      <c r="AF21" s="31"/>
      <c r="AG21" s="280" t="s">
        <v>269</v>
      </c>
      <c r="AH21" s="280"/>
      <c r="AI21" s="280">
        <v>23</v>
      </c>
      <c r="AJ21" s="289" t="s">
        <v>270</v>
      </c>
      <c r="AK21" s="280"/>
      <c r="AL21" s="282"/>
      <c r="AM21" s="280"/>
      <c r="AN21" s="280"/>
      <c r="AO21" s="280"/>
      <c r="AP21" s="282"/>
      <c r="AQ21" s="280"/>
      <c r="AR21" s="280"/>
      <c r="AS21" s="280"/>
      <c r="AT21" s="282"/>
      <c r="AU21" s="280"/>
      <c r="AV21" s="280"/>
      <c r="AW21" s="280"/>
      <c r="AX21" s="282"/>
      <c r="AY21" s="283">
        <f t="shared" si="1"/>
        <v>23</v>
      </c>
      <c r="AZ21" s="230">
        <f t="shared" si="3"/>
        <v>0</v>
      </c>
      <c r="BA21" s="232"/>
      <c r="BB21" s="232"/>
      <c r="BC21" s="232"/>
      <c r="BD21" s="232"/>
      <c r="BE21" s="232"/>
      <c r="BF21" s="232"/>
      <c r="BG21" s="232"/>
      <c r="BH21" s="232"/>
      <c r="BI21" s="232"/>
      <c r="BJ21" s="280"/>
      <c r="BK21" s="280"/>
      <c r="BL21" s="280"/>
    </row>
    <row r="22" spans="1:64" ht="14" x14ac:dyDescent="0.35">
      <c r="A22" s="280" t="s">
        <v>271</v>
      </c>
      <c r="B22" s="280"/>
      <c r="C22" s="280"/>
      <c r="D22" s="280"/>
      <c r="E22" s="282"/>
      <c r="F22" s="280"/>
      <c r="G22" s="280"/>
      <c r="H22" s="280"/>
      <c r="I22" s="282"/>
      <c r="J22" s="280"/>
      <c r="K22" s="280"/>
      <c r="L22" s="280"/>
      <c r="M22" s="282"/>
      <c r="N22" s="280"/>
      <c r="O22" s="280"/>
      <c r="P22" s="280"/>
      <c r="Q22" s="282"/>
      <c r="R22" s="283">
        <f t="shared" si="0"/>
        <v>0</v>
      </c>
      <c r="S22" s="230">
        <f t="shared" si="2"/>
        <v>0</v>
      </c>
      <c r="T22" s="231"/>
      <c r="U22" s="231"/>
      <c r="V22" s="231"/>
      <c r="W22" s="231"/>
      <c r="X22" s="231"/>
      <c r="Y22" s="232"/>
      <c r="Z22" s="232"/>
      <c r="AA22" s="232"/>
      <c r="AB22" s="232"/>
      <c r="AC22" s="232"/>
      <c r="AD22" s="232"/>
      <c r="AE22" s="232"/>
      <c r="AF22" s="31"/>
      <c r="AG22" s="280" t="s">
        <v>271</v>
      </c>
      <c r="AH22" s="280"/>
      <c r="AI22" s="280">
        <v>123</v>
      </c>
      <c r="AJ22" s="289" t="s">
        <v>272</v>
      </c>
      <c r="AK22" s="280"/>
      <c r="AL22" s="282"/>
      <c r="AM22" s="280"/>
      <c r="AN22" s="280"/>
      <c r="AO22" s="280"/>
      <c r="AP22" s="282"/>
      <c r="AQ22" s="280"/>
      <c r="AR22" s="280"/>
      <c r="AS22" s="280"/>
      <c r="AT22" s="282"/>
      <c r="AU22" s="280"/>
      <c r="AV22" s="280"/>
      <c r="AW22" s="280"/>
      <c r="AX22" s="282"/>
      <c r="AY22" s="283">
        <f t="shared" si="1"/>
        <v>123</v>
      </c>
      <c r="AZ22" s="230">
        <f t="shared" si="3"/>
        <v>0</v>
      </c>
      <c r="BA22" s="232"/>
      <c r="BB22" s="232"/>
      <c r="BC22" s="232"/>
      <c r="BD22" s="232"/>
      <c r="BE22" s="232"/>
      <c r="BF22" s="232"/>
      <c r="BG22" s="232"/>
      <c r="BH22" s="232"/>
      <c r="BI22" s="232"/>
      <c r="BJ22" s="232"/>
      <c r="BK22" s="232"/>
      <c r="BL22" s="232"/>
    </row>
    <row r="23" spans="1:64" ht="14" x14ac:dyDescent="0.35">
      <c r="A23" s="280" t="s">
        <v>273</v>
      </c>
      <c r="B23" s="280"/>
      <c r="C23" s="280"/>
      <c r="D23" s="280"/>
      <c r="E23" s="282"/>
      <c r="F23" s="280"/>
      <c r="G23" s="280"/>
      <c r="H23" s="280"/>
      <c r="I23" s="282"/>
      <c r="J23" s="280"/>
      <c r="K23" s="280"/>
      <c r="L23" s="280"/>
      <c r="M23" s="282"/>
      <c r="N23" s="280"/>
      <c r="O23" s="280"/>
      <c r="P23" s="280"/>
      <c r="Q23" s="282"/>
      <c r="R23" s="283">
        <f t="shared" si="0"/>
        <v>0</v>
      </c>
      <c r="S23" s="230">
        <f t="shared" si="2"/>
        <v>0</v>
      </c>
      <c r="T23" s="231"/>
      <c r="U23" s="231"/>
      <c r="V23" s="231"/>
      <c r="W23" s="231"/>
      <c r="X23" s="231"/>
      <c r="Y23" s="232"/>
      <c r="Z23" s="232"/>
      <c r="AA23" s="232"/>
      <c r="AB23" s="232"/>
      <c r="AC23" s="232"/>
      <c r="AD23" s="232"/>
      <c r="AE23" s="232"/>
      <c r="AF23" s="31"/>
      <c r="AG23" s="280" t="s">
        <v>273</v>
      </c>
      <c r="AH23" s="280"/>
      <c r="AI23" s="280">
        <v>17</v>
      </c>
      <c r="AJ23" s="289" t="s">
        <v>274</v>
      </c>
      <c r="AK23" s="280"/>
      <c r="AL23" s="282"/>
      <c r="AM23" s="280"/>
      <c r="AN23" s="280"/>
      <c r="AO23" s="280"/>
      <c r="AP23" s="282"/>
      <c r="AQ23" s="280"/>
      <c r="AR23" s="280"/>
      <c r="AS23" s="280"/>
      <c r="AT23" s="282"/>
      <c r="AU23" s="280"/>
      <c r="AV23" s="280"/>
      <c r="AW23" s="280"/>
      <c r="AX23" s="282"/>
      <c r="AY23" s="283">
        <f t="shared" si="1"/>
        <v>17</v>
      </c>
      <c r="AZ23" s="230">
        <f t="shared" si="3"/>
        <v>0</v>
      </c>
      <c r="BA23" s="232"/>
      <c r="BB23" s="232"/>
      <c r="BC23" s="232"/>
      <c r="BD23" s="232"/>
      <c r="BE23" s="232"/>
      <c r="BF23" s="232"/>
      <c r="BG23" s="232"/>
      <c r="BH23" s="232"/>
      <c r="BI23" s="232"/>
      <c r="BJ23" s="232"/>
      <c r="BK23" s="232"/>
      <c r="BL23" s="232"/>
    </row>
    <row r="24" spans="1:64" ht="14" x14ac:dyDescent="0.35">
      <c r="A24" s="280" t="s">
        <v>275</v>
      </c>
      <c r="B24" s="280"/>
      <c r="C24" s="280"/>
      <c r="D24" s="280"/>
      <c r="E24" s="282"/>
      <c r="F24" s="280"/>
      <c r="G24" s="280"/>
      <c r="H24" s="280"/>
      <c r="I24" s="282"/>
      <c r="J24" s="280"/>
      <c r="K24" s="280"/>
      <c r="L24" s="280"/>
      <c r="M24" s="282"/>
      <c r="N24" s="280"/>
      <c r="O24" s="280"/>
      <c r="P24" s="280"/>
      <c r="Q24" s="282"/>
      <c r="R24" s="283">
        <f t="shared" si="0"/>
        <v>0</v>
      </c>
      <c r="S24" s="230">
        <f t="shared" si="2"/>
        <v>0</v>
      </c>
      <c r="T24" s="231"/>
      <c r="U24" s="231"/>
      <c r="V24" s="231"/>
      <c r="W24" s="231"/>
      <c r="X24" s="231"/>
      <c r="Y24" s="232"/>
      <c r="Z24" s="232"/>
      <c r="AA24" s="232"/>
      <c r="AB24" s="232"/>
      <c r="AC24" s="232"/>
      <c r="AD24" s="232"/>
      <c r="AE24" s="232"/>
      <c r="AF24" s="31"/>
      <c r="AG24" s="280" t="s">
        <v>275</v>
      </c>
      <c r="AH24" s="280"/>
      <c r="AI24" s="280">
        <v>44</v>
      </c>
      <c r="AJ24" s="289" t="s">
        <v>276</v>
      </c>
      <c r="AK24" s="280"/>
      <c r="AL24" s="282"/>
      <c r="AM24" s="280"/>
      <c r="AN24" s="280"/>
      <c r="AO24" s="280"/>
      <c r="AP24" s="282"/>
      <c r="AQ24" s="280"/>
      <c r="AR24" s="280"/>
      <c r="AS24" s="280"/>
      <c r="AT24" s="282"/>
      <c r="AU24" s="280"/>
      <c r="AV24" s="280"/>
      <c r="AW24" s="280"/>
      <c r="AX24" s="282"/>
      <c r="AY24" s="283">
        <f t="shared" si="1"/>
        <v>44</v>
      </c>
      <c r="AZ24" s="230">
        <f t="shared" si="3"/>
        <v>0</v>
      </c>
      <c r="BA24" s="232"/>
      <c r="BB24" s="232"/>
      <c r="BC24" s="232"/>
      <c r="BD24" s="232"/>
      <c r="BE24" s="232"/>
      <c r="BF24" s="232"/>
      <c r="BG24" s="232"/>
      <c r="BH24" s="232"/>
      <c r="BI24" s="232"/>
      <c r="BJ24" s="232"/>
      <c r="BK24" s="232"/>
      <c r="BL24" s="232"/>
    </row>
    <row r="25" spans="1:64" ht="14" x14ac:dyDescent="0.35">
      <c r="A25" s="280" t="s">
        <v>277</v>
      </c>
      <c r="B25" s="280"/>
      <c r="C25" s="280"/>
      <c r="D25" s="280"/>
      <c r="E25" s="282"/>
      <c r="F25" s="280"/>
      <c r="G25" s="280"/>
      <c r="H25" s="280"/>
      <c r="I25" s="282"/>
      <c r="J25" s="280"/>
      <c r="K25" s="280"/>
      <c r="L25" s="280"/>
      <c r="M25" s="282"/>
      <c r="N25" s="280"/>
      <c r="O25" s="280"/>
      <c r="P25" s="280"/>
      <c r="Q25" s="282"/>
      <c r="R25" s="283">
        <f t="shared" si="0"/>
        <v>0</v>
      </c>
      <c r="S25" s="230">
        <f t="shared" si="2"/>
        <v>0</v>
      </c>
      <c r="T25" s="231"/>
      <c r="U25" s="231"/>
      <c r="V25" s="231"/>
      <c r="W25" s="231"/>
      <c r="X25" s="231"/>
      <c r="Y25" s="232"/>
      <c r="Z25" s="232"/>
      <c r="AA25" s="232"/>
      <c r="AB25" s="232"/>
      <c r="AC25" s="232"/>
      <c r="AD25" s="232"/>
      <c r="AE25" s="232"/>
      <c r="AF25" s="31"/>
      <c r="AG25" s="280" t="s">
        <v>277</v>
      </c>
      <c r="AH25" s="280"/>
      <c r="AI25" s="280">
        <v>34</v>
      </c>
      <c r="AJ25" s="289" t="s">
        <v>278</v>
      </c>
      <c r="AK25" s="280"/>
      <c r="AL25" s="282"/>
      <c r="AM25" s="280"/>
      <c r="AN25" s="280"/>
      <c r="AO25" s="280"/>
      <c r="AP25" s="282"/>
      <c r="AQ25" s="280"/>
      <c r="AR25" s="280"/>
      <c r="AS25" s="280"/>
      <c r="AT25" s="282"/>
      <c r="AU25" s="280"/>
      <c r="AV25" s="280"/>
      <c r="AW25" s="280"/>
      <c r="AX25" s="282"/>
      <c r="AY25" s="283">
        <f t="shared" si="1"/>
        <v>34</v>
      </c>
      <c r="AZ25" s="230">
        <f t="shared" si="3"/>
        <v>0</v>
      </c>
      <c r="BA25" s="232"/>
      <c r="BB25" s="232"/>
      <c r="BC25" s="232"/>
      <c r="BD25" s="232"/>
      <c r="BE25" s="232"/>
      <c r="BF25" s="232"/>
      <c r="BG25" s="232"/>
      <c r="BH25" s="232"/>
      <c r="BI25" s="232"/>
      <c r="BJ25" s="232"/>
      <c r="BK25" s="232"/>
      <c r="BL25" s="232"/>
    </row>
    <row r="26" spans="1:64" ht="14" x14ac:dyDescent="0.35">
      <c r="A26" s="280" t="s">
        <v>279</v>
      </c>
      <c r="B26" s="280"/>
      <c r="C26" s="280"/>
      <c r="D26" s="280"/>
      <c r="E26" s="282"/>
      <c r="F26" s="280"/>
      <c r="G26" s="280"/>
      <c r="H26" s="280"/>
      <c r="I26" s="282"/>
      <c r="J26" s="280"/>
      <c r="K26" s="280"/>
      <c r="L26" s="280"/>
      <c r="M26" s="282"/>
      <c r="N26" s="280"/>
      <c r="O26" s="280"/>
      <c r="P26" s="280"/>
      <c r="Q26" s="282"/>
      <c r="R26" s="283">
        <f t="shared" si="0"/>
        <v>0</v>
      </c>
      <c r="S26" s="230">
        <f t="shared" si="2"/>
        <v>0</v>
      </c>
      <c r="T26" s="231"/>
      <c r="U26" s="231"/>
      <c r="V26" s="231"/>
      <c r="W26" s="231"/>
      <c r="X26" s="231"/>
      <c r="Y26" s="232"/>
      <c r="Z26" s="232"/>
      <c r="AA26" s="232"/>
      <c r="AB26" s="232"/>
      <c r="AC26" s="232"/>
      <c r="AD26" s="232"/>
      <c r="AE26" s="232"/>
      <c r="AF26" s="31"/>
      <c r="AG26" s="280" t="s">
        <v>279</v>
      </c>
      <c r="AH26" s="280"/>
      <c r="AI26" s="280">
        <v>34</v>
      </c>
      <c r="AJ26" s="289" t="s">
        <v>278</v>
      </c>
      <c r="AK26" s="280"/>
      <c r="AL26" s="282"/>
      <c r="AM26" s="280"/>
      <c r="AN26" s="280"/>
      <c r="AO26" s="280"/>
      <c r="AP26" s="282"/>
      <c r="AQ26" s="280"/>
      <c r="AR26" s="280"/>
      <c r="AS26" s="280"/>
      <c r="AT26" s="282"/>
      <c r="AU26" s="280"/>
      <c r="AV26" s="280"/>
      <c r="AW26" s="280"/>
      <c r="AX26" s="282"/>
      <c r="AY26" s="283">
        <f t="shared" si="1"/>
        <v>34</v>
      </c>
      <c r="AZ26" s="230">
        <f t="shared" si="3"/>
        <v>0</v>
      </c>
      <c r="BA26" s="232"/>
      <c r="BB26" s="232"/>
      <c r="BC26" s="232"/>
      <c r="BD26" s="232"/>
      <c r="BE26" s="232"/>
      <c r="BF26" s="232"/>
      <c r="BG26" s="232"/>
      <c r="BH26" s="232"/>
      <c r="BI26" s="232"/>
      <c r="BJ26" s="232"/>
      <c r="BK26" s="232"/>
      <c r="BL26" s="232"/>
    </row>
    <row r="27" spans="1:64" ht="14" x14ac:dyDescent="0.35">
      <c r="A27" s="280" t="s">
        <v>280</v>
      </c>
      <c r="B27" s="280"/>
      <c r="C27" s="280"/>
      <c r="D27" s="280"/>
      <c r="E27" s="282"/>
      <c r="F27" s="280"/>
      <c r="G27" s="280"/>
      <c r="H27" s="280"/>
      <c r="I27" s="282"/>
      <c r="J27" s="280"/>
      <c r="K27" s="280"/>
      <c r="L27" s="280"/>
      <c r="M27" s="282"/>
      <c r="N27" s="280"/>
      <c r="O27" s="280"/>
      <c r="P27" s="280"/>
      <c r="Q27" s="282"/>
      <c r="R27" s="283">
        <f t="shared" si="0"/>
        <v>0</v>
      </c>
      <c r="S27" s="230">
        <f t="shared" si="2"/>
        <v>0</v>
      </c>
      <c r="T27" s="231"/>
      <c r="U27" s="231"/>
      <c r="V27" s="231"/>
      <c r="W27" s="231"/>
      <c r="X27" s="231"/>
      <c r="Y27" s="232"/>
      <c r="Z27" s="232"/>
      <c r="AA27" s="232"/>
      <c r="AB27" s="232"/>
      <c r="AC27" s="232"/>
      <c r="AD27" s="232"/>
      <c r="AE27" s="232"/>
      <c r="AF27" s="31"/>
      <c r="AG27" s="280" t="s">
        <v>280</v>
      </c>
      <c r="AH27" s="280"/>
      <c r="AI27" s="280">
        <v>30</v>
      </c>
      <c r="AJ27" s="289" t="s">
        <v>281</v>
      </c>
      <c r="AK27" s="280"/>
      <c r="AL27" s="282"/>
      <c r="AM27" s="280"/>
      <c r="AN27" s="280"/>
      <c r="AO27" s="280"/>
      <c r="AP27" s="282"/>
      <c r="AQ27" s="280"/>
      <c r="AR27" s="280"/>
      <c r="AS27" s="280"/>
      <c r="AT27" s="282"/>
      <c r="AU27" s="280"/>
      <c r="AV27" s="280"/>
      <c r="AW27" s="280"/>
      <c r="AX27" s="282"/>
      <c r="AY27" s="283">
        <f t="shared" si="1"/>
        <v>30</v>
      </c>
      <c r="AZ27" s="230">
        <f t="shared" si="3"/>
        <v>0</v>
      </c>
      <c r="BA27" s="232"/>
      <c r="BB27" s="232"/>
      <c r="BC27" s="232"/>
      <c r="BD27" s="232"/>
      <c r="BE27" s="232"/>
      <c r="BF27" s="232"/>
      <c r="BG27" s="232"/>
      <c r="BH27" s="232"/>
      <c r="BI27" s="232"/>
      <c r="BJ27" s="232"/>
      <c r="BK27" s="232"/>
      <c r="BL27" s="232"/>
    </row>
    <row r="28" spans="1:64" ht="14" x14ac:dyDescent="0.35">
      <c r="A28" s="280" t="s">
        <v>282</v>
      </c>
      <c r="B28" s="280"/>
      <c r="C28" s="280"/>
      <c r="D28" s="280"/>
      <c r="E28" s="282"/>
      <c r="F28" s="280"/>
      <c r="G28" s="280"/>
      <c r="H28" s="280"/>
      <c r="I28" s="282"/>
      <c r="J28" s="280"/>
      <c r="K28" s="280"/>
      <c r="L28" s="280"/>
      <c r="M28" s="282"/>
      <c r="N28" s="280"/>
      <c r="O28" s="280"/>
      <c r="P28" s="280"/>
      <c r="Q28" s="282"/>
      <c r="R28" s="283">
        <f t="shared" si="0"/>
        <v>0</v>
      </c>
      <c r="S28" s="230">
        <f t="shared" si="2"/>
        <v>0</v>
      </c>
      <c r="T28" s="231"/>
      <c r="U28" s="231"/>
      <c r="V28" s="231"/>
      <c r="W28" s="231"/>
      <c r="X28" s="231"/>
      <c r="Y28" s="232"/>
      <c r="Z28" s="232"/>
      <c r="AA28" s="232"/>
      <c r="AB28" s="232"/>
      <c r="AC28" s="232"/>
      <c r="AD28" s="232"/>
      <c r="AE28" s="232"/>
      <c r="AF28" s="31"/>
      <c r="AG28" s="280" t="s">
        <v>282</v>
      </c>
      <c r="AH28" s="280"/>
      <c r="AI28" s="280">
        <v>0</v>
      </c>
      <c r="AJ28" s="289" t="s">
        <v>252</v>
      </c>
      <c r="AK28" s="280"/>
      <c r="AL28" s="282"/>
      <c r="AM28" s="280"/>
      <c r="AN28" s="280"/>
      <c r="AO28" s="280"/>
      <c r="AP28" s="282"/>
      <c r="AQ28" s="280"/>
      <c r="AR28" s="280"/>
      <c r="AS28" s="280"/>
      <c r="AT28" s="282"/>
      <c r="AU28" s="280"/>
      <c r="AV28" s="280"/>
      <c r="AW28" s="280"/>
      <c r="AX28" s="282"/>
      <c r="AY28" s="283">
        <f t="shared" si="1"/>
        <v>0</v>
      </c>
      <c r="AZ28" s="230">
        <f t="shared" si="3"/>
        <v>0</v>
      </c>
      <c r="BA28" s="232"/>
      <c r="BB28" s="232"/>
      <c r="BC28" s="232"/>
      <c r="BD28" s="232"/>
      <c r="BE28" s="232"/>
      <c r="BF28" s="232"/>
      <c r="BG28" s="232"/>
      <c r="BH28" s="232"/>
      <c r="BI28" s="232"/>
      <c r="BJ28" s="232"/>
      <c r="BK28" s="232"/>
      <c r="BL28" s="232"/>
    </row>
    <row r="29" spans="1:64" ht="14" x14ac:dyDescent="0.35">
      <c r="A29" s="280" t="s">
        <v>283</v>
      </c>
      <c r="B29" s="280"/>
      <c r="C29" s="280"/>
      <c r="D29" s="280"/>
      <c r="E29" s="282"/>
      <c r="F29" s="280"/>
      <c r="G29" s="280"/>
      <c r="H29" s="280"/>
      <c r="I29" s="282"/>
      <c r="J29" s="280"/>
      <c r="K29" s="280"/>
      <c r="L29" s="280"/>
      <c r="M29" s="282"/>
      <c r="N29" s="280"/>
      <c r="O29" s="280"/>
      <c r="P29" s="280"/>
      <c r="Q29" s="282"/>
      <c r="R29" s="283">
        <f t="shared" si="0"/>
        <v>0</v>
      </c>
      <c r="S29" s="230">
        <f t="shared" si="2"/>
        <v>0</v>
      </c>
      <c r="T29" s="231"/>
      <c r="U29" s="231"/>
      <c r="V29" s="231"/>
      <c r="W29" s="231"/>
      <c r="X29" s="231"/>
      <c r="Y29" s="232"/>
      <c r="Z29" s="232"/>
      <c r="AA29" s="232"/>
      <c r="AB29" s="232"/>
      <c r="AC29" s="232"/>
      <c r="AD29" s="232"/>
      <c r="AE29" s="232"/>
      <c r="AF29" s="31"/>
      <c r="AG29" s="280" t="s">
        <v>283</v>
      </c>
      <c r="AH29" s="280"/>
      <c r="AI29" s="280">
        <v>42</v>
      </c>
      <c r="AJ29" s="289" t="s">
        <v>284</v>
      </c>
      <c r="AK29" s="280"/>
      <c r="AL29" s="282"/>
      <c r="AM29" s="280"/>
      <c r="AN29" s="280"/>
      <c r="AO29" s="280"/>
      <c r="AP29" s="282"/>
      <c r="AQ29" s="280"/>
      <c r="AR29" s="280"/>
      <c r="AS29" s="280"/>
      <c r="AT29" s="282"/>
      <c r="AU29" s="280"/>
      <c r="AV29" s="280"/>
      <c r="AW29" s="280"/>
      <c r="AX29" s="282"/>
      <c r="AY29" s="283">
        <f t="shared" si="1"/>
        <v>42</v>
      </c>
      <c r="AZ29" s="230">
        <f t="shared" si="3"/>
        <v>0</v>
      </c>
      <c r="BA29" s="232"/>
      <c r="BB29" s="232"/>
      <c r="BC29" s="232"/>
      <c r="BD29" s="232"/>
      <c r="BE29" s="232"/>
      <c r="BF29" s="232"/>
      <c r="BG29" s="232"/>
      <c r="BH29" s="232"/>
      <c r="BI29" s="232"/>
      <c r="BJ29" s="232"/>
      <c r="BK29" s="232"/>
      <c r="BL29" s="232"/>
    </row>
    <row r="30" spans="1:64" ht="14" x14ac:dyDescent="0.35">
      <c r="A30" s="280" t="s">
        <v>285</v>
      </c>
      <c r="B30" s="280"/>
      <c r="C30" s="280"/>
      <c r="D30" s="280"/>
      <c r="E30" s="282"/>
      <c r="F30" s="280"/>
      <c r="G30" s="280"/>
      <c r="H30" s="280"/>
      <c r="I30" s="282"/>
      <c r="J30" s="280"/>
      <c r="K30" s="280"/>
      <c r="L30" s="280"/>
      <c r="M30" s="282"/>
      <c r="N30" s="280"/>
      <c r="O30" s="280"/>
      <c r="P30" s="280"/>
      <c r="Q30" s="282"/>
      <c r="R30" s="283">
        <f t="shared" si="0"/>
        <v>0</v>
      </c>
      <c r="S30" s="230">
        <f t="shared" si="2"/>
        <v>0</v>
      </c>
      <c r="T30" s="231"/>
      <c r="U30" s="231"/>
      <c r="V30" s="231"/>
      <c r="W30" s="231"/>
      <c r="X30" s="231"/>
      <c r="Y30" s="232"/>
      <c r="Z30" s="232"/>
      <c r="AA30" s="232"/>
      <c r="AB30" s="232"/>
      <c r="AC30" s="232"/>
      <c r="AD30" s="232"/>
      <c r="AE30" s="232"/>
      <c r="AF30" s="31"/>
      <c r="AG30" s="280" t="s">
        <v>285</v>
      </c>
      <c r="AH30" s="280"/>
      <c r="AI30" s="280">
        <v>21</v>
      </c>
      <c r="AJ30" s="289" t="s">
        <v>286</v>
      </c>
      <c r="AK30" s="280"/>
      <c r="AL30" s="282"/>
      <c r="AM30" s="280"/>
      <c r="AN30" s="280"/>
      <c r="AO30" s="280"/>
      <c r="AP30" s="282"/>
      <c r="AQ30" s="280"/>
      <c r="AR30" s="280"/>
      <c r="AS30" s="280"/>
      <c r="AT30" s="282"/>
      <c r="AU30" s="280"/>
      <c r="AV30" s="280"/>
      <c r="AW30" s="280"/>
      <c r="AX30" s="282"/>
      <c r="AY30" s="283">
        <f t="shared" si="1"/>
        <v>21</v>
      </c>
      <c r="AZ30" s="230">
        <f t="shared" si="3"/>
        <v>0</v>
      </c>
      <c r="BA30" s="232"/>
      <c r="BB30" s="232"/>
      <c r="BC30" s="232"/>
      <c r="BD30" s="232"/>
      <c r="BE30" s="232"/>
      <c r="BF30" s="232"/>
      <c r="BG30" s="232"/>
      <c r="BH30" s="232"/>
      <c r="BI30" s="232"/>
      <c r="BJ30" s="232"/>
      <c r="BK30" s="232"/>
      <c r="BL30" s="232"/>
    </row>
    <row r="31" spans="1:64" ht="14" x14ac:dyDescent="0.35">
      <c r="A31" s="280" t="s">
        <v>287</v>
      </c>
      <c r="B31" s="280"/>
      <c r="C31" s="280"/>
      <c r="D31" s="280"/>
      <c r="E31" s="282"/>
      <c r="F31" s="280"/>
      <c r="G31" s="280"/>
      <c r="H31" s="280"/>
      <c r="I31" s="282"/>
      <c r="J31" s="280"/>
      <c r="K31" s="280"/>
      <c r="L31" s="280"/>
      <c r="M31" s="282"/>
      <c r="N31" s="280"/>
      <c r="O31" s="280"/>
      <c r="P31" s="280"/>
      <c r="Q31" s="282"/>
      <c r="R31" s="283">
        <f t="shared" si="0"/>
        <v>0</v>
      </c>
      <c r="S31" s="230">
        <f t="shared" si="2"/>
        <v>0</v>
      </c>
      <c r="T31" s="231"/>
      <c r="U31" s="231"/>
      <c r="V31" s="231"/>
      <c r="W31" s="231"/>
      <c r="X31" s="231"/>
      <c r="Y31" s="232"/>
      <c r="Z31" s="232"/>
      <c r="AA31" s="232"/>
      <c r="AB31" s="232"/>
      <c r="AC31" s="232"/>
      <c r="AD31" s="232"/>
      <c r="AE31" s="232"/>
      <c r="AF31" s="31"/>
      <c r="AG31" s="280" t="s">
        <v>287</v>
      </c>
      <c r="AH31" s="280"/>
      <c r="AI31" s="280"/>
      <c r="AJ31" s="280"/>
      <c r="AK31" s="280"/>
      <c r="AL31" s="282"/>
      <c r="AM31" s="280"/>
      <c r="AN31" s="280"/>
      <c r="AO31" s="280"/>
      <c r="AP31" s="282"/>
      <c r="AQ31" s="280"/>
      <c r="AR31" s="280"/>
      <c r="AS31" s="280"/>
      <c r="AT31" s="282"/>
      <c r="AU31" s="280"/>
      <c r="AV31" s="280"/>
      <c r="AW31" s="280"/>
      <c r="AX31" s="282"/>
      <c r="AY31" s="283">
        <f t="shared" si="1"/>
        <v>0</v>
      </c>
      <c r="AZ31" s="230">
        <f t="shared" si="3"/>
        <v>0</v>
      </c>
      <c r="BA31" s="232"/>
      <c r="BB31" s="232"/>
      <c r="BC31" s="232"/>
      <c r="BD31" s="232"/>
      <c r="BE31" s="232"/>
      <c r="BF31" s="232"/>
      <c r="BG31" s="232"/>
      <c r="BH31" s="232"/>
      <c r="BI31" s="232"/>
      <c r="BJ31" s="232"/>
      <c r="BK31" s="232"/>
      <c r="BL31" s="232"/>
    </row>
    <row r="32" spans="1:64" ht="14" x14ac:dyDescent="0.35">
      <c r="A32" s="234" t="s">
        <v>288</v>
      </c>
      <c r="B32" s="235">
        <f>SUM(B11:B31)</f>
        <v>0</v>
      </c>
      <c r="C32" s="235">
        <f t="shared" ref="C32:AE32" si="4">SUM(C11:C31)</f>
        <v>700</v>
      </c>
      <c r="D32" s="235">
        <f t="shared" si="4"/>
        <v>700</v>
      </c>
      <c r="E32" s="236">
        <f>SUM(E11:E31)</f>
        <v>0</v>
      </c>
      <c r="F32" s="235">
        <f t="shared" si="4"/>
        <v>700</v>
      </c>
      <c r="G32" s="235">
        <f t="shared" si="4"/>
        <v>1000</v>
      </c>
      <c r="H32" s="235">
        <f t="shared" si="4"/>
        <v>0</v>
      </c>
      <c r="I32" s="236">
        <f>SUM(I11:I31)</f>
        <v>0</v>
      </c>
      <c r="J32" s="235">
        <f t="shared" si="4"/>
        <v>0</v>
      </c>
      <c r="K32" s="235">
        <f t="shared" si="4"/>
        <v>0</v>
      </c>
      <c r="L32" s="235">
        <f t="shared" si="4"/>
        <v>0</v>
      </c>
      <c r="M32" s="236">
        <f>SUM(M11:M31)</f>
        <v>0</v>
      </c>
      <c r="N32" s="235">
        <f t="shared" si="4"/>
        <v>0</v>
      </c>
      <c r="O32" s="235">
        <f t="shared" si="4"/>
        <v>0</v>
      </c>
      <c r="P32" s="235">
        <f t="shared" si="4"/>
        <v>0</v>
      </c>
      <c r="Q32" s="236">
        <f>SUM(Q11:Q31)</f>
        <v>0</v>
      </c>
      <c r="R32" s="235">
        <f t="shared" si="4"/>
        <v>3100</v>
      </c>
      <c r="S32" s="230">
        <f t="shared" si="4"/>
        <v>0</v>
      </c>
      <c r="T32" s="235">
        <f t="shared" si="4"/>
        <v>0</v>
      </c>
      <c r="U32" s="235">
        <f t="shared" si="4"/>
        <v>0</v>
      </c>
      <c r="V32" s="235">
        <f t="shared" si="4"/>
        <v>0</v>
      </c>
      <c r="W32" s="235">
        <f t="shared" si="4"/>
        <v>0</v>
      </c>
      <c r="X32" s="235">
        <f t="shared" si="4"/>
        <v>0</v>
      </c>
      <c r="Y32" s="235">
        <f t="shared" si="4"/>
        <v>0</v>
      </c>
      <c r="Z32" s="235">
        <f t="shared" si="4"/>
        <v>0</v>
      </c>
      <c r="AA32" s="235">
        <f t="shared" si="4"/>
        <v>0</v>
      </c>
      <c r="AB32" s="235">
        <f t="shared" si="4"/>
        <v>0</v>
      </c>
      <c r="AC32" s="235">
        <f t="shared" si="4"/>
        <v>0</v>
      </c>
      <c r="AD32" s="235">
        <f t="shared" si="4"/>
        <v>0</v>
      </c>
      <c r="AE32" s="235">
        <f t="shared" si="4"/>
        <v>0</v>
      </c>
      <c r="AF32" s="31"/>
      <c r="AG32" s="234" t="s">
        <v>288</v>
      </c>
      <c r="AH32" s="235">
        <f t="shared" ref="AH32:BL32" si="5">SUM(AH11:AH31)</f>
        <v>0</v>
      </c>
      <c r="AI32" s="235">
        <f t="shared" si="5"/>
        <v>692</v>
      </c>
      <c r="AJ32" s="235"/>
      <c r="AK32" s="235">
        <f t="shared" si="5"/>
        <v>0</v>
      </c>
      <c r="AL32" s="236">
        <f t="shared" si="5"/>
        <v>0</v>
      </c>
      <c r="AM32" s="235">
        <f t="shared" si="5"/>
        <v>0</v>
      </c>
      <c r="AN32" s="235">
        <f t="shared" si="5"/>
        <v>0</v>
      </c>
      <c r="AO32" s="235">
        <f t="shared" si="5"/>
        <v>0</v>
      </c>
      <c r="AP32" s="236">
        <f t="shared" si="5"/>
        <v>0</v>
      </c>
      <c r="AQ32" s="235">
        <f t="shared" si="5"/>
        <v>0</v>
      </c>
      <c r="AR32" s="235">
        <f t="shared" si="5"/>
        <v>0</v>
      </c>
      <c r="AS32" s="235">
        <f t="shared" si="5"/>
        <v>0</v>
      </c>
      <c r="AT32" s="236">
        <f t="shared" si="5"/>
        <v>0</v>
      </c>
      <c r="AU32" s="235">
        <f t="shared" si="5"/>
        <v>0</v>
      </c>
      <c r="AV32" s="235">
        <f t="shared" si="5"/>
        <v>0</v>
      </c>
      <c r="AW32" s="235">
        <f t="shared" si="5"/>
        <v>0</v>
      </c>
      <c r="AX32" s="236">
        <f t="shared" si="5"/>
        <v>0</v>
      </c>
      <c r="AY32" s="237">
        <f t="shared" si="5"/>
        <v>692</v>
      </c>
      <c r="AZ32" s="238">
        <f t="shared" si="5"/>
        <v>0</v>
      </c>
      <c r="BA32" s="235">
        <f t="shared" si="5"/>
        <v>0</v>
      </c>
      <c r="BB32" s="235">
        <f t="shared" si="5"/>
        <v>0</v>
      </c>
      <c r="BC32" s="235">
        <f t="shared" si="5"/>
        <v>0</v>
      </c>
      <c r="BD32" s="235">
        <f t="shared" si="5"/>
        <v>0</v>
      </c>
      <c r="BE32" s="235">
        <f t="shared" si="5"/>
        <v>0</v>
      </c>
      <c r="BF32" s="235">
        <f t="shared" si="5"/>
        <v>0</v>
      </c>
      <c r="BG32" s="235">
        <f t="shared" si="5"/>
        <v>0</v>
      </c>
      <c r="BH32" s="235">
        <f t="shared" si="5"/>
        <v>0</v>
      </c>
      <c r="BI32" s="235">
        <f t="shared" si="5"/>
        <v>0</v>
      </c>
      <c r="BJ32" s="235">
        <f t="shared" si="5"/>
        <v>0</v>
      </c>
      <c r="BK32" s="235">
        <f t="shared" si="5"/>
        <v>0</v>
      </c>
      <c r="BL32" s="235">
        <f t="shared" si="5"/>
        <v>0</v>
      </c>
    </row>
    <row r="35" spans="1:64" ht="30" customHeight="1" x14ac:dyDescent="0.35">
      <c r="A35" s="633" t="s">
        <v>232</v>
      </c>
      <c r="B35" s="284" t="s">
        <v>29</v>
      </c>
      <c r="C35" s="284" t="s">
        <v>8</v>
      </c>
      <c r="D35" s="633" t="s">
        <v>30</v>
      </c>
      <c r="E35" s="633"/>
      <c r="F35" s="284" t="s">
        <v>31</v>
      </c>
      <c r="G35" s="284" t="s">
        <v>32</v>
      </c>
      <c r="H35" s="633" t="s">
        <v>33</v>
      </c>
      <c r="I35" s="633"/>
      <c r="J35" s="284" t="s">
        <v>34</v>
      </c>
      <c r="K35" s="284" t="s">
        <v>35</v>
      </c>
      <c r="L35" s="633" t="s">
        <v>36</v>
      </c>
      <c r="M35" s="633"/>
      <c r="N35" s="275" t="s">
        <v>37</v>
      </c>
      <c r="O35" s="274" t="s">
        <v>38</v>
      </c>
      <c r="P35" s="621" t="s">
        <v>39</v>
      </c>
      <c r="Q35" s="623"/>
      <c r="R35" s="621" t="s">
        <v>233</v>
      </c>
      <c r="S35" s="623"/>
      <c r="T35" s="621" t="s">
        <v>234</v>
      </c>
      <c r="U35" s="622"/>
      <c r="V35" s="622"/>
      <c r="W35" s="622"/>
      <c r="X35" s="622"/>
      <c r="Y35" s="623"/>
      <c r="Z35" s="621" t="s">
        <v>235</v>
      </c>
      <c r="AA35" s="622"/>
      <c r="AB35" s="622"/>
      <c r="AC35" s="622"/>
      <c r="AD35" s="622"/>
      <c r="AE35" s="623"/>
      <c r="AF35" s="31"/>
      <c r="AG35" s="624" t="s">
        <v>232</v>
      </c>
      <c r="AH35" s="274" t="s">
        <v>29</v>
      </c>
      <c r="AI35" s="274" t="s">
        <v>8</v>
      </c>
      <c r="AJ35" s="274"/>
      <c r="AK35" s="621" t="s">
        <v>30</v>
      </c>
      <c r="AL35" s="623"/>
      <c r="AM35" s="274" t="s">
        <v>31</v>
      </c>
      <c r="AN35" s="274" t="s">
        <v>32</v>
      </c>
      <c r="AO35" s="621" t="s">
        <v>33</v>
      </c>
      <c r="AP35" s="623"/>
      <c r="AQ35" s="274" t="s">
        <v>34</v>
      </c>
      <c r="AR35" s="274" t="s">
        <v>35</v>
      </c>
      <c r="AS35" s="621" t="s">
        <v>36</v>
      </c>
      <c r="AT35" s="623"/>
      <c r="AU35" s="274" t="s">
        <v>37</v>
      </c>
      <c r="AV35" s="274" t="s">
        <v>38</v>
      </c>
      <c r="AW35" s="621" t="s">
        <v>39</v>
      </c>
      <c r="AX35" s="623"/>
      <c r="AY35" s="621" t="s">
        <v>233</v>
      </c>
      <c r="AZ35" s="623"/>
      <c r="BA35" s="621" t="s">
        <v>234</v>
      </c>
      <c r="BB35" s="622"/>
      <c r="BC35" s="622"/>
      <c r="BD35" s="622"/>
      <c r="BE35" s="622"/>
      <c r="BF35" s="623"/>
      <c r="BG35" s="621" t="s">
        <v>235</v>
      </c>
      <c r="BH35" s="622"/>
      <c r="BI35" s="622"/>
      <c r="BJ35" s="622"/>
      <c r="BK35" s="622"/>
      <c r="BL35" s="623"/>
    </row>
    <row r="36" spans="1:64" ht="36" customHeight="1" x14ac:dyDescent="0.35">
      <c r="A36" s="633"/>
      <c r="B36" s="284" t="s">
        <v>236</v>
      </c>
      <c r="C36" s="284" t="s">
        <v>236</v>
      </c>
      <c r="D36" s="284" t="s">
        <v>236</v>
      </c>
      <c r="E36" s="284" t="s">
        <v>237</v>
      </c>
      <c r="F36" s="284" t="s">
        <v>236</v>
      </c>
      <c r="G36" s="284" t="s">
        <v>236</v>
      </c>
      <c r="H36" s="284" t="s">
        <v>236</v>
      </c>
      <c r="I36" s="284" t="s">
        <v>237</v>
      </c>
      <c r="J36" s="284" t="s">
        <v>236</v>
      </c>
      <c r="K36" s="284" t="s">
        <v>236</v>
      </c>
      <c r="L36" s="284" t="s">
        <v>236</v>
      </c>
      <c r="M36" s="284" t="s">
        <v>237</v>
      </c>
      <c r="N36" s="285" t="s">
        <v>236</v>
      </c>
      <c r="O36" s="278" t="s">
        <v>236</v>
      </c>
      <c r="P36" s="278" t="s">
        <v>236</v>
      </c>
      <c r="Q36" s="278" t="s">
        <v>237</v>
      </c>
      <c r="R36" s="278" t="s">
        <v>236</v>
      </c>
      <c r="S36" s="278" t="s">
        <v>237</v>
      </c>
      <c r="T36" s="226" t="s">
        <v>238</v>
      </c>
      <c r="U36" s="226" t="s">
        <v>239</v>
      </c>
      <c r="V36" s="226" t="s">
        <v>240</v>
      </c>
      <c r="W36" s="226" t="s">
        <v>241</v>
      </c>
      <c r="X36" s="227" t="s">
        <v>242</v>
      </c>
      <c r="Y36" s="226" t="s">
        <v>243</v>
      </c>
      <c r="Z36" s="278" t="s">
        <v>244</v>
      </c>
      <c r="AA36" s="279" t="s">
        <v>245</v>
      </c>
      <c r="AB36" s="278" t="s">
        <v>246</v>
      </c>
      <c r="AC36" s="278" t="s">
        <v>247</v>
      </c>
      <c r="AD36" s="278" t="s">
        <v>248</v>
      </c>
      <c r="AE36" s="278" t="s">
        <v>249</v>
      </c>
      <c r="AF36" s="31"/>
      <c r="AG36" s="625"/>
      <c r="AH36" s="278" t="s">
        <v>236</v>
      </c>
      <c r="AI36" s="278" t="s">
        <v>236</v>
      </c>
      <c r="AJ36" s="278"/>
      <c r="AK36" s="278" t="s">
        <v>236</v>
      </c>
      <c r="AL36" s="278" t="s">
        <v>237</v>
      </c>
      <c r="AM36" s="278" t="s">
        <v>236</v>
      </c>
      <c r="AN36" s="278" t="s">
        <v>236</v>
      </c>
      <c r="AO36" s="278" t="s">
        <v>236</v>
      </c>
      <c r="AP36" s="278" t="s">
        <v>237</v>
      </c>
      <c r="AQ36" s="278" t="s">
        <v>236</v>
      </c>
      <c r="AR36" s="278" t="s">
        <v>236</v>
      </c>
      <c r="AS36" s="278" t="s">
        <v>236</v>
      </c>
      <c r="AT36" s="278" t="s">
        <v>237</v>
      </c>
      <c r="AU36" s="278" t="s">
        <v>236</v>
      </c>
      <c r="AV36" s="278" t="s">
        <v>236</v>
      </c>
      <c r="AW36" s="278" t="s">
        <v>236</v>
      </c>
      <c r="AX36" s="278" t="s">
        <v>237</v>
      </c>
      <c r="AY36" s="278" t="s">
        <v>236</v>
      </c>
      <c r="AZ36" s="278" t="s">
        <v>237</v>
      </c>
      <c r="BA36" s="226" t="s">
        <v>238</v>
      </c>
      <c r="BB36" s="226" t="s">
        <v>239</v>
      </c>
      <c r="BC36" s="226" t="s">
        <v>240</v>
      </c>
      <c r="BD36" s="226" t="s">
        <v>241</v>
      </c>
      <c r="BE36" s="227" t="s">
        <v>242</v>
      </c>
      <c r="BF36" s="226" t="s">
        <v>243</v>
      </c>
      <c r="BG36" s="228" t="s">
        <v>244</v>
      </c>
      <c r="BH36" s="229" t="s">
        <v>245</v>
      </c>
      <c r="BI36" s="228" t="s">
        <v>246</v>
      </c>
      <c r="BJ36" s="228" t="s">
        <v>247</v>
      </c>
      <c r="BK36" s="228" t="s">
        <v>248</v>
      </c>
      <c r="BL36" s="228" t="s">
        <v>249</v>
      </c>
    </row>
    <row r="37" spans="1:64" ht="14" x14ac:dyDescent="0.35">
      <c r="A37" s="286" t="s">
        <v>250</v>
      </c>
      <c r="B37" s="286">
        <f>'M3-SCPI'!D35</f>
        <v>0</v>
      </c>
      <c r="C37" s="286">
        <f>'M3-SCPI'!E35</f>
        <v>2.8571428571428576E-3</v>
      </c>
      <c r="D37" s="286">
        <f>'M3-SCPI'!F35</f>
        <v>3.7142857142857151E-2</v>
      </c>
      <c r="E37" s="287">
        <v>55166800</v>
      </c>
      <c r="F37" s="286">
        <f>'M3-SCPI'!G35</f>
        <v>8.2857142857142879E-2</v>
      </c>
      <c r="G37" s="286">
        <f>'M3-SCPI'!H35</f>
        <v>7.7142857142857152E-2</v>
      </c>
      <c r="H37" s="286">
        <f>'M3-SCPI'!I35</f>
        <v>0</v>
      </c>
      <c r="I37" s="287">
        <f>56227700*3</f>
        <v>168683100</v>
      </c>
      <c r="J37" s="286"/>
      <c r="K37" s="286"/>
      <c r="L37" s="286"/>
      <c r="M37" s="288"/>
      <c r="N37" s="280"/>
      <c r="O37" s="280"/>
      <c r="P37" s="280"/>
      <c r="Q37" s="282"/>
      <c r="R37" s="283" t="e">
        <f>B37+#REF!+#REF!+G41+H41+I41+J37+K37+L37+N37+O37+P37</f>
        <v>#REF!</v>
      </c>
      <c r="S37" s="230" t="e">
        <f>+#REF!+J41+M37+Q37</f>
        <v>#REF!</v>
      </c>
      <c r="T37" s="231"/>
      <c r="U37" s="231"/>
      <c r="V37" s="231"/>
      <c r="W37" s="231"/>
      <c r="X37" s="231"/>
      <c r="Y37" s="232"/>
      <c r="Z37" s="232"/>
      <c r="AA37" s="232"/>
      <c r="AB37" s="232"/>
      <c r="AC37" s="232"/>
      <c r="AD37" s="232"/>
      <c r="AE37" s="233"/>
      <c r="AF37" s="31"/>
      <c r="AG37" s="280" t="s">
        <v>250</v>
      </c>
      <c r="AH37" s="280">
        <f>'M3-SCPI'!D36</f>
        <v>0</v>
      </c>
      <c r="AI37" s="280">
        <f>'M3-SCPI'!E36</f>
        <v>1.4285714285714288E-3</v>
      </c>
      <c r="AJ37" s="280"/>
      <c r="AK37" s="280"/>
      <c r="AL37" s="282"/>
      <c r="AM37" s="280"/>
      <c r="AN37" s="280"/>
      <c r="AO37" s="280"/>
      <c r="AP37" s="282"/>
      <c r="AQ37" s="280"/>
      <c r="AR37" s="280"/>
      <c r="AS37" s="280"/>
      <c r="AT37" s="282"/>
      <c r="AU37" s="280"/>
      <c r="AV37" s="280"/>
      <c r="AW37" s="280"/>
      <c r="AX37" s="282"/>
      <c r="AY37" s="283">
        <f t="shared" ref="AY37:AY57" si="6">AH37+AI37+AK37+AM37+AN37+AO37+AQ37+AR37+AS37+AU37+AV37+AW37</f>
        <v>1.4285714285714288E-3</v>
      </c>
      <c r="AZ37" s="230">
        <f>+AL37+AP37+AT37+AX37</f>
        <v>0</v>
      </c>
      <c r="BA37" s="232"/>
      <c r="BB37" s="232"/>
      <c r="BC37" s="232"/>
      <c r="BD37" s="232"/>
      <c r="BE37" s="232"/>
      <c r="BF37" s="232"/>
      <c r="BG37" s="232"/>
      <c r="BH37" s="232"/>
      <c r="BI37" s="232"/>
      <c r="BJ37" s="232"/>
      <c r="BK37" s="232"/>
      <c r="BL37" s="233"/>
    </row>
    <row r="38" spans="1:64" ht="14" x14ac:dyDescent="0.35">
      <c r="A38" s="280" t="s">
        <v>251</v>
      </c>
      <c r="B38" s="280"/>
      <c r="C38" s="280"/>
      <c r="D38" s="280"/>
      <c r="E38" s="282"/>
      <c r="F38" s="280"/>
      <c r="G38" s="280"/>
      <c r="H38" s="280"/>
      <c r="I38" s="282"/>
      <c r="J38" s="280"/>
      <c r="K38" s="280"/>
      <c r="L38" s="280"/>
      <c r="M38" s="282"/>
      <c r="N38" s="280"/>
      <c r="O38" s="280"/>
      <c r="P38" s="280"/>
      <c r="Q38" s="282"/>
      <c r="R38" s="283">
        <f t="shared" ref="R38:R57" si="7">B38+C38+D38+F38+G38+H38+J38+K38+L38+N38+O38+P38</f>
        <v>0</v>
      </c>
      <c r="S38" s="230">
        <f t="shared" ref="S38:S57" si="8">+E38+I38+M38+Q38</f>
        <v>0</v>
      </c>
      <c r="T38" s="231"/>
      <c r="U38" s="231"/>
      <c r="V38" s="231"/>
      <c r="W38" s="231"/>
      <c r="X38" s="231"/>
      <c r="Y38" s="232"/>
      <c r="Z38" s="232"/>
      <c r="AA38" s="232"/>
      <c r="AB38" s="232"/>
      <c r="AC38" s="232"/>
      <c r="AD38" s="232"/>
      <c r="AE38" s="232"/>
      <c r="AF38" s="31"/>
      <c r="AG38" s="280" t="s">
        <v>251</v>
      </c>
      <c r="AH38" s="280"/>
      <c r="AI38" s="280"/>
      <c r="AJ38" s="280"/>
      <c r="AK38" s="280"/>
      <c r="AL38" s="282"/>
      <c r="AM38" s="280"/>
      <c r="AN38" s="280"/>
      <c r="AO38" s="280"/>
      <c r="AP38" s="282"/>
      <c r="AQ38" s="280"/>
      <c r="AR38" s="280"/>
      <c r="AS38" s="280"/>
      <c r="AT38" s="282"/>
      <c r="AU38" s="280"/>
      <c r="AV38" s="280"/>
      <c r="AW38" s="280"/>
      <c r="AX38" s="282"/>
      <c r="AY38" s="283">
        <f t="shared" si="6"/>
        <v>0</v>
      </c>
      <c r="AZ38" s="230">
        <f t="shared" ref="AZ38:AZ57" si="9">+AL38+AP38+AT38+AX38</f>
        <v>0</v>
      </c>
      <c r="BA38" s="232"/>
      <c r="BB38" s="232"/>
      <c r="BC38" s="232"/>
      <c r="BD38" s="232"/>
      <c r="BE38" s="232"/>
      <c r="BF38" s="232"/>
      <c r="BG38" s="232"/>
      <c r="BH38" s="232"/>
      <c r="BI38" s="232"/>
      <c r="BJ38" s="232"/>
      <c r="BK38" s="232"/>
      <c r="BL38" s="232"/>
    </row>
    <row r="39" spans="1:64" ht="14" x14ac:dyDescent="0.35">
      <c r="A39" s="280" t="s">
        <v>253</v>
      </c>
      <c r="B39" s="280"/>
      <c r="C39" s="280"/>
      <c r="D39" s="280"/>
      <c r="E39" s="282"/>
      <c r="F39" s="280"/>
      <c r="G39" s="280"/>
      <c r="H39" s="280"/>
      <c r="I39" s="282"/>
      <c r="J39" s="280"/>
      <c r="K39" s="280"/>
      <c r="L39" s="280"/>
      <c r="M39" s="282"/>
      <c r="N39" s="280"/>
      <c r="O39" s="280"/>
      <c r="P39" s="280"/>
      <c r="Q39" s="282"/>
      <c r="R39" s="283">
        <f>B39+C39+C37+F37+G37+H37+J39+K39+L39+N39+O39+P39</f>
        <v>0.16285714285714289</v>
      </c>
      <c r="S39" s="230">
        <f>+D37+I39+M39+Q39</f>
        <v>3.7142857142857151E-2</v>
      </c>
      <c r="T39" s="231"/>
      <c r="U39" s="231"/>
      <c r="V39" s="231"/>
      <c r="W39" s="231"/>
      <c r="X39" s="231"/>
      <c r="Y39" s="232"/>
      <c r="Z39" s="232"/>
      <c r="AA39" s="232"/>
      <c r="AB39" s="232"/>
      <c r="AC39" s="232"/>
      <c r="AD39" s="232"/>
      <c r="AE39" s="232"/>
      <c r="AF39" s="31"/>
      <c r="AG39" s="280" t="s">
        <v>253</v>
      </c>
      <c r="AH39" s="280"/>
      <c r="AI39" s="280"/>
      <c r="AJ39" s="280"/>
      <c r="AK39" s="280"/>
      <c r="AL39" s="282"/>
      <c r="AM39" s="280"/>
      <c r="AN39" s="280"/>
      <c r="AO39" s="280"/>
      <c r="AP39" s="282"/>
      <c r="AQ39" s="280"/>
      <c r="AR39" s="280"/>
      <c r="AS39" s="280"/>
      <c r="AT39" s="282"/>
      <c r="AU39" s="280"/>
      <c r="AV39" s="280"/>
      <c r="AW39" s="280"/>
      <c r="AX39" s="282"/>
      <c r="AY39" s="283">
        <f t="shared" si="6"/>
        <v>0</v>
      </c>
      <c r="AZ39" s="230">
        <f t="shared" si="9"/>
        <v>0</v>
      </c>
      <c r="BA39" s="232"/>
      <c r="BB39" s="232"/>
      <c r="BC39" s="232"/>
      <c r="BD39" s="232"/>
      <c r="BE39" s="232"/>
      <c r="BF39" s="232"/>
      <c r="BG39" s="232"/>
      <c r="BH39" s="232"/>
      <c r="BI39" s="232"/>
      <c r="BJ39" s="232"/>
      <c r="BK39" s="232"/>
      <c r="BL39" s="232"/>
    </row>
    <row r="40" spans="1:64" ht="14" x14ac:dyDescent="0.35">
      <c r="A40" s="280" t="s">
        <v>255</v>
      </c>
      <c r="B40" s="280"/>
      <c r="C40" s="280"/>
      <c r="D40" s="280"/>
      <c r="E40" s="282"/>
      <c r="F40" s="280"/>
      <c r="G40" s="280"/>
      <c r="H40" s="280"/>
      <c r="I40" s="282"/>
      <c r="J40" s="280"/>
      <c r="K40" s="280"/>
      <c r="L40" s="280"/>
      <c r="M40" s="282"/>
      <c r="N40" s="280"/>
      <c r="O40" s="280"/>
      <c r="P40" s="280"/>
      <c r="Q40" s="282"/>
      <c r="R40" s="283">
        <f t="shared" si="7"/>
        <v>0</v>
      </c>
      <c r="S40" s="230">
        <f t="shared" si="8"/>
        <v>0</v>
      </c>
      <c r="T40" s="231"/>
      <c r="U40" s="231"/>
      <c r="V40" s="231"/>
      <c r="W40" s="231"/>
      <c r="X40" s="231"/>
      <c r="Y40" s="232"/>
      <c r="Z40" s="232"/>
      <c r="AA40" s="232"/>
      <c r="AB40" s="232"/>
      <c r="AC40" s="232"/>
      <c r="AD40" s="232"/>
      <c r="AE40" s="232"/>
      <c r="AF40" s="31"/>
      <c r="AG40" s="280" t="s">
        <v>255</v>
      </c>
      <c r="AH40" s="280"/>
      <c r="AI40" s="280"/>
      <c r="AJ40" s="280"/>
      <c r="AK40" s="280"/>
      <c r="AL40" s="282"/>
      <c r="AM40" s="280"/>
      <c r="AN40" s="280"/>
      <c r="AO40" s="280"/>
      <c r="AP40" s="282"/>
      <c r="AQ40" s="280"/>
      <c r="AR40" s="280"/>
      <c r="AS40" s="280"/>
      <c r="AT40" s="282"/>
      <c r="AU40" s="280"/>
      <c r="AV40" s="280"/>
      <c r="AW40" s="280"/>
      <c r="AX40" s="282"/>
      <c r="AY40" s="283">
        <f t="shared" si="6"/>
        <v>0</v>
      </c>
      <c r="AZ40" s="230">
        <f t="shared" si="9"/>
        <v>0</v>
      </c>
      <c r="BA40" s="232"/>
      <c r="BB40" s="232"/>
      <c r="BC40" s="232"/>
      <c r="BD40" s="232"/>
      <c r="BE40" s="232"/>
      <c r="BF40" s="232"/>
      <c r="BG40" s="232"/>
      <c r="BH40" s="232"/>
      <c r="BI40" s="232"/>
      <c r="BJ40" s="232"/>
      <c r="BK40" s="232"/>
      <c r="BL40" s="232"/>
    </row>
    <row r="41" spans="1:64" ht="14" x14ac:dyDescent="0.35">
      <c r="A41" s="280" t="s">
        <v>257</v>
      </c>
      <c r="B41" s="280"/>
      <c r="C41" s="280"/>
      <c r="D41" s="280"/>
      <c r="E41" s="282"/>
      <c r="F41" s="280"/>
      <c r="G41" s="280"/>
      <c r="H41" s="280"/>
      <c r="I41" s="282"/>
      <c r="J41" s="280"/>
      <c r="K41" s="280"/>
      <c r="L41" s="280"/>
      <c r="M41" s="282"/>
      <c r="N41" s="280"/>
      <c r="O41" s="280"/>
      <c r="P41" s="280"/>
      <c r="Q41" s="282"/>
      <c r="R41" s="283" t="e">
        <f>B41+C41+D41+F41+#REF!+#REF!+#REF!+K41+L41+N41+O41+P41</f>
        <v>#REF!</v>
      </c>
      <c r="S41" s="230" t="e">
        <f>+E41+#REF!+M41+Q41</f>
        <v>#REF!</v>
      </c>
      <c r="T41" s="231"/>
      <c r="U41" s="231"/>
      <c r="V41" s="231"/>
      <c r="W41" s="231"/>
      <c r="X41" s="231"/>
      <c r="Y41" s="232"/>
      <c r="Z41" s="232"/>
      <c r="AA41" s="232"/>
      <c r="AB41" s="232"/>
      <c r="AC41" s="232"/>
      <c r="AD41" s="232"/>
      <c r="AE41" s="232"/>
      <c r="AF41" s="31"/>
      <c r="AG41" s="280" t="s">
        <v>257</v>
      </c>
      <c r="AH41" s="280"/>
      <c r="AI41" s="280"/>
      <c r="AJ41" s="280"/>
      <c r="AK41" s="280"/>
      <c r="AL41" s="282"/>
      <c r="AM41" s="280"/>
      <c r="AN41" s="280"/>
      <c r="AO41" s="280"/>
      <c r="AP41" s="282"/>
      <c r="AQ41" s="280"/>
      <c r="AR41" s="280"/>
      <c r="AS41" s="280"/>
      <c r="AT41" s="282"/>
      <c r="AU41" s="280"/>
      <c r="AV41" s="280"/>
      <c r="AW41" s="280"/>
      <c r="AX41" s="282"/>
      <c r="AY41" s="283">
        <f t="shared" si="6"/>
        <v>0</v>
      </c>
      <c r="AZ41" s="230">
        <f t="shared" si="9"/>
        <v>0</v>
      </c>
      <c r="BA41" s="232"/>
      <c r="BB41" s="232"/>
      <c r="BC41" s="232"/>
      <c r="BD41" s="232"/>
      <c r="BE41" s="232"/>
      <c r="BF41" s="232"/>
      <c r="BG41" s="232"/>
      <c r="BH41" s="232"/>
      <c r="BI41" s="232"/>
      <c r="BJ41" s="232"/>
      <c r="BK41" s="232"/>
      <c r="BL41" s="232"/>
    </row>
    <row r="42" spans="1:64" ht="14" x14ac:dyDescent="0.35">
      <c r="A42" s="280" t="s">
        <v>259</v>
      </c>
      <c r="B42" s="280"/>
      <c r="C42" s="280"/>
      <c r="D42" s="280"/>
      <c r="E42" s="282"/>
      <c r="F42" s="280"/>
      <c r="G42" s="280"/>
      <c r="H42" s="280"/>
      <c r="I42" s="282"/>
      <c r="J42" s="280"/>
      <c r="K42" s="280"/>
      <c r="L42" s="280"/>
      <c r="M42" s="282"/>
      <c r="N42" s="280"/>
      <c r="O42" s="280"/>
      <c r="P42" s="280"/>
      <c r="Q42" s="282"/>
      <c r="R42" s="283">
        <f t="shared" si="7"/>
        <v>0</v>
      </c>
      <c r="S42" s="230">
        <f>+E42+E37+M42+Q42</f>
        <v>55166800</v>
      </c>
      <c r="T42" s="231"/>
      <c r="U42" s="231"/>
      <c r="V42" s="231"/>
      <c r="W42" s="231"/>
      <c r="X42" s="231"/>
      <c r="Y42" s="232"/>
      <c r="Z42" s="232"/>
      <c r="AA42" s="232"/>
      <c r="AB42" s="232"/>
      <c r="AC42" s="232"/>
      <c r="AD42" s="232"/>
      <c r="AE42" s="232"/>
      <c r="AF42" s="31"/>
      <c r="AG42" s="280" t="s">
        <v>259</v>
      </c>
      <c r="AH42" s="280"/>
      <c r="AI42" s="280"/>
      <c r="AJ42" s="280"/>
      <c r="AK42" s="280"/>
      <c r="AL42" s="282"/>
      <c r="AM42" s="280"/>
      <c r="AN42" s="280"/>
      <c r="AO42" s="280"/>
      <c r="AP42" s="282"/>
      <c r="AQ42" s="280"/>
      <c r="AR42" s="280"/>
      <c r="AS42" s="280"/>
      <c r="AT42" s="282"/>
      <c r="AU42" s="280"/>
      <c r="AV42" s="280"/>
      <c r="AW42" s="280"/>
      <c r="AX42" s="282"/>
      <c r="AY42" s="283">
        <f t="shared" si="6"/>
        <v>0</v>
      </c>
      <c r="AZ42" s="230">
        <f t="shared" si="9"/>
        <v>0</v>
      </c>
      <c r="BA42" s="232"/>
      <c r="BB42" s="232"/>
      <c r="BC42" s="232"/>
      <c r="BD42" s="232"/>
      <c r="BE42" s="232"/>
      <c r="BF42" s="232"/>
      <c r="BG42" s="232"/>
      <c r="BH42" s="232"/>
      <c r="BI42" s="232"/>
      <c r="BJ42" s="232"/>
      <c r="BK42" s="232"/>
      <c r="BL42" s="232"/>
    </row>
    <row r="43" spans="1:64" ht="14" x14ac:dyDescent="0.35">
      <c r="A43" s="280" t="s">
        <v>261</v>
      </c>
      <c r="B43" s="280"/>
      <c r="C43" s="280"/>
      <c r="D43" s="280"/>
      <c r="E43" s="282"/>
      <c r="F43" s="280"/>
      <c r="G43" s="280"/>
      <c r="H43" s="280"/>
      <c r="I43" s="282"/>
      <c r="J43" s="280"/>
      <c r="K43" s="280"/>
      <c r="L43" s="280"/>
      <c r="M43" s="282"/>
      <c r="N43" s="280"/>
      <c r="O43" s="280"/>
      <c r="P43" s="280"/>
      <c r="Q43" s="282"/>
      <c r="R43" s="283">
        <f t="shared" si="7"/>
        <v>0</v>
      </c>
      <c r="S43" s="230">
        <f t="shared" si="8"/>
        <v>0</v>
      </c>
      <c r="T43" s="231"/>
      <c r="U43" s="231"/>
      <c r="V43" s="231"/>
      <c r="W43" s="231"/>
      <c r="X43" s="231"/>
      <c r="Y43" s="232"/>
      <c r="Z43" s="232"/>
      <c r="AA43" s="232"/>
      <c r="AB43" s="232"/>
      <c r="AC43" s="232"/>
      <c r="AD43" s="232"/>
      <c r="AE43" s="232"/>
      <c r="AF43" s="31"/>
      <c r="AG43" s="280" t="s">
        <v>261</v>
      </c>
      <c r="AH43" s="280"/>
      <c r="AI43" s="280"/>
      <c r="AJ43" s="280"/>
      <c r="AK43" s="280"/>
      <c r="AL43" s="282"/>
      <c r="AM43" s="280"/>
      <c r="AN43" s="280"/>
      <c r="AO43" s="280"/>
      <c r="AP43" s="282"/>
      <c r="AQ43" s="280"/>
      <c r="AR43" s="280"/>
      <c r="AS43" s="280"/>
      <c r="AT43" s="282"/>
      <c r="AU43" s="280"/>
      <c r="AV43" s="280"/>
      <c r="AW43" s="280"/>
      <c r="AX43" s="282"/>
      <c r="AY43" s="283">
        <f t="shared" si="6"/>
        <v>0</v>
      </c>
      <c r="AZ43" s="230">
        <f t="shared" si="9"/>
        <v>0</v>
      </c>
      <c r="BA43" s="232"/>
      <c r="BB43" s="232"/>
      <c r="BC43" s="232"/>
      <c r="BD43" s="232"/>
      <c r="BE43" s="232"/>
      <c r="BF43" s="232"/>
      <c r="BG43" s="232"/>
      <c r="BH43" s="232"/>
      <c r="BI43" s="232"/>
      <c r="BJ43" s="232"/>
      <c r="BK43" s="232"/>
      <c r="BL43" s="232"/>
    </row>
    <row r="44" spans="1:64" ht="14" x14ac:dyDescent="0.35">
      <c r="A44" s="280" t="s">
        <v>263</v>
      </c>
      <c r="B44" s="280"/>
      <c r="C44" s="280"/>
      <c r="D44" s="280"/>
      <c r="E44" s="282"/>
      <c r="F44" s="280"/>
      <c r="G44" s="280"/>
      <c r="H44" s="280"/>
      <c r="I44" s="282"/>
      <c r="J44" s="280"/>
      <c r="K44" s="280"/>
      <c r="L44" s="280"/>
      <c r="M44" s="282"/>
      <c r="N44" s="280"/>
      <c r="O44" s="280"/>
      <c r="P44" s="280"/>
      <c r="Q44" s="282"/>
      <c r="R44" s="283">
        <f t="shared" si="7"/>
        <v>0</v>
      </c>
      <c r="S44" s="230">
        <f t="shared" si="8"/>
        <v>0</v>
      </c>
      <c r="T44" s="231"/>
      <c r="U44" s="231"/>
      <c r="V44" s="231"/>
      <c r="W44" s="231"/>
      <c r="X44" s="231"/>
      <c r="Y44" s="232"/>
      <c r="Z44" s="232"/>
      <c r="AA44" s="232"/>
      <c r="AB44" s="232"/>
      <c r="AC44" s="232"/>
      <c r="AD44" s="232"/>
      <c r="AE44" s="232"/>
      <c r="AF44" s="31"/>
      <c r="AG44" s="280" t="s">
        <v>263</v>
      </c>
      <c r="AH44" s="280"/>
      <c r="AI44" s="280"/>
      <c r="AJ44" s="280"/>
      <c r="AK44" s="280"/>
      <c r="AL44" s="282"/>
      <c r="AM44" s="280"/>
      <c r="AN44" s="280"/>
      <c r="AO44" s="280"/>
      <c r="AP44" s="282"/>
      <c r="AQ44" s="280"/>
      <c r="AR44" s="280"/>
      <c r="AS44" s="280"/>
      <c r="AT44" s="282"/>
      <c r="AU44" s="280"/>
      <c r="AV44" s="280"/>
      <c r="AW44" s="280"/>
      <c r="AX44" s="282"/>
      <c r="AY44" s="283">
        <f t="shared" si="6"/>
        <v>0</v>
      </c>
      <c r="AZ44" s="230">
        <f t="shared" si="9"/>
        <v>0</v>
      </c>
      <c r="BA44" s="232"/>
      <c r="BB44" s="232"/>
      <c r="BC44" s="232"/>
      <c r="BD44" s="232"/>
      <c r="BE44" s="232"/>
      <c r="BF44" s="232"/>
      <c r="BG44" s="232"/>
      <c r="BH44" s="232"/>
      <c r="BI44" s="232"/>
      <c r="BJ44" s="232"/>
      <c r="BK44" s="232"/>
      <c r="BL44" s="232"/>
    </row>
    <row r="45" spans="1:64" ht="14" x14ac:dyDescent="0.35">
      <c r="A45" s="280" t="s">
        <v>265</v>
      </c>
      <c r="B45" s="280"/>
      <c r="C45" s="280"/>
      <c r="D45" s="280"/>
      <c r="E45" s="282"/>
      <c r="F45" s="280"/>
      <c r="G45" s="280"/>
      <c r="H45" s="280"/>
      <c r="I45" s="282"/>
      <c r="J45" s="280"/>
      <c r="K45" s="280"/>
      <c r="L45" s="280"/>
      <c r="M45" s="282"/>
      <c r="N45" s="280"/>
      <c r="O45" s="280"/>
      <c r="P45" s="280"/>
      <c r="Q45" s="282"/>
      <c r="R45" s="283">
        <f t="shared" si="7"/>
        <v>0</v>
      </c>
      <c r="S45" s="230">
        <f t="shared" si="8"/>
        <v>0</v>
      </c>
      <c r="T45" s="231"/>
      <c r="U45" s="231"/>
      <c r="V45" s="231"/>
      <c r="W45" s="231"/>
      <c r="X45" s="231"/>
      <c r="Y45" s="232"/>
      <c r="Z45" s="232"/>
      <c r="AA45" s="232"/>
      <c r="AB45" s="232"/>
      <c r="AC45" s="232"/>
      <c r="AD45" s="232"/>
      <c r="AE45" s="232"/>
      <c r="AF45" s="31"/>
      <c r="AG45" s="280" t="s">
        <v>265</v>
      </c>
      <c r="AH45" s="280"/>
      <c r="AI45" s="280"/>
      <c r="AJ45" s="280"/>
      <c r="AK45" s="280"/>
      <c r="AL45" s="282"/>
      <c r="AM45" s="280"/>
      <c r="AN45" s="280"/>
      <c r="AO45" s="280"/>
      <c r="AP45" s="282"/>
      <c r="AQ45" s="280"/>
      <c r="AR45" s="280"/>
      <c r="AS45" s="280"/>
      <c r="AT45" s="282"/>
      <c r="AU45" s="280"/>
      <c r="AV45" s="280"/>
      <c r="AW45" s="280"/>
      <c r="AX45" s="282"/>
      <c r="AY45" s="283">
        <f t="shared" si="6"/>
        <v>0</v>
      </c>
      <c r="AZ45" s="230">
        <f t="shared" si="9"/>
        <v>0</v>
      </c>
      <c r="BA45" s="232"/>
      <c r="BB45" s="232"/>
      <c r="BC45" s="232"/>
      <c r="BD45" s="232"/>
      <c r="BE45" s="232"/>
      <c r="BF45" s="232"/>
      <c r="BG45" s="232"/>
      <c r="BH45" s="232"/>
      <c r="BI45" s="232"/>
      <c r="BJ45" s="280"/>
      <c r="BK45" s="280"/>
      <c r="BL45" s="280"/>
    </row>
    <row r="46" spans="1:64" ht="14" x14ac:dyDescent="0.35">
      <c r="A46" s="280" t="s">
        <v>267</v>
      </c>
      <c r="B46" s="280"/>
      <c r="C46" s="280"/>
      <c r="D46" s="280"/>
      <c r="E46" s="282"/>
      <c r="F46" s="280"/>
      <c r="G46" s="280"/>
      <c r="H46" s="280"/>
      <c r="I46" s="282"/>
      <c r="J46" s="280"/>
      <c r="K46" s="280"/>
      <c r="L46" s="280"/>
      <c r="M46" s="282"/>
      <c r="N46" s="280"/>
      <c r="O46" s="280"/>
      <c r="P46" s="280"/>
      <c r="Q46" s="282"/>
      <c r="R46" s="283">
        <f t="shared" si="7"/>
        <v>0</v>
      </c>
      <c r="S46" s="230">
        <f t="shared" si="8"/>
        <v>0</v>
      </c>
      <c r="T46" s="231"/>
      <c r="U46" s="231"/>
      <c r="V46" s="231"/>
      <c r="W46" s="231"/>
      <c r="X46" s="231"/>
      <c r="Y46" s="232"/>
      <c r="Z46" s="232"/>
      <c r="AA46" s="232"/>
      <c r="AB46" s="232"/>
      <c r="AC46" s="232"/>
      <c r="AD46" s="232"/>
      <c r="AE46" s="232"/>
      <c r="AF46" s="31"/>
      <c r="AG46" s="280" t="s">
        <v>267</v>
      </c>
      <c r="AH46" s="280"/>
      <c r="AI46" s="280"/>
      <c r="AJ46" s="280"/>
      <c r="AK46" s="280"/>
      <c r="AL46" s="282"/>
      <c r="AM46" s="280"/>
      <c r="AN46" s="280"/>
      <c r="AO46" s="280"/>
      <c r="AP46" s="282"/>
      <c r="AQ46" s="280"/>
      <c r="AR46" s="280"/>
      <c r="AS46" s="280"/>
      <c r="AT46" s="282"/>
      <c r="AU46" s="280"/>
      <c r="AV46" s="280"/>
      <c r="AW46" s="280"/>
      <c r="AX46" s="282"/>
      <c r="AY46" s="283">
        <f t="shared" si="6"/>
        <v>0</v>
      </c>
      <c r="AZ46" s="230">
        <f t="shared" si="9"/>
        <v>0</v>
      </c>
      <c r="BA46" s="232"/>
      <c r="BB46" s="232"/>
      <c r="BC46" s="232"/>
      <c r="BD46" s="232"/>
      <c r="BE46" s="232"/>
      <c r="BF46" s="232"/>
      <c r="BG46" s="232"/>
      <c r="BH46" s="232"/>
      <c r="BI46" s="232"/>
      <c r="BJ46" s="280"/>
      <c r="BK46" s="280"/>
      <c r="BL46" s="280"/>
    </row>
    <row r="47" spans="1:64" ht="14" x14ac:dyDescent="0.35">
      <c r="A47" s="280" t="s">
        <v>269</v>
      </c>
      <c r="B47" s="280"/>
      <c r="C47" s="280"/>
      <c r="D47" s="280"/>
      <c r="E47" s="282"/>
      <c r="F47" s="280"/>
      <c r="G47" s="280"/>
      <c r="H47" s="280"/>
      <c r="I47" s="282"/>
      <c r="J47" s="280"/>
      <c r="K47" s="280"/>
      <c r="L47" s="280"/>
      <c r="M47" s="282"/>
      <c r="N47" s="280"/>
      <c r="O47" s="280"/>
      <c r="P47" s="280"/>
      <c r="Q47" s="282"/>
      <c r="R47" s="283">
        <f t="shared" si="7"/>
        <v>0</v>
      </c>
      <c r="S47" s="230">
        <f t="shared" si="8"/>
        <v>0</v>
      </c>
      <c r="T47" s="231"/>
      <c r="U47" s="231"/>
      <c r="V47" s="231"/>
      <c r="W47" s="231"/>
      <c r="X47" s="231"/>
      <c r="Y47" s="232"/>
      <c r="Z47" s="232"/>
      <c r="AA47" s="232"/>
      <c r="AB47" s="232"/>
      <c r="AC47" s="232"/>
      <c r="AD47" s="232"/>
      <c r="AE47" s="232"/>
      <c r="AF47" s="31"/>
      <c r="AG47" s="280" t="s">
        <v>269</v>
      </c>
      <c r="AH47" s="280"/>
      <c r="AI47" s="280"/>
      <c r="AJ47" s="280"/>
      <c r="AK47" s="280"/>
      <c r="AL47" s="282"/>
      <c r="AM47" s="280"/>
      <c r="AN47" s="280"/>
      <c r="AO47" s="280"/>
      <c r="AP47" s="282"/>
      <c r="AQ47" s="280"/>
      <c r="AR47" s="280"/>
      <c r="AS47" s="280"/>
      <c r="AT47" s="282"/>
      <c r="AU47" s="280"/>
      <c r="AV47" s="280"/>
      <c r="AW47" s="280"/>
      <c r="AX47" s="282"/>
      <c r="AY47" s="283">
        <f t="shared" si="6"/>
        <v>0</v>
      </c>
      <c r="AZ47" s="230">
        <f t="shared" si="9"/>
        <v>0</v>
      </c>
      <c r="BA47" s="232"/>
      <c r="BB47" s="232"/>
      <c r="BC47" s="232"/>
      <c r="BD47" s="232"/>
      <c r="BE47" s="232"/>
      <c r="BF47" s="232"/>
      <c r="BG47" s="232"/>
      <c r="BH47" s="232"/>
      <c r="BI47" s="232"/>
      <c r="BJ47" s="280"/>
      <c r="BK47" s="280"/>
      <c r="BL47" s="280"/>
    </row>
    <row r="48" spans="1:64" ht="14" x14ac:dyDescent="0.35">
      <c r="A48" s="280" t="s">
        <v>271</v>
      </c>
      <c r="B48" s="280"/>
      <c r="C48" s="280"/>
      <c r="D48" s="280"/>
      <c r="E48" s="282"/>
      <c r="F48" s="280"/>
      <c r="G48" s="280"/>
      <c r="H48" s="280"/>
      <c r="I48" s="282"/>
      <c r="J48" s="280"/>
      <c r="K48" s="280"/>
      <c r="L48" s="280"/>
      <c r="M48" s="282"/>
      <c r="N48" s="280"/>
      <c r="O48" s="280"/>
      <c r="P48" s="280"/>
      <c r="Q48" s="282"/>
      <c r="R48" s="283">
        <f t="shared" si="7"/>
        <v>0</v>
      </c>
      <c r="S48" s="230">
        <f t="shared" si="8"/>
        <v>0</v>
      </c>
      <c r="T48" s="231"/>
      <c r="U48" s="231"/>
      <c r="V48" s="231"/>
      <c r="W48" s="231"/>
      <c r="X48" s="231"/>
      <c r="Y48" s="232"/>
      <c r="Z48" s="232"/>
      <c r="AA48" s="232"/>
      <c r="AB48" s="232"/>
      <c r="AC48" s="232"/>
      <c r="AD48" s="232"/>
      <c r="AE48" s="232"/>
      <c r="AF48" s="31"/>
      <c r="AG48" s="280" t="s">
        <v>271</v>
      </c>
      <c r="AH48" s="280"/>
      <c r="AI48" s="280"/>
      <c r="AJ48" s="280"/>
      <c r="AK48" s="280"/>
      <c r="AL48" s="282"/>
      <c r="AM48" s="280"/>
      <c r="AN48" s="280"/>
      <c r="AO48" s="280"/>
      <c r="AP48" s="282"/>
      <c r="AQ48" s="280"/>
      <c r="AR48" s="280"/>
      <c r="AS48" s="280"/>
      <c r="AT48" s="282"/>
      <c r="AU48" s="280"/>
      <c r="AV48" s="280"/>
      <c r="AW48" s="280"/>
      <c r="AX48" s="282"/>
      <c r="AY48" s="283">
        <f t="shared" si="6"/>
        <v>0</v>
      </c>
      <c r="AZ48" s="230">
        <f t="shared" si="9"/>
        <v>0</v>
      </c>
      <c r="BA48" s="232"/>
      <c r="BB48" s="232"/>
      <c r="BC48" s="232"/>
      <c r="BD48" s="232"/>
      <c r="BE48" s="232"/>
      <c r="BF48" s="232"/>
      <c r="BG48" s="232"/>
      <c r="BH48" s="232"/>
      <c r="BI48" s="232"/>
      <c r="BJ48" s="232"/>
      <c r="BK48" s="232"/>
      <c r="BL48" s="232"/>
    </row>
    <row r="49" spans="1:64" ht="14" x14ac:dyDescent="0.35">
      <c r="A49" s="280" t="s">
        <v>273</v>
      </c>
      <c r="B49" s="280"/>
      <c r="C49" s="280"/>
      <c r="D49" s="280"/>
      <c r="E49" s="282"/>
      <c r="F49" s="280"/>
      <c r="G49" s="280"/>
      <c r="H49" s="280"/>
      <c r="I49" s="282"/>
      <c r="J49" s="280"/>
      <c r="K49" s="280"/>
      <c r="L49" s="280"/>
      <c r="M49" s="282"/>
      <c r="N49" s="280"/>
      <c r="O49" s="280"/>
      <c r="P49" s="280"/>
      <c r="Q49" s="282"/>
      <c r="R49" s="283">
        <f t="shared" si="7"/>
        <v>0</v>
      </c>
      <c r="S49" s="230">
        <f t="shared" si="8"/>
        <v>0</v>
      </c>
      <c r="T49" s="231"/>
      <c r="U49" s="231"/>
      <c r="V49" s="231"/>
      <c r="W49" s="231"/>
      <c r="X49" s="231"/>
      <c r="Y49" s="232"/>
      <c r="Z49" s="232"/>
      <c r="AA49" s="232"/>
      <c r="AB49" s="232"/>
      <c r="AC49" s="232"/>
      <c r="AD49" s="232"/>
      <c r="AE49" s="232"/>
      <c r="AF49" s="31"/>
      <c r="AG49" s="280" t="s">
        <v>273</v>
      </c>
      <c r="AH49" s="280"/>
      <c r="AI49" s="280"/>
      <c r="AJ49" s="280"/>
      <c r="AK49" s="280"/>
      <c r="AL49" s="282"/>
      <c r="AM49" s="280"/>
      <c r="AN49" s="280"/>
      <c r="AO49" s="280"/>
      <c r="AP49" s="282"/>
      <c r="AQ49" s="280"/>
      <c r="AR49" s="280"/>
      <c r="AS49" s="280"/>
      <c r="AT49" s="282"/>
      <c r="AU49" s="280"/>
      <c r="AV49" s="280"/>
      <c r="AW49" s="280"/>
      <c r="AX49" s="282"/>
      <c r="AY49" s="283">
        <f t="shared" si="6"/>
        <v>0</v>
      </c>
      <c r="AZ49" s="230">
        <f t="shared" si="9"/>
        <v>0</v>
      </c>
      <c r="BA49" s="232"/>
      <c r="BB49" s="232"/>
      <c r="BC49" s="232"/>
      <c r="BD49" s="232"/>
      <c r="BE49" s="232"/>
      <c r="BF49" s="232"/>
      <c r="BG49" s="232"/>
      <c r="BH49" s="232"/>
      <c r="BI49" s="232"/>
      <c r="BJ49" s="232"/>
      <c r="BK49" s="232"/>
      <c r="BL49" s="232"/>
    </row>
    <row r="50" spans="1:64" ht="14" x14ac:dyDescent="0.35">
      <c r="A50" s="280" t="s">
        <v>275</v>
      </c>
      <c r="B50" s="280"/>
      <c r="C50" s="280"/>
      <c r="D50" s="280"/>
      <c r="E50" s="282"/>
      <c r="F50" s="280"/>
      <c r="G50" s="280"/>
      <c r="H50" s="280"/>
      <c r="I50" s="282"/>
      <c r="J50" s="280"/>
      <c r="K50" s="280"/>
      <c r="L50" s="280"/>
      <c r="M50" s="282"/>
      <c r="N50" s="280"/>
      <c r="O50" s="280"/>
      <c r="P50" s="280"/>
      <c r="Q50" s="282"/>
      <c r="R50" s="283">
        <f t="shared" si="7"/>
        <v>0</v>
      </c>
      <c r="S50" s="230">
        <f t="shared" si="8"/>
        <v>0</v>
      </c>
      <c r="T50" s="231"/>
      <c r="U50" s="231"/>
      <c r="V50" s="231"/>
      <c r="W50" s="231"/>
      <c r="X50" s="231"/>
      <c r="Y50" s="232"/>
      <c r="Z50" s="232"/>
      <c r="AA50" s="232"/>
      <c r="AB50" s="232"/>
      <c r="AC50" s="232"/>
      <c r="AD50" s="232"/>
      <c r="AE50" s="232"/>
      <c r="AF50" s="31"/>
      <c r="AG50" s="280" t="s">
        <v>275</v>
      </c>
      <c r="AH50" s="280"/>
      <c r="AI50" s="280"/>
      <c r="AJ50" s="280"/>
      <c r="AK50" s="280"/>
      <c r="AL50" s="282"/>
      <c r="AM50" s="280"/>
      <c r="AN50" s="280"/>
      <c r="AO50" s="280"/>
      <c r="AP50" s="282"/>
      <c r="AQ50" s="280"/>
      <c r="AR50" s="280"/>
      <c r="AS50" s="280"/>
      <c r="AT50" s="282"/>
      <c r="AU50" s="280"/>
      <c r="AV50" s="280"/>
      <c r="AW50" s="280"/>
      <c r="AX50" s="282"/>
      <c r="AY50" s="283">
        <f t="shared" si="6"/>
        <v>0</v>
      </c>
      <c r="AZ50" s="230">
        <f t="shared" si="9"/>
        <v>0</v>
      </c>
      <c r="BA50" s="232"/>
      <c r="BB50" s="232"/>
      <c r="BC50" s="232"/>
      <c r="BD50" s="232"/>
      <c r="BE50" s="232"/>
      <c r="BF50" s="232"/>
      <c r="BG50" s="232"/>
      <c r="BH50" s="232"/>
      <c r="BI50" s="232"/>
      <c r="BJ50" s="232"/>
      <c r="BK50" s="232"/>
      <c r="BL50" s="232"/>
    </row>
    <row r="51" spans="1:64" ht="14" x14ac:dyDescent="0.35">
      <c r="A51" s="280" t="s">
        <v>277</v>
      </c>
      <c r="B51" s="280"/>
      <c r="C51" s="280"/>
      <c r="D51" s="280"/>
      <c r="E51" s="282"/>
      <c r="F51" s="280"/>
      <c r="G51" s="280"/>
      <c r="H51" s="280"/>
      <c r="I51" s="282"/>
      <c r="J51" s="280"/>
      <c r="K51" s="280"/>
      <c r="L51" s="280"/>
      <c r="M51" s="282"/>
      <c r="N51" s="280"/>
      <c r="O51" s="280"/>
      <c r="P51" s="280"/>
      <c r="Q51" s="282"/>
      <c r="R51" s="283">
        <f t="shared" si="7"/>
        <v>0</v>
      </c>
      <c r="S51" s="230">
        <f t="shared" si="8"/>
        <v>0</v>
      </c>
      <c r="T51" s="231"/>
      <c r="U51" s="231"/>
      <c r="V51" s="231"/>
      <c r="W51" s="231"/>
      <c r="X51" s="231"/>
      <c r="Y51" s="232"/>
      <c r="Z51" s="232"/>
      <c r="AA51" s="232"/>
      <c r="AB51" s="232"/>
      <c r="AC51" s="232"/>
      <c r="AD51" s="232"/>
      <c r="AE51" s="232"/>
      <c r="AF51" s="31"/>
      <c r="AG51" s="280" t="s">
        <v>277</v>
      </c>
      <c r="AH51" s="280"/>
      <c r="AI51" s="280"/>
      <c r="AJ51" s="280"/>
      <c r="AK51" s="280"/>
      <c r="AL51" s="282"/>
      <c r="AM51" s="280"/>
      <c r="AN51" s="280"/>
      <c r="AO51" s="280"/>
      <c r="AP51" s="282"/>
      <c r="AQ51" s="280"/>
      <c r="AR51" s="280"/>
      <c r="AS51" s="280"/>
      <c r="AT51" s="282"/>
      <c r="AU51" s="280"/>
      <c r="AV51" s="280"/>
      <c r="AW51" s="280"/>
      <c r="AX51" s="282"/>
      <c r="AY51" s="283">
        <f t="shared" si="6"/>
        <v>0</v>
      </c>
      <c r="AZ51" s="230">
        <f t="shared" si="9"/>
        <v>0</v>
      </c>
      <c r="BA51" s="232"/>
      <c r="BB51" s="232"/>
      <c r="BC51" s="232"/>
      <c r="BD51" s="232"/>
      <c r="BE51" s="232"/>
      <c r="BF51" s="232"/>
      <c r="BG51" s="232"/>
      <c r="BH51" s="232"/>
      <c r="BI51" s="232"/>
      <c r="BJ51" s="232"/>
      <c r="BK51" s="232"/>
      <c r="BL51" s="232"/>
    </row>
    <row r="52" spans="1:64" ht="14" x14ac:dyDescent="0.35">
      <c r="A52" s="280" t="s">
        <v>279</v>
      </c>
      <c r="B52" s="280"/>
      <c r="C52" s="280"/>
      <c r="D52" s="280"/>
      <c r="E52" s="282"/>
      <c r="F52" s="280"/>
      <c r="G52" s="280"/>
      <c r="H52" s="280"/>
      <c r="I52" s="282"/>
      <c r="J52" s="280"/>
      <c r="K52" s="280"/>
      <c r="L52" s="280"/>
      <c r="M52" s="282"/>
      <c r="N52" s="280"/>
      <c r="O52" s="280"/>
      <c r="P52" s="280"/>
      <c r="Q52" s="282"/>
      <c r="R52" s="283">
        <f t="shared" si="7"/>
        <v>0</v>
      </c>
      <c r="S52" s="230">
        <f t="shared" si="8"/>
        <v>0</v>
      </c>
      <c r="T52" s="231"/>
      <c r="U52" s="231"/>
      <c r="V52" s="231"/>
      <c r="W52" s="231"/>
      <c r="X52" s="231"/>
      <c r="Y52" s="232"/>
      <c r="Z52" s="232"/>
      <c r="AA52" s="232"/>
      <c r="AB52" s="232"/>
      <c r="AC52" s="232"/>
      <c r="AD52" s="232"/>
      <c r="AE52" s="232"/>
      <c r="AF52" s="31"/>
      <c r="AG52" s="280" t="s">
        <v>279</v>
      </c>
      <c r="AH52" s="280"/>
      <c r="AI52" s="280"/>
      <c r="AJ52" s="280"/>
      <c r="AK52" s="280"/>
      <c r="AL52" s="282"/>
      <c r="AM52" s="280"/>
      <c r="AN52" s="280"/>
      <c r="AO52" s="280"/>
      <c r="AP52" s="282"/>
      <c r="AQ52" s="280"/>
      <c r="AR52" s="280"/>
      <c r="AS52" s="280"/>
      <c r="AT52" s="282"/>
      <c r="AU52" s="280"/>
      <c r="AV52" s="280"/>
      <c r="AW52" s="280"/>
      <c r="AX52" s="282"/>
      <c r="AY52" s="283">
        <f t="shared" si="6"/>
        <v>0</v>
      </c>
      <c r="AZ52" s="230">
        <f t="shared" si="9"/>
        <v>0</v>
      </c>
      <c r="BA52" s="232"/>
      <c r="BB52" s="232"/>
      <c r="BC52" s="232"/>
      <c r="BD52" s="232"/>
      <c r="BE52" s="232"/>
      <c r="BF52" s="232"/>
      <c r="BG52" s="232"/>
      <c r="BH52" s="232"/>
      <c r="BI52" s="232"/>
      <c r="BJ52" s="232"/>
      <c r="BK52" s="232"/>
      <c r="BL52" s="232"/>
    </row>
    <row r="53" spans="1:64" ht="14" x14ac:dyDescent="0.35">
      <c r="A53" s="280" t="s">
        <v>280</v>
      </c>
      <c r="B53" s="280"/>
      <c r="C53" s="280"/>
      <c r="D53" s="280"/>
      <c r="E53" s="282"/>
      <c r="F53" s="280"/>
      <c r="G53" s="280"/>
      <c r="H53" s="280"/>
      <c r="I53" s="282"/>
      <c r="J53" s="280"/>
      <c r="K53" s="280"/>
      <c r="L53" s="280"/>
      <c r="M53" s="282"/>
      <c r="N53" s="280"/>
      <c r="O53" s="280"/>
      <c r="P53" s="280"/>
      <c r="Q53" s="282"/>
      <c r="R53" s="283">
        <f t="shared" si="7"/>
        <v>0</v>
      </c>
      <c r="S53" s="230">
        <f t="shared" si="8"/>
        <v>0</v>
      </c>
      <c r="T53" s="231"/>
      <c r="U53" s="231"/>
      <c r="V53" s="231"/>
      <c r="W53" s="231"/>
      <c r="X53" s="231"/>
      <c r="Y53" s="232"/>
      <c r="Z53" s="232"/>
      <c r="AA53" s="232"/>
      <c r="AB53" s="232"/>
      <c r="AC53" s="232"/>
      <c r="AD53" s="232"/>
      <c r="AE53" s="232"/>
      <c r="AF53" s="31"/>
      <c r="AG53" s="280" t="s">
        <v>280</v>
      </c>
      <c r="AH53" s="280"/>
      <c r="AI53" s="280"/>
      <c r="AJ53" s="280"/>
      <c r="AK53" s="280"/>
      <c r="AL53" s="282"/>
      <c r="AM53" s="280"/>
      <c r="AN53" s="280"/>
      <c r="AO53" s="280"/>
      <c r="AP53" s="282"/>
      <c r="AQ53" s="280"/>
      <c r="AR53" s="280"/>
      <c r="AS53" s="280"/>
      <c r="AT53" s="282"/>
      <c r="AU53" s="280"/>
      <c r="AV53" s="280"/>
      <c r="AW53" s="280"/>
      <c r="AX53" s="282"/>
      <c r="AY53" s="283">
        <f t="shared" si="6"/>
        <v>0</v>
      </c>
      <c r="AZ53" s="230">
        <f t="shared" si="9"/>
        <v>0</v>
      </c>
      <c r="BA53" s="232"/>
      <c r="BB53" s="232"/>
      <c r="BC53" s="232"/>
      <c r="BD53" s="232"/>
      <c r="BE53" s="232"/>
      <c r="BF53" s="232"/>
      <c r="BG53" s="232"/>
      <c r="BH53" s="232"/>
      <c r="BI53" s="232"/>
      <c r="BJ53" s="232"/>
      <c r="BK53" s="232"/>
      <c r="BL53" s="232"/>
    </row>
    <row r="54" spans="1:64" ht="14" x14ac:dyDescent="0.35">
      <c r="A54" s="280" t="s">
        <v>282</v>
      </c>
      <c r="B54" s="280"/>
      <c r="C54" s="280"/>
      <c r="D54" s="280"/>
      <c r="E54" s="282"/>
      <c r="F54" s="280"/>
      <c r="G54" s="280"/>
      <c r="H54" s="280"/>
      <c r="I54" s="282"/>
      <c r="J54" s="280"/>
      <c r="K54" s="280"/>
      <c r="L54" s="280"/>
      <c r="M54" s="282"/>
      <c r="N54" s="280"/>
      <c r="O54" s="280"/>
      <c r="P54" s="280"/>
      <c r="Q54" s="282"/>
      <c r="R54" s="283">
        <f t="shared" si="7"/>
        <v>0</v>
      </c>
      <c r="S54" s="230">
        <f t="shared" si="8"/>
        <v>0</v>
      </c>
      <c r="T54" s="231"/>
      <c r="U54" s="231"/>
      <c r="V54" s="231"/>
      <c r="W54" s="231"/>
      <c r="X54" s="231"/>
      <c r="Y54" s="232"/>
      <c r="Z54" s="232"/>
      <c r="AA54" s="232"/>
      <c r="AB54" s="232"/>
      <c r="AC54" s="232"/>
      <c r="AD54" s="232"/>
      <c r="AE54" s="232"/>
      <c r="AF54" s="31"/>
      <c r="AG54" s="280" t="s">
        <v>282</v>
      </c>
      <c r="AH54" s="280"/>
      <c r="AI54" s="280"/>
      <c r="AJ54" s="280"/>
      <c r="AK54" s="280"/>
      <c r="AL54" s="282"/>
      <c r="AM54" s="280"/>
      <c r="AN54" s="280"/>
      <c r="AO54" s="280"/>
      <c r="AP54" s="282"/>
      <c r="AQ54" s="280"/>
      <c r="AR54" s="280"/>
      <c r="AS54" s="280"/>
      <c r="AT54" s="282"/>
      <c r="AU54" s="280"/>
      <c r="AV54" s="280"/>
      <c r="AW54" s="280"/>
      <c r="AX54" s="282"/>
      <c r="AY54" s="283">
        <f t="shared" si="6"/>
        <v>0</v>
      </c>
      <c r="AZ54" s="230">
        <f t="shared" si="9"/>
        <v>0</v>
      </c>
      <c r="BA54" s="232"/>
      <c r="BB54" s="232"/>
      <c r="BC54" s="232"/>
      <c r="BD54" s="232"/>
      <c r="BE54" s="232"/>
      <c r="BF54" s="232"/>
      <c r="BG54" s="232"/>
      <c r="BH54" s="232"/>
      <c r="BI54" s="232"/>
      <c r="BJ54" s="232"/>
      <c r="BK54" s="232"/>
      <c r="BL54" s="232"/>
    </row>
    <row r="55" spans="1:64" ht="14" x14ac:dyDescent="0.35">
      <c r="A55" s="280" t="s">
        <v>283</v>
      </c>
      <c r="B55" s="280"/>
      <c r="C55" s="280"/>
      <c r="D55" s="280"/>
      <c r="E55" s="282"/>
      <c r="F55" s="280"/>
      <c r="G55" s="280"/>
      <c r="H55" s="280"/>
      <c r="I55" s="282"/>
      <c r="J55" s="280"/>
      <c r="K55" s="280"/>
      <c r="L55" s="280"/>
      <c r="M55" s="282"/>
      <c r="N55" s="280"/>
      <c r="O55" s="280"/>
      <c r="P55" s="280"/>
      <c r="Q55" s="282"/>
      <c r="R55" s="283">
        <f t="shared" si="7"/>
        <v>0</v>
      </c>
      <c r="S55" s="230">
        <f t="shared" si="8"/>
        <v>0</v>
      </c>
      <c r="T55" s="231"/>
      <c r="U55" s="231"/>
      <c r="V55" s="231"/>
      <c r="W55" s="231"/>
      <c r="X55" s="231"/>
      <c r="Y55" s="232"/>
      <c r="Z55" s="232"/>
      <c r="AA55" s="232"/>
      <c r="AB55" s="232"/>
      <c r="AC55" s="232"/>
      <c r="AD55" s="232"/>
      <c r="AE55" s="232"/>
      <c r="AF55" s="31"/>
      <c r="AG55" s="280" t="s">
        <v>283</v>
      </c>
      <c r="AH55" s="280"/>
      <c r="AI55" s="280"/>
      <c r="AJ55" s="280"/>
      <c r="AK55" s="280"/>
      <c r="AL55" s="282"/>
      <c r="AM55" s="280"/>
      <c r="AN55" s="280"/>
      <c r="AO55" s="280"/>
      <c r="AP55" s="282"/>
      <c r="AQ55" s="280"/>
      <c r="AR55" s="280"/>
      <c r="AS55" s="280"/>
      <c r="AT55" s="282"/>
      <c r="AU55" s="280"/>
      <c r="AV55" s="280"/>
      <c r="AW55" s="280"/>
      <c r="AX55" s="282"/>
      <c r="AY55" s="283">
        <f t="shared" si="6"/>
        <v>0</v>
      </c>
      <c r="AZ55" s="230">
        <f t="shared" si="9"/>
        <v>0</v>
      </c>
      <c r="BA55" s="232"/>
      <c r="BB55" s="232"/>
      <c r="BC55" s="232"/>
      <c r="BD55" s="232"/>
      <c r="BE55" s="232"/>
      <c r="BF55" s="232"/>
      <c r="BG55" s="232"/>
      <c r="BH55" s="232"/>
      <c r="BI55" s="232"/>
      <c r="BJ55" s="232"/>
      <c r="BK55" s="232"/>
      <c r="BL55" s="232"/>
    </row>
    <row r="56" spans="1:64" ht="14" x14ac:dyDescent="0.35">
      <c r="A56" s="280" t="s">
        <v>285</v>
      </c>
      <c r="B56" s="280"/>
      <c r="C56" s="280"/>
      <c r="D56" s="280"/>
      <c r="E56" s="282"/>
      <c r="F56" s="280"/>
      <c r="G56" s="280"/>
      <c r="H56" s="280"/>
      <c r="I56" s="282"/>
      <c r="J56" s="280"/>
      <c r="K56" s="280"/>
      <c r="L56" s="280"/>
      <c r="M56" s="282"/>
      <c r="N56" s="280"/>
      <c r="O56" s="280"/>
      <c r="P56" s="280"/>
      <c r="Q56" s="282"/>
      <c r="R56" s="283">
        <f t="shared" si="7"/>
        <v>0</v>
      </c>
      <c r="S56" s="230">
        <f t="shared" si="8"/>
        <v>0</v>
      </c>
      <c r="T56" s="231"/>
      <c r="U56" s="231"/>
      <c r="V56" s="231"/>
      <c r="W56" s="231"/>
      <c r="X56" s="231"/>
      <c r="Y56" s="232"/>
      <c r="Z56" s="232"/>
      <c r="AA56" s="232"/>
      <c r="AB56" s="232"/>
      <c r="AC56" s="232"/>
      <c r="AD56" s="232"/>
      <c r="AE56" s="232"/>
      <c r="AF56" s="31"/>
      <c r="AG56" s="280" t="s">
        <v>285</v>
      </c>
      <c r="AH56" s="280"/>
      <c r="AI56" s="280"/>
      <c r="AJ56" s="280"/>
      <c r="AK56" s="280"/>
      <c r="AL56" s="282"/>
      <c r="AM56" s="280"/>
      <c r="AN56" s="280"/>
      <c r="AO56" s="280"/>
      <c r="AP56" s="282"/>
      <c r="AQ56" s="280"/>
      <c r="AR56" s="280"/>
      <c r="AS56" s="280"/>
      <c r="AT56" s="282"/>
      <c r="AU56" s="280"/>
      <c r="AV56" s="280"/>
      <c r="AW56" s="280"/>
      <c r="AX56" s="282"/>
      <c r="AY56" s="283">
        <f t="shared" si="6"/>
        <v>0</v>
      </c>
      <c r="AZ56" s="230">
        <f t="shared" si="9"/>
        <v>0</v>
      </c>
      <c r="BA56" s="232"/>
      <c r="BB56" s="232"/>
      <c r="BC56" s="232"/>
      <c r="BD56" s="232"/>
      <c r="BE56" s="232"/>
      <c r="BF56" s="232"/>
      <c r="BG56" s="232"/>
      <c r="BH56" s="232"/>
      <c r="BI56" s="232"/>
      <c r="BJ56" s="232"/>
      <c r="BK56" s="232"/>
      <c r="BL56" s="232"/>
    </row>
    <row r="57" spans="1:64" ht="14" x14ac:dyDescent="0.35">
      <c r="A57" s="280" t="s">
        <v>287</v>
      </c>
      <c r="B57" s="280"/>
      <c r="C57" s="280"/>
      <c r="D57" s="280"/>
      <c r="E57" s="282"/>
      <c r="F57" s="280"/>
      <c r="G57" s="280"/>
      <c r="H57" s="280"/>
      <c r="I57" s="282"/>
      <c r="J57" s="280"/>
      <c r="K57" s="280"/>
      <c r="L57" s="280"/>
      <c r="M57" s="282"/>
      <c r="N57" s="280"/>
      <c r="O57" s="280"/>
      <c r="P57" s="280"/>
      <c r="Q57" s="282"/>
      <c r="R57" s="283">
        <f t="shared" si="7"/>
        <v>0</v>
      </c>
      <c r="S57" s="230">
        <f t="shared" si="8"/>
        <v>0</v>
      </c>
      <c r="T57" s="231"/>
      <c r="U57" s="231"/>
      <c r="V57" s="231"/>
      <c r="W57" s="231"/>
      <c r="X57" s="231"/>
      <c r="Y57" s="232"/>
      <c r="Z57" s="232"/>
      <c r="AA57" s="232"/>
      <c r="AB57" s="232"/>
      <c r="AC57" s="232"/>
      <c r="AD57" s="232"/>
      <c r="AE57" s="232"/>
      <c r="AF57" s="31"/>
      <c r="AG57" s="280" t="s">
        <v>287</v>
      </c>
      <c r="AH57" s="280"/>
      <c r="AI57" s="280"/>
      <c r="AJ57" s="280"/>
      <c r="AK57" s="280"/>
      <c r="AL57" s="282"/>
      <c r="AM57" s="280"/>
      <c r="AN57" s="280"/>
      <c r="AO57" s="280"/>
      <c r="AP57" s="282"/>
      <c r="AQ57" s="280"/>
      <c r="AR57" s="280"/>
      <c r="AS57" s="280"/>
      <c r="AT57" s="282"/>
      <c r="AU57" s="280"/>
      <c r="AV57" s="280"/>
      <c r="AW57" s="280"/>
      <c r="AX57" s="282"/>
      <c r="AY57" s="283">
        <f t="shared" si="6"/>
        <v>0</v>
      </c>
      <c r="AZ57" s="230">
        <f t="shared" si="9"/>
        <v>0</v>
      </c>
      <c r="BA57" s="232"/>
      <c r="BB57" s="232"/>
      <c r="BC57" s="232"/>
      <c r="BD57" s="232"/>
      <c r="BE57" s="232"/>
      <c r="BF57" s="232"/>
      <c r="BG57" s="232"/>
      <c r="BH57" s="232"/>
      <c r="BI57" s="232"/>
      <c r="BJ57" s="232"/>
      <c r="BK57" s="232"/>
      <c r="BL57" s="232"/>
    </row>
    <row r="58" spans="1:64" ht="14" x14ac:dyDescent="0.35">
      <c r="A58" s="234" t="s">
        <v>288</v>
      </c>
      <c r="B58" s="235">
        <f t="shared" ref="B58:Q58" si="10">SUM(B37:B57)</f>
        <v>0</v>
      </c>
      <c r="C58" s="235">
        <f t="shared" ref="C58:H58" si="11">SUM(C37:C57)</f>
        <v>2.8571428571428576E-3</v>
      </c>
      <c r="D58" s="235">
        <f t="shared" si="11"/>
        <v>3.7142857142857151E-2</v>
      </c>
      <c r="E58" s="236">
        <f t="shared" si="11"/>
        <v>55166800</v>
      </c>
      <c r="F58" s="235">
        <f t="shared" si="11"/>
        <v>8.2857142857142879E-2</v>
      </c>
      <c r="G58" s="235">
        <f t="shared" si="11"/>
        <v>7.7142857142857152E-2</v>
      </c>
      <c r="H58" s="235">
        <f t="shared" si="11"/>
        <v>0</v>
      </c>
      <c r="I58" s="236">
        <f t="shared" si="10"/>
        <v>168683100</v>
      </c>
      <c r="J58" s="235">
        <f t="shared" si="10"/>
        <v>0</v>
      </c>
      <c r="K58" s="235">
        <f t="shared" si="10"/>
        <v>0</v>
      </c>
      <c r="L58" s="235">
        <f t="shared" si="10"/>
        <v>0</v>
      </c>
      <c r="M58" s="236">
        <f t="shared" si="10"/>
        <v>0</v>
      </c>
      <c r="N58" s="235">
        <f t="shared" si="10"/>
        <v>0</v>
      </c>
      <c r="O58" s="235">
        <f t="shared" si="10"/>
        <v>0</v>
      </c>
      <c r="P58" s="235">
        <f t="shared" si="10"/>
        <v>0</v>
      </c>
      <c r="Q58" s="236">
        <f t="shared" si="10"/>
        <v>0</v>
      </c>
      <c r="R58" s="235" t="e">
        <f t="shared" ref="R58:AE58" si="12">SUM(R37:R57)</f>
        <v>#REF!</v>
      </c>
      <c r="S58" s="230" t="e">
        <f t="shared" si="12"/>
        <v>#REF!</v>
      </c>
      <c r="T58" s="235">
        <f t="shared" si="12"/>
        <v>0</v>
      </c>
      <c r="U58" s="235">
        <f t="shared" si="12"/>
        <v>0</v>
      </c>
      <c r="V58" s="235">
        <f t="shared" si="12"/>
        <v>0</v>
      </c>
      <c r="W58" s="235">
        <f t="shared" si="12"/>
        <v>0</v>
      </c>
      <c r="X58" s="235">
        <f t="shared" si="12"/>
        <v>0</v>
      </c>
      <c r="Y58" s="235">
        <f t="shared" si="12"/>
        <v>0</v>
      </c>
      <c r="Z58" s="235">
        <f t="shared" si="12"/>
        <v>0</v>
      </c>
      <c r="AA58" s="235">
        <f t="shared" si="12"/>
        <v>0</v>
      </c>
      <c r="AB58" s="235">
        <f t="shared" si="12"/>
        <v>0</v>
      </c>
      <c r="AC58" s="235">
        <f t="shared" si="12"/>
        <v>0</v>
      </c>
      <c r="AD58" s="235">
        <f t="shared" si="12"/>
        <v>0</v>
      </c>
      <c r="AE58" s="235">
        <f t="shared" si="12"/>
        <v>0</v>
      </c>
      <c r="AF58" s="31"/>
      <c r="AG58" s="234" t="s">
        <v>288</v>
      </c>
      <c r="AH58" s="235">
        <f t="shared" ref="AH58:BL58" si="13">SUM(AH37:AH57)</f>
        <v>0</v>
      </c>
      <c r="AI58" s="235">
        <f t="shared" si="13"/>
        <v>1.4285714285714288E-3</v>
      </c>
      <c r="AJ58" s="235"/>
      <c r="AK58" s="235">
        <f t="shared" si="13"/>
        <v>0</v>
      </c>
      <c r="AL58" s="236">
        <f t="shared" si="13"/>
        <v>0</v>
      </c>
      <c r="AM58" s="235">
        <f t="shared" si="13"/>
        <v>0</v>
      </c>
      <c r="AN58" s="235">
        <f t="shared" si="13"/>
        <v>0</v>
      </c>
      <c r="AO58" s="235">
        <f t="shared" si="13"/>
        <v>0</v>
      </c>
      <c r="AP58" s="236">
        <f t="shared" si="13"/>
        <v>0</v>
      </c>
      <c r="AQ58" s="235">
        <f t="shared" si="13"/>
        <v>0</v>
      </c>
      <c r="AR58" s="235">
        <f t="shared" si="13"/>
        <v>0</v>
      </c>
      <c r="AS58" s="235">
        <f t="shared" si="13"/>
        <v>0</v>
      </c>
      <c r="AT58" s="236">
        <f t="shared" si="13"/>
        <v>0</v>
      </c>
      <c r="AU58" s="235">
        <f t="shared" si="13"/>
        <v>0</v>
      </c>
      <c r="AV58" s="235">
        <f t="shared" si="13"/>
        <v>0</v>
      </c>
      <c r="AW58" s="235">
        <f t="shared" si="13"/>
        <v>0</v>
      </c>
      <c r="AX58" s="236">
        <f t="shared" si="13"/>
        <v>0</v>
      </c>
      <c r="AY58" s="237">
        <f t="shared" si="13"/>
        <v>1.4285714285714288E-3</v>
      </c>
      <c r="AZ58" s="238">
        <f t="shared" si="13"/>
        <v>0</v>
      </c>
      <c r="BA58" s="235">
        <f t="shared" si="13"/>
        <v>0</v>
      </c>
      <c r="BB58" s="235">
        <f t="shared" si="13"/>
        <v>0</v>
      </c>
      <c r="BC58" s="235">
        <f t="shared" si="13"/>
        <v>0</v>
      </c>
      <c r="BD58" s="235">
        <f t="shared" si="13"/>
        <v>0</v>
      </c>
      <c r="BE58" s="235">
        <f t="shared" si="13"/>
        <v>0</v>
      </c>
      <c r="BF58" s="235">
        <f t="shared" si="13"/>
        <v>0</v>
      </c>
      <c r="BG58" s="235">
        <f t="shared" si="13"/>
        <v>0</v>
      </c>
      <c r="BH58" s="235">
        <f t="shared" si="13"/>
        <v>0</v>
      </c>
      <c r="BI58" s="235">
        <f t="shared" si="13"/>
        <v>0</v>
      </c>
      <c r="BJ58" s="235">
        <f t="shared" si="13"/>
        <v>0</v>
      </c>
      <c r="BK58" s="235">
        <f t="shared" si="13"/>
        <v>0</v>
      </c>
      <c r="BL58" s="235">
        <f t="shared" si="13"/>
        <v>0</v>
      </c>
    </row>
  </sheetData>
  <mergeCells count="45">
    <mergeCell ref="AW35:AX35"/>
    <mergeCell ref="AY35:AZ35"/>
    <mergeCell ref="BA35:BF35"/>
    <mergeCell ref="BG35:BL35"/>
    <mergeCell ref="T35:Y35"/>
    <mergeCell ref="Z35:AE35"/>
    <mergeCell ref="AG35:AG36"/>
    <mergeCell ref="AK35:AL35"/>
    <mergeCell ref="AO35:AP35"/>
    <mergeCell ref="AS35:AT35"/>
    <mergeCell ref="R35:S35"/>
    <mergeCell ref="T9:Y9"/>
    <mergeCell ref="Z9:AE9"/>
    <mergeCell ref="AG9:AG10"/>
    <mergeCell ref="AK9:AL9"/>
    <mergeCell ref="R9:S9"/>
    <mergeCell ref="AI9:AJ9"/>
    <mergeCell ref="A35:A36"/>
    <mergeCell ref="D35:E35"/>
    <mergeCell ref="H35:I35"/>
    <mergeCell ref="L35:M35"/>
    <mergeCell ref="P35:Q35"/>
    <mergeCell ref="A4:BI4"/>
    <mergeCell ref="BJ4:BL4"/>
    <mergeCell ref="A5:AE5"/>
    <mergeCell ref="AG5:BL5"/>
    <mergeCell ref="B6:BL6"/>
    <mergeCell ref="B7:BL7"/>
    <mergeCell ref="A9:A10"/>
    <mergeCell ref="D9:E9"/>
    <mergeCell ref="H9:I9"/>
    <mergeCell ref="L9:M9"/>
    <mergeCell ref="P9:Q9"/>
    <mergeCell ref="AW9:AX9"/>
    <mergeCell ref="AY9:AZ9"/>
    <mergeCell ref="BA9:BF9"/>
    <mergeCell ref="BG9:BL9"/>
    <mergeCell ref="AO9:AP9"/>
    <mergeCell ref="AS9:AT9"/>
    <mergeCell ref="A1:BI1"/>
    <mergeCell ref="BJ1:BL1"/>
    <mergeCell ref="A2:BI2"/>
    <mergeCell ref="BJ2:BL2"/>
    <mergeCell ref="A3:BI3"/>
    <mergeCell ref="BJ3:BL3"/>
  </mergeCells>
  <printOptions horizontalCentered="1"/>
  <pageMargins left="0.39370078740157483" right="0.39370078740157483" top="0.39370078740157483" bottom="0.39370078740157483" header="0" footer="0"/>
  <pageSetup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view="pageBreakPreview" topLeftCell="A10" zoomScale="85" zoomScaleNormal="90" zoomScaleSheetLayoutView="85" workbookViewId="0">
      <selection activeCell="C12" sqref="C12:E12"/>
    </sheetView>
  </sheetViews>
  <sheetFormatPr baseColWidth="10" defaultColWidth="11.453125" defaultRowHeight="14.5" x14ac:dyDescent="0.35"/>
  <cols>
    <col min="1" max="1" width="21" style="2" customWidth="1"/>
    <col min="2" max="4" width="20.54296875" style="2" customWidth="1"/>
    <col min="5" max="5" width="24.26953125" style="2" customWidth="1"/>
    <col min="6" max="16384" width="11.453125" style="2"/>
  </cols>
  <sheetData>
    <row r="1" spans="1:5" ht="16.5" customHeight="1" x14ac:dyDescent="0.35">
      <c r="A1" s="645"/>
      <c r="B1" s="648" t="s">
        <v>0</v>
      </c>
      <c r="C1" s="648"/>
      <c r="D1" s="648"/>
      <c r="E1" s="94" t="s">
        <v>1</v>
      </c>
    </row>
    <row r="2" spans="1:5" ht="20.25" customHeight="1" x14ac:dyDescent="0.35">
      <c r="A2" s="646"/>
      <c r="B2" s="649" t="s">
        <v>2</v>
      </c>
      <c r="C2" s="649"/>
      <c r="D2" s="649"/>
      <c r="E2" s="95" t="s">
        <v>3</v>
      </c>
    </row>
    <row r="3" spans="1:5" ht="30" customHeight="1" x14ac:dyDescent="0.35">
      <c r="A3" s="646"/>
      <c r="B3" s="650" t="s">
        <v>4</v>
      </c>
      <c r="C3" s="650"/>
      <c r="D3" s="650"/>
      <c r="E3" s="95" t="s">
        <v>5</v>
      </c>
    </row>
    <row r="4" spans="1:5" ht="16.5" customHeight="1" thickBot="1" x14ac:dyDescent="0.4">
      <c r="A4" s="647"/>
      <c r="B4" s="345"/>
      <c r="C4" s="345"/>
      <c r="D4" s="345"/>
      <c r="E4" s="96" t="s">
        <v>289</v>
      </c>
    </row>
    <row r="5" spans="1:5" ht="9" customHeight="1" thickBot="1" x14ac:dyDescent="0.4"/>
    <row r="6" spans="1:5" ht="14.25" customHeight="1" x14ac:dyDescent="0.35">
      <c r="A6" s="638" t="s">
        <v>290</v>
      </c>
      <c r="B6" s="427"/>
      <c r="C6" s="427"/>
      <c r="D6" s="427"/>
      <c r="E6" s="639"/>
    </row>
    <row r="7" spans="1:5" ht="15.75" customHeight="1" thickBot="1" x14ac:dyDescent="0.4">
      <c r="A7" s="97" t="s">
        <v>291</v>
      </c>
      <c r="B7" s="98" t="s">
        <v>292</v>
      </c>
      <c r="C7" s="651" t="s">
        <v>293</v>
      </c>
      <c r="D7" s="651"/>
      <c r="E7" s="652"/>
    </row>
    <row r="8" spans="1:5" ht="29" x14ac:dyDescent="0.35">
      <c r="A8" s="257" t="s">
        <v>294</v>
      </c>
      <c r="B8" s="258" t="s">
        <v>295</v>
      </c>
      <c r="C8" s="642" t="s">
        <v>296</v>
      </c>
      <c r="D8" s="643"/>
      <c r="E8" s="644"/>
    </row>
    <row r="9" spans="1:5" ht="43.5" x14ac:dyDescent="0.35">
      <c r="A9" s="257" t="s">
        <v>294</v>
      </c>
      <c r="B9" s="258" t="s">
        <v>297</v>
      </c>
      <c r="C9" s="642" t="s">
        <v>298</v>
      </c>
      <c r="D9" s="643"/>
      <c r="E9" s="644"/>
    </row>
    <row r="10" spans="1:5" ht="71.25" customHeight="1" x14ac:dyDescent="0.35">
      <c r="A10" s="330">
        <v>45357</v>
      </c>
      <c r="B10" s="258" t="s">
        <v>503</v>
      </c>
      <c r="C10" s="642" t="s">
        <v>504</v>
      </c>
      <c r="D10" s="643"/>
      <c r="E10" s="644"/>
    </row>
    <row r="11" spans="1:5" x14ac:dyDescent="0.35">
      <c r="A11" s="259"/>
      <c r="B11" s="260"/>
      <c r="C11" s="640"/>
      <c r="D11" s="641"/>
      <c r="E11" s="387"/>
    </row>
    <row r="12" spans="1:5" x14ac:dyDescent="0.35">
      <c r="A12" s="259"/>
      <c r="B12" s="260"/>
      <c r="C12" s="640"/>
      <c r="D12" s="641"/>
      <c r="E12" s="387"/>
    </row>
    <row r="13" spans="1:5" x14ac:dyDescent="0.35">
      <c r="A13" s="259"/>
      <c r="B13" s="260"/>
      <c r="C13" s="640"/>
      <c r="D13" s="641"/>
      <c r="E13" s="387"/>
    </row>
    <row r="14" spans="1:5" x14ac:dyDescent="0.35">
      <c r="A14" s="259"/>
      <c r="B14" s="260"/>
      <c r="C14" s="640"/>
      <c r="D14" s="641"/>
      <c r="E14" s="387"/>
    </row>
    <row r="15" spans="1:5" x14ac:dyDescent="0.35">
      <c r="A15" s="259"/>
      <c r="B15" s="260"/>
      <c r="C15" s="640"/>
      <c r="D15" s="641"/>
      <c r="E15" s="387"/>
    </row>
    <row r="16" spans="1:5" x14ac:dyDescent="0.35">
      <c r="A16" s="259"/>
      <c r="B16" s="260"/>
      <c r="C16" s="640"/>
      <c r="D16" s="641"/>
      <c r="E16" s="387"/>
    </row>
    <row r="17" spans="1:5" x14ac:dyDescent="0.35">
      <c r="A17" s="259"/>
      <c r="B17" s="260"/>
      <c r="C17" s="640"/>
      <c r="D17" s="641"/>
      <c r="E17" s="387"/>
    </row>
    <row r="18" spans="1:5" x14ac:dyDescent="0.35">
      <c r="A18" s="259"/>
      <c r="B18" s="260"/>
      <c r="C18" s="640"/>
      <c r="D18" s="641"/>
      <c r="E18" s="387"/>
    </row>
    <row r="19" spans="1:5" x14ac:dyDescent="0.35">
      <c r="A19" s="259"/>
      <c r="B19" s="260"/>
      <c r="C19" s="640"/>
      <c r="D19" s="641"/>
      <c r="E19" s="387"/>
    </row>
    <row r="20" spans="1:5" x14ac:dyDescent="0.35">
      <c r="A20" s="259"/>
      <c r="B20" s="260"/>
      <c r="C20" s="640"/>
      <c r="D20" s="641"/>
      <c r="E20" s="387"/>
    </row>
    <row r="21" spans="1:5" x14ac:dyDescent="0.35">
      <c r="A21" s="259"/>
      <c r="B21" s="260"/>
      <c r="C21" s="640"/>
      <c r="D21" s="641"/>
      <c r="E21" s="387"/>
    </row>
    <row r="22" spans="1:5" x14ac:dyDescent="0.35">
      <c r="A22" s="259"/>
      <c r="B22" s="260"/>
      <c r="C22" s="640"/>
      <c r="D22" s="641"/>
      <c r="E22" s="387"/>
    </row>
    <row r="23" spans="1:5" x14ac:dyDescent="0.35">
      <c r="A23" s="259"/>
      <c r="B23" s="260"/>
      <c r="C23" s="640"/>
      <c r="D23" s="641"/>
      <c r="E23" s="387"/>
    </row>
    <row r="24" spans="1:5" x14ac:dyDescent="0.35">
      <c r="A24" s="259"/>
      <c r="B24" s="260"/>
      <c r="C24" s="640"/>
      <c r="D24" s="641"/>
      <c r="E24" s="387"/>
    </row>
    <row r="25" spans="1:5" x14ac:dyDescent="0.35">
      <c r="A25" s="259"/>
      <c r="B25" s="260"/>
      <c r="C25" s="640"/>
      <c r="D25" s="641"/>
      <c r="E25" s="387"/>
    </row>
    <row r="26" spans="1:5" x14ac:dyDescent="0.35">
      <c r="A26" s="259"/>
      <c r="B26" s="260"/>
      <c r="C26" s="640"/>
      <c r="D26" s="641"/>
      <c r="E26" s="387"/>
    </row>
    <row r="27" spans="1:5" x14ac:dyDescent="0.35">
      <c r="A27" s="259"/>
      <c r="B27" s="260"/>
      <c r="C27" s="640"/>
      <c r="D27" s="641"/>
      <c r="E27" s="387"/>
    </row>
    <row r="28" spans="1:5" x14ac:dyDescent="0.35">
      <c r="A28" s="259"/>
      <c r="B28" s="260"/>
      <c r="C28" s="640"/>
      <c r="D28" s="641"/>
      <c r="E28" s="387"/>
    </row>
    <row r="29" spans="1:5" x14ac:dyDescent="0.35">
      <c r="A29" s="259"/>
      <c r="B29" s="260"/>
      <c r="C29" s="640"/>
      <c r="D29" s="641"/>
      <c r="E29" s="387"/>
    </row>
    <row r="30" spans="1:5" x14ac:dyDescent="0.35">
      <c r="A30" s="259"/>
      <c r="B30" s="260"/>
      <c r="C30" s="640"/>
      <c r="D30" s="641"/>
      <c r="E30" s="387"/>
    </row>
    <row r="31" spans="1:5" x14ac:dyDescent="0.35">
      <c r="A31" s="259"/>
      <c r="B31" s="260"/>
      <c r="C31" s="640"/>
      <c r="D31" s="641"/>
      <c r="E31" s="387"/>
    </row>
    <row r="32" spans="1:5" x14ac:dyDescent="0.35">
      <c r="A32" s="259"/>
      <c r="B32" s="260"/>
      <c r="C32" s="640"/>
      <c r="D32" s="641"/>
      <c r="E32" s="387"/>
    </row>
    <row r="33" spans="1:5" x14ac:dyDescent="0.35">
      <c r="A33" s="259"/>
      <c r="B33" s="260"/>
      <c r="C33" s="640"/>
      <c r="D33" s="641"/>
      <c r="E33" s="387"/>
    </row>
    <row r="34" spans="1:5" x14ac:dyDescent="0.35">
      <c r="A34" s="259"/>
      <c r="B34" s="260"/>
      <c r="C34" s="640"/>
      <c r="D34" s="641"/>
      <c r="E34" s="387"/>
    </row>
    <row r="35" spans="1:5" ht="15" thickBot="1" x14ac:dyDescent="0.4">
      <c r="A35" s="261"/>
      <c r="B35" s="262"/>
      <c r="C35" s="636"/>
      <c r="D35" s="637"/>
      <c r="E35" s="391"/>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scale="8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D5B6-34A3-41BC-832B-3D32664A4CD8}">
  <sheetPr>
    <tabColor rgb="FFBCFBB5"/>
  </sheetPr>
  <dimension ref="A1:AA18"/>
  <sheetViews>
    <sheetView zoomScale="80" zoomScaleNormal="80" workbookViewId="0">
      <selection activeCell="J10" sqref="J10"/>
    </sheetView>
  </sheetViews>
  <sheetFormatPr baseColWidth="10" defaultColWidth="9.1796875" defaultRowHeight="14.5" x14ac:dyDescent="0.35"/>
  <cols>
    <col min="1" max="8" width="11.453125" style="2" customWidth="1"/>
    <col min="9" max="9" width="12.453125" style="2" bestFit="1" customWidth="1"/>
    <col min="10" max="256" width="11.453125" style="2" customWidth="1"/>
    <col min="257" max="16384" width="9.1796875" style="2"/>
  </cols>
  <sheetData>
    <row r="1" spans="1:27" s="56" customFormat="1" ht="26.5" thickBot="1" x14ac:dyDescent="0.4">
      <c r="A1" s="186" t="s">
        <v>299</v>
      </c>
      <c r="B1" s="186">
        <v>2020</v>
      </c>
      <c r="C1" s="186">
        <v>2021</v>
      </c>
      <c r="D1" s="186">
        <v>2022</v>
      </c>
      <c r="E1" s="186">
        <v>2023</v>
      </c>
      <c r="F1" s="186">
        <v>2024</v>
      </c>
      <c r="G1" s="186" t="s">
        <v>300</v>
      </c>
      <c r="H1" s="187"/>
      <c r="I1" s="188" t="s">
        <v>301</v>
      </c>
      <c r="J1" s="188" t="s">
        <v>302</v>
      </c>
      <c r="K1" s="188" t="s">
        <v>303</v>
      </c>
      <c r="L1" s="188" t="s">
        <v>304</v>
      </c>
      <c r="M1" s="188"/>
      <c r="N1" s="653" t="s">
        <v>305</v>
      </c>
      <c r="O1" s="188" t="s">
        <v>306</v>
      </c>
      <c r="P1" s="188" t="s">
        <v>307</v>
      </c>
      <c r="Q1" s="188" t="s">
        <v>308</v>
      </c>
      <c r="R1" s="188" t="s">
        <v>309</v>
      </c>
      <c r="S1" s="188" t="s">
        <v>310</v>
      </c>
      <c r="T1" s="188" t="s">
        <v>311</v>
      </c>
      <c r="U1" s="188" t="s">
        <v>312</v>
      </c>
      <c r="V1" s="188" t="s">
        <v>313</v>
      </c>
      <c r="W1" s="188" t="s">
        <v>314</v>
      </c>
      <c r="X1" s="188" t="s">
        <v>315</v>
      </c>
      <c r="Y1" s="188" t="s">
        <v>316</v>
      </c>
      <c r="Z1" s="188" t="s">
        <v>317</v>
      </c>
    </row>
    <row r="2" spans="1:27" ht="15" thickBot="1" x14ac:dyDescent="0.4">
      <c r="A2" s="189" t="s">
        <v>318</v>
      </c>
      <c r="B2" s="190">
        <v>2000</v>
      </c>
      <c r="C2" s="191">
        <v>7000</v>
      </c>
      <c r="D2" s="191">
        <v>7000</v>
      </c>
      <c r="E2" s="191">
        <v>7000</v>
      </c>
      <c r="F2" s="192">
        <v>3100</v>
      </c>
      <c r="G2" s="189">
        <f>SUM(B2:F2)</f>
        <v>26100</v>
      </c>
      <c r="H2" s="47"/>
      <c r="I2" s="195">
        <f>O9+P9+Q9</f>
        <v>692</v>
      </c>
      <c r="J2" s="195">
        <f>R9+S9+T9</f>
        <v>0</v>
      </c>
      <c r="K2" s="193"/>
      <c r="L2" s="193"/>
      <c r="M2" s="205">
        <f>SUM(I2:L2)</f>
        <v>692</v>
      </c>
      <c r="N2" s="653"/>
      <c r="O2" s="193">
        <f>'M1-DGC'!D35</f>
        <v>0</v>
      </c>
      <c r="P2" s="193">
        <f>'M1-DGC'!E35</f>
        <v>700</v>
      </c>
      <c r="Q2" s="193">
        <f>'M1-DGC'!F35</f>
        <v>700</v>
      </c>
      <c r="R2" s="193">
        <f>'M1-DGC'!G35</f>
        <v>700</v>
      </c>
      <c r="S2" s="193">
        <f>'M1-DGC'!H35</f>
        <v>1000</v>
      </c>
      <c r="T2" s="193">
        <f>'M1-DGC'!I35</f>
        <v>0</v>
      </c>
      <c r="U2" s="193"/>
      <c r="V2" s="193"/>
      <c r="W2" s="193"/>
      <c r="X2" s="193"/>
      <c r="Y2" s="193"/>
      <c r="Z2" s="193"/>
      <c r="AA2" s="194">
        <f>SUM(O2:Z2)</f>
        <v>3100</v>
      </c>
    </row>
    <row r="3" spans="1:27" x14ac:dyDescent="0.35">
      <c r="A3" s="189" t="s">
        <v>319</v>
      </c>
      <c r="B3" s="190">
        <v>15</v>
      </c>
      <c r="C3" s="191">
        <v>31</v>
      </c>
      <c r="D3" s="191">
        <v>31</v>
      </c>
      <c r="E3" s="191">
        <v>23</v>
      </c>
      <c r="F3" s="192">
        <v>0</v>
      </c>
      <c r="G3" s="189">
        <f>SUM(B3:F3)</f>
        <v>100</v>
      </c>
      <c r="H3" s="47"/>
      <c r="I3" s="195"/>
      <c r="J3" s="195"/>
      <c r="K3" s="195"/>
      <c r="L3" s="195"/>
      <c r="M3" s="206">
        <f>SUM(I3:L3)</f>
        <v>0</v>
      </c>
      <c r="N3" s="653"/>
      <c r="O3" s="195">
        <f>'[2]Meta 2'!D34</f>
        <v>0</v>
      </c>
      <c r="P3" s="195">
        <f>'[2]Meta 2'!E34</f>
        <v>0</v>
      </c>
      <c r="Q3" s="195">
        <f>'[2]Meta 2'!F34</f>
        <v>0</v>
      </c>
      <c r="R3" s="195">
        <f>'[2]Meta 2'!G34</f>
        <v>0</v>
      </c>
      <c r="S3" s="195">
        <f>'[2]Meta 2'!H34</f>
        <v>0</v>
      </c>
      <c r="T3" s="195">
        <f>'[2]Meta 2'!I34</f>
        <v>0</v>
      </c>
      <c r="U3" s="195"/>
      <c r="V3" s="195"/>
      <c r="W3" s="195"/>
      <c r="X3" s="195"/>
      <c r="Y3" s="195"/>
      <c r="Z3" s="195"/>
      <c r="AA3" s="196">
        <f>SUM(O3:Z3)</f>
        <v>0</v>
      </c>
    </row>
    <row r="4" spans="1:27" ht="15" thickBot="1" x14ac:dyDescent="0.4">
      <c r="A4" s="197" t="s">
        <v>320</v>
      </c>
      <c r="B4" s="198">
        <v>20</v>
      </c>
      <c r="C4" s="199">
        <v>20</v>
      </c>
      <c r="D4" s="199">
        <v>20</v>
      </c>
      <c r="E4" s="199">
        <v>20</v>
      </c>
      <c r="F4" s="200">
        <v>20</v>
      </c>
      <c r="G4" s="197">
        <f>SUM(B4:F4)</f>
        <v>100</v>
      </c>
      <c r="H4" s="47"/>
      <c r="I4" s="195">
        <f>O11+P11+Q11</f>
        <v>7.1428571428571425E-2</v>
      </c>
      <c r="J4" s="195">
        <f>R11+S11+T11</f>
        <v>0</v>
      </c>
      <c r="K4" s="195"/>
      <c r="L4" s="195"/>
      <c r="M4" s="207">
        <f>SUM(I4:L4)</f>
        <v>7.1428571428571425E-2</v>
      </c>
      <c r="N4" s="653"/>
      <c r="O4" s="204">
        <v>0</v>
      </c>
      <c r="P4" s="204">
        <f>'M3-SCPI'!E35*$V$16/$U$16</f>
        <v>0.14285714285714285</v>
      </c>
      <c r="Q4" s="204">
        <f>'M3-SCPI'!F35*$V$16/$U$16</f>
        <v>1.8571428571428574</v>
      </c>
      <c r="R4" s="204">
        <f>'M3-SCPI'!G35*$V$16/$U$16</f>
        <v>4.1428571428571432</v>
      </c>
      <c r="S4" s="204">
        <f>'M3-SCPI'!H35*$V$16/$U$16</f>
        <v>3.8571428571428577</v>
      </c>
      <c r="T4" s="204">
        <f>'M3-SCPI'!I35*$V$16/$U$16</f>
        <v>0</v>
      </c>
      <c r="U4" s="195"/>
      <c r="V4" s="195"/>
      <c r="W4" s="195"/>
      <c r="X4" s="195"/>
      <c r="Y4" s="195"/>
      <c r="Z4" s="195"/>
      <c r="AA4" s="196">
        <f>SUM(O4:Z4)</f>
        <v>10.000000000000002</v>
      </c>
    </row>
    <row r="5" spans="1:27" x14ac:dyDescent="0.35">
      <c r="A5" s="189" t="s">
        <v>321</v>
      </c>
      <c r="B5" s="190">
        <f>AVERAGE(B3:B4)</f>
        <v>17.5</v>
      </c>
      <c r="C5" s="191">
        <f>AVERAGE(C3:C4)</f>
        <v>25.5</v>
      </c>
      <c r="D5" s="191">
        <f>AVERAGE(D3:D4)</f>
        <v>25.5</v>
      </c>
      <c r="E5" s="191">
        <f>AVERAGE(E3:E4)</f>
        <v>21.5</v>
      </c>
      <c r="F5" s="192">
        <f>AVERAGE(F3:F4)</f>
        <v>10</v>
      </c>
      <c r="G5" s="189">
        <f>SUM(B5:F5)</f>
        <v>100</v>
      </c>
      <c r="H5" s="47"/>
      <c r="I5" s="201">
        <f>AVERAGE(I3,I4)</f>
        <v>7.1428571428571425E-2</v>
      </c>
      <c r="J5" s="201">
        <f>AVERAGE(J3,J4)</f>
        <v>0</v>
      </c>
      <c r="K5" s="201"/>
      <c r="L5" s="201"/>
      <c r="M5" s="207">
        <f>AVERAGE(M3:M4)</f>
        <v>3.5714285714285712E-2</v>
      </c>
      <c r="N5" s="653"/>
      <c r="O5" s="201">
        <f>SUM(O3:O4)</f>
        <v>0</v>
      </c>
      <c r="P5" s="201">
        <f t="shared" ref="P5:T5" si="0">SUM(P3:P4)</f>
        <v>0.14285714285714285</v>
      </c>
      <c r="Q5" s="201">
        <f t="shared" si="0"/>
        <v>1.8571428571428574</v>
      </c>
      <c r="R5" s="201">
        <f t="shared" si="0"/>
        <v>4.1428571428571432</v>
      </c>
      <c r="S5" s="201">
        <f t="shared" si="0"/>
        <v>3.8571428571428577</v>
      </c>
      <c r="T5" s="201">
        <f t="shared" si="0"/>
        <v>0</v>
      </c>
      <c r="U5" s="201"/>
      <c r="V5" s="201"/>
      <c r="W5" s="201"/>
      <c r="X5" s="201"/>
      <c r="Y5" s="201"/>
      <c r="Z5" s="201"/>
      <c r="AA5" s="202">
        <f>SUM(O5:Z5)</f>
        <v>10.000000000000002</v>
      </c>
    </row>
    <row r="6" spans="1:27" ht="15" thickBot="1" x14ac:dyDescent="0.4">
      <c r="A6" s="197" t="s">
        <v>322</v>
      </c>
      <c r="B6" s="198">
        <v>18</v>
      </c>
      <c r="C6" s="199">
        <v>25</v>
      </c>
      <c r="D6" s="199">
        <v>25</v>
      </c>
      <c r="E6" s="199">
        <v>22</v>
      </c>
      <c r="F6" s="200">
        <v>10</v>
      </c>
      <c r="G6" s="197">
        <f>SUM(B6:F6)</f>
        <v>100</v>
      </c>
      <c r="H6" s="47"/>
      <c r="I6" s="47"/>
      <c r="J6" s="47"/>
      <c r="K6" s="47"/>
      <c r="L6" s="47"/>
      <c r="N6" s="25"/>
      <c r="P6" s="208"/>
      <c r="AA6" s="209"/>
    </row>
    <row r="7" spans="1:27" x14ac:dyDescent="0.35">
      <c r="N7" s="25"/>
    </row>
    <row r="8" spans="1:27" ht="26" x14ac:dyDescent="0.35">
      <c r="N8" s="653" t="s">
        <v>323</v>
      </c>
      <c r="O8" s="188" t="s">
        <v>306</v>
      </c>
      <c r="P8" s="188" t="s">
        <v>307</v>
      </c>
      <c r="Q8" s="188" t="s">
        <v>308</v>
      </c>
      <c r="R8" s="188" t="s">
        <v>309</v>
      </c>
      <c r="S8" s="188" t="s">
        <v>310</v>
      </c>
      <c r="T8" s="188" t="s">
        <v>311</v>
      </c>
      <c r="U8" s="188" t="s">
        <v>312</v>
      </c>
      <c r="V8" s="188" t="s">
        <v>313</v>
      </c>
      <c r="W8" s="188" t="s">
        <v>314</v>
      </c>
      <c r="X8" s="188" t="s">
        <v>315</v>
      </c>
      <c r="Y8" s="188" t="s">
        <v>316</v>
      </c>
      <c r="Z8" s="188" t="s">
        <v>317</v>
      </c>
      <c r="AA8" s="56"/>
    </row>
    <row r="9" spans="1:27" x14ac:dyDescent="0.35">
      <c r="N9" s="653"/>
      <c r="O9" s="193">
        <f>'M1-DGC'!D36</f>
        <v>0</v>
      </c>
      <c r="P9" s="193">
        <f>'M1-DGC'!E36</f>
        <v>692</v>
      </c>
      <c r="Q9" s="193">
        <f>'M1-DGC'!F36</f>
        <v>0</v>
      </c>
      <c r="R9" s="193">
        <f>'M1-DGC'!G36</f>
        <v>0</v>
      </c>
      <c r="S9" s="193">
        <f>'M1-DGC'!H36</f>
        <v>0</v>
      </c>
      <c r="T9" s="193">
        <f>'M1-DGC'!I36</f>
        <v>0</v>
      </c>
      <c r="U9" s="193"/>
      <c r="V9" s="193"/>
      <c r="W9" s="193"/>
      <c r="X9" s="193"/>
      <c r="Y9" s="193"/>
      <c r="Z9" s="193"/>
      <c r="AA9" s="194">
        <f>SUM(O9:Z9)</f>
        <v>692</v>
      </c>
    </row>
    <row r="10" spans="1:27" x14ac:dyDescent="0.35">
      <c r="N10" s="653"/>
      <c r="O10" s="203">
        <v>0</v>
      </c>
      <c r="P10" s="203">
        <v>0</v>
      </c>
      <c r="Q10" s="203">
        <v>0</v>
      </c>
      <c r="R10" s="203">
        <v>0</v>
      </c>
      <c r="S10" s="203">
        <v>0</v>
      </c>
      <c r="T10" s="203">
        <v>0</v>
      </c>
      <c r="U10" s="195"/>
      <c r="V10" s="195"/>
      <c r="W10" s="195"/>
      <c r="X10" s="195"/>
      <c r="Y10" s="195"/>
      <c r="Z10" s="195"/>
      <c r="AA10" s="196">
        <f>SUM(O10:Z10)</f>
        <v>0</v>
      </c>
    </row>
    <row r="11" spans="1:27" x14ac:dyDescent="0.35">
      <c r="N11" s="653"/>
      <c r="O11" s="204">
        <v>0</v>
      </c>
      <c r="P11" s="204">
        <f>'M3-SCPI'!E36*$V$16/$U$16</f>
        <v>7.1428571428571425E-2</v>
      </c>
      <c r="Q11" s="204">
        <f>'M3-SCPI'!F36*$V$16/$U$16</f>
        <v>0</v>
      </c>
      <c r="R11" s="204">
        <f>'M3-SCPI'!G36*$V$16/$U$16</f>
        <v>0</v>
      </c>
      <c r="S11" s="204">
        <f>'M3-SCPI'!H36*$V$16/$U$16</f>
        <v>0</v>
      </c>
      <c r="T11" s="204">
        <f>'M3-SCPI'!I36*$V$16/$U$16</f>
        <v>0</v>
      </c>
      <c r="U11" s="195"/>
      <c r="V11" s="195"/>
      <c r="W11" s="195"/>
      <c r="X11" s="195"/>
      <c r="Y11" s="195"/>
      <c r="Z11" s="195"/>
      <c r="AA11" s="196">
        <f>SUM(O11:Z11)</f>
        <v>7.1428571428571425E-2</v>
      </c>
    </row>
    <row r="12" spans="1:27" x14ac:dyDescent="0.35">
      <c r="N12" s="653"/>
      <c r="O12" s="201">
        <f>SUM(O10:O11)</f>
        <v>0</v>
      </c>
      <c r="P12" s="201">
        <f t="shared" ref="P12" si="1">SUM(P10:P11)</f>
        <v>7.1428571428571425E-2</v>
      </c>
      <c r="Q12" s="201">
        <f t="shared" ref="Q12" si="2">SUM(Q10:Q11)</f>
        <v>0</v>
      </c>
      <c r="R12" s="201">
        <f t="shared" ref="R12" si="3">SUM(R10:R11)</f>
        <v>0</v>
      </c>
      <c r="S12" s="201">
        <f t="shared" ref="S12" si="4">SUM(S10:S11)</f>
        <v>0</v>
      </c>
      <c r="T12" s="201">
        <f t="shared" ref="T12" si="5">SUM(T10:T11)</f>
        <v>0</v>
      </c>
      <c r="U12" s="201"/>
      <c r="V12" s="201"/>
      <c r="W12" s="201"/>
      <c r="X12" s="201"/>
      <c r="Y12" s="201"/>
      <c r="Z12" s="201"/>
      <c r="AA12" s="202">
        <f>SUM(O12:Z12)</f>
        <v>7.1428571428571425E-2</v>
      </c>
    </row>
    <row r="16" spans="1:27" x14ac:dyDescent="0.35">
      <c r="O16" s="2">
        <v>0</v>
      </c>
      <c r="P16" s="2">
        <v>1.0000000000000002E-2</v>
      </c>
      <c r="Q16" s="2">
        <v>1.5714285714285715E-2</v>
      </c>
      <c r="R16" s="2">
        <v>4.5714285714285721E-2</v>
      </c>
      <c r="S16" s="2">
        <v>0.10285714285714286</v>
      </c>
      <c r="T16" s="2">
        <v>2.5714285714285717E-2</v>
      </c>
      <c r="U16" s="25">
        <f>SUM(O16:T16)</f>
        <v>0.2</v>
      </c>
      <c r="V16" s="25">
        <v>10</v>
      </c>
    </row>
    <row r="18" spans="21:22" x14ac:dyDescent="0.35">
      <c r="U18" s="25">
        <f>SUM(O4:T4)</f>
        <v>10.000000000000002</v>
      </c>
      <c r="V18" s="25" t="s">
        <v>324</v>
      </c>
    </row>
  </sheetData>
  <mergeCells count="2">
    <mergeCell ref="N1:N5"/>
    <mergeCell ref="N8:N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53125" defaultRowHeight="14" x14ac:dyDescent="0.35"/>
  <cols>
    <col min="1" max="1" width="44.1796875" style="31" customWidth="1"/>
    <col min="2" max="2" width="61.81640625" style="31" customWidth="1"/>
    <col min="3" max="3" width="61.1796875" style="31" customWidth="1"/>
    <col min="4" max="4" width="81" style="31" customWidth="1"/>
    <col min="5" max="5" width="32.81640625" style="53" customWidth="1"/>
    <col min="6" max="6" width="19" style="31" customWidth="1"/>
    <col min="7" max="7" width="29.453125" style="31" customWidth="1"/>
    <col min="8" max="8" width="36.26953125" style="31" customWidth="1"/>
    <col min="9" max="9" width="40" style="31" customWidth="1"/>
    <col min="10" max="16384" width="11.453125" style="31"/>
  </cols>
  <sheetData>
    <row r="1" spans="1:9" s="41" customFormat="1" x14ac:dyDescent="0.35">
      <c r="A1" s="40" t="s">
        <v>325</v>
      </c>
      <c r="B1" s="40" t="s">
        <v>326</v>
      </c>
      <c r="C1" s="40" t="s">
        <v>327</v>
      </c>
      <c r="D1" s="40" t="s">
        <v>328</v>
      </c>
      <c r="E1" s="40" t="s">
        <v>329</v>
      </c>
      <c r="F1" s="40" t="s">
        <v>330</v>
      </c>
      <c r="G1" s="40" t="s">
        <v>331</v>
      </c>
      <c r="H1" s="40" t="s">
        <v>234</v>
      </c>
      <c r="I1" s="40" t="s">
        <v>332</v>
      </c>
    </row>
    <row r="2" spans="1:9" s="41" customFormat="1" x14ac:dyDescent="0.35">
      <c r="A2" s="42" t="s">
        <v>333</v>
      </c>
      <c r="B2" s="38" t="s">
        <v>334</v>
      </c>
      <c r="C2" s="42" t="s">
        <v>335</v>
      </c>
      <c r="D2" s="43" t="s">
        <v>336</v>
      </c>
      <c r="E2" s="39" t="s">
        <v>337</v>
      </c>
      <c r="F2" s="44" t="s">
        <v>338</v>
      </c>
      <c r="G2" s="45" t="s">
        <v>339</v>
      </c>
      <c r="H2" s="45" t="s">
        <v>340</v>
      </c>
      <c r="I2" s="44" t="s">
        <v>341</v>
      </c>
    </row>
    <row r="3" spans="1:9" x14ac:dyDescent="0.35">
      <c r="A3" s="42" t="s">
        <v>342</v>
      </c>
      <c r="B3" s="38" t="s">
        <v>343</v>
      </c>
      <c r="C3" s="42" t="s">
        <v>344</v>
      </c>
      <c r="D3" s="46" t="s">
        <v>345</v>
      </c>
      <c r="E3" s="39" t="s">
        <v>346</v>
      </c>
      <c r="F3" s="44" t="s">
        <v>347</v>
      </c>
      <c r="G3" s="45" t="s">
        <v>348</v>
      </c>
      <c r="H3" s="45" t="s">
        <v>243</v>
      </c>
      <c r="I3" s="44" t="s">
        <v>349</v>
      </c>
    </row>
    <row r="4" spans="1:9" x14ac:dyDescent="0.35">
      <c r="A4" s="42" t="s">
        <v>350</v>
      </c>
      <c r="B4" s="38" t="s">
        <v>351</v>
      </c>
      <c r="C4" s="42" t="s">
        <v>352</v>
      </c>
      <c r="D4" s="46" t="s">
        <v>353</v>
      </c>
      <c r="E4" s="39" t="s">
        <v>354</v>
      </c>
      <c r="F4" s="44" t="s">
        <v>355</v>
      </c>
      <c r="G4" s="45" t="s">
        <v>356</v>
      </c>
      <c r="H4" s="45" t="s">
        <v>238</v>
      </c>
      <c r="I4" s="44" t="s">
        <v>357</v>
      </c>
    </row>
    <row r="5" spans="1:9" x14ac:dyDescent="0.35">
      <c r="A5" s="42" t="s">
        <v>358</v>
      </c>
      <c r="B5" s="38" t="s">
        <v>359</v>
      </c>
      <c r="C5" s="42" t="s">
        <v>360</v>
      </c>
      <c r="D5" s="46" t="s">
        <v>361</v>
      </c>
      <c r="E5" s="39" t="s">
        <v>362</v>
      </c>
      <c r="F5" s="44" t="s">
        <v>363</v>
      </c>
      <c r="G5" s="45" t="s">
        <v>364</v>
      </c>
      <c r="H5" s="45" t="s">
        <v>239</v>
      </c>
      <c r="I5" s="44" t="s">
        <v>365</v>
      </c>
    </row>
    <row r="6" spans="1:9" ht="28" x14ac:dyDescent="0.35">
      <c r="A6" s="42" t="s">
        <v>366</v>
      </c>
      <c r="B6" s="38" t="s">
        <v>367</v>
      </c>
      <c r="C6" s="42" t="s">
        <v>368</v>
      </c>
      <c r="D6" s="46" t="s">
        <v>369</v>
      </c>
      <c r="E6" s="39" t="s">
        <v>370</v>
      </c>
      <c r="G6" s="45" t="s">
        <v>371</v>
      </c>
      <c r="H6" s="45" t="s">
        <v>240</v>
      </c>
      <c r="I6" s="44" t="s">
        <v>372</v>
      </c>
    </row>
    <row r="7" spans="1:9" x14ac:dyDescent="0.35">
      <c r="B7" s="38" t="s">
        <v>373</v>
      </c>
      <c r="C7" s="42" t="s">
        <v>374</v>
      </c>
      <c r="D7" s="46" t="s">
        <v>375</v>
      </c>
      <c r="E7" s="44" t="s">
        <v>376</v>
      </c>
      <c r="G7" s="39" t="s">
        <v>249</v>
      </c>
      <c r="H7" s="45" t="s">
        <v>241</v>
      </c>
      <c r="I7" s="44" t="s">
        <v>377</v>
      </c>
    </row>
    <row r="8" spans="1:9" ht="28" x14ac:dyDescent="0.35">
      <c r="A8" s="47"/>
      <c r="B8" s="38" t="s">
        <v>378</v>
      </c>
      <c r="C8" s="42" t="s">
        <v>379</v>
      </c>
      <c r="D8" s="46" t="s">
        <v>380</v>
      </c>
      <c r="E8" s="44" t="s">
        <v>381</v>
      </c>
      <c r="I8" s="44" t="s">
        <v>382</v>
      </c>
    </row>
    <row r="9" spans="1:9" ht="32.15" customHeight="1" x14ac:dyDescent="0.35">
      <c r="A9" s="47"/>
      <c r="B9" s="38" t="s">
        <v>383</v>
      </c>
      <c r="C9" s="42" t="s">
        <v>384</v>
      </c>
      <c r="D9" s="46" t="s">
        <v>385</v>
      </c>
      <c r="E9" s="44" t="s">
        <v>386</v>
      </c>
      <c r="I9" s="44" t="s">
        <v>387</v>
      </c>
    </row>
    <row r="10" spans="1:9" x14ac:dyDescent="0.35">
      <c r="A10" s="47"/>
      <c r="B10" s="38" t="s">
        <v>388</v>
      </c>
      <c r="C10" s="42" t="s">
        <v>389</v>
      </c>
      <c r="D10" s="46" t="s">
        <v>390</v>
      </c>
      <c r="E10" s="44" t="s">
        <v>391</v>
      </c>
      <c r="I10" s="44" t="s">
        <v>392</v>
      </c>
    </row>
    <row r="11" spans="1:9" x14ac:dyDescent="0.35">
      <c r="A11" s="47"/>
      <c r="B11" s="38" t="s">
        <v>393</v>
      </c>
      <c r="C11" s="42" t="s">
        <v>394</v>
      </c>
      <c r="D11" s="46" t="s">
        <v>395</v>
      </c>
      <c r="E11" s="44" t="s">
        <v>396</v>
      </c>
      <c r="I11" s="44" t="s">
        <v>397</v>
      </c>
    </row>
    <row r="12" spans="1:9" ht="28" x14ac:dyDescent="0.35">
      <c r="A12" s="47"/>
      <c r="B12" s="38" t="s">
        <v>398</v>
      </c>
      <c r="C12" s="42" t="s">
        <v>399</v>
      </c>
      <c r="D12" s="46" t="s">
        <v>400</v>
      </c>
      <c r="E12" s="44" t="s">
        <v>401</v>
      </c>
      <c r="I12" s="44" t="s">
        <v>402</v>
      </c>
    </row>
    <row r="13" spans="1:9" x14ac:dyDescent="0.35">
      <c r="A13" s="47"/>
      <c r="B13" s="104" t="s">
        <v>403</v>
      </c>
      <c r="D13" s="46" t="s">
        <v>404</v>
      </c>
      <c r="E13" s="44" t="s">
        <v>405</v>
      </c>
      <c r="I13" s="44" t="s">
        <v>406</v>
      </c>
    </row>
    <row r="14" spans="1:9" x14ac:dyDescent="0.35">
      <c r="A14" s="47"/>
      <c r="B14" s="38" t="s">
        <v>407</v>
      </c>
      <c r="C14" s="47"/>
      <c r="D14" s="46" t="s">
        <v>408</v>
      </c>
      <c r="E14" s="44" t="s">
        <v>409</v>
      </c>
    </row>
    <row r="15" spans="1:9" x14ac:dyDescent="0.35">
      <c r="A15" s="47"/>
      <c r="B15" s="38" t="s">
        <v>410</v>
      </c>
      <c r="C15" s="47"/>
      <c r="D15" s="46" t="s">
        <v>411</v>
      </c>
      <c r="E15" s="44" t="s">
        <v>412</v>
      </c>
    </row>
    <row r="16" spans="1:9" x14ac:dyDescent="0.35">
      <c r="A16" s="47"/>
      <c r="B16" s="38" t="s">
        <v>413</v>
      </c>
      <c r="C16" s="47"/>
      <c r="D16" s="46" t="s">
        <v>414</v>
      </c>
      <c r="E16" s="48"/>
    </row>
    <row r="17" spans="1:5" x14ac:dyDescent="0.35">
      <c r="A17" s="47"/>
      <c r="B17" s="38" t="s">
        <v>415</v>
      </c>
      <c r="C17" s="47"/>
      <c r="D17" s="46" t="s">
        <v>416</v>
      </c>
      <c r="E17" s="48"/>
    </row>
    <row r="18" spans="1:5" x14ac:dyDescent="0.35">
      <c r="A18" s="47"/>
      <c r="B18" s="38" t="s">
        <v>417</v>
      </c>
      <c r="C18" s="47"/>
      <c r="D18" s="46" t="s">
        <v>418</v>
      </c>
      <c r="E18" s="48"/>
    </row>
    <row r="19" spans="1:5" x14ac:dyDescent="0.35">
      <c r="A19" s="47"/>
      <c r="B19" s="38" t="s">
        <v>419</v>
      </c>
      <c r="C19" s="47"/>
      <c r="D19" s="46" t="s">
        <v>420</v>
      </c>
      <c r="E19" s="48"/>
    </row>
    <row r="20" spans="1:5" x14ac:dyDescent="0.35">
      <c r="A20" s="47"/>
      <c r="B20" s="38" t="s">
        <v>421</v>
      </c>
      <c r="C20" s="47"/>
      <c r="D20" s="46" t="s">
        <v>422</v>
      </c>
      <c r="E20" s="48"/>
    </row>
    <row r="21" spans="1:5" x14ac:dyDescent="0.35">
      <c r="B21" s="38" t="s">
        <v>423</v>
      </c>
      <c r="D21" s="46" t="s">
        <v>424</v>
      </c>
      <c r="E21" s="48"/>
    </row>
    <row r="22" spans="1:5" x14ac:dyDescent="0.35">
      <c r="B22" s="38" t="s">
        <v>425</v>
      </c>
      <c r="D22" s="46" t="s">
        <v>426</v>
      </c>
      <c r="E22" s="48"/>
    </row>
    <row r="23" spans="1:5" x14ac:dyDescent="0.35">
      <c r="B23" s="38" t="s">
        <v>427</v>
      </c>
      <c r="D23" s="46" t="s">
        <v>428</v>
      </c>
      <c r="E23" s="48"/>
    </row>
    <row r="24" spans="1:5" x14ac:dyDescent="0.35">
      <c r="D24" s="49" t="s">
        <v>429</v>
      </c>
      <c r="E24" s="49" t="s">
        <v>430</v>
      </c>
    </row>
    <row r="25" spans="1:5" x14ac:dyDescent="0.35">
      <c r="D25" s="50" t="s">
        <v>431</v>
      </c>
      <c r="E25" s="44" t="s">
        <v>432</v>
      </c>
    </row>
    <row r="26" spans="1:5" x14ac:dyDescent="0.35">
      <c r="D26" s="50" t="s">
        <v>433</v>
      </c>
      <c r="E26" s="44" t="s">
        <v>434</v>
      </c>
    </row>
    <row r="27" spans="1:5" x14ac:dyDescent="0.35">
      <c r="D27" s="654" t="s">
        <v>435</v>
      </c>
      <c r="E27" s="44" t="s">
        <v>436</v>
      </c>
    </row>
    <row r="28" spans="1:5" x14ac:dyDescent="0.35">
      <c r="D28" s="655"/>
      <c r="E28" s="44" t="s">
        <v>437</v>
      </c>
    </row>
    <row r="29" spans="1:5" x14ac:dyDescent="0.35">
      <c r="D29" s="655"/>
      <c r="E29" s="44" t="s">
        <v>438</v>
      </c>
    </row>
    <row r="30" spans="1:5" x14ac:dyDescent="0.35">
      <c r="D30" s="656"/>
      <c r="E30" s="44" t="s">
        <v>439</v>
      </c>
    </row>
    <row r="31" spans="1:5" x14ac:dyDescent="0.35">
      <c r="D31" s="50" t="s">
        <v>440</v>
      </c>
      <c r="E31" s="44" t="s">
        <v>441</v>
      </c>
    </row>
    <row r="32" spans="1:5" x14ac:dyDescent="0.35">
      <c r="D32" s="50" t="s">
        <v>442</v>
      </c>
      <c r="E32" s="44" t="s">
        <v>443</v>
      </c>
    </row>
    <row r="33" spans="4:5" x14ac:dyDescent="0.35">
      <c r="D33" s="50" t="s">
        <v>444</v>
      </c>
      <c r="E33" s="44" t="s">
        <v>445</v>
      </c>
    </row>
    <row r="34" spans="4:5" x14ac:dyDescent="0.35">
      <c r="D34" s="50" t="s">
        <v>446</v>
      </c>
      <c r="E34" s="44" t="s">
        <v>447</v>
      </c>
    </row>
    <row r="35" spans="4:5" x14ac:dyDescent="0.35">
      <c r="D35" s="50" t="s">
        <v>448</v>
      </c>
      <c r="E35" s="44" t="s">
        <v>449</v>
      </c>
    </row>
    <row r="36" spans="4:5" x14ac:dyDescent="0.35">
      <c r="D36" s="50" t="s">
        <v>450</v>
      </c>
      <c r="E36" s="44" t="s">
        <v>451</v>
      </c>
    </row>
    <row r="37" spans="4:5" x14ac:dyDescent="0.35">
      <c r="D37" s="50" t="s">
        <v>452</v>
      </c>
      <c r="E37" s="44" t="s">
        <v>453</v>
      </c>
    </row>
    <row r="38" spans="4:5" x14ac:dyDescent="0.35">
      <c r="D38" s="50" t="s">
        <v>454</v>
      </c>
      <c r="E38" s="44" t="s">
        <v>455</v>
      </c>
    </row>
    <row r="39" spans="4:5" x14ac:dyDescent="0.35">
      <c r="D39" s="51" t="s">
        <v>456</v>
      </c>
      <c r="E39" s="44" t="s">
        <v>457</v>
      </c>
    </row>
    <row r="40" spans="4:5" x14ac:dyDescent="0.35">
      <c r="D40" s="51" t="s">
        <v>458</v>
      </c>
      <c r="E40" s="44" t="s">
        <v>459</v>
      </c>
    </row>
    <row r="41" spans="4:5" x14ac:dyDescent="0.35">
      <c r="D41" s="50" t="s">
        <v>460</v>
      </c>
      <c r="E41" s="44" t="s">
        <v>461</v>
      </c>
    </row>
    <row r="42" spans="4:5" x14ac:dyDescent="0.35">
      <c r="D42" s="50" t="s">
        <v>462</v>
      </c>
      <c r="E42" s="44" t="s">
        <v>463</v>
      </c>
    </row>
    <row r="43" spans="4:5" x14ac:dyDescent="0.35">
      <c r="D43" s="51" t="s">
        <v>464</v>
      </c>
      <c r="E43" s="44" t="s">
        <v>465</v>
      </c>
    </row>
    <row r="44" spans="4:5" x14ac:dyDescent="0.35">
      <c r="D44" s="52" t="s">
        <v>466</v>
      </c>
      <c r="E44" s="44" t="s">
        <v>467</v>
      </c>
    </row>
    <row r="45" spans="4:5" x14ac:dyDescent="0.35">
      <c r="D45" s="46" t="s">
        <v>468</v>
      </c>
      <c r="E45" s="44" t="s">
        <v>469</v>
      </c>
    </row>
    <row r="46" spans="4:5" x14ac:dyDescent="0.35">
      <c r="D46" s="46" t="s">
        <v>470</v>
      </c>
      <c r="E46" s="44" t="s">
        <v>471</v>
      </c>
    </row>
    <row r="47" spans="4:5" x14ac:dyDescent="0.35">
      <c r="D47" s="46" t="s">
        <v>472</v>
      </c>
      <c r="E47" s="44" t="s">
        <v>473</v>
      </c>
    </row>
    <row r="48" spans="4:5" x14ac:dyDescent="0.35">
      <c r="D48" s="46" t="s">
        <v>474</v>
      </c>
      <c r="E48" s="44" t="s">
        <v>475</v>
      </c>
    </row>
    <row r="49" spans="4:4" x14ac:dyDescent="0.35">
      <c r="D49" s="49" t="s">
        <v>476</v>
      </c>
    </row>
    <row r="50" spans="4:4" x14ac:dyDescent="0.35">
      <c r="D50" s="46" t="s">
        <v>477</v>
      </c>
    </row>
    <row r="51" spans="4:4" x14ac:dyDescent="0.35">
      <c r="D51" s="46" t="s">
        <v>478</v>
      </c>
    </row>
    <row r="52" spans="4:4" x14ac:dyDescent="0.35">
      <c r="D52" s="49" t="s">
        <v>479</v>
      </c>
    </row>
    <row r="53" spans="4:4" x14ac:dyDescent="0.35">
      <c r="D53" s="52" t="s">
        <v>480</v>
      </c>
    </row>
    <row r="54" spans="4:4" x14ac:dyDescent="0.35">
      <c r="D54" s="52" t="s">
        <v>481</v>
      </c>
    </row>
    <row r="55" spans="4:4" x14ac:dyDescent="0.35">
      <c r="D55" s="52" t="s">
        <v>482</v>
      </c>
    </row>
    <row r="56" spans="4:4" x14ac:dyDescent="0.35">
      <c r="D56" s="52" t="s">
        <v>483</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Clara Rocio Rios Virguez</DisplayName>
        <AccountId>140</AccountId>
        <AccountType/>
      </UserInfo>
      <UserInfo>
        <DisplayName>Yenny Andrea Barrera Bernal</DisplayName>
        <AccountId>841</AccountId>
        <AccountType/>
      </UserInfo>
      <UserInfo>
        <DisplayName>Rocio Durán Mahecha</DisplayName>
        <AccountId>21</AccountId>
        <AccountType/>
      </UserInfo>
      <UserInfo>
        <DisplayName>Ángela Adriana Ávila Ospina</DisplayName>
        <AccountId>9</AccountId>
        <AccountType/>
      </UserInfo>
      <UserInfo>
        <DisplayName>Lesly Paola Nino Palencia</DisplayName>
        <AccountId>509</AccountId>
        <AccountType/>
      </UserInfo>
    </SharedWithUsers>
  </documentManagement>
</p:properties>
</file>

<file path=customXml/itemProps1.xml><?xml version="1.0" encoding="utf-8"?>
<ds:datastoreItem xmlns:ds="http://schemas.openxmlformats.org/officeDocument/2006/customXml" ds:itemID="{143BECFD-8FD4-41C4-9DE9-CB28A27FE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M1-DGC</vt:lpstr>
      <vt:lpstr>M3-SCPI</vt:lpstr>
      <vt:lpstr>Indicadores.PA</vt:lpstr>
      <vt:lpstr>Hoja1</vt:lpstr>
      <vt:lpstr>Territorialización PA</vt:lpstr>
      <vt:lpstr>Control de Cambios</vt:lpstr>
      <vt:lpstr>Avance.PDD</vt:lpstr>
      <vt:lpstr>LISTAS</vt:lpstr>
      <vt:lpstr>'M1-DGC'!Área_de_impresión</vt:lpstr>
      <vt:lpstr>'M3-SCPI'!Área_de_impresión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Adriana Avila Ospina</cp:lastModifiedBy>
  <cp:revision/>
  <dcterms:created xsi:type="dcterms:W3CDTF">2011-04-26T22:16:52Z</dcterms:created>
  <dcterms:modified xsi:type="dcterms:W3CDTF">2024-03-07T19:13:26Z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