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https://secretariadistritald-my.sharepoint.com/personal/crlopez_sdmujer_gov_co/Documents/Requerimientos/20240124 Solicitud OCI Rad 3-2024-000373/3. Planes de accion 31122023/"/>
    </mc:Choice>
  </mc:AlternateContent>
  <xr:revisionPtr revIDLastSave="0" documentId="13_ncr:1_{34408002-6152-4862-AEE9-BE86974F1E0F}" xr6:coauthVersionLast="47" xr6:coauthVersionMax="47" xr10:uidLastSave="{00000000-0000-0000-0000-000000000000}"/>
  <bookViews>
    <workbookView xWindow="-120" yWindow="-120" windowWidth="29040" windowHeight="15720" firstSheet="2" activeTab="6" xr2:uid="{00000000-000D-0000-FFFF-FFFF00000000}"/>
  </bookViews>
  <sheets>
    <sheet name="RESERVA" sheetId="1" state="hidden" r:id="rId1"/>
    <sheet name="VIGENCIA" sheetId="2" state="hidden" r:id="rId2"/>
    <sheet name="Metas 1 PA" sheetId="20" r:id="rId3"/>
    <sheet name="Metas 2 PA" sheetId="22" r:id="rId4"/>
    <sheet name="Metas 3 PA" sheetId="23" r:id="rId5"/>
    <sheet name="Metas 4 PA" sheetId="21" r:id="rId6"/>
    <sheet name="Indicadores PA " sheetId="24" r:id="rId7"/>
    <sheet name="Territorialización PA" sheetId="9" state="hidden" r:id="rId8"/>
    <sheet name="Instructivo" sheetId="10" r:id="rId9"/>
    <sheet name="Generalidades" sheetId="11" r:id="rId10"/>
    <sheet name="Hoja13" sheetId="13" state="hidden" r:id="rId11"/>
    <sheet name="Hoja1" sheetId="14" state="hidden" r:id="rId12"/>
    <sheet name="PONDERACIÓN" sheetId="12" r:id="rId13"/>
  </sheets>
  <externalReferences>
    <externalReference r:id="rId14"/>
    <externalReference r:id="rId15"/>
  </externalReferences>
  <definedNames>
    <definedName name="_xlnm._FilterDatabase" localSheetId="6" hidden="1">'Indicadores PA '!$A$12:$AZ$12</definedName>
    <definedName name="_xlnm.Print_Area" localSheetId="6">'Indicadores PA '!$A$1:$AZ$20</definedName>
    <definedName name="_xlnm.Print_Area" localSheetId="2">'Metas 1 PA'!$A$1:$AD$43</definedName>
    <definedName name="_xlnm.Print_Area" localSheetId="3">'Metas 2 PA'!$A$1:$AD$41</definedName>
    <definedName name="_xlnm.Print_Area" localSheetId="4">'Metas 3 PA'!$A$1:$AD$39</definedName>
    <definedName name="_xlnm.Print_Area" localSheetId="5">'Metas 4 PA'!$A$1:$AD$41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2" i="21" l="1"/>
  <c r="AB22" i="20"/>
  <c r="P25" i="20"/>
  <c r="AV17" i="24"/>
  <c r="AV16" i="24"/>
  <c r="O35" i="23"/>
  <c r="O35" i="20"/>
  <c r="M35" i="22"/>
  <c r="N35" i="22"/>
  <c r="P35" i="22"/>
  <c r="P40" i="20"/>
  <c r="AU17" i="24"/>
  <c r="AH17" i="24"/>
  <c r="AU16" i="24"/>
  <c r="AH16" i="24"/>
  <c r="AU15" i="24"/>
  <c r="AV14" i="24"/>
  <c r="AU14" i="24"/>
  <c r="AH14" i="24"/>
  <c r="AV13" i="24"/>
  <c r="AU13" i="24"/>
  <c r="AH13" i="24"/>
  <c r="K25" i="20" l="1"/>
  <c r="AC23" i="23"/>
  <c r="P38" i="21" l="1"/>
  <c r="P39" i="23" l="1"/>
  <c r="P38" i="23"/>
  <c r="B34" i="23"/>
  <c r="L35" i="23" s="1"/>
  <c r="P30" i="23"/>
  <c r="AC25" i="23"/>
  <c r="O25" i="23"/>
  <c r="AC24" i="23"/>
  <c r="O24" i="23"/>
  <c r="O23" i="23"/>
  <c r="AC22" i="23"/>
  <c r="O22" i="23"/>
  <c r="AD23" i="23" l="1"/>
  <c r="AG22" i="23"/>
  <c r="K35" i="23"/>
  <c r="N35" i="23"/>
  <c r="G34" i="23"/>
  <c r="K34" i="23"/>
  <c r="O34" i="23"/>
  <c r="H35" i="23"/>
  <c r="AD25" i="23"/>
  <c r="E35" i="23"/>
  <c r="M35" i="23"/>
  <c r="AF23" i="23"/>
  <c r="E34" i="23"/>
  <c r="I34" i="23"/>
  <c r="M34" i="23"/>
  <c r="F35" i="23"/>
  <c r="J35" i="23"/>
  <c r="H34" i="23"/>
  <c r="L34" i="23"/>
  <c r="I35" i="23"/>
  <c r="F34" i="23"/>
  <c r="J34" i="23"/>
  <c r="N34" i="23"/>
  <c r="G35" i="23"/>
  <c r="P35" i="23" l="1"/>
  <c r="P41" i="22" l="1"/>
  <c r="P40" i="22"/>
  <c r="P39" i="22"/>
  <c r="P38" i="22"/>
  <c r="B34" i="22"/>
  <c r="J35" i="22" s="1"/>
  <c r="P30" i="22"/>
  <c r="AC25" i="22"/>
  <c r="O25" i="22"/>
  <c r="AA24" i="22"/>
  <c r="Z24" i="22"/>
  <c r="Y24" i="22"/>
  <c r="X24" i="22"/>
  <c r="W24" i="22"/>
  <c r="V24" i="22"/>
  <c r="U24" i="22"/>
  <c r="T24" i="22"/>
  <c r="S24" i="22"/>
  <c r="R24" i="22"/>
  <c r="D24" i="22"/>
  <c r="O24" i="22" s="1"/>
  <c r="AF23" i="22"/>
  <c r="T23" i="22"/>
  <c r="AC23" i="22" s="1"/>
  <c r="O23" i="22"/>
  <c r="AC22" i="22"/>
  <c r="AG22" i="22" s="1"/>
  <c r="O22" i="22"/>
  <c r="P41" i="21"/>
  <c r="P40" i="21"/>
  <c r="P39" i="21"/>
  <c r="B34" i="21"/>
  <c r="F35" i="21" s="1"/>
  <c r="P30" i="21"/>
  <c r="AC25" i="21"/>
  <c r="O25" i="21"/>
  <c r="AB24" i="21"/>
  <c r="AA24" i="21"/>
  <c r="Z24" i="21"/>
  <c r="Y24" i="21"/>
  <c r="X24" i="21"/>
  <c r="W24" i="21"/>
  <c r="V24" i="21"/>
  <c r="E24" i="21"/>
  <c r="O24" i="21" s="1"/>
  <c r="S23" i="21"/>
  <c r="AC23" i="21" s="1"/>
  <c r="AG23" i="21" s="1"/>
  <c r="O23" i="21"/>
  <c r="X22" i="21"/>
  <c r="AC22" i="21" s="1"/>
  <c r="AG22" i="21" s="1"/>
  <c r="O22" i="21"/>
  <c r="AD23" i="22" l="1"/>
  <c r="G35" i="22"/>
  <c r="AC24" i="21"/>
  <c r="AG24" i="21" s="1"/>
  <c r="K35" i="22"/>
  <c r="H35" i="22"/>
  <c r="E34" i="22"/>
  <c r="L35" i="22"/>
  <c r="AC24" i="22"/>
  <c r="AD25" i="22" s="1"/>
  <c r="J34" i="22"/>
  <c r="F34" i="22"/>
  <c r="M34" i="22"/>
  <c r="I34" i="22"/>
  <c r="N34" i="22"/>
  <c r="N34" i="21"/>
  <c r="H35" i="21"/>
  <c r="F34" i="21"/>
  <c r="J34" i="21"/>
  <c r="G34" i="22"/>
  <c r="K34" i="22"/>
  <c r="O34" i="22"/>
  <c r="I35" i="22"/>
  <c r="D34" i="22"/>
  <c r="H34" i="22"/>
  <c r="L34" i="22"/>
  <c r="D35" i="22"/>
  <c r="AD23" i="21"/>
  <c r="AD25" i="21"/>
  <c r="G34" i="21"/>
  <c r="K34" i="21"/>
  <c r="O34" i="21"/>
  <c r="I35" i="21"/>
  <c r="D34" i="21"/>
  <c r="H34" i="21"/>
  <c r="L34" i="21"/>
  <c r="E35" i="21"/>
  <c r="J35" i="21"/>
  <c r="E34" i="21"/>
  <c r="I34" i="21"/>
  <c r="M34" i="21"/>
  <c r="P35" i="21" l="1"/>
  <c r="P43" i="20" l="1"/>
  <c r="P42" i="20"/>
  <c r="P41" i="20"/>
  <c r="P39" i="20"/>
  <c r="P38" i="20"/>
  <c r="B34" i="20"/>
  <c r="L35" i="20" s="1"/>
  <c r="P30" i="20"/>
  <c r="AC25" i="20"/>
  <c r="AG25" i="21" s="1"/>
  <c r="AJ24" i="21" s="1"/>
  <c r="O25" i="20"/>
  <c r="AA24" i="20"/>
  <c r="Z24" i="20"/>
  <c r="Y24" i="20"/>
  <c r="E24" i="20"/>
  <c r="O24" i="20" s="1"/>
  <c r="AE23" i="20"/>
  <c r="AC23" i="20"/>
  <c r="AJ22" i="21" s="1"/>
  <c r="R22" i="20"/>
  <c r="Q22" i="20"/>
  <c r="O22" i="20"/>
  <c r="H35" i="20" l="1"/>
  <c r="AC22" i="20"/>
  <c r="AF22" i="20" s="1"/>
  <c r="K35" i="20"/>
  <c r="N35" i="20"/>
  <c r="M35" i="20"/>
  <c r="AC24" i="20"/>
  <c r="G34" i="20"/>
  <c r="K34" i="20"/>
  <c r="O34" i="20"/>
  <c r="AD23" i="20"/>
  <c r="AD25" i="20"/>
  <c r="H34" i="20"/>
  <c r="L34" i="20"/>
  <c r="E35" i="20"/>
  <c r="I35" i="20"/>
  <c r="E34" i="20"/>
  <c r="I34" i="20"/>
  <c r="M34" i="20"/>
  <c r="F35" i="20"/>
  <c r="J35" i="20"/>
  <c r="F34" i="20"/>
  <c r="J34" i="20"/>
  <c r="N34" i="20"/>
  <c r="G35" i="20"/>
  <c r="P35" i="20" l="1"/>
  <c r="F8" i="14" l="1"/>
  <c r="J7" i="14"/>
  <c r="F7" i="14"/>
  <c r="J6" i="14"/>
  <c r="F6" i="14"/>
  <c r="J5" i="14"/>
  <c r="F5" i="14"/>
  <c r="N4" i="14"/>
  <c r="J4" i="14"/>
  <c r="F4" i="14"/>
  <c r="N3" i="14"/>
  <c r="J3" i="14"/>
  <c r="F3" i="14"/>
  <c r="A56" i="12"/>
  <c r="A57" i="12" s="1"/>
  <c r="K36" i="12"/>
  <c r="J36" i="12"/>
  <c r="I36" i="12"/>
  <c r="H36" i="12"/>
  <c r="G36" i="12"/>
  <c r="F36" i="12"/>
  <c r="E36" i="12"/>
  <c r="D36" i="12"/>
  <c r="C36" i="12"/>
  <c r="B36" i="12"/>
  <c r="A36" i="12"/>
  <c r="L32" i="12"/>
  <c r="L31" i="12"/>
  <c r="I21" i="12"/>
  <c r="J21" i="12" s="1"/>
  <c r="F20" i="12"/>
  <c r="C20" i="12"/>
  <c r="D12" i="12" s="1"/>
  <c r="D4" i="12"/>
  <c r="BK58" i="9"/>
  <c r="BJ58" i="9"/>
  <c r="BI58" i="9"/>
  <c r="BH58" i="9"/>
  <c r="BG58" i="9"/>
  <c r="BF58" i="9"/>
  <c r="BE58" i="9"/>
  <c r="BD58" i="9"/>
  <c r="BC58" i="9"/>
  <c r="BB58" i="9"/>
  <c r="BA58" i="9"/>
  <c r="AZ58" i="9"/>
  <c r="AW58" i="9"/>
  <c r="AV58" i="9"/>
  <c r="AU58" i="9"/>
  <c r="AT58" i="9"/>
  <c r="AS58" i="9"/>
  <c r="AR58" i="9"/>
  <c r="AQ58" i="9"/>
  <c r="AP58" i="9"/>
  <c r="AO58" i="9"/>
  <c r="AN58" i="9"/>
  <c r="AM58" i="9"/>
  <c r="AL58" i="9"/>
  <c r="AK58" i="9"/>
  <c r="AJ58" i="9"/>
  <c r="AI58" i="9"/>
  <c r="AH58" i="9"/>
  <c r="AE58" i="9"/>
  <c r="AD58" i="9"/>
  <c r="AC58" i="9"/>
  <c r="AB58" i="9"/>
  <c r="AA58" i="9"/>
  <c r="Z58" i="9"/>
  <c r="Y58" i="9"/>
  <c r="X58" i="9"/>
  <c r="W58" i="9"/>
  <c r="V58" i="9"/>
  <c r="U58" i="9"/>
  <c r="T58" i="9"/>
  <c r="Q58" i="9"/>
  <c r="P58" i="9"/>
  <c r="O58" i="9"/>
  <c r="N58" i="9"/>
  <c r="M58" i="9"/>
  <c r="L58" i="9"/>
  <c r="K58" i="9"/>
  <c r="J58" i="9"/>
  <c r="I58" i="9"/>
  <c r="H58" i="9"/>
  <c r="G58" i="9"/>
  <c r="F58" i="9"/>
  <c r="E58" i="9"/>
  <c r="D58" i="9"/>
  <c r="C58" i="9"/>
  <c r="B58" i="9"/>
  <c r="AY57" i="9"/>
  <c r="AX57" i="9"/>
  <c r="S57" i="9"/>
  <c r="R57" i="9"/>
  <c r="AY56" i="9"/>
  <c r="AX56" i="9"/>
  <c r="S56" i="9"/>
  <c r="R56" i="9"/>
  <c r="AY55" i="9"/>
  <c r="AX55" i="9"/>
  <c r="S55" i="9"/>
  <c r="R55" i="9"/>
  <c r="AY54" i="9"/>
  <c r="AX54" i="9"/>
  <c r="S54" i="9"/>
  <c r="R54" i="9"/>
  <c r="AY53" i="9"/>
  <c r="AX53" i="9"/>
  <c r="S53" i="9"/>
  <c r="R53" i="9"/>
  <c r="AY52" i="9"/>
  <c r="AX52" i="9"/>
  <c r="S52" i="9"/>
  <c r="R52" i="9"/>
  <c r="AY51" i="9"/>
  <c r="AX51" i="9"/>
  <c r="S51" i="9"/>
  <c r="R51" i="9"/>
  <c r="AY50" i="9"/>
  <c r="AX50" i="9"/>
  <c r="S50" i="9"/>
  <c r="R50" i="9"/>
  <c r="AY49" i="9"/>
  <c r="AX49" i="9"/>
  <c r="S49" i="9"/>
  <c r="R49" i="9"/>
  <c r="AY48" i="9"/>
  <c r="AX48" i="9"/>
  <c r="S48" i="9"/>
  <c r="R48" i="9"/>
  <c r="AY47" i="9"/>
  <c r="AX47" i="9"/>
  <c r="S47" i="9"/>
  <c r="R47" i="9"/>
  <c r="AY46" i="9"/>
  <c r="AX46" i="9"/>
  <c r="S46" i="9"/>
  <c r="R46" i="9"/>
  <c r="AY45" i="9"/>
  <c r="AX45" i="9"/>
  <c r="S45" i="9"/>
  <c r="R45" i="9"/>
  <c r="AY44" i="9"/>
  <c r="AX44" i="9"/>
  <c r="S44" i="9"/>
  <c r="R44" i="9"/>
  <c r="AY43" i="9"/>
  <c r="AX43" i="9"/>
  <c r="S43" i="9"/>
  <c r="R43" i="9"/>
  <c r="AY42" i="9"/>
  <c r="AX42" i="9"/>
  <c r="S42" i="9"/>
  <c r="R42" i="9"/>
  <c r="AY41" i="9"/>
  <c r="AX41" i="9"/>
  <c r="S41" i="9"/>
  <c r="R41" i="9"/>
  <c r="AY40" i="9"/>
  <c r="AX40" i="9"/>
  <c r="S40" i="9"/>
  <c r="R40" i="9"/>
  <c r="AY39" i="9"/>
  <c r="AX39" i="9"/>
  <c r="S39" i="9"/>
  <c r="R39" i="9"/>
  <c r="AY38" i="9"/>
  <c r="AX38" i="9"/>
  <c r="S38" i="9"/>
  <c r="R38" i="9"/>
  <c r="AY37" i="9"/>
  <c r="AX37" i="9"/>
  <c r="AX58" i="9" s="1"/>
  <c r="S37" i="9"/>
  <c r="R37" i="9"/>
  <c r="R58" i="9" s="1"/>
  <c r="BK32" i="9"/>
  <c r="BJ32" i="9"/>
  <c r="BI32" i="9"/>
  <c r="BH32" i="9"/>
  <c r="BG32" i="9"/>
  <c r="BF32" i="9"/>
  <c r="BE32" i="9"/>
  <c r="BD32" i="9"/>
  <c r="BC32" i="9"/>
  <c r="BB32" i="9"/>
  <c r="BA32" i="9"/>
  <c r="AZ32" i="9"/>
  <c r="AW32" i="9"/>
  <c r="AV32" i="9"/>
  <c r="AU32" i="9"/>
  <c r="AT32" i="9"/>
  <c r="AS32" i="9"/>
  <c r="AR32" i="9"/>
  <c r="AQ32" i="9"/>
  <c r="AP32" i="9"/>
  <c r="AO32" i="9"/>
  <c r="AN32" i="9"/>
  <c r="AM32" i="9"/>
  <c r="AL32" i="9"/>
  <c r="AK32" i="9"/>
  <c r="AJ32" i="9"/>
  <c r="AI32" i="9"/>
  <c r="AH32" i="9"/>
  <c r="AE32" i="9"/>
  <c r="AD32" i="9"/>
  <c r="AC32" i="9"/>
  <c r="AB32" i="9"/>
  <c r="AA32" i="9"/>
  <c r="Z32" i="9"/>
  <c r="Y32" i="9"/>
  <c r="X32" i="9"/>
  <c r="W32" i="9"/>
  <c r="V32" i="9"/>
  <c r="U32" i="9"/>
  <c r="T32" i="9"/>
  <c r="Q32" i="9"/>
  <c r="P32" i="9"/>
  <c r="O32" i="9"/>
  <c r="N32" i="9"/>
  <c r="M32" i="9"/>
  <c r="L32" i="9"/>
  <c r="K32" i="9"/>
  <c r="J32" i="9"/>
  <c r="I32" i="9"/>
  <c r="H32" i="9"/>
  <c r="G32" i="9"/>
  <c r="F32" i="9"/>
  <c r="E32" i="9"/>
  <c r="D32" i="9"/>
  <c r="C32" i="9"/>
  <c r="B32" i="9"/>
  <c r="AY31" i="9"/>
  <c r="AX31" i="9"/>
  <c r="S31" i="9"/>
  <c r="R31" i="9"/>
  <c r="AY30" i="9"/>
  <c r="AX30" i="9"/>
  <c r="S30" i="9"/>
  <c r="R30" i="9"/>
  <c r="AY29" i="9"/>
  <c r="AX29" i="9"/>
  <c r="S29" i="9"/>
  <c r="R29" i="9"/>
  <c r="AY28" i="9"/>
  <c r="AX28" i="9"/>
  <c r="S28" i="9"/>
  <c r="R28" i="9"/>
  <c r="AY27" i="9"/>
  <c r="AX27" i="9"/>
  <c r="S27" i="9"/>
  <c r="R27" i="9"/>
  <c r="AY26" i="9"/>
  <c r="AX26" i="9"/>
  <c r="S26" i="9"/>
  <c r="R26" i="9"/>
  <c r="AY25" i="9"/>
  <c r="AX25" i="9"/>
  <c r="S25" i="9"/>
  <c r="R25" i="9"/>
  <c r="AY24" i="9"/>
  <c r="AX24" i="9"/>
  <c r="S24" i="9"/>
  <c r="R24" i="9"/>
  <c r="AY23" i="9"/>
  <c r="AX23" i="9"/>
  <c r="S23" i="9"/>
  <c r="R23" i="9"/>
  <c r="AY22" i="9"/>
  <c r="AX22" i="9"/>
  <c r="S22" i="9"/>
  <c r="R22" i="9"/>
  <c r="AY21" i="9"/>
  <c r="AX21" i="9"/>
  <c r="S21" i="9"/>
  <c r="R21" i="9"/>
  <c r="AY20" i="9"/>
  <c r="AX20" i="9"/>
  <c r="S20" i="9"/>
  <c r="R20" i="9"/>
  <c r="AY19" i="9"/>
  <c r="AX19" i="9"/>
  <c r="S19" i="9"/>
  <c r="R19" i="9"/>
  <c r="AY18" i="9"/>
  <c r="AX18" i="9"/>
  <c r="S18" i="9"/>
  <c r="R18" i="9"/>
  <c r="AY17" i="9"/>
  <c r="AX17" i="9"/>
  <c r="S17" i="9"/>
  <c r="R17" i="9"/>
  <c r="AY16" i="9"/>
  <c r="AX16" i="9"/>
  <c r="S16" i="9"/>
  <c r="R16" i="9"/>
  <c r="AY15" i="9"/>
  <c r="AX15" i="9"/>
  <c r="S15" i="9"/>
  <c r="R15" i="9"/>
  <c r="AY14" i="9"/>
  <c r="AX14" i="9"/>
  <c r="S14" i="9"/>
  <c r="R14" i="9"/>
  <c r="AY13" i="9"/>
  <c r="AX13" i="9"/>
  <c r="S13" i="9"/>
  <c r="R13" i="9"/>
  <c r="AY12" i="9"/>
  <c r="AX12" i="9"/>
  <c r="S12" i="9"/>
  <c r="R12" i="9"/>
  <c r="AY11" i="9"/>
  <c r="AY32" i="9" s="1"/>
  <c r="AX11" i="9"/>
  <c r="AX32" i="9" s="1"/>
  <c r="S11" i="9"/>
  <c r="R11" i="9"/>
  <c r="G7" i="2"/>
  <c r="F5" i="1"/>
  <c r="G5" i="2"/>
  <c r="H5" i="2" s="1"/>
  <c r="F4" i="1"/>
  <c r="C20" i="1" s="1"/>
  <c r="AA29" i="2"/>
  <c r="Z29" i="2"/>
  <c r="Y29" i="2"/>
  <c r="X29" i="2"/>
  <c r="W29" i="2"/>
  <c r="V29" i="2"/>
  <c r="U29" i="2"/>
  <c r="T29" i="2"/>
  <c r="S29" i="2"/>
  <c r="R29" i="2"/>
  <c r="Q29" i="2"/>
  <c r="P29" i="2"/>
  <c r="O29" i="2"/>
  <c r="N29" i="2"/>
  <c r="M29" i="2"/>
  <c r="L29" i="2"/>
  <c r="K29" i="2"/>
  <c r="J29" i="2"/>
  <c r="I29" i="2"/>
  <c r="H29" i="2"/>
  <c r="E29" i="2"/>
  <c r="AA28" i="2"/>
  <c r="Z28" i="2"/>
  <c r="Y28" i="2"/>
  <c r="X28" i="2"/>
  <c r="W28" i="2"/>
  <c r="V28" i="2"/>
  <c r="U28" i="2"/>
  <c r="T28" i="2"/>
  <c r="S28" i="2"/>
  <c r="R28" i="2"/>
  <c r="Q28" i="2"/>
  <c r="P28" i="2"/>
  <c r="O28" i="2"/>
  <c r="N28" i="2"/>
  <c r="M28" i="2"/>
  <c r="L28" i="2"/>
  <c r="K28" i="2"/>
  <c r="J28" i="2"/>
  <c r="I28" i="2"/>
  <c r="H28" i="2"/>
  <c r="E28" i="2"/>
  <c r="AA27" i="2"/>
  <c r="Z27" i="2"/>
  <c r="Y27" i="2"/>
  <c r="X27" i="2"/>
  <c r="W27" i="2"/>
  <c r="V27" i="2"/>
  <c r="U27" i="2"/>
  <c r="T27" i="2"/>
  <c r="S27" i="2"/>
  <c r="R27" i="2"/>
  <c r="Q27" i="2"/>
  <c r="P27" i="2"/>
  <c r="O27" i="2"/>
  <c r="N27" i="2"/>
  <c r="M27" i="2"/>
  <c r="L27" i="2"/>
  <c r="K27" i="2"/>
  <c r="J27" i="2"/>
  <c r="I27" i="2"/>
  <c r="H27" i="2"/>
  <c r="E27" i="2"/>
  <c r="AA26" i="2"/>
  <c r="Z26" i="2"/>
  <c r="Y26" i="2"/>
  <c r="X26" i="2"/>
  <c r="W26" i="2"/>
  <c r="V26" i="2"/>
  <c r="U26" i="2"/>
  <c r="T26" i="2"/>
  <c r="S26" i="2"/>
  <c r="R26" i="2"/>
  <c r="Q26" i="2"/>
  <c r="P26" i="2"/>
  <c r="O26" i="2"/>
  <c r="N26" i="2"/>
  <c r="M26" i="2"/>
  <c r="L26" i="2"/>
  <c r="K26" i="2"/>
  <c r="J26" i="2"/>
  <c r="I26" i="2"/>
  <c r="H26" i="2"/>
  <c r="E26" i="2"/>
  <c r="AA24" i="2"/>
  <c r="Z24" i="2"/>
  <c r="Y24" i="2"/>
  <c r="X24" i="2"/>
  <c r="W24" i="2"/>
  <c r="V24" i="2"/>
  <c r="U24" i="2"/>
  <c r="T24" i="2"/>
  <c r="S24" i="2"/>
  <c r="R24" i="2"/>
  <c r="Q24" i="2"/>
  <c r="P24" i="2"/>
  <c r="O24" i="2"/>
  <c r="N24" i="2"/>
  <c r="M24" i="2"/>
  <c r="L24" i="2"/>
  <c r="K24" i="2"/>
  <c r="J24" i="2"/>
  <c r="I24" i="2"/>
  <c r="H24" i="2"/>
  <c r="E24" i="2"/>
  <c r="C24" i="2"/>
  <c r="G23" i="2"/>
  <c r="AC23" i="2" s="1"/>
  <c r="AC29" i="2" s="1"/>
  <c r="F23" i="2"/>
  <c r="D23" i="2"/>
  <c r="D29" i="2" s="1"/>
  <c r="G22" i="2"/>
  <c r="AC22" i="2" s="1"/>
  <c r="AC28" i="2" s="1"/>
  <c r="F22" i="2"/>
  <c r="G21" i="2"/>
  <c r="AC21" i="2" s="1"/>
  <c r="AC27" i="2" s="1"/>
  <c r="F21" i="2"/>
  <c r="D21" i="2"/>
  <c r="D27" i="2" s="1"/>
  <c r="G20" i="2"/>
  <c r="F20" i="2"/>
  <c r="D20" i="2"/>
  <c r="AC18" i="2"/>
  <c r="AB18" i="2"/>
  <c r="AA18" i="2"/>
  <c r="Z18" i="2"/>
  <c r="Y18" i="2"/>
  <c r="X18" i="2"/>
  <c r="W18" i="2"/>
  <c r="W30" i="2" s="1"/>
  <c r="V18" i="2"/>
  <c r="U18" i="2"/>
  <c r="T18" i="2"/>
  <c r="S18" i="2"/>
  <c r="R18" i="2"/>
  <c r="Q18" i="2"/>
  <c r="P18" i="2"/>
  <c r="O18" i="2"/>
  <c r="O30" i="2" s="1"/>
  <c r="N18" i="2"/>
  <c r="M18" i="2"/>
  <c r="L18" i="2"/>
  <c r="K18" i="2"/>
  <c r="J18" i="2"/>
  <c r="I18" i="2"/>
  <c r="H18" i="2"/>
  <c r="E18" i="2"/>
  <c r="E30" i="2" s="1"/>
  <c r="D18" i="2"/>
  <c r="G17" i="2"/>
  <c r="F17" i="2"/>
  <c r="C17" i="2"/>
  <c r="C29" i="2" s="1"/>
  <c r="G16" i="2"/>
  <c r="F16" i="2"/>
  <c r="C16" i="2"/>
  <c r="C28" i="2" s="1"/>
  <c r="G15" i="2"/>
  <c r="G27" i="2" s="1"/>
  <c r="F15" i="2"/>
  <c r="C15" i="2"/>
  <c r="C27" i="2" s="1"/>
  <c r="G14" i="2"/>
  <c r="F14" i="2"/>
  <c r="C14" i="2"/>
  <c r="K8" i="2"/>
  <c r="E8" i="2"/>
  <c r="F4" i="2" s="1"/>
  <c r="C8" i="2"/>
  <c r="N7" i="2"/>
  <c r="O7" i="2" s="1"/>
  <c r="M7" i="2"/>
  <c r="H7" i="2"/>
  <c r="D7" i="2"/>
  <c r="N6" i="2"/>
  <c r="O6" i="2" s="1"/>
  <c r="M6" i="2"/>
  <c r="G6" i="2"/>
  <c r="H6" i="2" s="1"/>
  <c r="D6" i="2"/>
  <c r="N5" i="2"/>
  <c r="O5" i="2" s="1"/>
  <c r="M5" i="2"/>
  <c r="D5" i="2"/>
  <c r="N4" i="2"/>
  <c r="L4" i="2"/>
  <c r="L8" i="2" s="1"/>
  <c r="D4" i="2"/>
  <c r="AA29" i="1"/>
  <c r="Z29" i="1"/>
  <c r="Y29" i="1"/>
  <c r="X29" i="1"/>
  <c r="W29" i="1"/>
  <c r="V29" i="1"/>
  <c r="U29" i="1"/>
  <c r="T29" i="1"/>
  <c r="S29" i="1"/>
  <c r="R29" i="1"/>
  <c r="Q29" i="1"/>
  <c r="P29" i="1"/>
  <c r="O29" i="1"/>
  <c r="N29" i="1"/>
  <c r="M29" i="1"/>
  <c r="L29" i="1"/>
  <c r="K29" i="1"/>
  <c r="J29" i="1"/>
  <c r="I29" i="1"/>
  <c r="H29" i="1"/>
  <c r="D29" i="1"/>
  <c r="AA28" i="1"/>
  <c r="Z28" i="1"/>
  <c r="Y28" i="1"/>
  <c r="X28" i="1"/>
  <c r="W28" i="1"/>
  <c r="V28" i="1"/>
  <c r="U28" i="1"/>
  <c r="T28" i="1"/>
  <c r="S28" i="1"/>
  <c r="R28" i="1"/>
  <c r="Q28" i="1"/>
  <c r="P28" i="1"/>
  <c r="O28" i="1"/>
  <c r="N28" i="1"/>
  <c r="M28" i="1"/>
  <c r="L28" i="1"/>
  <c r="K28" i="1"/>
  <c r="J28" i="1"/>
  <c r="I28" i="1"/>
  <c r="H28" i="1"/>
  <c r="D28" i="1"/>
  <c r="AA27" i="1"/>
  <c r="Z27" i="1"/>
  <c r="Y27" i="1"/>
  <c r="X27" i="1"/>
  <c r="W27" i="1"/>
  <c r="V27" i="1"/>
  <c r="U27" i="1"/>
  <c r="T27" i="1"/>
  <c r="S27" i="1"/>
  <c r="R27" i="1"/>
  <c r="Q27" i="1"/>
  <c r="P27" i="1"/>
  <c r="O27" i="1"/>
  <c r="N27" i="1"/>
  <c r="M27" i="1"/>
  <c r="L27" i="1"/>
  <c r="K27" i="1"/>
  <c r="J27" i="1"/>
  <c r="I27" i="1"/>
  <c r="H27" i="1"/>
  <c r="D27" i="1"/>
  <c r="AA26" i="1"/>
  <c r="Z26" i="1"/>
  <c r="Y26" i="1"/>
  <c r="X26" i="1"/>
  <c r="W26" i="1"/>
  <c r="V26" i="1"/>
  <c r="U26" i="1"/>
  <c r="T26" i="1"/>
  <c r="S26" i="1"/>
  <c r="R26" i="1"/>
  <c r="Q26" i="1"/>
  <c r="P26" i="1"/>
  <c r="O26" i="1"/>
  <c r="N26" i="1"/>
  <c r="M26" i="1"/>
  <c r="L26" i="1"/>
  <c r="K26" i="1"/>
  <c r="J26" i="1"/>
  <c r="I26" i="1"/>
  <c r="H26" i="1"/>
  <c r="D26" i="1"/>
  <c r="AA24" i="1"/>
  <c r="Z24" i="1"/>
  <c r="Y24" i="1"/>
  <c r="X24" i="1"/>
  <c r="W24" i="1"/>
  <c r="V24" i="1"/>
  <c r="U24" i="1"/>
  <c r="T24" i="1"/>
  <c r="S24" i="1"/>
  <c r="R24" i="1"/>
  <c r="Q24" i="1"/>
  <c r="P24" i="1"/>
  <c r="O24" i="1"/>
  <c r="N24" i="1"/>
  <c r="M24" i="1"/>
  <c r="L24" i="1"/>
  <c r="K24" i="1"/>
  <c r="J24" i="1"/>
  <c r="I24" i="1"/>
  <c r="H24" i="1"/>
  <c r="F24" i="1"/>
  <c r="D24" i="1"/>
  <c r="G23" i="1"/>
  <c r="E23" i="1"/>
  <c r="E29" i="1" s="1"/>
  <c r="G22" i="1"/>
  <c r="E22" i="1"/>
  <c r="E28" i="1" s="1"/>
  <c r="G21" i="1"/>
  <c r="E21" i="1"/>
  <c r="E27" i="1" s="1"/>
  <c r="G20" i="1"/>
  <c r="E20" i="1"/>
  <c r="AC18" i="1"/>
  <c r="AB18" i="1"/>
  <c r="AA18" i="1"/>
  <c r="Z18" i="1"/>
  <c r="Y18" i="1"/>
  <c r="X18" i="1"/>
  <c r="W18" i="1"/>
  <c r="V18" i="1"/>
  <c r="U18" i="1"/>
  <c r="T18" i="1"/>
  <c r="S18" i="1"/>
  <c r="R18" i="1"/>
  <c r="Q18" i="1"/>
  <c r="P18" i="1"/>
  <c r="O18" i="1"/>
  <c r="N18" i="1"/>
  <c r="M18" i="1"/>
  <c r="L18" i="1"/>
  <c r="K18" i="1"/>
  <c r="J18" i="1"/>
  <c r="I18" i="1"/>
  <c r="H18" i="1"/>
  <c r="E18" i="1"/>
  <c r="D18" i="1"/>
  <c r="G17" i="1"/>
  <c r="G29" i="1" s="1"/>
  <c r="C17" i="1"/>
  <c r="F17" i="1" s="1"/>
  <c r="F29" i="1" s="1"/>
  <c r="G16" i="1"/>
  <c r="C16" i="1"/>
  <c r="G15" i="1"/>
  <c r="G27" i="1" s="1"/>
  <c r="C15" i="1"/>
  <c r="G14" i="1"/>
  <c r="C14" i="1"/>
  <c r="F14" i="1" s="1"/>
  <c r="F26" i="1" s="1"/>
  <c r="C8" i="1"/>
  <c r="F7" i="1"/>
  <c r="C23" i="1" s="1"/>
  <c r="E7" i="1"/>
  <c r="F6" i="1"/>
  <c r="E6" i="1"/>
  <c r="E5" i="1"/>
  <c r="D4" i="1"/>
  <c r="D16" i="12" l="1"/>
  <c r="M4" i="2"/>
  <c r="C18" i="2"/>
  <c r="C30" i="2" s="1"/>
  <c r="J30" i="2"/>
  <c r="R30" i="2"/>
  <c r="Z30" i="2"/>
  <c r="AC20" i="1"/>
  <c r="N30" i="1"/>
  <c r="V30" i="1"/>
  <c r="G29" i="2"/>
  <c r="K30" i="2"/>
  <c r="S30" i="2"/>
  <c r="AA30" i="2"/>
  <c r="L30" i="1"/>
  <c r="D30" i="1"/>
  <c r="G18" i="1"/>
  <c r="J30" i="1"/>
  <c r="R30" i="1"/>
  <c r="Z30" i="1"/>
  <c r="S58" i="9"/>
  <c r="F27" i="2"/>
  <c r="N30" i="2"/>
  <c r="V30" i="2"/>
  <c r="S32" i="9"/>
  <c r="AY58" i="9"/>
  <c r="R32" i="9"/>
  <c r="G7" i="1"/>
  <c r="AB21" i="2"/>
  <c r="AB27" i="2" s="1"/>
  <c r="K30" i="1"/>
  <c r="O30" i="1"/>
  <c r="S30" i="1"/>
  <c r="W30" i="1"/>
  <c r="AA30" i="1"/>
  <c r="F26" i="2"/>
  <c r="AC21" i="1"/>
  <c r="AC27" i="1" s="1"/>
  <c r="H30" i="1"/>
  <c r="P30" i="1"/>
  <c r="T30" i="1"/>
  <c r="X30" i="1"/>
  <c r="F5" i="2"/>
  <c r="G18" i="2"/>
  <c r="F29" i="2"/>
  <c r="H30" i="2"/>
  <c r="L30" i="2"/>
  <c r="P30" i="2"/>
  <c r="T30" i="2"/>
  <c r="X30" i="2"/>
  <c r="L36" i="12"/>
  <c r="G28" i="1"/>
  <c r="M8" i="2"/>
  <c r="AB23" i="2"/>
  <c r="AB29" i="2" s="1"/>
  <c r="C26" i="2"/>
  <c r="D8" i="12"/>
  <c r="D20" i="12" s="1"/>
  <c r="G26" i="1"/>
  <c r="G30" i="1" s="1"/>
  <c r="G28" i="2"/>
  <c r="AB20" i="2"/>
  <c r="G24" i="1"/>
  <c r="G4" i="1"/>
  <c r="F24" i="2"/>
  <c r="AB20" i="1"/>
  <c r="C26" i="1"/>
  <c r="AB23" i="1"/>
  <c r="AB29" i="1" s="1"/>
  <c r="C29" i="1"/>
  <c r="E24" i="1"/>
  <c r="AC23" i="1"/>
  <c r="AC29" i="1" s="1"/>
  <c r="N8" i="2"/>
  <c r="O4" i="2"/>
  <c r="G24" i="2"/>
  <c r="G30" i="2" s="1"/>
  <c r="AC20" i="2"/>
  <c r="D8" i="1"/>
  <c r="E4" i="1"/>
  <c r="E8" i="1" s="1"/>
  <c r="C22" i="1"/>
  <c r="AB22" i="1" s="1"/>
  <c r="AB28" i="1" s="1"/>
  <c r="G6" i="1"/>
  <c r="F16" i="1"/>
  <c r="F28" i="1" s="1"/>
  <c r="I30" i="1"/>
  <c r="M30" i="1"/>
  <c r="Q30" i="1"/>
  <c r="U30" i="1"/>
  <c r="Y30" i="1"/>
  <c r="F28" i="2"/>
  <c r="I30" i="2"/>
  <c r="M30" i="2"/>
  <c r="Q30" i="2"/>
  <c r="U30" i="2"/>
  <c r="Y30" i="2"/>
  <c r="AB26" i="2"/>
  <c r="D22" i="2"/>
  <c r="G26" i="2"/>
  <c r="G5" i="1"/>
  <c r="C21" i="1"/>
  <c r="AB21" i="1" s="1"/>
  <c r="AB27" i="1" s="1"/>
  <c r="F15" i="1"/>
  <c r="F27" i="1" s="1"/>
  <c r="F6" i="2"/>
  <c r="F7" i="2"/>
  <c r="D24" i="2"/>
  <c r="D30" i="2" s="1"/>
  <c r="F8" i="1"/>
  <c r="AC26" i="1"/>
  <c r="AC30" i="1" s="1"/>
  <c r="AC22" i="1"/>
  <c r="AC28" i="1" s="1"/>
  <c r="F18" i="2"/>
  <c r="C18" i="1"/>
  <c r="E26" i="1"/>
  <c r="E30" i="1" s="1"/>
  <c r="D26" i="2"/>
  <c r="F30" i="1" l="1"/>
  <c r="C27" i="1"/>
  <c r="F30" i="2"/>
  <c r="G4" i="2"/>
  <c r="AB22" i="2"/>
  <c r="D28" i="2"/>
  <c r="AC26" i="2"/>
  <c r="AC24" i="2"/>
  <c r="AC30" i="2" s="1"/>
  <c r="F18" i="1"/>
  <c r="AC24" i="1"/>
  <c r="C28" i="1"/>
  <c r="C30" i="1" s="1"/>
  <c r="C24" i="1"/>
  <c r="AB24" i="1"/>
  <c r="AB26" i="1"/>
  <c r="AB30" i="1" s="1"/>
  <c r="AB28" i="2" l="1"/>
  <c r="AB24" i="2"/>
  <c r="AB30" i="2" s="1"/>
  <c r="G8" i="2"/>
  <c r="H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2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00000000-0006-0000-02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3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00000000-0006-0000-03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5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00000000-0006-0000-05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5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W5" authorId="0" shapeId="0" xr:uid="{00000000-0006-0000-0600-000001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cualitativa del cumplimiento en coherencia con el avance del indicador.
</t>
        </r>
        <r>
          <rPr>
            <sz val="10"/>
            <color indexed="81"/>
            <rFont val="Tahoma"/>
            <family val="2"/>
          </rPr>
          <t>De presentarse el mismo reporte (meta 1..n) indicarlo. ejemplo: avance reportado en proyecto 7738, actividad 1.</t>
        </r>
      </text>
    </comment>
    <comment ref="AX5" authorId="0" shapeId="0" xr:uid="{00000000-0006-0000-0600-000002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cualitativa del cumplimiento en coherencia con el avance del indicador.
</t>
        </r>
        <r>
          <rPr>
            <sz val="10"/>
            <color indexed="81"/>
            <rFont val="Tahoma"/>
            <family val="2"/>
          </rPr>
          <t>De presentarse el mismo reporte (meta 1..n) indicarlo. ejemplo: avance reportado en proyecto 7738, actividad 1.</t>
        </r>
      </text>
    </comment>
    <comment ref="AY5" authorId="0" shapeId="0" xr:uid="{00000000-0006-0000-0600-000003000000}">
      <text>
        <r>
          <rPr>
            <b/>
            <sz val="10"/>
            <color indexed="81"/>
            <rFont val="Tahoma"/>
            <family val="2"/>
          </rPr>
          <t>Microsoft Office User:</t>
        </r>
        <r>
          <rPr>
            <sz val="10"/>
            <color indexed="81"/>
            <rFont val="Tahoma"/>
            <family val="2"/>
          </rPr>
          <t xml:space="preserve">
</t>
        </r>
        <r>
          <rPr>
            <sz val="10"/>
            <color indexed="81"/>
            <rFont val="Tahoma"/>
            <family val="2"/>
          </rPr>
          <t>Relacionar el detalle del retraso, en coherencia con la programación de cada periodo. De presentarse esta situación es obligatorio diligenciar este campo.</t>
        </r>
      </text>
    </comment>
    <comment ref="AZ5" authorId="0" shapeId="0" xr:uid="{00000000-0006-0000-0600-000004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de las alternativas de solución </t>
        </r>
      </text>
    </comment>
    <comment ref="A11" authorId="0" shapeId="0" xr:uid="{00000000-0006-0000-0600-000005000000}">
      <text>
        <r>
          <rPr>
            <b/>
            <sz val="10"/>
            <color indexed="81"/>
            <rFont val="Tahoma"/>
            <family val="2"/>
          </rPr>
          <t>Microsoft Office User:</t>
        </r>
        <r>
          <rPr>
            <sz val="10"/>
            <color indexed="81"/>
            <rFont val="Tahoma"/>
            <family val="2"/>
          </rPr>
          <t xml:space="preserve">
</t>
        </r>
        <r>
          <rPr>
            <sz val="10"/>
            <color indexed="81"/>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600-000006000000}">
      <text>
        <r>
          <rPr>
            <b/>
            <sz val="10"/>
            <color indexed="81"/>
            <rFont val="Tahoma"/>
            <family val="2"/>
          </rPr>
          <t>Microsoft Office User:</t>
        </r>
        <r>
          <rPr>
            <sz val="10"/>
            <color indexed="81"/>
            <rFont val="Tahoma"/>
            <family val="2"/>
          </rPr>
          <t xml:space="preserve">
</t>
        </r>
        <r>
          <rPr>
            <sz val="10"/>
            <color indexed="81"/>
            <rFont val="Tahoma"/>
            <family val="2"/>
          </rPr>
          <t xml:space="preserve">Corresponde a la meta PDD o meta proyecto articulada con el indicador a medir.
</t>
        </r>
        <r>
          <rPr>
            <sz val="10"/>
            <color indexed="81"/>
            <rFont val="Tahoma"/>
            <family val="2"/>
          </rPr>
          <t xml:space="preserve">Así mismo se podrá establecer una meta nueva en caso de evidenciar la necesidad. </t>
        </r>
      </text>
    </comment>
    <comment ref="J11" authorId="0" shapeId="0" xr:uid="{00000000-0006-0000-0600-000007000000}">
      <text>
        <r>
          <rPr>
            <b/>
            <sz val="10"/>
            <color indexed="81"/>
            <rFont val="Tahoma"/>
            <family val="2"/>
          </rPr>
          <t>Microsoft Office User:</t>
        </r>
        <r>
          <rPr>
            <sz val="10"/>
            <color indexed="81"/>
            <rFont val="Tahoma"/>
            <family val="2"/>
          </rPr>
          <t xml:space="preserve">
</t>
        </r>
        <r>
          <rPr>
            <sz val="10"/>
            <color indexed="81"/>
            <rFont val="Tahoma"/>
            <family val="2"/>
          </rPr>
          <t xml:space="preserve">Detallar la expresión cualitativa del indicador.
</t>
        </r>
        <r>
          <rPr>
            <sz val="10"/>
            <color indexed="81"/>
            <rFont val="Tahoma"/>
            <family val="2"/>
          </rPr>
          <t>Objeto + condición deseada del objeto (verbo conjugado) + elementos adicionales de contexto descriptivo</t>
        </r>
      </text>
    </comment>
    <comment ref="K11" authorId="0" shapeId="0" xr:uid="{00000000-0006-0000-0600-000008000000}">
      <text>
        <r>
          <rPr>
            <b/>
            <sz val="10"/>
            <color indexed="81"/>
            <rFont val="Tahoma"/>
            <family val="2"/>
          </rPr>
          <t>Microsoft Office User:</t>
        </r>
        <r>
          <rPr>
            <sz val="10"/>
            <color indexed="81"/>
            <rFont val="Tahoma"/>
            <family val="2"/>
          </rPr>
          <t xml:space="preserve">
</t>
        </r>
        <r>
          <rPr>
            <sz val="10"/>
            <color indexed="81"/>
            <rFont val="Tahoma"/>
            <family val="2"/>
          </rPr>
          <t xml:space="preserve">En coherencia con los mediciones establecidas por la SDH, Corresponde a:
</t>
        </r>
        <r>
          <rPr>
            <sz val="10"/>
            <color indexed="81"/>
            <rFont val="Tahoma"/>
            <family val="2"/>
          </rPr>
          <t xml:space="preserve">Suma 
</t>
        </r>
        <r>
          <rPr>
            <sz val="10"/>
            <color indexed="81"/>
            <rFont val="Tahoma"/>
            <family val="2"/>
          </rPr>
          <t xml:space="preserve">Creciente
</t>
        </r>
        <r>
          <rPr>
            <sz val="10"/>
            <color indexed="81"/>
            <rFont val="Tahoma"/>
            <family val="2"/>
          </rPr>
          <t xml:space="preserve">Decreciente
</t>
        </r>
        <r>
          <rPr>
            <sz val="10"/>
            <color indexed="81"/>
            <rFont val="Tahoma"/>
            <family val="2"/>
          </rPr>
          <t>Constante</t>
        </r>
      </text>
    </comment>
    <comment ref="N11" authorId="0" shapeId="0" xr:uid="{00000000-0006-0000-0600-000009000000}">
      <text>
        <r>
          <rPr>
            <b/>
            <sz val="10"/>
            <color indexed="81"/>
            <rFont val="Tahoma"/>
            <family val="2"/>
          </rPr>
          <t>Microsoft Office User:</t>
        </r>
        <r>
          <rPr>
            <sz val="10"/>
            <color indexed="81"/>
            <rFont val="Tahoma"/>
            <family val="2"/>
          </rPr>
          <t xml:space="preserve">
</t>
        </r>
        <r>
          <rPr>
            <sz val="10"/>
            <color indexed="81"/>
            <rFont val="Tahoma"/>
            <family val="2"/>
          </rPr>
          <t>Corresponde a la descripción detallada de la medición del indicador y la formula del mismo</t>
        </r>
      </text>
    </comment>
    <comment ref="T11" authorId="0" shapeId="0" xr:uid="{00000000-0006-0000-0600-00000A000000}">
      <text>
        <r>
          <rPr>
            <b/>
            <sz val="10"/>
            <color indexed="81"/>
            <rFont val="Tahoma"/>
            <family val="2"/>
          </rPr>
          <t>Microsoft Office User:</t>
        </r>
        <r>
          <rPr>
            <sz val="10"/>
            <color indexed="81"/>
            <rFont val="Tahoma"/>
            <family val="2"/>
          </rPr>
          <t xml:space="preserve">
</t>
        </r>
        <r>
          <rPr>
            <sz val="10"/>
            <color indexed="81"/>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<sst xmlns="http://schemas.openxmlformats.org/spreadsheetml/2006/main" count="1471" uniqueCount="542">
  <si>
    <t>RESERVA DEF</t>
  </si>
  <si>
    <t>LIBERACIÓN</t>
  </si>
  <si>
    <t>GIRO</t>
  </si>
  <si>
    <t>PLAN DE ACCIÓN</t>
  </si>
  <si>
    <t>VALIDACIÓN</t>
  </si>
  <si>
    <t>META 1</t>
  </si>
  <si>
    <t>META 2</t>
  </si>
  <si>
    <t>META 3</t>
  </si>
  <si>
    <t>META 4</t>
  </si>
  <si>
    <t>ENERO</t>
  </si>
  <si>
    <t>FEBRERO</t>
  </si>
  <si>
    <t>MARZO</t>
  </si>
  <si>
    <t>ABRIL</t>
  </si>
  <si>
    <t>MAYO</t>
  </si>
  <si>
    <t>JUNIO</t>
  </si>
  <si>
    <t>JULIO</t>
  </si>
  <si>
    <t>AGOSTO</t>
  </si>
  <si>
    <t>SEPTIEMBRE</t>
  </si>
  <si>
    <t>OCTUBRE</t>
  </si>
  <si>
    <t>NOVIEMBRE</t>
  </si>
  <si>
    <t>DICIEMBRE</t>
  </si>
  <si>
    <t>ACUMULADO</t>
  </si>
  <si>
    <t>ANULACIONES</t>
  </si>
  <si>
    <t>GIROS</t>
  </si>
  <si>
    <t>SEGUIMIENTO OAP</t>
  </si>
  <si>
    <t>TOTAL</t>
  </si>
  <si>
    <t>CARGADO POR EL PROYECTO</t>
  </si>
  <si>
    <t>DIFERENCIA</t>
  </si>
  <si>
    <t>VIGENCIA TOTAL</t>
  </si>
  <si>
    <t>AJUSTE</t>
  </si>
  <si>
    <t>VIGENCIA DEF</t>
  </si>
  <si>
    <t>RESERVA</t>
  </si>
  <si>
    <t>COMPROMISOS</t>
  </si>
  <si>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</si>
  <si>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</si>
  <si>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</si>
  <si>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</si>
  <si>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</si>
  <si>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</si>
  <si>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</si>
  <si>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</si>
  <si>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DIC</t>
  </si>
  <si>
    <t>FECHA DE REPORTE</t>
  </si>
  <si>
    <t>TIPO DE REPORTE</t>
  </si>
  <si>
    <t>FORMULACION</t>
  </si>
  <si>
    <t>ACTUALIZACION</t>
  </si>
  <si>
    <t>SEGUIMIENTO</t>
  </si>
  <si>
    <t>x</t>
  </si>
  <si>
    <t>NOMBRE DEL PROYECTO</t>
  </si>
  <si>
    <t>7668 - Levantamiento  y análisis de información para la garantía de derechos de las mujeres en  Bogotá</t>
  </si>
  <si>
    <t>PROPÓSITO</t>
  </si>
  <si>
    <t>5 - Construir Bogotá - Región con gobierno abierto, transparente y ciudadanía consciente</t>
  </si>
  <si>
    <t>LOGRO</t>
  </si>
  <si>
    <t>29 - Posicionar globalmente a Bogotá como territorio inteligente (Smart City)</t>
  </si>
  <si>
    <t>PROGRAMA</t>
  </si>
  <si>
    <t>53 - Información para la toma de desiciones</t>
  </si>
  <si>
    <t>DESCRIPCIÓN DE LA META (ACTIVIDAD MGA)</t>
  </si>
  <si>
    <t>1 -  Operar (1) un Sistema de Información sobre los derechos de las mujeres, con datos  proveniente de diferentes fuentes de información internas y externas</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</si>
  <si>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</si>
  <si>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</si>
  <si>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</si>
  <si>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</si>
  <si>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</si>
  <si>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</si>
  <si>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</si>
  <si>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</si>
  <si>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</si>
  <si>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</si>
  <si>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</si>
  <si>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</si>
  <si>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</si>
  <si>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</si>
  <si>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</si>
  <si>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</si>
  <si>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AVANCE</t>
  </si>
  <si>
    <t>PROGRAMACION DE COMPROMISOS</t>
  </si>
  <si>
    <t xml:space="preserve"> -     </t>
  </si>
  <si>
    <t xml:space="preserve"> </t>
  </si>
  <si>
    <t>PROGRAMACION DE GIROS</t>
  </si>
  <si>
    <t xml:space="preserve">-     </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</si>
  <si>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</si>
  <si>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</si>
  <si>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</si>
  <si>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</si>
  <si>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</si>
  <si>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*Octubre: giros por $199.620.000 - Detalle: Contrato 911-2022 TECNOFACTORY S.A.S - BIC
*Septiembre (Anulación $1)-Detalle. Contrato 967-2022 Tecnophone 
*Julio (Liberación $3.867.333) - Detalle: Cto.602_22 Diana Patricia Díaz $3.867.333  
Junio (No se realizaron ni giros, ni liberaciones de reservas) 
Mayo (giros por $1.571.614) - Detalle: Orden de Compra 88193 Transporte terrestre $1.571.614 
Abril (giros por $15.230) - Detalle: Cto.931_22 PUBBLICA S A S  $15.230 M1
Marzo (giros por $4.353.585) - Detalle: Cto.1078_22 EN ALIANZA S.A.S  $4.353.585</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</si>
  <si>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</si>
  <si>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</si>
  <si>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</si>
  <si>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</si>
  <si>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</si>
  <si>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</si>
  <si>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</si>
  <si>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</si>
  <si>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</si>
  <si>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</si>
  <si>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r>
      <rPr>
        <b/>
        <sz val="11"/>
        <color rgb="FF000000"/>
        <rFont val="Times New Roman"/>
        <family val="1"/>
      </rPr>
      <t xml:space="preserve">INFOCUIDADO: </t>
    </r>
    <r>
      <rPr>
        <sz val="11"/>
        <color rgb="FF000000"/>
        <rFont val="Times New Roman"/>
        <family val="1"/>
      </rPr>
      <t xml:space="preserve">Se operó el Sistema de Información de Cuidado con la integración de los servicios y personas atendidas por los 9 sectores que hacen parte del Sistema Distrital de Cuidado. Durante este mes se integraron 36 bases de datos enviadas por las entidades y se tuvieron 4 mesas técnicas con los diversos sectores para la revisión y validación de la información. Se realizó una ficha de cuidado con corte al 31 de octubre. Se realizó la actualización del informe sobre la implementación y el funcionamiento del Sistema Distrital de Cuidado para el Concejo Distrital, con corte al 30 de septiembre del 2023. Igualmente, se realizó la presentación para la última comisión intersectorial de cuidado con los principales indicadores del Sistema Distrital de Cuidado. Por último, se firmaron dos acuerdos de intercambio de información con SDIS y con SDHábitat.
</t>
    </r>
    <r>
      <rPr>
        <b/>
        <sz val="11"/>
        <color rgb="FF000000"/>
        <rFont val="Times New Roman"/>
        <family val="1"/>
      </rPr>
      <t>SIMISIONAL 2.0</t>
    </r>
    <r>
      <rPr>
        <sz val="11"/>
        <color rgb="FF000000"/>
        <rFont val="Times New Roman"/>
        <family val="1"/>
      </rPr>
      <t xml:space="preserve">:Durante el mes de diciembre se realizaron reuniones técnicas con la Subsecretaría de fortalecimiento de Capacidades y Oportunidades, así como con las distintas dependencias  de esa subsecretaría, y la Dirección del Sistema Distrital del Cuidado con el fin de resolver dudas y hallar oportunidades de mejora en el sistema.También se inició la usabilidad y registro de información del sistema con la Dirección de Gestión del Conocimiento y la Dirección de Enfoque Diferncial.
</t>
    </r>
  </si>
  <si>
    <r>
      <rPr>
        <b/>
        <sz val="11"/>
        <color rgb="FF000000"/>
        <rFont val="Times New Roman"/>
        <family val="1"/>
      </rPr>
      <t xml:space="preserve">INFOCUIDADO: </t>
    </r>
    <r>
      <rPr>
        <sz val="11"/>
        <color rgb="FF000000"/>
        <rFont val="Times New Roman"/>
        <family val="1"/>
      </rPr>
      <t xml:space="preserve"> El Sistema de Información de Cuidado opera con los 9 sectores que hacen parte del Sistema Distrital de Cuidado. Durante el 2023, se integraron 431 bases de datos enviadas por las entidades y se tuvieron 84 mesas técnicas con los diversos sectores para la revisión y validación de la información recibida e integrada. Se realizó el aprovisionamiento, configuración y puesta en marcha de la infraestructura Cloud del sistema de información de cuidado, dentro del ecosistema Azure, incluyendo el acompañamiento a la contratación de créditos de nube pública. 
</t>
    </r>
    <r>
      <rPr>
        <b/>
        <sz val="11"/>
        <color rgb="FF000000"/>
        <rFont val="Times New Roman"/>
        <family val="1"/>
      </rPr>
      <t>SIMISIONAL 2.0</t>
    </r>
    <r>
      <rPr>
        <sz val="11"/>
        <color rgb="FF000000"/>
        <rFont val="Times New Roman"/>
        <family val="1"/>
      </rPr>
      <t>:El Sistema de Información del OMEG SIMISIONAL 2,0, cuenta con proceso de actualización y preparación del entorno de la entidad para soportar la migración de SIMISIONAL 2,0  con la Migración de datos, Pruebas integrales del sistema de información y la Instalación y despliegue del sistema de información.
Se  continua el proceso de gestión del cambio, adelantando el cronograma de capacitaciones (en total se han realizado 63 en lo corrido del 2023), recibiendo las recomendaciones y percepciones recopiladas durante la ejecución del plan de trabajo y continuando con un avance importante en el proceso de migración al nuevo sistema, atendiendo, procesando las observaciones recibidas y validando los ajustes al sistema con cada dependencia interezada. Se inició con la usabilidad del sistema y el registro de información por parte de las Direcciones de Gestión del conocimiento y la dirección de Enfoque Diferencial.</t>
    </r>
  </si>
  <si>
    <t>No se presentaron retrasos durante el periodo reportado.
Se dio trámite a la publicación de información y actualización de indicadores en la página web del OMEG. 
Para 2024 como reto de INFOCUIDADO se tiene Continuar operando el sistema con todas las entidades que hacen parte del Sistema Distrital de Cuidado.</t>
  </si>
  <si>
    <r>
      <rPr>
        <b/>
        <sz val="11"/>
        <color rgb="FF000000"/>
        <rFont val="Times New Roman"/>
        <family val="1"/>
      </rPr>
      <t>INFOCUIDADO:</t>
    </r>
    <r>
      <rPr>
        <sz val="11"/>
        <color rgb="FF000000"/>
        <rFont val="Times New Roman"/>
        <family val="1"/>
      </rPr>
      <t xml:space="preserve"> Se cuenta con un Sistema de Información de Cuidado que permite integrar información de todos los servicios que se brindan en el marco del Sistema Distrital de Cuidado. La arquitectura del sistema de información de cuidado incorpora 3 dimensiones clave para su implementación: a) experticia del equipo técnico, b) procesos y procedimientos, y c) infraestructura tecnológica de vanguardia. Además, este permite identificar atenciones y personas únicas que son atendidas por todos los sectores. 
</t>
    </r>
    <r>
      <rPr>
        <b/>
        <sz val="11"/>
        <color rgb="FF000000"/>
        <rFont val="Times New Roman"/>
        <family val="1"/>
      </rPr>
      <t xml:space="preserve">SIMISIONAL 2.0: </t>
    </r>
    <r>
      <rPr>
        <sz val="11"/>
        <color rgb="FF000000"/>
        <rFont val="Times New Roman"/>
        <family val="1"/>
      </rPr>
      <t>Contar con un Sistema de Información 2.0 permite a la entidad mejorar los sistemas de recolección, almacenamiento y consulta de los datos producidos a nivel interno y externo, además contar con herramientas para avanzar en la automatización de procesos e instrumentos apropiados para la recolección de información, mejorar la calidad, veracidad y oportunidad de la información recolectada en las diferentes acciones del Observatorio
La página web del Observatorio de Mujeres y Equidad de Género se constituye en una herramienta para acercar los datos y la información a la ciudadanía, contando no solo con información actualizada y robusta, sino, amigable para su acceso y uso.</t>
    </r>
  </si>
  <si>
    <t>Ejecución</t>
  </si>
  <si>
    <t>DESCRIPCIÓN DE LA ACTIVIDAD (ACCIÓN)</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</si>
  <si>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</si>
  <si>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</si>
  <si>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</si>
  <si>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</si>
  <si>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</si>
  <si>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</si>
  <si>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</si>
  <si>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</si>
  <si>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</si>
  <si>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</si>
  <si>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</si>
  <si>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</si>
  <si>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</si>
  <si>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</si>
  <si>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</si>
  <si>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 xml:space="preserve">Logros y beneficios y Retrasos y alternativas de solución (2.000 caracteres) </t>
  </si>
  <si>
    <t>1. Actualización permanentemente de los indicadores de la bateria de información asociada al sistema de información del OMEG</t>
  </si>
  <si>
    <t xml:space="preserve">Durante el mes de diciembre de 2023, se llevaron a cabo las siguientes actividades como parte de la actualización del OMEG:
1. Se actualizó la información de la sección de violencias con la información de valoraciones por riesgo de feminicidio de  fuente Medicina Legal.  Anexos. Reporte información Medicina Legal corte noviembre 2023
2. Se actualizó la información de la sección de atenciones con la información de SIMisional con corte a noviembre de 2023. Anexo: Reporte información SiMisional corte noviembre 2023
Las actualizaciones se pueden consultar en el vínculo: https://omeg.sdmujer.gov.co/dataindicadores/index.html
</t>
  </si>
  <si>
    <t>2. Operación, actualización de usabilidad de la pàgina del OMEG y publicación de información de interes para usuarias y usuarios del espacio web</t>
  </si>
  <si>
    <t>Como parte de la operación, actualización de usabilidad de la página del OMEG y publicación de información de interes para el mes de diciembre se realizó la publicación de los  reporte de atenciones de la Secretaria de la Mujer teniendo como fuente de información el registro Simisional y las llamadas a la línea purpura. Especificamente:
1. Reporte de Atenciones Secretaría Distrital de la Mujer. Enero 1 a Noviembre 30 de 2023.Publicado el 21 de diciembre de 2023 en el link https://omeg.sdmujer.gov.co/phocadownload/2023/Noviembre/RepAtenciones_NOV30.pdf
Así mismo, se realizó la publicación de los siguientes documentos:
a. Día Internacional de la Eliminación de la Violencia contra las Mujeres - Panorama más reciente de violencias. Publicado el 06 de diciembre de 2023 en el link https://omeg.sdmujer.gov.co/phocadownload/2023/4D/25N_Final-2.pdf
b. Documento 4D Dia Distrital contra el feminicidio. Publicado el 06 de diciembre de 2023, en el link https://omeg.sdmujer.gov.co/phocadownload/2023/4D/Documento4DV3.pdf
Por otro lado con el apoyo de la Dirección de Derechos y diseño de Politicas se realizó la publicación de los documentos: Entornos urbanos con enfoque de género "Derecho al habitat y vivienda Digna" el día 28 de diciembre de 2023 en el link https://omeg.sdmujer.gov.co/phocadownload/2023/BrujulaDic/Metodologia%20Entornos%20urbanos%20VF.pdf. 
Así mismo de las metodologías igualdad de género, en el link https://omeg.sdmujer.gov.co/phocadownload/2023/BrujulaDic/Metodologia%20Igualdad%20de%20genero%20VF.pdf; metodología salud y género, publicado en el link https://omeg.sdmujer.gov.co/phocadownload/2023/BrujulaDic/Metodologia%20Salud%20y%20genero%20VF.pdf y por último Metodología Economía y Género  link https://omeg.sdmujer.gov.co/phocadownload/2023/BrujulaDic/Metodologia%20Economia%20y%20genero%20VF.pdf, publicados el día 28 de diciembre de 2023, dirigidas a servidoras, servidores públicos y contratistas que busca brindar herramientas conceptuales, técnicas y pedagógicas y fomentar una mayor sensibilidad de la importancia de la incorporación del engoque de género.</t>
  </si>
  <si>
    <r>
      <t xml:space="preserve">3. Adquisión </t>
    </r>
    <r>
      <rPr>
        <sz val="11"/>
        <color indexed="8"/>
        <rFont val="Times New Roman"/>
        <family val="1"/>
      </rPr>
      <t>de sistemas t</t>
    </r>
    <r>
      <rPr>
        <sz val="11"/>
        <rFont val="Times New Roman"/>
        <family val="1"/>
      </rPr>
      <t>ecnológicos para el fortalecimiento de la infraestructura del OMEG</t>
    </r>
  </si>
  <si>
    <r>
      <rPr>
        <sz val="11"/>
        <color rgb="FF000000"/>
        <rFont val="Times New Roman"/>
        <family val="1"/>
      </rPr>
      <t xml:space="preserve">1. Como parte Adquisión de equipos y sistemas tecnológicos para el fortalecimiento de la infraestructura del OMEG, se cuenta al mes de diciembre  con la contratación y ejecución de los contratos y/o órdenes de compra.
</t>
    </r>
    <r>
      <rPr>
        <b/>
        <sz val="11"/>
        <color rgb="FF000000"/>
        <rFont val="Times New Roman"/>
        <family val="1"/>
      </rPr>
      <t xml:space="preserve">672 ORDEN DE COMPRA ARCGIS: </t>
    </r>
    <r>
      <rPr>
        <sz val="11"/>
        <color rgb="FF000000"/>
        <rFont val="Times New Roman"/>
        <family val="1"/>
      </rPr>
      <t xml:space="preserve">Contratado, se ejecutó la Orden de compra en el mes de diciembre de 2023 
</t>
    </r>
    <r>
      <rPr>
        <b/>
        <sz val="11"/>
        <color rgb="FF000000"/>
        <rFont val="Times New Roman"/>
        <family val="1"/>
      </rPr>
      <t>673 PROVEEDOR EXCLUSIVO NVIVO:</t>
    </r>
    <r>
      <rPr>
        <sz val="11"/>
        <color rgb="FF000000"/>
        <rFont val="Times New Roman"/>
        <family val="1"/>
      </rPr>
      <t xml:space="preserve"> Contratado y ejecutada la orden de compra en el mes de octubre de 2023
</t>
    </r>
    <r>
      <rPr>
        <b/>
        <sz val="11"/>
        <color rgb="FF000000"/>
        <rFont val="Times New Roman"/>
        <family val="1"/>
      </rPr>
      <t>675 PROVEEDOR EXCLUSIVO -</t>
    </r>
    <r>
      <rPr>
        <sz val="11"/>
        <color rgb="FF000000"/>
        <rFont val="Times New Roman"/>
        <family val="1"/>
      </rPr>
      <t xml:space="preserve"> Licencimiento SPSS para datos cuantitativos: Firmado contrato y ejecutada la orden de compra en el mes de diciembre de 2023.
</t>
    </r>
    <r>
      <rPr>
        <b/>
        <sz val="11"/>
        <color rgb="FF000000"/>
        <rFont val="Times New Roman"/>
        <family val="1"/>
      </rPr>
      <t xml:space="preserve">Anexos:
</t>
    </r>
    <r>
      <rPr>
        <sz val="11"/>
        <color rgb="FF000000"/>
        <rFont val="Times New Roman"/>
        <family val="1"/>
      </rPr>
      <t xml:space="preserve">Acta de inicio IBM SPSS
</t>
    </r>
    <r>
      <rPr>
        <b/>
        <sz val="11"/>
        <color rgb="FF000000"/>
        <rFont val="Times New Roman"/>
        <family val="1"/>
      </rPr>
      <t xml:space="preserve">
</t>
    </r>
    <r>
      <rPr>
        <sz val="11"/>
        <color rgb="FF000000"/>
        <rFont val="Times New Roman"/>
        <family val="1"/>
      </rPr>
      <t xml:space="preserve">
2.  INFOCUIDADO: Se operó el Sistema de Información de Cuidado con la integración de los servicios y personas atendidas por los 9 sectores que hacen parte del Sistema Distrital de Cuidado.
</t>
    </r>
    <r>
      <rPr>
        <b/>
        <sz val="11"/>
        <color rgb="FF000000"/>
        <rFont val="Times New Roman"/>
        <family val="1"/>
      </rPr>
      <t xml:space="preserve">Anexos
</t>
    </r>
    <r>
      <rPr>
        <sz val="11"/>
        <color rgb="FF000000"/>
        <rFont val="Times New Roman"/>
        <family val="1"/>
      </rPr>
      <t>a. Inventario Infocuidado diciembre 2023.xlsx
b. Variables_Basicas_Infocuidado.xlsx
c. Inventario de Reuniones Infocuidado corte diciembre 2023.xlsx
d. Tablero de manzanas del cuidado corte diciembre 2023.xlsx
e. Tablero de buses del cuidado corte diciembre 2023.xlsx
f. Presentación Infocuidado diciembre 2023.pdf
g. Ficha de cuidado corte diciembre 2023.pdf
h. Informes_Semestre_II_III_Buses_20231205.xlsx
i. Acuerdo de intercambio de información SDIS.pdf
j. Acuerdo de intercambio de información SDHABITAT.pdf
k. Actualización Informe Concejo (Dic 21).xlsx</t>
    </r>
  </si>
  <si>
    <t>2 - Formular e Implementar una (1) estrategia metodológica que permita incluir la perspectiva de género y diferencial en la captura de la información</t>
  </si>
  <si>
    <t>* Junio (No se realizaron ni giros, ni liberaciones de reservas)  
Mayo (giros por $1.571.614) - Detalle: Orden de Compra 88193 Transporte terrestre $1.571.614 
Abril (giros por $15.230) - Detalle: Cto.931_22 PUBBLICA S A S  $15.230 M2
Marzo (giros por $4.353.585) - Detalle: Cto.1078_22 EN ALIANZA S.A.S  $4.353.585</t>
  </si>
  <si>
    <t xml:space="preserve">Para el mes de diciembre se dio cierre a los procesos de intercambio de información con actores externos para garantizar la inclusión de los enfoques de género y diferencial en los procesos de captura de información en las entidades del distrito. Al respecto:
Observatorio de Proyección y Bienestar Ambiental – OBYPA, específicamente se avanzó en la producción de un documento del estado del arte sobre las violencias interrelacionadas (violencia intrafamiliar, VBG y maltrato animal). Para la vigencia 2024 se requiere redefinir la producción de la investigación.
Bloomberg-PNUD proyecto que busca evaluar el Sistema de Cuidado adelantado en la ciudad, en lógica de visibilizarlo como una experiencia exitosa en la región. Se finalizó la fase 2 con  443 preinscripciones, y 257 visitas de caracterización en las localidades de Usme, Tunjuelito, San Cristóbal, Rafael Uribe Uribe y Antonio Nariño.
Change: Investigación sobre cuidado comunitario. Estableciendo entrevistas para visibilizar las actividades de cuidado en las localidades de Usme y Usaquén. Se hace la publicación de un informe final en la página oficial de Change y del Observatorio de Mujeres y Equidad de Género de Bogotá.
NYU-GOV LAB: Investigación para establecer las barreras de acceso que presentan las personas para vincularse a las manzanas de cuidado de la ciudad. Se realizaron encuestas para recolectar datos en las diecinueve localidades urbanas. </t>
  </si>
  <si>
    <t xml:space="preserve">Uno de los principales logros, es contar con tres experiencias de investigación en articulación con actores externos, llevando a la práctica la estrategia metodológica de captura de información con enfoque de género y diferencial.
La primera experiencia es sin duda una muestra de la articulación intersectorial, en donde se conjugan los análisis de dos sectores (Protección y Bienestar Ambiental – SDMUJER) para ampliar el conocimiento y la comprensión sobre las violencias interrelacionadas (violencia intrafamiliar, Violencia Basada en Género y maltrato animal), y desde allí, brindar recomendaciones para establecer acciones que permitan prevenir el fenómeno.
La segunda experiencia es una articulación con un actor externo privado (Change – SDMUJER) dando cuenta de cómo las situaciones socialmente relevantes como puede ser el Cuidado Comunitario podrían ser abordado por entidades Publico – privadas para ampliar el conocimiento sobre lo que pasa con las poblaciones en sus territorios.
Finalmente, la tercera experiencia es una tripe articulación intersectorial con un actor externo Regional, un actor privado y un actor local (PNUD - Bloomberg – SDMUJER) llevando a la práctica estrategias de captura de información con enfoque de género y diferencial.
Por otra parte, se menciona como logro el poder subsanar el retraso de ejecución de la meta realizando la ejecución de las Mesas Mujer, espacios intersectoriales en donde se cualifica con los sectores de la administración distrital </t>
  </si>
  <si>
    <t>No se presentaron retrasos, como alternativa de solución la Dirección de Gestión de Conocimiento dispuso de los recursos necesarios en la Bolsa Logística de la Entidad, realizando reuniones periódicas para garantizar el perfeccionamiento de dicho proceso contractual para la implementación de las Mesas Mujer en el mes de noviembre</t>
  </si>
  <si>
    <t>Reconocer la importancia de recolectar información de manera homogénea y con calidad respondiendo a un lineamiento metodológico que incorpore los enfoques de derechos, género y diferencial en los procesos encaminados al desarrollo de investigaciones y estudios, permite recoger información robusta sobre la situación de derechos de las mujeres en los territorios, desde sus diferencias y diversidades, asimismo, contar con datos relevantes para la toma de decisiones desde la gestión pública</t>
  </si>
  <si>
    <t>PONDERACIÓN VERTICAL (Porcentual)</t>
  </si>
  <si>
    <t>4. Seguiminto a los acuerdos de intercambio de información y confidencialidad con actores externos para la captura de información con enfoque de género y diferencial</t>
  </si>
  <si>
    <r>
      <rPr>
        <sz val="11"/>
        <color rgb="FF000000"/>
        <rFont val="Times New Roman"/>
        <family val="1"/>
      </rPr>
      <t xml:space="preserve">Para el mes de diciembre se dio cierre a los procesos de intercambio de información con actores externos para garantizar la inclusión de los enfoques de género y diferencial en los procesos de captura de información en las entidades del distrito. Al respecto:
</t>
    </r>
    <r>
      <rPr>
        <b/>
        <sz val="11"/>
        <color rgb="FF000000"/>
        <rFont val="Times New Roman"/>
        <family val="1"/>
      </rPr>
      <t xml:space="preserve">
Observatorio de Proyección y Bienestar Ambiental – OBYPA</t>
    </r>
    <r>
      <rPr>
        <sz val="11"/>
        <color rgb="FF000000"/>
        <rFont val="Times New Roman"/>
        <family val="1"/>
      </rPr>
      <t xml:space="preserve">, específicamente se avanzó en la producción de un documento del estado del arte sobre las violencias interrelacionadas (violencia intrafamiliar, VBG y maltrato animal). Para la vigencia 2024 se requiere redefinir la producción de la investigación.
</t>
    </r>
    <r>
      <rPr>
        <b/>
        <sz val="11"/>
        <color rgb="FF000000"/>
        <rFont val="Times New Roman"/>
        <family val="1"/>
      </rPr>
      <t xml:space="preserve">
Bloomberg-PNUD</t>
    </r>
    <r>
      <rPr>
        <sz val="11"/>
        <color rgb="FF000000"/>
        <rFont val="Times New Roman"/>
        <family val="1"/>
      </rPr>
      <t xml:space="preserve"> proyecto que busca evaluar el Sistema de Cuidado adelantado en la ciudad, en lógica de visibilizarlo como una experiencia exitosa en la región. Se finalizó la fase 2 con  443 preinscripciones, y 257 visitas de caracterización en las localidades de Usme, Tunjuelito, San Cristóbal, Rafael Uribe Uribe y Antonio Nariño.
</t>
    </r>
    <r>
      <rPr>
        <b/>
        <sz val="11"/>
        <color rgb="FF000000"/>
        <rFont val="Times New Roman"/>
        <family val="1"/>
      </rPr>
      <t xml:space="preserve">
Change</t>
    </r>
    <r>
      <rPr>
        <sz val="11"/>
        <color rgb="FF000000"/>
        <rFont val="Times New Roman"/>
        <family val="1"/>
      </rPr>
      <t xml:space="preserve">: Investigación sobre cuidado comunitario. Estableciendo entrevistas para visibilizar las actividades de cuidado en las localidades de Usme y Usaquén. Se hace la publicación de un informe final en la página oficial de Change y del Observatorio de Mujeres y Equidad de Género de Bogotá.
</t>
    </r>
    <r>
      <rPr>
        <b/>
        <sz val="11"/>
        <color rgb="FF000000"/>
        <rFont val="Times New Roman"/>
        <family val="1"/>
      </rPr>
      <t xml:space="preserve">
NYU-GOV LAB</t>
    </r>
    <r>
      <rPr>
        <sz val="11"/>
        <color rgb="FF000000"/>
        <rFont val="Times New Roman"/>
        <family val="1"/>
      </rPr>
      <t xml:space="preserve">: Investigación para establecer las barreras de acceso que presentan las personas para vincularse a las manzanas de cuidado de la ciudad. Se realizaron encuestas para recolectar datos en las diecinueve localidades urbanas.
</t>
    </r>
    <r>
      <rPr>
        <b/>
        <sz val="11"/>
        <color rgb="FF000000"/>
        <rFont val="Times New Roman"/>
        <family val="1"/>
      </rPr>
      <t xml:space="preserve">
Anexos:
Change – Informe final
NYU GOV LAB – Encuestas Pacto de Cuidado</t>
    </r>
  </si>
  <si>
    <t xml:space="preserve">5. Realización de  una jornada de transferencia metodológica y de conocimiento con entidades de la administración distrital para refozar la incorporación del enfoque de género, diferencial e interseccional </t>
  </si>
  <si>
    <t xml:space="preserve">Para el mes  de diciembre no se reportan avances, esto considerando que la ejecución e implementación de Mesas Mujer se logro en su totalidad en el mes de noviembre </t>
  </si>
  <si>
    <t>3 - Diseñar y producir una (1) línea base de la política púbica de las Mujeres y Equidad de Género</t>
  </si>
  <si>
    <t xml:space="preserve">En el marco del contrato 1033 de 2023, que tiene como objeto implementar el componente territorial de la estrategia de divulgación y difusión de los resultados de la línea base de la Política Pública de Mujeres y Equidad de Género, para el mes de diciembre se completó la ejecución del contrato en su totalidad. </t>
  </si>
  <si>
    <t>Se cuenta con los resultados finales del levantamiento de información de la Línea Base de la Política Publica de Mujeres y Equidad de Género, este un logro de ciudad, considerando que históricamente el sector mujeres carecía de una Línea Base que permitiera dar cuenta de la situación de derechos de las mujeres en la ciudad y realizar el seguimiento a los avances, logros e impactos atribuibles a las acciones de política pública. Considerando que los resultados de la Línea Base de la PPMYEG deben ser divulgados de forma estratégica a la ciudadanía, la DGestión de Conocimiento mediante el Contrato 1099 de 2022, pactó el diseño de una estrategia de divulgación y comunicación de estos resultados. Para la vigencia 2023 se busca contratar las actividades para realizar la implementación del componente territorial de la estrategia, adelantando en el mes de diciembre las fases 2 y 3 del contrato 1033 de 2023, completando así su ejecución en los plazos previstos en la minuta del contrato. Es importante detallar que se da cierre a esta meta 3 "Diseñar y producir una (1) línea base de la política pública de las Mujeres y Equidad de Género" y no se asignan recursos para la vigencia 2024; teniendo en cuenta que en la vigencia 2021, se contrataron las actividades de levantamiento de información de la Línea Base de la Política Publica de Mujeres y Equidad de Género. Posteriormente en el año 2022 se publicó el informe de resultados y se pactó el diseño de una estrategia de divulgación y comunicación de estos resultados. Para la vigencia 2023 se logró de manera satisfactoria contratar las actividades para realizar la implementación del componente territorial de la estrategia.</t>
  </si>
  <si>
    <t>Se enfrentaron retos en términos de los tiempos de ejecución del contrato y los varios productos a entregar durante el plazo establecido. Para superar esa dificultad, desde la supervisión del contrato se promovió una comunicación fluida entre la DGC y el contratista para así lograr una gestión efectiva del tiempo en términos de la entrega oportuna de productos, lo anterior a través un acompañamiento activo de parte de la DGC en la consolidación de los mismos y  una revisión oportuna de las versiones finales de cada pieza o acción comunicativa</t>
  </si>
  <si>
    <t>Como parte de la estrategia de divulgación de resultados de la LBPPMYEG en su componente territorial se logró llegar a 302 personas que pudieron interactuar con los hallazgos de la línea base.  Obtuvieron así las ciudadanas y ciudadanos participantes el beneficio de conocer el estado de goce de los derechos priorizados por la Política Pública. Adicionalmente tuvieron el beneficio de generar diálogos públicos sobre su postura frente a dichos resultados en tanto que les fue posible interpelar y/o problematizar los avances y retos que la línea base muestra en términos de la situación de los derechos de las mujeres en sus diversidades.</t>
  </si>
  <si>
    <r>
      <t>6. divulgación</t>
    </r>
    <r>
      <rPr>
        <sz val="11"/>
        <color indexed="10"/>
        <rFont val="Times New Roman"/>
        <family val="1"/>
      </rPr>
      <t xml:space="preserve"> </t>
    </r>
    <r>
      <rPr>
        <sz val="11"/>
        <rFont val="Times New Roman"/>
        <family val="1"/>
      </rPr>
      <t>de los resultados de la línea base de la PPMyEG</t>
    </r>
  </si>
  <si>
    <r>
      <rPr>
        <sz val="11"/>
        <color rgb="FF000000"/>
        <rFont val="Times New Roman"/>
        <family val="1"/>
      </rPr>
      <t xml:space="preserve">Durante el 2023 se logró adelantar de manera satisfactoria la acción de divulgación de los resultados de la línea base de Política Pública de Mujeres y Equidad de Género, llegando a 302 personas directamente a través de las estrategias comunicativas en el espacio público. Se enfrentaron retos en términos de los tiempos de ejecución del contrato y los varios productos a entregar durante el plazo establecido. Para superar esa dificultad, desde la supervisión del contrato se promovió una comunicación fluida entre la DGC y el contratista para así lograr una gestión efectiva del tiempo en términos de la entrega oportuna de productos, lo anterior a través un acompañamiento activo de parte de la DGC en la consolidación de los mismos y  una revisión oportuna de las versiones finales de cada pieza o acción comunicativa . Para el 2024 se tiene pendiente el reto de publicar los productos audivisuales en el portal web del OMEG de manera que la ciuadanía pueda acceder a estas piezas de divulgación de información. Por úlitmo para el mes de diciembre se adelantaron las fases 2 y 3 del contrato, completando así la ejecución de manera satisfactoria. 
</t>
    </r>
    <r>
      <rPr>
        <b/>
        <sz val="11"/>
        <color rgb="FF000000"/>
        <rFont val="Times New Roman"/>
        <family val="1"/>
      </rPr>
      <t xml:space="preserve">Anexos:
</t>
    </r>
    <r>
      <rPr>
        <sz val="11"/>
        <color rgb="FF000000"/>
        <rFont val="Times New Roman"/>
        <family val="1"/>
      </rPr>
      <t>a. Informe de actividades fase 2.
b. Informe de supervisión fase 2.
c. Informe de actividades fase 3.
d. Informe de supervisión fase 3.
e. Informe final de supervisión.</t>
    </r>
  </si>
  <si>
    <t>*Incluir tantas filas sean necesarias</t>
  </si>
  <si>
    <t>X</t>
  </si>
  <si>
    <t>4 -  Producir y divulgar (16) estudios y/o investigaciones sobre los derechos de las mujeres con fuente de información OMEG</t>
  </si>
  <si>
    <t>SUMA TOTAL COMPROMISOS</t>
  </si>
  <si>
    <t>EJECUCION COMPROMISOS</t>
  </si>
  <si>
    <t>PROGRAMACION GIROS</t>
  </si>
  <si>
    <t>EJECUCION GIROS</t>
  </si>
  <si>
    <t xml:space="preserve">
*Julio (Liberación $4.781) - Detalle: Cto.1074_22 SISTEMAS ESPECIALIZADOS DE INFORMACION $4.781  
Junio (No se realizaron ni giros, ni liberaciones de reservas) 
Mayo (giros por $176.498.099) - Detalle: Cto 1102_22 ANALYTICA MSE SAS BIC $174.878.860 - Orden de Compra 88193 Transporte terrestre $1.619.239
Abril (giros por $15.692) - Detalle: Cto.931_22 PUBBLICA S A S  $15.692 M4
Marzo (giros por $515.669.872) - Detalle: Cto.1078_22 EN ALIANZA S.A.S  $4.485.512; Cto 1102_22 ANALYTICA MSE SAS BIC $511.184.360</t>
  </si>
  <si>
    <t xml:space="preserve">Pese al cumplimiento de la meta, desde las necesidades de información y prioridades definidas por el nivel directivo de la entidad, se da continuidad a otras investigaciones las cuales cierran en la vigencia 2023, con las siguientes características.
a. Movilizaciones Sociales.
Investigación sobre violencias basadas en género – VBG en el marco de las Movilizaciones Sociales del 25 de noviembre.
Se cuenta con un documento producidos, pero no fue divulgado previa decisión de la mesa de organizaciones que participaron del proceso, dado que la recolección de información se dio en 2021 y los resultados ya no eran pertinentes.
b. Evaluaciones de Impacto servicio de Línea Purpura y Hospitales.
Se cuenta con documentos producidos sin diagramación. Dado los resultados sensibles de los estudios y algunos asuntos que no fueron indagados con profundidad, se decide desde las directivas no divulgar la información.
c. Diagnósticos Locales sobre la situación de derechos de las mujeres, denominado: Mujeres en las localidades y mujeres cuidadoras. Bogotá con enfoque territorial. Se cuenta con producción del documento global de ciudad diagramado y publicado </t>
  </si>
  <si>
    <t xml:space="preserve">Dos (2) documentos producidos, publicados y divulgados en la página web del OMEG, dando cumplimiento al 100% de la meta programada para la actual vigencia. Dichos documentos corresponden a:
a. Análisis de Ciudad No 29, titulado “Principales Hitos en la Participación de las Mujeres en los Niveles Decisorios de la Administración de Bogotá”, publicado el 25 de abril y puede ser consultado en el siguiente link https://omeg.sdmujer.gov.co/phocadownload/2023/AC29_HitosMujeresNivelesDecisorios-final.pdf
b. Actualización de la Caracterización de personas que realizan actividades sexualmente pagadas - ASP en Bogotá, publicada el 29 de agosto de 2023 y puede ser consultada en el siguiente link https://omeg.sdmujer.gov.co/phocadownload/2023/01%20Informe_Caracterizacion_ASP.pdf
  </t>
  </si>
  <si>
    <t>No se presentan retrasos acorde con la programación</t>
  </si>
  <si>
    <t>Contar con información actualizada sobre la situación, posición y condición de derechos de las mujeres, es fundamental para la toma de decisiones de la gestión publica.
La toma de decisiones basada en la evidencia permite focalizar los esfuerzos y recursos de la administración en aquellos espacios, territorios y poblaciones que requieren con prioridad de la inversión pública, mostrando transformaciones en las realidades sociales y por ende en los datos, como es el caso, de la identificación del fenómeno la violencia contra la mujer, sus expresiones y ocurrencias, para actuar en la construcción de estrategias que permitan su reducción.</t>
  </si>
  <si>
    <t>7. Elaboración de dos (2) estudios y/o investigaciones que den cuenta de los derechos de las mujeres con fuente información OMEG</t>
  </si>
  <si>
    <t>Pese al cumplimiento de la meta, desde las necesidades de información y prioridades definidas por el nivel directivo de la entidad, se da continuidad a otras investigaciones las cuales cierran en la vigencia 2023, con las siguientes características.
a. Movilizaciones Sociales.
Investigación sobre violencias basadas en género – VBG en el marco de las Movilizaciones Sociales del 25 de noviembre.
Se cuenta con un documento producidos, pero no fue divulgado previa decisión de la mesa de organizaciones que participaron del proceso, dado que la recolección de información se dio en 2021 y los resultados ya no eran pertinentes.
b. Evaluaciones de Impacto servicio de Línea Purpura y Hospitales.
Se cuenta con documentos producidos sin diagramación. Dado los resultados sensibles de los estudios y algunos asuntos que no fueron indagados con profundidad, se decide desde las directivas no divulgar la información.
c. Diagnósticos Locales sobre la situación de derechos de las mujeres, denominado: Mujeres en las localidades y mujeres cuidadoras. Bogotá con enfoque territorial. Se cuenta con producción del documento global de ciudad diagramado y publicado.
Anexos
El documento Diagnósticos Locales Mujeres en las localidades y mujeres cuidadoras. Bogotá con enfoque territorial puede consultarse en la página web del OMEG mediante el enlace: https://omeg.sdmujer.gov.co/phocadownload/2023/00_Bogota_Global.pdf</t>
  </si>
  <si>
    <t>u</t>
  </si>
  <si>
    <t>8. Diagramación y Divulgación de dos (2) estudio y/o investigaciones que den cuenta de los derechos de las mujeres con fuente información OMEG</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</si>
  <si>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</si>
  <si>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</si>
  <si>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</si>
  <si>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</si>
  <si>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</si>
  <si>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</si>
  <si>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</si>
  <si>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</si>
  <si>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2. Gestión del conocimiento e información para la toma de decisiones y garantía de derechos de las mujeres</t>
  </si>
  <si>
    <t>OBJETIVO ESTRATEGICO:</t>
  </si>
  <si>
    <t>10. Aumentar la generación, disponibilidad y análisis de información sobre la situación de derechos de las mujeres en Bogotá, que permita una adecuada toma de decisiones basada en evidencia con enfoques de género y diferencial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</si>
  <si>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</si>
  <si>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</si>
  <si>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</si>
  <si>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</si>
  <si>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</si>
  <si>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</si>
  <si>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</si>
  <si>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</si>
  <si>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</si>
  <si>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</si>
  <si>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</si>
  <si>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</si>
  <si>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</si>
  <si>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</si>
  <si>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</si>
  <si>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</si>
  <si>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</si>
  <si>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</si>
  <si>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</si>
  <si>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</si>
  <si>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</si>
  <si>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</si>
  <si>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</si>
  <si>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X SPI No 1000G502</t>
  </si>
  <si>
    <t>Aumentar la generación, disponibilidad y análisis de información sobre la situación
de derechos de las mujeres en Bogotá, que permita una adecuada toma de
decisiones basada en evidencia con enfoques de género y diferencial.</t>
  </si>
  <si>
    <t>Crear y fortalecer la infraestructura tecnológica del Observatorio de Mujer y Equidad de Género que permita la articulación con los sectores distritales pertinentes</t>
  </si>
  <si>
    <t xml:space="preserve">Porcentaje de avance en la creación e implementación de SIMISIONAL 2.0   </t>
  </si>
  <si>
    <t>Creciente</t>
  </si>
  <si>
    <t>%</t>
  </si>
  <si>
    <t>Avance en la creación e implementación de la versión 2.0 del Sistema de Información del OMEG</t>
  </si>
  <si>
    <t>Mensual</t>
  </si>
  <si>
    <t>Seguimiento a ejecución de contrato</t>
  </si>
  <si>
    <r>
      <rPr>
        <sz val="11"/>
        <color rgb="FF000000"/>
        <rFont val="Times New Roman"/>
        <family val="1"/>
      </rPr>
      <t xml:space="preserve">Durante el mes de diciembre se realizaron reuniones técnicas con la subsecretaría de fortalecimiento de Capacidades y Oportunidades, así como con las distintas dependencias  de esa subsecretaría, y la Dirección del Sistema Distrital del Cuidado con el fin de resolver dudas y hallar oportunidades de mejora en el sistema.También se inició la usabilidad y registro de información del sistema con la Dirección de Gestión del Conocimiento y la Dirección de Enfoque Diferncial.
</t>
    </r>
    <r>
      <rPr>
        <b/>
        <sz val="11"/>
        <color rgb="FF000000"/>
        <rFont val="Times New Roman"/>
        <family val="1"/>
      </rPr>
      <t xml:space="preserve">
Anexos:
</t>
    </r>
    <r>
      <rPr>
        <sz val="11"/>
        <color rgb="FF000000"/>
        <rFont val="Times New Roman"/>
        <family val="1"/>
      </rPr>
      <t>a. Evidencias de reunión
b. Registros en el SIMISIONAL 2.0</t>
    </r>
  </si>
  <si>
    <t>El Sistema de Información del OMEG SIMISIONAL 2,0, cuenta con proceso de actualización y preparación del entorno de la entidad para soportar la migración de SIMISIONAL 2,0  con la Migración de datos, Pruebas integrales del sistema de información y la Instalación y despliegue del sistema de información.
Se  continua el proceso de gestión del cambio, adelantando el cronograma de capacitaciones (en total se han realizado 63 en lo corrido del 2023), recibiendo las recomendaciones y percepciones recopiladas durante la ejecución del plan de trabajo y continuando con un avance importante en el proceso de migración al nuevo sistema, atendiendo, procesando las observaciones recibidas y validando los ajustes al sistema con cada dependencia interezada. Se inició con la usabilidad del sistema y el registro de información por parte de las Direcciones de Gestión del conocimiento y la dirección de Enfoque Diferencial.</t>
  </si>
  <si>
    <t>X SPI No 2200G001</t>
  </si>
  <si>
    <t xml:space="preserve">Porcentaje de cumplimiento en la entrega de productos estadísticos.    </t>
  </si>
  <si>
    <t>Cumplimiento en la entrega de productos estadisticos</t>
  </si>
  <si>
    <t xml:space="preserve">Verificación en la entrega de productos estadisticos </t>
  </si>
  <si>
    <t>Como parte de los productos estaditiscos se elaboraron los  reporte de atenciones de la Secretaria de la Mujer teniendo como fuente de información el registro Simisional y las llamadas a la línea purpura. Especificamente:
1.  Reporte atenciones Enero 1 a  Noviembre 30 de 2023.    Publicado el 21 de diciembre de 2023 en el link https://omeg.sdmujer.gov.co/phocadownload/2023/Noviembre/RepAtenciones_NOV30.pdf
Durante el mes de diciembre de 2023 se llevaron a cabo  actividades como parte de la actualización del OMEG:Se actualizó la información de la sección de violencias con la información de valoraciones por riesgo de feminicidio de  fuente Medicina Legal y la información de la sección de atenciones con la información de SIMisional con corte a noviembre de 2023.</t>
  </si>
  <si>
    <t>Durante la vigencia 2023 se han elaborado  los  reportes de atenciones de la Secretaria de la Mujer teniendo como fuente de información el registro Simisional y las llamadas a la línea purpura, correspondientes a los periodos: enero, enero a febrero, enero a marzo, enero a abril, enero a mayo , enero a junio  de 2023, enero a julio de 2023, enero a agosto de 2023, enero a septiembre de 2023, enero a octubre de 2023 y enero a noviembre de 2023. Estos se encuentra publicados en la página del OMEG.                                       
Igualmente, se ha tramitado la información para la actualización de indicadores del OMEG.</t>
  </si>
  <si>
    <t>Diseñar e implementar investigaciones para diagnosticar y divulgar la situación de los derechos de las mujeres y transversalizar el enfoque de género y diferencial</t>
  </si>
  <si>
    <t>Investigaciones realizadas
Estudios y/o investigaciones producidas y divulgadas por el Observatorio de Mujer y Equidad de Género, con relación a situaciones y derechos de las mujeres en Bogotá</t>
  </si>
  <si>
    <t>Suma</t>
  </si>
  <si>
    <t>Investigaciones</t>
  </si>
  <si>
    <t>Sumatoria de investigaciones producidas</t>
  </si>
  <si>
    <t>Documentos producidos</t>
  </si>
  <si>
    <t xml:space="preserve">Ya se cumplió con la meta </t>
  </si>
  <si>
    <t xml:space="preserve">Dos (2) documentos producidos, publicados y divulgados en la página web del OMEG, dando cumplimiento al 100% de la meta programada para la actual vigencia. Dichos documentos corresponden a:
a.	Análisis de Ciudad No 29, titulado “Principales Hitos en la Participación de las Mujeres en los Niveles Decisorios de la Administración de Bogotá”, publicado el 25 de abril y puede ser consultado en el siguiente link https://omeg.sdmujer.gov.co/phocadownload/2023/AC29_HitosMujeresNivelesDecisorios-final.pdf
b.	Actualización de la Caracterización de personas que realizan actividades sexualmente pagadas - ASP en Bogotá, publicada el 29 de agosto de 2023 y puede ser consultada en el siguiente link https://omeg.sdmujer.gov.co/phocadownload/2023/01%20Informe_Caracterizacion_ASP.pdf
  </t>
  </si>
  <si>
    <t>Gestión del Conocimiento</t>
  </si>
  <si>
    <t xml:space="preserve">Ofrecer información sobre la situación, posición o condición de las mujeres en el Distrito Capital en materia de sus derechos </t>
  </si>
  <si>
    <t>Operar (1) un Sistema de Información sobre los derechos de las mujeres, con datos  proveniente de diferentes fuentes de información internas y externas</t>
  </si>
  <si>
    <t>Porcentaje de respuestas a los requerimientos que den cuenta de la información sobre la situación, posición y condición de las mujeres en el Distrito Capital respondidos</t>
  </si>
  <si>
    <r>
      <t>No. De respuestas a requerimientos sobre la situación de las mujeres / No. De requerimiento allegadas a la Dirección *100 * (peso ponderado del periodo)</t>
    </r>
    <r>
      <rPr>
        <sz val="11"/>
        <color indexed="10"/>
        <rFont val="Times New Roman"/>
        <family val="1"/>
      </rPr>
      <t xml:space="preserve">
</t>
    </r>
    <r>
      <rPr>
        <sz val="11"/>
        <color indexed="8"/>
        <rFont val="Times New Roman"/>
        <family val="1"/>
      </rPr>
      <t>S</t>
    </r>
    <r>
      <rPr>
        <sz val="11"/>
        <color indexed="8"/>
        <rFont val="Times New Roman"/>
        <family val="1"/>
      </rPr>
      <t>uma de respuestas a requerimientos y solicitudes de información sobre la situación, posición y condición de las mujeres en el Distrito Capital respondidos</t>
    </r>
  </si>
  <si>
    <t>Trimestral</t>
  </si>
  <si>
    <t>Radicados con solicitudes realizadas y radicados con respuestas ofrecidas</t>
  </si>
  <si>
    <t>Se ha dado respuesta a la totalidad de solicitudes recibidas, brindando información relevante para la ciudadanía, academia y demás instituciones. En total se han recibido 102 solicitudes en el cuarto trimestre de 2023.
El tipo de solicitudes recibidas se puede describir de la siguiente manera:
Solicitud de información=47; SDQS= 14;Derecho de petición= 28; Proposición=4; Cruce=6; Otras solicitudes: 3
Anexos:
Respuesta de solicitudes octubre-diciembre de 2023</t>
  </si>
  <si>
    <t>Hasta el mes de diciembre de 2023 se han recibido 407 requerimientos de los diferentes actores y actoras de la comunidad capitalina acerca de temas que tienen que ver con la realidad de las mujeres en la ciudad. Al mismo corte se han respondido 203 requerimientos para un 100% de cumplimiento.</t>
  </si>
  <si>
    <t>Gestionar interinstitucionalmente con fuentes oficiales, para obtención de infomación que alimenta la bateria de indicadores sobre goce efectivo de derechos de las mujeres</t>
  </si>
  <si>
    <t>Porcentaje de Indicadores actualizados en la bateria del OMEG</t>
  </si>
  <si>
    <r>
      <t xml:space="preserve">Numero de indicadores actualizados/Numero de indicadores de la bateria OMEG según la fuente de información*100 *(Peso ponderado del periodo) </t>
    </r>
    <r>
      <rPr>
        <sz val="11"/>
        <color indexed="8"/>
        <rFont val="Times New Roman"/>
        <family val="1"/>
      </rPr>
      <t xml:space="preserve">
En el OMEG existen 124 indicadores, solo serán actualizados acorde con la periocidad de la Fuente de Información</t>
    </r>
  </si>
  <si>
    <t>Actas de reunión y/o
correos de solicitud de información.
Base de indicadores actualizados con la información gestionada</t>
  </si>
  <si>
    <r>
      <t>Cuarto trimestre: se han realizado 11 solicitudes en total.</t>
    </r>
    <r>
      <rPr>
        <sz val="11"/>
        <color rgb="FF000000"/>
        <rFont val="Times New Roman"/>
        <family val="1"/>
      </rPr>
      <t xml:space="preserve">
a.  Información de Medicina Legal en el tema de riesgo de feminicidio.
b. Información de Medicina Legal, Fiscalía General de la Nación y Policía Nacional en el tema de asesinatos de mujeres y feminicidios
c. Información de atenciones de los servicios de la SDMujer.
d. Información SIEDCO en el tema de violencias por medio de delitos de alto impacto.
Anexo</t>
    </r>
    <r>
      <rPr>
        <b/>
        <sz val="11"/>
        <color rgb="FF000000"/>
        <rFont val="Times New Roman"/>
        <family val="1"/>
      </rPr>
      <t>:
Gestión de información 4to trimestre 2023</t>
    </r>
  </si>
  <si>
    <t>Hasta diciembre de 2023 se gestionó información con entes internos y externos por medio de 50 comunicaciones con la cual se actualizaron los indicadores con información disponible y para poder satisfacer las necesidades de infromación de actores internos y externos.</t>
  </si>
  <si>
    <t>ELABORÓ</t>
  </si>
  <si>
    <t>Firma:</t>
  </si>
  <si>
    <t>APROBÓ (Según aplique Gerenta de proyecto, Lider técnica y responsable de proceso)</t>
  </si>
  <si>
    <t>REVISÓ OFICINA ASESORA DE PLANEACIÓN</t>
  </si>
  <si>
    <t xml:space="preserve">VoBo. </t>
  </si>
  <si>
    <t>Nombre: Lesly Paola Niño Palencia</t>
  </si>
  <si>
    <t>Nombre: Angie Paola Mesa Rojas</t>
  </si>
  <si>
    <t>Nombre: Oriana La Rotta Amaya</t>
  </si>
  <si>
    <t>Nombre:</t>
  </si>
  <si>
    <t>Cargo: Profesional DGConocimiento</t>
  </si>
  <si>
    <t xml:space="preserve">Cargo: Subsecretaria del Cuidado y Políticas de Igualdad </t>
  </si>
  <si>
    <t>Cargo: Directora de Gestión del Conocimiento</t>
  </si>
  <si>
    <t xml:space="preserve">Cargo: </t>
  </si>
  <si>
    <t>Cargo: Jefa Oficina Asesora de Planeación</t>
  </si>
  <si>
    <t>Código: DE-FO-05</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</si>
  <si>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</si>
  <si>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</si>
  <si>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</si>
  <si>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</si>
  <si>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</si>
  <si>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</si>
  <si>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</si>
  <si>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</si>
  <si>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</si>
  <si>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</si>
  <si>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</si>
  <si>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</si>
  <si>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</si>
  <si>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</si>
  <si>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</si>
  <si>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</si>
  <si>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</si>
  <si>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</si>
  <si>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</si>
  <si>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</si>
  <si>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</si>
  <si>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</si>
  <si>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</si>
  <si>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</si>
  <si>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</si>
  <si>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</si>
  <si>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</si>
  <si>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</si>
  <si>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</si>
  <si>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</si>
  <si>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</si>
  <si>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</si>
  <si>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</si>
  <si>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</si>
  <si>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</si>
  <si>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</si>
  <si>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</si>
  <si>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</si>
  <si>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</si>
  <si>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</si>
  <si>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</si>
  <si>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</si>
  <si>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</si>
  <si>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</si>
  <si>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</si>
  <si>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</si>
  <si>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</si>
  <si>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</si>
  <si>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</si>
  <si>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</si>
  <si>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</si>
  <si>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</si>
  <si>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</si>
  <si>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</si>
  <si>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</si>
  <si>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</si>
  <si>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</si>
  <si>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</si>
  <si>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</si>
  <si>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</si>
  <si>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</si>
  <si>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</si>
  <si>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</si>
  <si>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</si>
  <si>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</si>
  <si>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</si>
  <si>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</si>
  <si>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</si>
  <si>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</si>
  <si>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</si>
  <si>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</si>
  <si>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</si>
  <si>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</si>
  <si>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</si>
  <si>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</si>
  <si>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</si>
  <si>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</si>
  <si>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</si>
  <si>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</si>
  <si>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</si>
  <si>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</si>
  <si>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</si>
  <si>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</si>
  <si>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</si>
  <si>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</si>
  <si>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</si>
  <si>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</si>
  <si>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</si>
  <si>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</si>
  <si>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</si>
  <si>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</si>
  <si>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</si>
  <si>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</si>
  <si>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</si>
  <si>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</si>
  <si>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</si>
  <si>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</si>
  <si>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</si>
  <si>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</si>
  <si>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</si>
  <si>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</si>
  <si>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</si>
  <si>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</si>
  <si>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</si>
  <si>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</si>
  <si>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</si>
  <si>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</si>
  <si>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</si>
  <si>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</si>
  <si>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</si>
  <si>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</si>
  <si>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</si>
  <si>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</si>
  <si>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</si>
  <si>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</si>
  <si>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</si>
  <si>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</si>
  <si>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</si>
  <si>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</si>
  <si>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</si>
  <si>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</si>
  <si>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</si>
  <si>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</si>
  <si>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</si>
  <si>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</si>
  <si>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</si>
  <si>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</si>
  <si>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</si>
  <si>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</si>
  <si>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</si>
  <si>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</si>
  <si>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</si>
  <si>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</si>
  <si>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</si>
  <si>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</si>
  <si>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</si>
  <si>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</si>
  <si>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</si>
  <si>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</si>
  <si>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</si>
  <si>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</si>
  <si>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</si>
  <si>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</si>
  <si>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</si>
  <si>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</si>
  <si>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</si>
  <si>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</si>
  <si>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</si>
  <si>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</si>
  <si>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</si>
  <si>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</si>
  <si>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</si>
  <si>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</si>
  <si>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</si>
  <si>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</si>
  <si>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</si>
  <si>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</si>
  <si>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</si>
  <si>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</si>
  <si>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</si>
  <si>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</si>
  <si>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</si>
  <si>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</si>
  <si>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</si>
  <si>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</si>
  <si>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</si>
  <si>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</si>
  <si>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</si>
  <si>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</si>
  <si>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</si>
  <si>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</si>
  <si>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</si>
  <si>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</si>
  <si>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</si>
  <si>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</si>
  <si>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</si>
  <si>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</si>
  <si>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</si>
  <si>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</si>
  <si>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</si>
  <si>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</si>
  <si>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</si>
  <si>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</si>
  <si>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</si>
  <si>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</si>
  <si>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</si>
  <si>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</si>
  <si>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</si>
  <si>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</si>
  <si>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</si>
  <si>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</si>
  <si>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</si>
  <si>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</si>
  <si>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</si>
  <si>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</si>
  <si>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</si>
  <si>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</si>
  <si>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</si>
  <si>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</si>
  <si>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</si>
  <si>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</si>
  <si>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</si>
  <si>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</si>
  <si>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</si>
  <si>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</si>
  <si>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</si>
  <si>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</si>
  <si>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</si>
  <si>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</si>
  <si>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</si>
  <si>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</si>
  <si>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</si>
  <si>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</si>
  <si>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</si>
  <si>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</si>
  <si>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</si>
  <si>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</si>
  <si>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</si>
  <si>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</si>
  <si>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</si>
  <si>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</si>
  <si>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</si>
  <si>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</si>
  <si>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</si>
  <si>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</si>
  <si>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</si>
  <si>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</si>
  <si>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</si>
  <si>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</si>
  <si>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</si>
  <si>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</si>
  <si>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</si>
  <si>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</si>
  <si>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</si>
  <si>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</si>
  <si>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</si>
  <si>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</si>
  <si>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</si>
  <si>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</si>
  <si>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</si>
  <si>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</si>
  <si>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</si>
  <si>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</si>
  <si>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</si>
  <si>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</si>
  <si>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</si>
  <si>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</si>
  <si>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</si>
  <si>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</si>
  <si>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</si>
  <si>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</si>
  <si>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</si>
  <si>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</si>
  <si>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</si>
  <si>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</si>
  <si>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</si>
  <si>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</si>
  <si>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</si>
  <si>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</si>
  <si>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</si>
  <si>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</si>
  <si>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</si>
  <si>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</si>
  <si>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</si>
  <si>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</si>
  <si>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</si>
  <si>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</si>
  <si>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</si>
  <si>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</si>
  <si>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</si>
  <si>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</si>
  <si>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5</t>
  </si>
  <si>
    <t>META 6</t>
  </si>
  <si>
    <t>META 7</t>
  </si>
  <si>
    <t>META 10</t>
  </si>
  <si>
    <t>META 11</t>
  </si>
  <si>
    <t>META 12</t>
  </si>
  <si>
    <t>META 14</t>
  </si>
  <si>
    <t>META 15</t>
  </si>
  <si>
    <t>Reporte por metas</t>
  </si>
  <si>
    <t>Vigencia 2022</t>
  </si>
  <si>
    <t>PORCENTAJE</t>
  </si>
  <si>
    <t>Reserva</t>
  </si>
  <si>
    <t>1. Operar 1 Sistema de Información sobre los derechos de las mujeres, con datos provenientes de diferentes fuentes de información internas y externas</t>
  </si>
  <si>
    <t>Programado</t>
  </si>
  <si>
    <t>Comprometido</t>
  </si>
  <si>
    <t>Girado</t>
  </si>
  <si>
    <t>2. Formular e implementar una 1 estrategia metodológica que permita incluir la perspectiva de género y diferencial en la captura de la información</t>
  </si>
  <si>
    <t>3. Diseñar y producir 1 línea base de la política pública de las Mujeres y Equidad de Género</t>
  </si>
  <si>
    <t>4. Producir y divulgar 14 estudios y/o investigaciones sobre los derechos de las mujeres con fuente de información OMEG</t>
  </si>
  <si>
    <t>TOTAL DEL PROYECTO</t>
  </si>
  <si>
    <t>Sin ejecutar</t>
  </si>
  <si>
    <t>SOLUCIONES INFORMATICAS IMPLEMENTADAS</t>
  </si>
  <si>
    <t>PONDERACION</t>
  </si>
  <si>
    <t>Porcentaje de cumplimiento en la entrega de productos estadísticos-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</si>
</sst>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64" formatCode="_-* #,##0\ &quot;€&quot;_-;\-* #,##0\ &quot;€&quot;_-;_-* &quot;-&quot;\ &quot;€&quot;_-;_-@_-"/>
    <numFmt numFmtId="165" formatCode="_-* #,##0.00\ &quot;€&quot;_-;\-* #,##0.00\ &quot;€&quot;_-;_-* &quot;-&quot;??\ &quot;€&quot;_-;_-@_-"/>
    <numFmt numFmtId="166" formatCode="_-* #,##0\ _€_-;\-* #,##0\ _€_-;_-* &quot;-&quot;??\ _€_-;_-@_-"/>
    <numFmt numFmtId="167" formatCode="#,##0;[Red]#,##0"/>
    <numFmt numFmtId="168" formatCode="_-* #,##0\ _€_-;\-* #,##0\ _€_-;_-* &quot;-&quot;\ _€_-;_-@_-"/>
    <numFmt numFmtId="169" formatCode="0.0%"/>
    <numFmt numFmtId="170" formatCode="#,##0.00;[Red]#,##0.00"/>
    <numFmt numFmtId="171" formatCode="_-* #,##0.0\ _€_-;\-* #,##0.0\ _€_-;_-* &quot;-&quot;??\ _€_-;_-@_-"/>
    <numFmt numFmtId="172" formatCode="_-* #,##0.00\ _€_-;\-* #,##0.00\ _€_-;_-* &quot;-&quot;??\ _€_-;_-@_-"/>
    <numFmt numFmtId="173" formatCode="&quot;$&quot;\ #,##0.00"/>
    <numFmt numFmtId="174" formatCode="_-[$$-240A]\ * #,##0.00_-;\-[$$-240A]\ * #,##0.00_-;_-[$$-240A]\ * &quot;-&quot;??_-;_-@_-"/>
    <numFmt numFmtId="175" formatCode="_(* #,##0_);_(* \(#,##0\);_(* &quot;-&quot;??_);_(@_)"/>
    <numFmt numFmtId="176" formatCode="0.00000"/>
    <numFmt numFmtId="177" formatCode="_ &quot;$&quot;\ * #,##0.00_ ;_ &quot;$&quot;\ * \-#,##0.00_ ;_ &quot;$&quot;\ * &quot;-&quot;??_ ;_ @_ "/>
    <numFmt numFmtId="178" formatCode="0.0"/>
    <numFmt numFmtId="179" formatCode="_-* #,##0_-;\-* #,##0_-;_-* &quot;-&quot;??_-;_-@_-"/>
  </numFmts>
  <fonts count="46">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b/>
      <sz val="11"/>
      <color rgb="FF000000"/>
      <name val="Calibri"/>
      <family val="2"/>
    </font>
    <font>
      <sz val="11"/>
      <name val="Times New Roman"/>
      <family val="1"/>
    </font>
    <font>
      <b/>
      <sz val="11"/>
      <name val="Times New Roman"/>
      <family val="1"/>
    </font>
    <font>
      <b/>
      <sz val="12"/>
      <name val="Times New Roman"/>
      <family val="1"/>
    </font>
    <font>
      <b/>
      <sz val="12"/>
      <color rgb="FF000000"/>
      <name val="Times New Roman"/>
      <family val="1"/>
    </font>
    <font>
      <b/>
      <sz val="11"/>
      <color indexed="10"/>
      <name val="Times New Roman"/>
      <family val="1"/>
    </font>
    <font>
      <b/>
      <sz val="18"/>
      <color rgb="FFA5A5A5"/>
      <name val="Calibri"/>
      <family val="2"/>
    </font>
    <font>
      <b/>
      <sz val="11"/>
      <color rgb="FFA5A5A5"/>
      <name val="Calibri"/>
      <family val="2"/>
    </font>
    <font>
      <b/>
      <i/>
      <sz val="11"/>
      <name val="Times New Roman"/>
      <family val="1"/>
    </font>
    <font>
      <b/>
      <sz val="11"/>
      <name val="Arial Narrow"/>
      <family val="2"/>
    </font>
    <font>
      <sz val="11"/>
      <color rgb="FF000000"/>
      <name val="Times New Roman"/>
      <family val="1"/>
    </font>
    <font>
      <b/>
      <sz val="11"/>
      <color rgb="FF000000"/>
      <name val="Times New Roman"/>
      <family val="1"/>
    </font>
    <font>
      <b/>
      <sz val="11"/>
      <color rgb="FFA5A5A5"/>
      <name val="Times New Roman"/>
      <family val="1"/>
    </font>
    <font>
      <b/>
      <sz val="11"/>
      <color indexed="8"/>
      <name val="Times New Roman"/>
      <family val="1"/>
    </font>
    <font>
      <sz val="11"/>
      <color indexed="8"/>
      <name val="Times New Roman"/>
      <family val="1"/>
    </font>
    <font>
      <b/>
      <sz val="10"/>
      <name val="Times New Roman"/>
      <family val="1"/>
    </font>
    <font>
      <b/>
      <sz val="10"/>
      <color rgb="FF000000"/>
      <name val="Calibri"/>
      <family val="2"/>
    </font>
    <font>
      <sz val="10"/>
      <color rgb="FF000000"/>
      <name val="Calibri"/>
      <family val="2"/>
    </font>
    <font>
      <sz val="10"/>
      <name val="Calibri"/>
      <family val="2"/>
    </font>
    <font>
      <b/>
      <sz val="10"/>
      <name val="Calibri"/>
      <family val="2"/>
    </font>
    <font>
      <sz val="10"/>
      <name val="Times New Roman"/>
      <family val="1"/>
    </font>
    <font>
      <sz val="10"/>
      <name val="Arial"/>
      <family val="2"/>
    </font>
    <font>
      <sz val="10"/>
      <name val="Arial Narrow"/>
      <family val="2"/>
    </font>
    <font>
      <sz val="10"/>
      <color rgb="FF000000"/>
      <name val="Arial"/>
      <family val="2"/>
    </font>
    <font>
      <sz val="11"/>
      <color indexed="10"/>
      <name val="Times New Roman"/>
      <family val="1"/>
    </font>
    <font>
      <i/>
      <sz val="11"/>
      <name val="Times New Roman"/>
      <family val="1"/>
    </font>
    <font>
      <b/>
      <sz val="9"/>
      <color indexed="81"/>
      <name val="Tahoma"/>
      <family val="2"/>
    </font>
    <font>
      <sz val="9"/>
      <color indexed="81"/>
      <name val="Tahoma"/>
      <family val="2"/>
    </font>
    <font>
      <b/>
      <sz val="10"/>
      <color indexed="81"/>
      <name val="Tahoma"/>
      <family val="2"/>
    </font>
    <font>
      <sz val="10"/>
      <color indexed="81"/>
      <name val="Tahoma"/>
      <family val="2"/>
    </font>
    <font>
      <b/>
      <sz val="11"/>
      <color theme="1"/>
      <name val="Calibri"/>
      <family val="2"/>
      <scheme val="minor"/>
    </font>
    <font>
      <sz val="10"/>
      <name val="Arial"/>
      <family val="2"/>
    </font>
    <font>
      <b/>
      <sz val="12"/>
      <color theme="1"/>
      <name val="Times New Roman"/>
      <family val="1"/>
    </font>
    <font>
      <b/>
      <sz val="11"/>
      <color theme="0" tint="-0.34998626667073579"/>
      <name val="Calibri"/>
      <family val="2"/>
      <scheme val="minor"/>
    </font>
    <font>
      <sz val="11"/>
      <color theme="1"/>
      <name val="Times New Roman"/>
      <family val="1"/>
    </font>
    <font>
      <sz val="10"/>
      <name val="Arial Narrow"/>
      <family val="2"/>
    </font>
    <font>
      <b/>
      <sz val="9"/>
      <color indexed="8"/>
      <name val="Tahoma"/>
      <family val="2"/>
    </font>
    <font>
      <sz val="9"/>
      <color indexed="8"/>
      <name val="Tahoma"/>
      <family val="2"/>
    </font>
    <font>
      <sz val="10"/>
      <color rgb="FF000000"/>
      <name val="Times New Roman"/>
      <family val="1"/>
    </font>
    <font>
      <sz val="11"/>
      <name val="Calibri"/>
      <family val="2"/>
    </font>
    <font>
      <sz val="11"/>
      <color rgb="FF000000"/>
      <name val="Times New Roman"/>
      <family val="1"/>
    </font>
  </fonts>
  <fills count="24">
    <fill>
      <patternFill patternType="none"/>
    </fill>
    <fill>
      <patternFill patternType="gray125"/>
    </fill>
    <fill>
      <patternFill patternType="solid">
        <fgColor rgb="FF00B0F0"/>
        <bgColor indexed="64"/>
      </patternFill>
    </fill>
    <fill>
      <patternFill patternType="solid">
        <fgColor rgb="FFDBEEF3"/>
        <bgColor indexed="64"/>
      </patternFill>
    </fill>
    <fill>
      <patternFill patternType="solid">
        <fgColor rgb="FFFFFF00"/>
        <bgColor indexed="64"/>
      </patternFill>
    </fill>
    <fill>
      <patternFill patternType="solid">
        <fgColor rgb="FF92D050"/>
        <bgColor indexed="64"/>
      </patternFill>
    </fill>
    <fill>
      <patternFill patternType="solid">
        <fgColor rgb="FFFFFFFF"/>
        <bgColor indexed="64"/>
      </patternFill>
    </fill>
    <fill>
      <patternFill patternType="solid">
        <fgColor rgb="FFE5DFEC"/>
        <bgColor indexed="64"/>
      </patternFill>
    </fill>
    <fill>
      <patternFill patternType="solid">
        <fgColor indexed="9"/>
        <bgColor indexed="64"/>
      </patternFill>
    </fill>
    <fill>
      <patternFill patternType="solid">
        <fgColor rgb="FFCBC0D9"/>
        <bgColor indexed="64"/>
      </patternFill>
    </fill>
    <fill>
      <patternFill patternType="solid">
        <fgColor rgb="FFD8D8D8"/>
        <bgColor indexed="64"/>
      </patternFill>
    </fill>
    <fill>
      <patternFill patternType="solid">
        <fgColor rgb="FFDDDDDD"/>
        <bgColor indexed="64"/>
      </patternFill>
    </fill>
    <fill>
      <patternFill patternType="solid">
        <fgColor rgb="FFB2A1C6"/>
        <bgColor indexed="64"/>
      </patternFill>
    </fill>
    <fill>
      <patternFill patternType="solid">
        <fgColor rgb="FFB7DDE8"/>
        <bgColor indexed="64"/>
      </patternFill>
    </fill>
    <fill>
      <patternFill patternType="solid">
        <fgColor rgb="FFB9CCE4"/>
        <bgColor indexed="64"/>
      </patternFill>
    </fill>
    <fill>
      <patternFill patternType="solid">
        <fgColor rgb="FFFBD4B4"/>
        <bgColor indexed="64"/>
      </patternFill>
    </fill>
    <fill>
      <patternFill patternType="solid">
        <fgColor rgb="FFD6E3BC"/>
        <bgColor indexed="64"/>
      </patternFill>
    </fill>
    <fill>
      <patternFill patternType="solid">
        <fgColor rgb="FFE6B9B8"/>
        <bgColor indexed="64"/>
      </patternFill>
    </fill>
    <fill>
      <patternFill patternType="solid">
        <fgColor rgb="FF8EB4E2"/>
        <bgColor indexed="64"/>
      </patternFill>
    </fill>
    <fill>
      <patternFill patternType="solid">
        <fgColor rgb="FF94CDDD"/>
        <bgColor indexed="64"/>
      </patternFill>
    </fill>
    <fill>
      <patternFill patternType="solid">
        <fgColor rgb="FFF2DCDB"/>
        <bgColor indexed="64"/>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rgb="FFFFFFFF"/>
      </right>
      <top style="medium">
        <color indexed="64"/>
      </top>
      <bottom style="medium">
        <color rgb="FFFFFFFF"/>
      </bottom>
      <diagonal/>
    </border>
    <border>
      <left style="medium">
        <color rgb="FFFFFFFF"/>
      </left>
      <right/>
      <top/>
      <bottom style="medium">
        <color rgb="FFFFFFFF"/>
      </bottom>
      <diagonal/>
    </border>
    <border>
      <left style="medium">
        <color rgb="FFFFFFFF"/>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FFFF"/>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theme="0"/>
      </right>
      <top style="medium">
        <color indexed="64"/>
      </top>
      <bottom style="medium">
        <color theme="0"/>
      </bottom>
      <diagonal/>
    </border>
    <border>
      <left style="medium">
        <color theme="0"/>
      </left>
      <right/>
      <top/>
      <bottom style="medium">
        <color theme="0"/>
      </bottom>
      <diagonal/>
    </border>
    <border>
      <left style="medium">
        <color theme="0"/>
      </left>
      <right/>
      <top/>
      <bottom/>
      <diagonal/>
    </border>
    <border>
      <left style="medium">
        <color theme="0"/>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rgb="FF000000"/>
      </right>
      <top style="thin">
        <color indexed="64"/>
      </top>
      <bottom/>
      <diagonal/>
    </border>
    <border>
      <left style="thin">
        <color indexed="64"/>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indexed="64"/>
      </top>
      <bottom/>
      <diagonal/>
    </border>
    <border>
      <left/>
      <right style="medium">
        <color rgb="FF000000"/>
      </right>
      <top/>
      <bottom style="medium">
        <color rgb="FF000000"/>
      </bottom>
      <diagonal/>
    </border>
    <border>
      <left style="thin">
        <color indexed="64"/>
      </left>
      <right/>
      <top/>
      <bottom style="thin">
        <color rgb="FF000000"/>
      </bottom>
      <diagonal/>
    </border>
    <border>
      <left/>
      <right/>
      <top/>
      <bottom style="thin">
        <color rgb="FF000000"/>
      </bottom>
      <diagonal/>
    </border>
    <border>
      <left/>
      <right style="medium">
        <color rgb="FF000000"/>
      </right>
      <top/>
      <bottom style="thin">
        <color rgb="FF000000"/>
      </bottom>
      <diagonal/>
    </border>
  </borders>
  <cellStyleXfs count="40">
    <xf numFmtId="0" fontId="0" fillId="0" borderId="0">
      <alignment vertical="center"/>
    </xf>
    <xf numFmtId="172" fontId="4" fillId="0" borderId="0">
      <alignment vertical="top"/>
      <protection locked="0"/>
    </xf>
    <xf numFmtId="9" fontId="4" fillId="0" borderId="0">
      <alignment vertical="top"/>
      <protection locked="0"/>
    </xf>
    <xf numFmtId="0" fontId="26" fillId="0" borderId="0">
      <protection locked="0"/>
    </xf>
    <xf numFmtId="165" fontId="4" fillId="0" borderId="0">
      <alignment vertical="top"/>
      <protection locked="0"/>
    </xf>
    <xf numFmtId="168" fontId="4" fillId="0" borderId="0">
      <alignment vertical="top"/>
      <protection locked="0"/>
    </xf>
    <xf numFmtId="164" fontId="4" fillId="0" borderId="0">
      <alignment vertical="top"/>
      <protection locked="0"/>
    </xf>
    <xf numFmtId="9" fontId="26" fillId="0" borderId="0">
      <alignment vertical="top"/>
      <protection locked="0"/>
    </xf>
    <xf numFmtId="9" fontId="27" fillId="0" borderId="0">
      <alignment vertical="top"/>
      <protection locked="0"/>
    </xf>
    <xf numFmtId="177" fontId="26" fillId="0" borderId="0">
      <alignment vertical="top"/>
      <protection locked="0"/>
    </xf>
    <xf numFmtId="41" fontId="4" fillId="0" borderId="0">
      <alignment vertical="top"/>
      <protection locked="0"/>
    </xf>
    <xf numFmtId="43" fontId="28" fillId="0" borderId="0">
      <alignment vertical="top"/>
      <protection locked="0"/>
    </xf>
    <xf numFmtId="0" fontId="28" fillId="0" borderId="0">
      <protection locked="0"/>
    </xf>
    <xf numFmtId="0" fontId="36" fillId="0" borderId="0"/>
    <xf numFmtId="0" fontId="3" fillId="0" borderId="0"/>
    <xf numFmtId="9" fontId="3" fillId="0" borderId="0" applyFont="0" applyFill="0" applyBorder="0" applyAlignment="0" applyProtection="0"/>
    <xf numFmtId="165" fontId="3" fillId="0" borderId="0" applyFont="0" applyFill="0" applyBorder="0" applyAlignment="0" applyProtection="0"/>
    <xf numFmtId="172" fontId="3" fillId="0" borderId="0" applyFont="0" applyFill="0" applyBorder="0" applyAlignment="0" applyProtection="0"/>
    <xf numFmtId="168" fontId="3" fillId="0" borderId="0" applyFont="0" applyFill="0" applyBorder="0" applyAlignment="0" applyProtection="0"/>
    <xf numFmtId="164" fontId="3" fillId="0" borderId="0" applyFont="0" applyFill="0" applyBorder="0" applyAlignment="0" applyProtection="0"/>
    <xf numFmtId="9" fontId="36" fillId="0" borderId="0" applyFont="0" applyFill="0" applyBorder="0" applyAlignment="0" applyProtection="0"/>
    <xf numFmtId="9" fontId="40" fillId="0" borderId="0" applyFont="0" applyFill="0" applyBorder="0" applyAlignment="0" applyProtection="0"/>
    <xf numFmtId="0" fontId="44" fillId="0" borderId="0">
      <alignment vertical="center"/>
    </xf>
    <xf numFmtId="41" fontId="4" fillId="0" borderId="0">
      <alignment vertical="top"/>
      <protection locked="0"/>
    </xf>
    <xf numFmtId="43" fontId="28" fillId="0" borderId="0">
      <alignment vertical="top"/>
      <protection locked="0"/>
    </xf>
    <xf numFmtId="0" fontId="26" fillId="0" borderId="0"/>
    <xf numFmtId="0" fontId="2" fillId="0" borderId="0"/>
    <xf numFmtId="9" fontId="2" fillId="0" borderId="0" applyFont="0" applyFill="0" applyBorder="0" applyAlignment="0" applyProtection="0"/>
    <xf numFmtId="165" fontId="2" fillId="0" borderId="0" applyFont="0" applyFill="0" applyBorder="0" applyAlignment="0" applyProtection="0"/>
    <xf numFmtId="172" fontId="2" fillId="0" borderId="0" applyFont="0" applyFill="0" applyBorder="0" applyAlignment="0" applyProtection="0"/>
    <xf numFmtId="168" fontId="2" fillId="0" borderId="0" applyFont="0" applyFill="0" applyBorder="0" applyAlignment="0" applyProtection="0"/>
    <xf numFmtId="164" fontId="2" fillId="0" borderId="0" applyFont="0" applyFill="0" applyBorder="0" applyAlignment="0" applyProtection="0"/>
    <xf numFmtId="9" fontId="26" fillId="0" borderId="0" applyFont="0" applyFill="0" applyBorder="0" applyAlignment="0" applyProtection="0"/>
    <xf numFmtId="9" fontId="27" fillId="0" borderId="0" applyFont="0" applyFill="0" applyBorder="0" applyAlignment="0" applyProtection="0"/>
    <xf numFmtId="0" fontId="1" fillId="0" borderId="0"/>
    <xf numFmtId="9" fontId="1"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68" fontId="1" fillId="0" borderId="0" applyFont="0" applyFill="0" applyBorder="0" applyAlignment="0" applyProtection="0"/>
    <xf numFmtId="164" fontId="1" fillId="0" borderId="0" applyFont="0" applyFill="0" applyBorder="0" applyAlignment="0" applyProtection="0"/>
  </cellStyleXfs>
  <cellXfs count="801">
    <xf numFmtId="0" fontId="0" fillId="0" borderId="0" xfId="0">
      <alignment vertical="center"/>
    </xf>
    <xf numFmtId="166" fontId="4" fillId="0" borderId="0" xfId="1" applyNumberFormat="1" applyAlignment="1" applyProtection="1"/>
    <xf numFmtId="166" fontId="4" fillId="0" borderId="1" xfId="1" applyNumberFormat="1" applyBorder="1" applyAlignment="1" applyProtection="1"/>
    <xf numFmtId="166" fontId="5" fillId="0" borderId="1" xfId="1" applyNumberFormat="1" applyFont="1" applyBorder="1" applyAlignment="1" applyProtection="1"/>
    <xf numFmtId="166" fontId="5" fillId="0" borderId="1" xfId="1" applyNumberFormat="1" applyFont="1" applyBorder="1" applyAlignment="1" applyProtection="1">
      <alignment horizontal="center"/>
    </xf>
    <xf numFmtId="166" fontId="5" fillId="2" borderId="1" xfId="1" applyNumberFormat="1" applyFont="1" applyFill="1" applyBorder="1" applyAlignment="1" applyProtection="1"/>
    <xf numFmtId="166" fontId="5" fillId="0" borderId="0" xfId="1" applyNumberFormat="1" applyFont="1" applyAlignment="1" applyProtection="1"/>
    <xf numFmtId="166" fontId="4" fillId="3" borderId="1" xfId="1" applyNumberFormat="1" applyFill="1" applyBorder="1" applyAlignment="1" applyProtection="1"/>
    <xf numFmtId="9" fontId="4" fillId="0" borderId="1" xfId="2" applyBorder="1" applyAlignment="1" applyProtection="1"/>
    <xf numFmtId="166" fontId="4" fillId="5" borderId="1" xfId="1" applyNumberFormat="1" applyFill="1" applyBorder="1" applyAlignment="1" applyProtection="1"/>
    <xf numFmtId="0" fontId="7" fillId="6" borderId="18" xfId="3" applyFont="1" applyFill="1" applyBorder="1" applyAlignment="1" applyProtection="1">
      <alignment vertical="center" wrapText="1"/>
    </xf>
    <xf numFmtId="0" fontId="7" fillId="6" borderId="19" xfId="3" applyFont="1" applyFill="1" applyBorder="1" applyAlignment="1" applyProtection="1">
      <alignment vertical="center" wrapText="1"/>
    </xf>
    <xf numFmtId="0" fontId="7" fillId="6" borderId="20" xfId="3" applyFont="1" applyFill="1" applyBorder="1" applyAlignment="1" applyProtection="1">
      <alignment vertical="center" wrapText="1"/>
    </xf>
    <xf numFmtId="0" fontId="7" fillId="6" borderId="0" xfId="3" applyFont="1" applyFill="1" applyAlignment="1" applyProtection="1">
      <alignment vertical="center" wrapText="1"/>
    </xf>
    <xf numFmtId="0" fontId="10" fillId="6" borderId="0" xfId="3" applyFont="1" applyFill="1" applyAlignment="1" applyProtection="1">
      <alignment vertical="center" wrapText="1"/>
    </xf>
    <xf numFmtId="0" fontId="7" fillId="6" borderId="21" xfId="3" applyFont="1" applyFill="1" applyBorder="1" applyAlignment="1" applyProtection="1">
      <alignment vertical="center" wrapText="1"/>
    </xf>
    <xf numFmtId="0" fontId="6" fillId="6" borderId="21" xfId="3" applyFont="1" applyFill="1" applyBorder="1" applyAlignment="1" applyProtection="1">
      <alignment vertical="center" wrapText="1"/>
    </xf>
    <xf numFmtId="0" fontId="6" fillId="6" borderId="22" xfId="3" applyFont="1" applyFill="1" applyBorder="1" applyAlignment="1" applyProtection="1">
      <alignment vertical="center" wrapText="1"/>
    </xf>
    <xf numFmtId="0" fontId="7" fillId="6" borderId="9" xfId="3" applyFont="1" applyFill="1" applyBorder="1" applyAlignment="1" applyProtection="1">
      <alignment vertical="center" wrapText="1"/>
    </xf>
    <xf numFmtId="0" fontId="6" fillId="6" borderId="0" xfId="3" applyFont="1" applyFill="1" applyAlignment="1" applyProtection="1">
      <alignment vertical="center" wrapText="1"/>
    </xf>
    <xf numFmtId="0" fontId="6" fillId="6" borderId="23" xfId="3" applyFont="1" applyFill="1" applyBorder="1" applyAlignment="1" applyProtection="1">
      <alignment vertical="center" wrapText="1"/>
    </xf>
    <xf numFmtId="0" fontId="7" fillId="0" borderId="9" xfId="3" applyFont="1" applyBorder="1" applyAlignment="1" applyProtection="1">
      <alignment vertical="center" wrapText="1"/>
    </xf>
    <xf numFmtId="0" fontId="7" fillId="0" borderId="0" xfId="3" applyFont="1" applyAlignment="1" applyProtection="1">
      <alignment vertical="center" wrapText="1"/>
    </xf>
    <xf numFmtId="0" fontId="7" fillId="0" borderId="0" xfId="3" applyFont="1" applyAlignment="1" applyProtection="1">
      <alignment horizontal="center" vertical="center" wrapText="1"/>
    </xf>
    <xf numFmtId="0" fontId="12" fillId="0" borderId="0" xfId="0" applyFont="1" applyAlignment="1">
      <alignment horizontal="center" vertical="center"/>
    </xf>
    <xf numFmtId="0" fontId="5" fillId="0" borderId="0" xfId="0" applyFont="1" applyAlignment="1">
      <alignment horizontal="center" vertical="center" wrapText="1"/>
    </xf>
    <xf numFmtId="0" fontId="10" fillId="0" borderId="0" xfId="3" applyFont="1" applyAlignment="1" applyProtection="1">
      <alignment vertical="center" wrapText="1"/>
    </xf>
    <xf numFmtId="0" fontId="6" fillId="0" borderId="0" xfId="3" applyFont="1" applyAlignment="1" applyProtection="1">
      <alignment vertical="center" wrapText="1"/>
    </xf>
    <xf numFmtId="0" fontId="6" fillId="0" borderId="23" xfId="3" applyFont="1" applyBorder="1" applyAlignment="1" applyProtection="1">
      <alignment vertical="center" wrapText="1"/>
    </xf>
    <xf numFmtId="0" fontId="7" fillId="0" borderId="23" xfId="3" applyFont="1" applyBorder="1" applyAlignment="1" applyProtection="1">
      <alignment horizontal="center" vertical="center" wrapText="1"/>
    </xf>
    <xf numFmtId="0" fontId="7" fillId="6" borderId="9" xfId="3" applyFont="1" applyFill="1" applyBorder="1" applyAlignment="1" applyProtection="1">
      <alignment horizontal="center" vertical="center" wrapText="1"/>
    </xf>
    <xf numFmtId="0" fontId="7" fillId="6" borderId="35" xfId="3" applyFont="1" applyFill="1" applyBorder="1" applyAlignment="1" applyProtection="1">
      <alignment horizontal="center" vertical="center" wrapText="1"/>
    </xf>
    <xf numFmtId="0" fontId="13" fillId="6" borderId="0" xfId="3" applyFont="1" applyFill="1" applyAlignment="1" applyProtection="1">
      <alignment horizontal="center" vertical="center" wrapText="1"/>
    </xf>
    <xf numFmtId="0" fontId="7" fillId="6" borderId="0" xfId="3" applyFont="1" applyFill="1" applyAlignment="1" applyProtection="1">
      <alignment horizontal="center" vertical="center" wrapText="1"/>
    </xf>
    <xf numFmtId="0" fontId="13" fillId="0" borderId="0" xfId="3" applyFont="1" applyAlignment="1" applyProtection="1">
      <alignment horizontal="center" vertical="center" wrapText="1"/>
    </xf>
    <xf numFmtId="0" fontId="6" fillId="6" borderId="32" xfId="3" applyFont="1" applyFill="1" applyBorder="1" applyAlignment="1" applyProtection="1">
      <alignment vertical="center" wrapText="1"/>
    </xf>
    <xf numFmtId="0" fontId="6" fillId="6" borderId="30" xfId="3" applyFont="1" applyFill="1" applyBorder="1" applyAlignment="1" applyProtection="1">
      <alignment vertical="center" wrapText="1"/>
    </xf>
    <xf numFmtId="0" fontId="14" fillId="8" borderId="0" xfId="3" applyFont="1" applyFill="1" applyAlignment="1" applyProtection="1">
      <alignment vertical="center" wrapText="1"/>
    </xf>
    <xf numFmtId="0" fontId="15" fillId="6" borderId="9" xfId="0" applyFont="1" applyFill="1" applyBorder="1">
      <alignment vertical="center"/>
    </xf>
    <xf numFmtId="0" fontId="15" fillId="6" borderId="0" xfId="0" applyFont="1" applyFill="1">
      <alignment vertical="center"/>
    </xf>
    <xf numFmtId="0" fontId="15" fillId="6" borderId="23" xfId="0" applyFont="1" applyFill="1" applyBorder="1">
      <alignment vertical="center"/>
    </xf>
    <xf numFmtId="0" fontId="6" fillId="6" borderId="9" xfId="3" applyFont="1" applyFill="1" applyBorder="1" applyAlignment="1" applyProtection="1">
      <alignment vertical="center" wrapText="1"/>
    </xf>
    <xf numFmtId="0" fontId="7" fillId="7" borderId="3" xfId="3" applyFont="1" applyFill="1" applyBorder="1" applyAlignment="1" applyProtection="1">
      <alignment horizontal="center" vertical="center" wrapText="1"/>
    </xf>
    <xf numFmtId="0" fontId="7" fillId="7" borderId="4" xfId="3" applyFont="1" applyFill="1" applyBorder="1" applyAlignment="1" applyProtection="1">
      <alignment horizontal="center" vertical="center" wrapText="1"/>
    </xf>
    <xf numFmtId="0" fontId="7" fillId="7" borderId="5" xfId="3" applyFont="1" applyFill="1" applyBorder="1" applyAlignment="1" applyProtection="1">
      <alignment horizontal="center" vertical="center" wrapText="1"/>
    </xf>
    <xf numFmtId="167" fontId="4" fillId="0" borderId="0" xfId="4" applyNumberFormat="1" applyAlignment="1" applyProtection="1">
      <alignment vertical="center"/>
    </xf>
    <xf numFmtId="166" fontId="4" fillId="0" borderId="40" xfId="1" applyNumberFormat="1" applyBorder="1" applyAlignment="1" applyProtection="1">
      <alignment vertical="center"/>
    </xf>
    <xf numFmtId="166" fontId="4" fillId="0" borderId="41" xfId="1" applyNumberFormat="1" applyBorder="1" applyAlignment="1" applyProtection="1">
      <alignment vertical="center"/>
    </xf>
    <xf numFmtId="166" fontId="5" fillId="0" borderId="41" xfId="1" applyNumberFormat="1" applyFont="1" applyBorder="1" applyAlignment="1" applyProtection="1">
      <alignment vertical="center"/>
    </xf>
    <xf numFmtId="9" fontId="4" fillId="0" borderId="43" xfId="2" applyBorder="1" applyAlignment="1" applyProtection="1">
      <alignment vertical="center"/>
    </xf>
    <xf numFmtId="166" fontId="4" fillId="0" borderId="44" xfId="1" applyNumberFormat="1" applyBorder="1" applyAlignment="1" applyProtection="1">
      <alignment vertical="center"/>
    </xf>
    <xf numFmtId="166" fontId="4" fillId="0" borderId="1" xfId="1" applyNumberFormat="1" applyBorder="1" applyAlignment="1" applyProtection="1">
      <alignment vertical="center"/>
    </xf>
    <xf numFmtId="166" fontId="5" fillId="0" borderId="1" xfId="1" applyNumberFormat="1" applyFont="1" applyBorder="1" applyAlignment="1" applyProtection="1">
      <alignment vertical="center"/>
    </xf>
    <xf numFmtId="9" fontId="4" fillId="0" borderId="11" xfId="2" applyBorder="1" applyAlignment="1" applyProtection="1">
      <alignment vertical="center"/>
    </xf>
    <xf numFmtId="9" fontId="4" fillId="0" borderId="16" xfId="2" applyBorder="1" applyAlignment="1" applyProtection="1">
      <alignment vertical="center"/>
    </xf>
    <xf numFmtId="0" fontId="7" fillId="6" borderId="0" xfId="3" applyFont="1" applyFill="1" applyAlignment="1" applyProtection="1">
      <alignment horizontal="left" vertical="center" wrapText="1"/>
    </xf>
    <xf numFmtId="0" fontId="7" fillId="7" borderId="1" xfId="3" applyFont="1" applyFill="1" applyBorder="1" applyAlignment="1" applyProtection="1">
      <alignment horizontal="center" vertical="center" wrapText="1"/>
    </xf>
    <xf numFmtId="0" fontId="6" fillId="0" borderId="53" xfId="3" applyFont="1" applyBorder="1" applyAlignment="1" applyProtection="1">
      <alignment horizontal="left" vertical="center" wrapText="1"/>
    </xf>
    <xf numFmtId="0" fontId="7" fillId="0" borderId="54" xfId="3" applyFont="1" applyBorder="1" applyAlignment="1" applyProtection="1">
      <alignment horizontal="center" vertical="center" wrapText="1"/>
    </xf>
    <xf numFmtId="168" fontId="7" fillId="0" borderId="54" xfId="5" applyFont="1" applyBorder="1" applyAlignment="1" applyProtection="1">
      <alignment horizontal="center" vertical="center" wrapText="1"/>
    </xf>
    <xf numFmtId="164" fontId="4" fillId="0" borderId="0" xfId="6" applyAlignment="1" applyProtection="1">
      <alignment vertical="center"/>
    </xf>
    <xf numFmtId="0" fontId="7" fillId="0" borderId="1" xfId="3" applyFont="1" applyBorder="1" applyAlignment="1" applyProtection="1">
      <alignment horizontal="left" vertical="center" wrapText="1"/>
    </xf>
    <xf numFmtId="9" fontId="5" fillId="0" borderId="0" xfId="2" applyFont="1" applyAlignment="1" applyProtection="1">
      <alignment horizontal="center" vertical="center"/>
    </xf>
    <xf numFmtId="164" fontId="5" fillId="0" borderId="0" xfId="6" applyFont="1" applyAlignment="1" applyProtection="1">
      <alignment vertical="center"/>
    </xf>
    <xf numFmtId="0" fontId="7" fillId="0" borderId="41" xfId="3" applyFont="1" applyBorder="1" applyAlignment="1" applyProtection="1">
      <alignment horizontal="left" vertical="center" wrapText="1"/>
    </xf>
    <xf numFmtId="9" fontId="6" fillId="0" borderId="1" xfId="8" applyFont="1" applyBorder="1" applyAlignment="1">
      <alignment horizontal="center" vertical="center" wrapText="1"/>
      <protection locked="0"/>
    </xf>
    <xf numFmtId="9" fontId="7" fillId="0" borderId="42" xfId="3" applyNumberFormat="1" applyFont="1" applyBorder="1" applyAlignment="1" applyProtection="1">
      <alignment horizontal="center" vertical="center" wrapText="1"/>
    </xf>
    <xf numFmtId="0" fontId="7" fillId="9" borderId="1" xfId="3" applyFont="1" applyFill="1" applyBorder="1" applyAlignment="1" applyProtection="1">
      <alignment horizontal="left" vertical="center" wrapText="1"/>
    </xf>
    <xf numFmtId="9" fontId="6" fillId="9" borderId="1" xfId="2" applyFont="1" applyFill="1" applyBorder="1" applyAlignment="1">
      <alignment horizontal="center" vertical="center" wrapText="1"/>
      <protection locked="0"/>
    </xf>
    <xf numFmtId="9" fontId="7" fillId="0" borderId="45" xfId="3" applyNumberFormat="1" applyFont="1" applyBorder="1" applyAlignment="1" applyProtection="1">
      <alignment horizontal="center" vertical="center" wrapText="1"/>
    </xf>
    <xf numFmtId="9" fontId="7" fillId="0" borderId="0" xfId="3" applyNumberFormat="1" applyFont="1" applyAlignment="1" applyProtection="1">
      <alignment vertical="center" wrapText="1"/>
    </xf>
    <xf numFmtId="0" fontId="5" fillId="0" borderId="0" xfId="0" applyFont="1">
      <alignment vertical="center"/>
    </xf>
    <xf numFmtId="0" fontId="7" fillId="9" borderId="15" xfId="3" applyFont="1" applyFill="1" applyBorder="1" applyAlignment="1" applyProtection="1">
      <alignment horizontal="left" vertical="center" wrapText="1"/>
    </xf>
    <xf numFmtId="9" fontId="6" fillId="9" borderId="15" xfId="2" applyFont="1" applyFill="1" applyBorder="1" applyAlignment="1">
      <alignment horizontal="center" vertical="center" wrapText="1"/>
      <protection locked="0"/>
    </xf>
    <xf numFmtId="9" fontId="6" fillId="9" borderId="46" xfId="2" applyFont="1" applyFill="1" applyBorder="1" applyAlignment="1">
      <alignment horizontal="center" vertical="center" wrapText="1"/>
      <protection locked="0"/>
    </xf>
    <xf numFmtId="9" fontId="7" fillId="0" borderId="46" xfId="3" applyNumberFormat="1" applyFont="1" applyBorder="1" applyAlignment="1" applyProtection="1">
      <alignment horizontal="center" vertical="center" wrapText="1"/>
    </xf>
    <xf numFmtId="170" fontId="4" fillId="0" borderId="0" xfId="4" applyNumberFormat="1" applyAlignment="1" applyProtection="1">
      <alignment vertical="center"/>
    </xf>
    <xf numFmtId="2" fontId="7" fillId="6" borderId="54" xfId="3" applyNumberFormat="1" applyFont="1" applyFill="1" applyBorder="1" applyAlignment="1" applyProtection="1">
      <alignment horizontal="center" vertical="center" wrapText="1"/>
    </xf>
    <xf numFmtId="2" fontId="7" fillId="9" borderId="1" xfId="2" applyNumberFormat="1" applyFont="1" applyFill="1" applyBorder="1" applyAlignment="1" applyProtection="1">
      <alignment horizontal="center" vertical="center" wrapText="1"/>
    </xf>
    <xf numFmtId="2" fontId="7" fillId="9" borderId="54" xfId="3" applyNumberFormat="1" applyFont="1" applyFill="1" applyBorder="1" applyAlignment="1" applyProtection="1">
      <alignment horizontal="center" vertical="center" wrapText="1"/>
    </xf>
    <xf numFmtId="169" fontId="7" fillId="9" borderId="15" xfId="2" applyNumberFormat="1" applyFont="1" applyFill="1" applyBorder="1" applyAlignment="1" applyProtection="1">
      <alignment vertical="center" wrapText="1"/>
    </xf>
    <xf numFmtId="2" fontId="7" fillId="9" borderId="60" xfId="2" applyNumberFormat="1" applyFont="1" applyFill="1" applyBorder="1" applyAlignment="1" applyProtection="1">
      <alignment horizontal="center" vertical="center" wrapText="1"/>
    </xf>
    <xf numFmtId="166" fontId="4" fillId="0" borderId="7" xfId="1" applyNumberFormat="1" applyBorder="1" applyAlignment="1" applyProtection="1">
      <alignment vertical="center"/>
    </xf>
    <xf numFmtId="9" fontId="4" fillId="0" borderId="0" xfId="2" applyAlignment="1" applyProtection="1">
      <alignment vertical="center"/>
    </xf>
    <xf numFmtId="1" fontId="7" fillId="6" borderId="54" xfId="3" applyNumberFormat="1" applyFont="1" applyFill="1" applyBorder="1" applyAlignment="1" applyProtection="1">
      <alignment horizontal="center" vertical="center" wrapText="1"/>
    </xf>
    <xf numFmtId="1" fontId="7" fillId="9" borderId="54" xfId="3" applyNumberFormat="1" applyFont="1" applyFill="1" applyBorder="1" applyAlignment="1" applyProtection="1">
      <alignment horizontal="center" vertical="center" wrapText="1"/>
    </xf>
    <xf numFmtId="171" fontId="15" fillId="9" borderId="15" xfId="1" applyNumberFormat="1" applyFont="1" applyFill="1" applyBorder="1" applyAlignment="1" applyProtection="1">
      <alignment horizontal="left" vertical="center" wrapText="1"/>
    </xf>
    <xf numFmtId="171" fontId="15" fillId="9" borderId="15" xfId="1" applyNumberFormat="1" applyFont="1" applyFill="1" applyBorder="1" applyAlignment="1" applyProtection="1">
      <alignment horizontal="center" vertical="center" wrapText="1"/>
    </xf>
    <xf numFmtId="0" fontId="15" fillId="0" borderId="0" xfId="0" applyFont="1">
      <alignment vertical="center"/>
    </xf>
    <xf numFmtId="9" fontId="15" fillId="0" borderId="0" xfId="2" applyFont="1" applyAlignment="1" applyProtection="1">
      <alignment vertical="center"/>
    </xf>
    <xf numFmtId="0" fontId="16" fillId="0" borderId="1" xfId="0" applyFont="1" applyBorder="1" applyAlignment="1">
      <alignment horizontal="left" vertical="center" wrapText="1"/>
    </xf>
    <xf numFmtId="0" fontId="15" fillId="0" borderId="1" xfId="0" applyFont="1" applyBorder="1" applyAlignment="1">
      <alignment horizontal="center" vertical="center"/>
    </xf>
    <xf numFmtId="0" fontId="16" fillId="9" borderId="58" xfId="0" applyFont="1" applyFill="1" applyBorder="1">
      <alignment vertical="center"/>
    </xf>
    <xf numFmtId="0" fontId="16" fillId="9" borderId="49" xfId="0" applyFont="1" applyFill="1" applyBorder="1">
      <alignment vertical="center"/>
    </xf>
    <xf numFmtId="0" fontId="16" fillId="9" borderId="0" xfId="0" applyFont="1" applyFill="1">
      <alignment vertical="center"/>
    </xf>
    <xf numFmtId="0" fontId="16" fillId="9" borderId="68" xfId="0" applyFont="1" applyFill="1" applyBorder="1">
      <alignment vertical="center"/>
    </xf>
    <xf numFmtId="0" fontId="16" fillId="9" borderId="56" xfId="0" applyFont="1" applyFill="1" applyBorder="1">
      <alignment vertical="center"/>
    </xf>
    <xf numFmtId="0" fontId="16" fillId="9" borderId="52" xfId="0" applyFont="1" applyFill="1" applyBorder="1">
      <alignment vertical="center"/>
    </xf>
    <xf numFmtId="0" fontId="15" fillId="0" borderId="0" xfId="0" applyFont="1" applyAlignment="1">
      <alignment horizontal="center" vertical="center"/>
    </xf>
    <xf numFmtId="0" fontId="15" fillId="0" borderId="45" xfId="0" applyFont="1" applyBorder="1" applyAlignment="1">
      <alignment horizontal="left" vertical="center"/>
    </xf>
    <xf numFmtId="0" fontId="15" fillId="0" borderId="56" xfId="0" applyFont="1" applyBorder="1" applyAlignment="1">
      <alignment horizontal="center" vertical="center"/>
    </xf>
    <xf numFmtId="0" fontId="16" fillId="9" borderId="1" xfId="0" applyFont="1" applyFill="1" applyBorder="1" applyAlignment="1">
      <alignment horizontal="center" vertical="center" wrapText="1"/>
    </xf>
    <xf numFmtId="0" fontId="7" fillId="9" borderId="54" xfId="0" applyFont="1" applyFill="1" applyBorder="1" applyAlignment="1">
      <alignment horizontal="center" vertical="center" wrapText="1"/>
    </xf>
    <xf numFmtId="9" fontId="16" fillId="9" borderId="1" xfId="2" applyFont="1" applyFill="1" applyBorder="1" applyAlignment="1" applyProtection="1">
      <alignment horizontal="center" vertical="center" wrapText="1"/>
    </xf>
    <xf numFmtId="9" fontId="6" fillId="6" borderId="54" xfId="2" applyFont="1" applyFill="1" applyBorder="1" applyAlignment="1" applyProtection="1">
      <alignment horizontal="center" vertical="center" wrapText="1"/>
    </xf>
    <xf numFmtId="9" fontId="15" fillId="0" borderId="1" xfId="2" applyFont="1" applyBorder="1" applyAlignment="1" applyProtection="1">
      <alignment vertical="center"/>
    </xf>
    <xf numFmtId="10" fontId="15" fillId="0" borderId="1" xfId="0" applyNumberFormat="1" applyFont="1" applyBorder="1">
      <alignment vertical="center"/>
    </xf>
    <xf numFmtId="0" fontId="15" fillId="0" borderId="1" xfId="0" applyFont="1" applyBorder="1">
      <alignment vertical="center"/>
    </xf>
    <xf numFmtId="0" fontId="15" fillId="0" borderId="1" xfId="2" applyNumberFormat="1" applyFont="1" applyBorder="1" applyAlignment="1" applyProtection="1">
      <alignment horizontal="center" vertical="center" wrapText="1"/>
    </xf>
    <xf numFmtId="0" fontId="7" fillId="9" borderId="1" xfId="0" applyFont="1" applyFill="1" applyBorder="1" applyAlignment="1">
      <alignment horizontal="left" vertical="center" wrapText="1"/>
    </xf>
    <xf numFmtId="0" fontId="7" fillId="9" borderId="1" xfId="0" applyFont="1" applyFill="1" applyBorder="1" applyAlignment="1">
      <alignment vertical="center" wrapText="1"/>
    </xf>
    <xf numFmtId="0" fontId="7" fillId="9" borderId="45" xfId="0" applyFont="1" applyFill="1" applyBorder="1" applyAlignment="1">
      <alignment horizontal="center" vertical="center" wrapText="1"/>
    </xf>
    <xf numFmtId="0" fontId="19" fillId="6" borderId="0" xfId="0" applyFont="1" applyFill="1">
      <alignment vertical="center"/>
    </xf>
    <xf numFmtId="0" fontId="19" fillId="6" borderId="0" xfId="0" applyFont="1" applyFill="1" applyAlignment="1">
      <alignment horizontal="center" vertical="center"/>
    </xf>
    <xf numFmtId="0" fontId="20" fillId="9" borderId="65" xfId="0" applyFont="1" applyFill="1" applyBorder="1" applyAlignment="1">
      <alignment horizontal="center" vertical="center" wrapText="1"/>
    </xf>
    <xf numFmtId="0" fontId="20" fillId="9" borderId="41" xfId="0" applyFont="1" applyFill="1" applyBorder="1" applyAlignment="1">
      <alignment horizontal="center" vertical="center" wrapText="1"/>
    </xf>
    <xf numFmtId="49" fontId="7" fillId="9" borderId="54" xfId="0" applyNumberFormat="1" applyFont="1" applyFill="1" applyBorder="1" applyAlignment="1">
      <alignment horizontal="center" vertical="center" wrapText="1"/>
    </xf>
    <xf numFmtId="0" fontId="20" fillId="9" borderId="54" xfId="0" applyFont="1" applyFill="1" applyBorder="1" applyAlignment="1">
      <alignment horizontal="center" vertical="center" wrapText="1"/>
    </xf>
    <xf numFmtId="49" fontId="20" fillId="9" borderId="54" xfId="0" applyNumberFormat="1" applyFont="1" applyFill="1" applyBorder="1" applyAlignment="1">
      <alignment horizontal="center" vertical="center" wrapText="1"/>
    </xf>
    <xf numFmtId="0" fontId="19" fillId="0" borderId="1" xfId="0" applyFont="1" applyBorder="1">
      <alignment vertical="center"/>
    </xf>
    <xf numFmtId="173" fontId="19" fillId="0" borderId="1" xfId="4" applyNumberFormat="1" applyFont="1" applyBorder="1" applyAlignment="1" applyProtection="1">
      <alignment vertical="center"/>
    </xf>
    <xf numFmtId="0" fontId="19" fillId="10" borderId="1" xfId="0" applyFont="1" applyFill="1" applyBorder="1" applyAlignment="1">
      <alignment horizontal="center" vertical="center"/>
    </xf>
    <xf numFmtId="174" fontId="18" fillId="11" borderId="1" xfId="6" applyNumberFormat="1" applyFont="1" applyFill="1" applyBorder="1" applyAlignment="1" applyProtection="1">
      <alignment horizontal="center" vertical="center"/>
    </xf>
    <xf numFmtId="174" fontId="18" fillId="0" borderId="1" xfId="6" applyNumberFormat="1" applyFont="1" applyBorder="1" applyAlignment="1" applyProtection="1">
      <alignment horizontal="center" vertical="center"/>
    </xf>
    <xf numFmtId="0" fontId="18" fillId="0" borderId="1" xfId="0" applyFont="1" applyBorder="1">
      <alignment vertical="center"/>
    </xf>
    <xf numFmtId="0" fontId="18" fillId="0" borderId="1" xfId="0" applyFont="1" applyBorder="1" applyAlignment="1">
      <alignment vertical="center" wrapText="1"/>
    </xf>
    <xf numFmtId="0" fontId="18" fillId="11" borderId="1" xfId="0" applyFont="1" applyFill="1" applyBorder="1" applyAlignment="1">
      <alignment horizontal="left" vertical="center"/>
    </xf>
    <xf numFmtId="0" fontId="18" fillId="11" borderId="1" xfId="0" applyFont="1" applyFill="1" applyBorder="1" applyAlignment="1">
      <alignment horizontal="center" vertical="center"/>
    </xf>
    <xf numFmtId="173" fontId="18" fillId="11" borderId="1" xfId="4" applyNumberFormat="1" applyFont="1" applyFill="1" applyBorder="1" applyAlignment="1" applyProtection="1">
      <alignment horizontal="center" vertical="center"/>
    </xf>
    <xf numFmtId="0" fontId="18" fillId="10" borderId="1" xfId="0" applyFont="1" applyFill="1" applyBorder="1" applyAlignment="1">
      <alignment horizontal="center" vertical="center"/>
    </xf>
    <xf numFmtId="174" fontId="18" fillId="11" borderId="1" xfId="0" applyNumberFormat="1" applyFont="1" applyFill="1" applyBorder="1" applyAlignment="1">
      <alignment horizontal="center" vertical="center"/>
    </xf>
    <xf numFmtId="0" fontId="15" fillId="0" borderId="0" xfId="0" applyFont="1" applyAlignment="1">
      <alignment horizontal="left" vertical="center"/>
    </xf>
    <xf numFmtId="0" fontId="16" fillId="12" borderId="1" xfId="0" applyFont="1" applyFill="1" applyBorder="1" applyAlignment="1">
      <alignment horizontal="left" vertical="center"/>
    </xf>
    <xf numFmtId="0" fontId="16" fillId="12" borderId="1" xfId="0" applyFont="1" applyFill="1" applyBorder="1" applyAlignment="1">
      <alignment horizontal="center" vertical="center"/>
    </xf>
    <xf numFmtId="0" fontId="16" fillId="0" borderId="1" xfId="0" applyFont="1" applyBorder="1" applyAlignment="1">
      <alignment horizontal="left" vertical="center"/>
    </xf>
    <xf numFmtId="0" fontId="15" fillId="0" borderId="54" xfId="0" applyFont="1" applyBorder="1" applyAlignment="1">
      <alignment horizontal="left" vertical="center"/>
    </xf>
    <xf numFmtId="0" fontId="18" fillId="0" borderId="54" xfId="0" applyFont="1" applyBorder="1" applyAlignment="1">
      <alignment horizontal="left" vertical="center" wrapText="1"/>
    </xf>
    <xf numFmtId="0" fontId="15" fillId="0" borderId="41"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6" fillId="0" borderId="1" xfId="0" applyFont="1" applyBorder="1" applyAlignment="1">
      <alignment vertical="center" wrapText="1"/>
    </xf>
    <xf numFmtId="0" fontId="16" fillId="0" borderId="54" xfId="0" applyFont="1" applyBorder="1" applyAlignment="1">
      <alignment horizontal="left" vertical="center" wrapText="1"/>
    </xf>
    <xf numFmtId="0" fontId="6" fillId="6"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xf>
    <xf numFmtId="41" fontId="15" fillId="0" borderId="1" xfId="10" applyFont="1" applyBorder="1" applyAlignment="1" applyProtection="1">
      <alignment vertical="center"/>
    </xf>
    <xf numFmtId="0" fontId="19" fillId="0" borderId="1" xfId="0" applyFont="1" applyBorder="1" applyAlignment="1">
      <alignment horizontal="center" vertical="center" wrapText="1"/>
    </xf>
    <xf numFmtId="0" fontId="16" fillId="0" borderId="0" xfId="0" applyFont="1" applyAlignment="1">
      <alignment horizontal="left" vertical="center"/>
    </xf>
    <xf numFmtId="0" fontId="16" fillId="9" borderId="1" xfId="0" applyFont="1" applyFill="1" applyBorder="1">
      <alignment vertical="center"/>
    </xf>
    <xf numFmtId="41" fontId="15" fillId="0" borderId="45" xfId="10" applyFont="1" applyBorder="1" applyAlignment="1" applyProtection="1">
      <alignment vertical="center"/>
    </xf>
    <xf numFmtId="49" fontId="15" fillId="0" borderId="45" xfId="10" applyNumberFormat="1" applyFont="1" applyBorder="1" applyAlignment="1" applyProtection="1">
      <alignment vertical="center"/>
    </xf>
    <xf numFmtId="49" fontId="15" fillId="0" borderId="1" xfId="10" applyNumberFormat="1" applyFont="1" applyBorder="1" applyAlignment="1" applyProtection="1">
      <alignment vertical="center"/>
    </xf>
    <xf numFmtId="0" fontId="21" fillId="0" borderId="0" xfId="0" applyFont="1" applyAlignment="1"/>
    <xf numFmtId="0" fontId="21" fillId="0" borderId="0" xfId="0" applyFont="1" applyAlignment="1">
      <alignment horizontal="center" vertical="center"/>
    </xf>
    <xf numFmtId="0" fontId="22" fillId="4" borderId="0" xfId="0" applyFont="1" applyFill="1" applyAlignment="1"/>
    <xf numFmtId="0" fontId="22" fillId="0" borderId="0" xfId="0" applyFont="1" applyAlignment="1"/>
    <xf numFmtId="175" fontId="23" fillId="5" borderId="0" xfId="11" applyNumberFormat="1" applyFont="1" applyFill="1" applyAlignment="1" applyProtection="1">
      <alignment vertical="center"/>
    </xf>
    <xf numFmtId="1" fontId="23" fillId="0" borderId="0" xfId="0" applyNumberFormat="1" applyFont="1" applyAlignment="1"/>
    <xf numFmtId="0" fontId="23" fillId="0" borderId="0" xfId="0" applyFont="1" applyAlignment="1"/>
    <xf numFmtId="0" fontId="22" fillId="0" borderId="0" xfId="0" applyFont="1" applyAlignment="1">
      <alignment wrapText="1"/>
    </xf>
    <xf numFmtId="175" fontId="23" fillId="0" borderId="0" xfId="0" applyNumberFormat="1" applyFont="1" applyAlignment="1"/>
    <xf numFmtId="175" fontId="23" fillId="10" borderId="0" xfId="11" applyNumberFormat="1" applyFont="1" applyFill="1" applyAlignment="1" applyProtection="1">
      <alignment vertical="center"/>
    </xf>
    <xf numFmtId="175" fontId="23" fillId="4" borderId="0" xfId="11" applyNumberFormat="1" applyFont="1" applyFill="1" applyAlignment="1" applyProtection="1">
      <alignment vertical="center"/>
    </xf>
    <xf numFmtId="175" fontId="23" fillId="4" borderId="0" xfId="11" quotePrefix="1" applyNumberFormat="1" applyFont="1" applyFill="1" applyAlignment="1" applyProtection="1">
      <alignment vertical="center"/>
    </xf>
    <xf numFmtId="175" fontId="22" fillId="13" borderId="0" xfId="11" applyNumberFormat="1" applyFont="1" applyFill="1" applyAlignment="1" applyProtection="1">
      <alignment vertical="center"/>
    </xf>
    <xf numFmtId="175" fontId="23" fillId="13" borderId="0" xfId="11" applyNumberFormat="1" applyFont="1" applyFill="1" applyAlignment="1" applyProtection="1">
      <alignment vertical="center"/>
    </xf>
    <xf numFmtId="175" fontId="23" fillId="13" borderId="0" xfId="11" quotePrefix="1" applyNumberFormat="1" applyFont="1" applyFill="1" applyAlignment="1" applyProtection="1">
      <alignment vertical="center"/>
    </xf>
    <xf numFmtId="0" fontId="21" fillId="0" borderId="0" xfId="12" applyFont="1" applyAlignment="1" applyProtection="1">
      <alignment vertical="center"/>
    </xf>
    <xf numFmtId="175" fontId="24" fillId="0" borderId="0" xfId="11" applyNumberFormat="1" applyFont="1" applyAlignment="1" applyProtection="1">
      <alignment vertical="center"/>
    </xf>
    <xf numFmtId="0" fontId="24" fillId="0" borderId="0" xfId="12" applyFont="1" applyAlignment="1" applyProtection="1">
      <alignment vertical="center"/>
    </xf>
    <xf numFmtId="10" fontId="23" fillId="0" borderId="0" xfId="2" applyNumberFormat="1" applyFont="1" applyAlignment="1" applyProtection="1"/>
    <xf numFmtId="0" fontId="24" fillId="0" borderId="0" xfId="0" applyFont="1" applyAlignment="1"/>
    <xf numFmtId="0" fontId="5" fillId="0" borderId="0" xfId="0" applyFont="1" applyAlignment="1"/>
    <xf numFmtId="9" fontId="25" fillId="14" borderId="1" xfId="2" applyFont="1" applyFill="1" applyBorder="1" applyAlignment="1">
      <alignment horizontal="center" vertical="center" wrapText="1"/>
      <protection locked="0"/>
    </xf>
    <xf numFmtId="9" fontId="20" fillId="14" borderId="45" xfId="3" applyNumberFormat="1" applyFont="1" applyFill="1" applyBorder="1" applyAlignment="1" applyProtection="1">
      <alignment horizontal="center" vertical="center" wrapText="1"/>
    </xf>
    <xf numFmtId="9" fontId="25" fillId="14" borderId="44" xfId="2" applyFont="1" applyFill="1" applyBorder="1" applyAlignment="1">
      <alignment horizontal="center" vertical="center" wrapText="1"/>
      <protection locked="0"/>
    </xf>
    <xf numFmtId="9" fontId="20" fillId="14" borderId="11" xfId="3" applyNumberFormat="1" applyFont="1" applyFill="1" applyBorder="1" applyAlignment="1" applyProtection="1">
      <alignment horizontal="center" vertical="center" wrapText="1"/>
    </xf>
    <xf numFmtId="9" fontId="25" fillId="9" borderId="1" xfId="2" applyFont="1" applyFill="1" applyBorder="1" applyAlignment="1">
      <alignment horizontal="center" vertical="center" wrapText="1"/>
      <protection locked="0"/>
    </xf>
    <xf numFmtId="9" fontId="20" fillId="0" borderId="45" xfId="3" applyNumberFormat="1" applyFont="1" applyBorder="1" applyAlignment="1" applyProtection="1">
      <alignment horizontal="center" vertical="center" wrapText="1"/>
    </xf>
    <xf numFmtId="9" fontId="25" fillId="15" borderId="1" xfId="2" applyFont="1" applyFill="1" applyBorder="1" applyAlignment="1">
      <alignment horizontal="center" vertical="center" wrapText="1"/>
      <protection locked="0"/>
    </xf>
    <xf numFmtId="9" fontId="20" fillId="15" borderId="45" xfId="3" applyNumberFormat="1" applyFont="1" applyFill="1" applyBorder="1" applyAlignment="1" applyProtection="1">
      <alignment horizontal="center" vertical="center" wrapText="1"/>
    </xf>
    <xf numFmtId="9" fontId="20" fillId="15" borderId="44" xfId="3" applyNumberFormat="1" applyFont="1" applyFill="1" applyBorder="1" applyAlignment="1" applyProtection="1">
      <alignment horizontal="center" vertical="center" wrapText="1"/>
    </xf>
    <xf numFmtId="0" fontId="16" fillId="9" borderId="1" xfId="0" applyFont="1" applyFill="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167" fontId="4" fillId="0" borderId="0" xfId="0" applyNumberFormat="1" applyFont="1">
      <alignment vertical="center"/>
    </xf>
    <xf numFmtId="2" fontId="4" fillId="0" borderId="0" xfId="0" applyNumberFormat="1" applyFont="1">
      <alignment vertical="center"/>
    </xf>
    <xf numFmtId="0" fontId="15" fillId="0" borderId="44" xfId="0" applyFont="1" applyBorder="1" applyAlignment="1">
      <alignment horizontal="center" vertical="center"/>
    </xf>
    <xf numFmtId="0" fontId="15" fillId="0" borderId="1" xfId="0" applyFont="1" applyBorder="1" applyAlignment="1">
      <alignment horizontal="justify" vertical="center" wrapText="1"/>
    </xf>
    <xf numFmtId="9" fontId="15" fillId="0" borderId="1" xfId="2" applyFont="1" applyBorder="1" applyAlignment="1" applyProtection="1">
      <alignment horizontal="right" vertical="center" wrapText="1"/>
    </xf>
    <xf numFmtId="9" fontId="15" fillId="6" borderId="1" xfId="2" applyFont="1" applyFill="1" applyBorder="1" applyAlignment="1" applyProtection="1">
      <alignment horizontal="center" vertical="center" wrapText="1"/>
    </xf>
    <xf numFmtId="9" fontId="15" fillId="0" borderId="1" xfId="2" applyFont="1" applyBorder="1" applyAlignment="1" applyProtection="1">
      <alignment horizontal="center" vertical="center" wrapText="1"/>
    </xf>
    <xf numFmtId="168" fontId="15" fillId="0" borderId="1" xfId="5" applyFont="1" applyBorder="1" applyAlignment="1" applyProtection="1">
      <alignment horizontal="center" vertical="center" wrapText="1"/>
    </xf>
    <xf numFmtId="0" fontId="15" fillId="6" borderId="1" xfId="0" applyFont="1" applyFill="1" applyBorder="1" applyAlignment="1">
      <alignment horizontal="justify" vertical="center" wrapText="1"/>
    </xf>
    <xf numFmtId="9" fontId="15" fillId="0" borderId="1" xfId="2" applyFont="1" applyBorder="1" applyAlignment="1" applyProtection="1">
      <alignment horizontal="center" vertical="center"/>
    </xf>
    <xf numFmtId="0" fontId="15" fillId="6" borderId="1" xfId="0" applyFont="1" applyFill="1" applyBorder="1">
      <alignment vertical="center"/>
    </xf>
    <xf numFmtId="9" fontId="15" fillId="6" borderId="1" xfId="2" applyFont="1" applyFill="1" applyBorder="1" applyAlignment="1" applyProtection="1">
      <alignment horizontal="center" vertical="center"/>
    </xf>
    <xf numFmtId="9" fontId="15" fillId="6" borderId="1" xfId="0" applyNumberFormat="1" applyFont="1" applyFill="1" applyBorder="1">
      <alignment vertical="center"/>
    </xf>
    <xf numFmtId="0" fontId="16" fillId="9" borderId="1" xfId="0" applyFont="1" applyFill="1" applyBorder="1" applyAlignment="1">
      <alignment horizontal="left" vertical="center"/>
    </xf>
    <xf numFmtId="175" fontId="4" fillId="0" borderId="0" xfId="0" applyNumberFormat="1" applyFont="1" applyAlignment="1"/>
    <xf numFmtId="10" fontId="4" fillId="0" borderId="0" xfId="2" applyNumberFormat="1" applyAlignment="1" applyProtection="1"/>
    <xf numFmtId="176" fontId="4" fillId="0" borderId="0" xfId="0" applyNumberFormat="1" applyFont="1" applyAlignment="1"/>
    <xf numFmtId="2" fontId="4" fillId="0" borderId="0" xfId="0" applyNumberFormat="1" applyFont="1" applyAlignment="1"/>
    <xf numFmtId="0" fontId="4" fillId="0" borderId="56" xfId="0" applyFont="1" applyBorder="1" applyAlignment="1">
      <alignment horizontal="center"/>
    </xf>
    <xf numFmtId="0" fontId="4" fillId="0" borderId="51" xfId="0" applyFont="1" applyBorder="1" applyAlignment="1">
      <alignment horizontal="center"/>
    </xf>
    <xf numFmtId="0" fontId="4" fillId="0" borderId="57" xfId="0" applyFont="1" applyBorder="1" applyAlignment="1">
      <alignment horizontal="center"/>
    </xf>
    <xf numFmtId="0" fontId="4" fillId="14" borderId="1" xfId="0" applyFont="1" applyFill="1" applyBorder="1" applyAlignment="1"/>
    <xf numFmtId="0" fontId="4" fillId="14" borderId="10" xfId="0" applyFont="1" applyFill="1" applyBorder="1" applyAlignment="1"/>
    <xf numFmtId="0" fontId="4" fillId="15" borderId="1" xfId="0" applyFont="1" applyFill="1" applyBorder="1" applyAlignment="1"/>
    <xf numFmtId="0" fontId="4" fillId="15" borderId="11" xfId="0" applyFont="1" applyFill="1" applyBorder="1" applyAlignment="1"/>
    <xf numFmtId="0" fontId="4" fillId="15" borderId="10" xfId="0" applyFont="1" applyFill="1" applyBorder="1" applyAlignment="1"/>
    <xf numFmtId="0" fontId="4" fillId="15" borderId="45" xfId="0" applyFont="1" applyFill="1" applyBorder="1" applyAlignment="1"/>
    <xf numFmtId="0" fontId="4" fillId="15" borderId="44" xfId="0" applyFont="1" applyFill="1" applyBorder="1" applyAlignment="1"/>
    <xf numFmtId="0" fontId="4" fillId="16" borderId="1" xfId="0" applyFont="1" applyFill="1" applyBorder="1" applyAlignment="1"/>
    <xf numFmtId="0" fontId="4" fillId="16" borderId="45" xfId="0" applyFont="1" applyFill="1" applyBorder="1" applyAlignment="1"/>
    <xf numFmtId="0" fontId="4" fillId="16" borderId="44" xfId="0" applyFont="1" applyFill="1" applyBorder="1" applyAlignment="1"/>
    <xf numFmtId="0" fontId="4" fillId="16" borderId="11" xfId="0" applyFont="1" applyFill="1" applyBorder="1" applyAlignment="1"/>
    <xf numFmtId="0" fontId="4" fillId="16" borderId="10" xfId="0" applyFont="1" applyFill="1" applyBorder="1" applyAlignment="1"/>
    <xf numFmtId="0" fontId="4" fillId="9" borderId="1" xfId="0" applyFont="1" applyFill="1" applyBorder="1" applyAlignment="1"/>
    <xf numFmtId="0" fontId="4" fillId="9" borderId="45" xfId="0" applyFont="1" applyFill="1" applyBorder="1" applyAlignment="1"/>
    <xf numFmtId="0" fontId="4" fillId="9" borderId="44" xfId="0" applyFont="1" applyFill="1" applyBorder="1" applyAlignment="1"/>
    <xf numFmtId="0" fontId="4" fillId="9" borderId="11" xfId="0" applyFont="1" applyFill="1" applyBorder="1" applyAlignment="1"/>
    <xf numFmtId="0" fontId="4" fillId="9" borderId="10" xfId="0" applyFont="1" applyFill="1" applyBorder="1" applyAlignment="1"/>
    <xf numFmtId="0" fontId="4" fillId="13" borderId="1" xfId="0" applyFont="1" applyFill="1" applyBorder="1" applyAlignment="1"/>
    <xf numFmtId="0" fontId="4" fillId="13" borderId="45" xfId="0" applyFont="1" applyFill="1" applyBorder="1" applyAlignment="1"/>
    <xf numFmtId="0" fontId="4" fillId="13" borderId="44" xfId="0" applyFont="1" applyFill="1" applyBorder="1" applyAlignment="1"/>
    <xf numFmtId="0" fontId="4" fillId="13" borderId="11" xfId="0" applyFont="1" applyFill="1" applyBorder="1" applyAlignment="1"/>
    <xf numFmtId="0" fontId="4" fillId="13" borderId="10" xfId="0" applyFont="1" applyFill="1" applyBorder="1" applyAlignment="1"/>
    <xf numFmtId="0" fontId="4" fillId="17" borderId="1" xfId="0" applyFont="1" applyFill="1" applyBorder="1" applyAlignment="1"/>
    <xf numFmtId="0" fontId="4" fillId="17" borderId="45" xfId="0" applyFont="1" applyFill="1" applyBorder="1" applyAlignment="1"/>
    <xf numFmtId="0" fontId="4" fillId="17" borderId="44" xfId="0" applyFont="1" applyFill="1" applyBorder="1" applyAlignment="1"/>
    <xf numFmtId="0" fontId="4" fillId="17" borderId="11" xfId="0" applyFont="1" applyFill="1" applyBorder="1" applyAlignment="1"/>
    <xf numFmtId="0" fontId="4" fillId="17" borderId="10" xfId="0" applyFont="1" applyFill="1" applyBorder="1" applyAlignment="1"/>
    <xf numFmtId="0" fontId="4" fillId="18" borderId="1" xfId="0" applyFont="1" applyFill="1" applyBorder="1" applyAlignment="1"/>
    <xf numFmtId="0" fontId="4" fillId="16" borderId="41" xfId="0" applyFont="1" applyFill="1" applyBorder="1" applyAlignment="1"/>
    <xf numFmtId="0" fontId="4" fillId="16" borderId="54" xfId="0" applyFont="1" applyFill="1" applyBorder="1" applyAlignment="1"/>
    <xf numFmtId="0" fontId="4" fillId="19" borderId="1" xfId="0" applyFont="1" applyFill="1" applyBorder="1" applyAlignment="1"/>
    <xf numFmtId="0" fontId="4" fillId="5" borderId="41" xfId="0" applyFont="1" applyFill="1" applyBorder="1" applyAlignment="1"/>
    <xf numFmtId="0" fontId="4" fillId="5" borderId="1" xfId="0" applyFont="1" applyFill="1" applyBorder="1" applyAlignment="1"/>
    <xf numFmtId="0" fontId="4" fillId="5" borderId="54" xfId="0" applyFont="1" applyFill="1" applyBorder="1" applyAlignment="1"/>
    <xf numFmtId="0" fontId="4" fillId="20" borderId="1" xfId="0" applyFont="1" applyFill="1" applyBorder="1" applyAlignment="1"/>
    <xf numFmtId="2" fontId="7" fillId="21" borderId="54" xfId="3" applyNumberFormat="1" applyFont="1" applyFill="1" applyBorder="1" applyAlignment="1" applyProtection="1">
      <alignment horizontal="center" vertical="center" wrapText="1"/>
    </xf>
    <xf numFmtId="166" fontId="4" fillId="0" borderId="0" xfId="0" applyNumberFormat="1" applyFont="1">
      <alignment vertical="center"/>
    </xf>
    <xf numFmtId="2" fontId="7" fillId="0" borderId="1" xfId="1" applyNumberFormat="1" applyFont="1" applyBorder="1" applyAlignment="1" applyProtection="1">
      <alignment horizontal="center" vertical="center" wrapText="1"/>
    </xf>
    <xf numFmtId="2" fontId="7" fillId="6" borderId="1" xfId="1" applyNumberFormat="1" applyFont="1" applyFill="1" applyBorder="1" applyAlignment="1" applyProtection="1">
      <alignment horizontal="center" vertical="center" wrapText="1"/>
    </xf>
    <xf numFmtId="2" fontId="7" fillId="9" borderId="1" xfId="1" applyNumberFormat="1" applyFont="1" applyFill="1" applyBorder="1" applyAlignment="1" applyProtection="1">
      <alignment horizontal="center" vertical="center" wrapText="1"/>
    </xf>
    <xf numFmtId="0" fontId="7" fillId="9" borderId="60" xfId="3" applyFont="1" applyFill="1" applyBorder="1" applyAlignment="1" applyProtection="1">
      <alignment horizontal="left" vertical="center" wrapText="1"/>
    </xf>
    <xf numFmtId="9" fontId="15" fillId="0" borderId="1" xfId="0" applyNumberFormat="1" applyFont="1" applyBorder="1">
      <alignment vertical="center"/>
    </xf>
    <xf numFmtId="168" fontId="15" fillId="0" borderId="1" xfId="5" applyFont="1" applyBorder="1" applyAlignment="1" applyProtection="1">
      <alignment horizontal="center" vertical="center"/>
    </xf>
    <xf numFmtId="2" fontId="6" fillId="0" borderId="1" xfId="8" applyNumberFormat="1" applyFont="1" applyBorder="1" applyAlignment="1">
      <alignment horizontal="center" vertical="center" wrapText="1"/>
      <protection locked="0"/>
    </xf>
    <xf numFmtId="1" fontId="6" fillId="0" borderId="1" xfId="8" applyNumberFormat="1" applyFont="1" applyBorder="1" applyAlignment="1">
      <alignment horizontal="center" vertical="center" wrapText="1"/>
      <protection locked="0"/>
    </xf>
    <xf numFmtId="9" fontId="4" fillId="0" borderId="0" xfId="2">
      <alignment vertical="top"/>
      <protection locked="0"/>
    </xf>
    <xf numFmtId="171" fontId="7" fillId="9" borderId="60" xfId="1" applyNumberFormat="1" applyFont="1" applyFill="1" applyBorder="1" applyAlignment="1" applyProtection="1">
      <alignment horizontal="center" vertical="center" wrapText="1"/>
    </xf>
    <xf numFmtId="178" fontId="7" fillId="9" borderId="15" xfId="2" applyNumberFormat="1" applyFont="1" applyFill="1" applyBorder="1" applyAlignment="1" applyProtection="1">
      <alignment vertical="center" wrapText="1"/>
    </xf>
    <xf numFmtId="179" fontId="43" fillId="0" borderId="0" xfId="1" applyNumberFormat="1" applyFont="1" applyAlignment="1" applyProtection="1"/>
    <xf numFmtId="0" fontId="15" fillId="0" borderId="1" xfId="2" applyNumberFormat="1" applyFont="1" applyBorder="1" applyAlignment="1" applyProtection="1">
      <alignment horizontal="justify" vertical="center" wrapText="1"/>
    </xf>
    <xf numFmtId="0" fontId="7" fillId="7" borderId="63" xfId="3" applyFont="1" applyFill="1" applyBorder="1" applyAlignment="1" applyProtection="1">
      <alignment horizontal="center" vertical="center" wrapText="1"/>
    </xf>
    <xf numFmtId="0" fontId="4" fillId="0" borderId="44" xfId="0" applyFont="1" applyBorder="1">
      <alignment vertical="center"/>
    </xf>
    <xf numFmtId="0" fontId="4" fillId="0" borderId="1" xfId="0" applyFont="1" applyBorder="1">
      <alignment vertical="center"/>
    </xf>
    <xf numFmtId="0" fontId="4" fillId="0" borderId="45" xfId="0" applyFont="1" applyBorder="1">
      <alignment vertical="center"/>
    </xf>
    <xf numFmtId="3" fontId="4" fillId="0" borderId="1" xfId="0" applyNumberFormat="1" applyFont="1" applyBorder="1">
      <alignment vertical="center"/>
    </xf>
    <xf numFmtId="9" fontId="4" fillId="0" borderId="11" xfId="0" applyNumberFormat="1" applyFont="1" applyBorder="1">
      <alignment vertical="center"/>
    </xf>
    <xf numFmtId="3" fontId="4" fillId="0" borderId="15" xfId="0" applyNumberFormat="1" applyFont="1" applyBorder="1">
      <alignment vertical="center"/>
    </xf>
    <xf numFmtId="0" fontId="4" fillId="0" borderId="15" xfId="0" applyFont="1" applyBorder="1">
      <alignment vertical="center"/>
    </xf>
    <xf numFmtId="0" fontId="4" fillId="0" borderId="14" xfId="0" applyFont="1" applyBorder="1">
      <alignment vertical="center"/>
    </xf>
    <xf numFmtId="0" fontId="4" fillId="0" borderId="46" xfId="0" applyFont="1" applyBorder="1">
      <alignment vertical="center"/>
    </xf>
    <xf numFmtId="3" fontId="4" fillId="0" borderId="0" xfId="0" applyNumberFormat="1" applyFont="1">
      <alignment vertical="center"/>
    </xf>
    <xf numFmtId="166" fontId="4" fillId="0" borderId="15" xfId="1" applyNumberFormat="1" applyBorder="1" applyAlignment="1" applyProtection="1">
      <alignment vertical="center"/>
    </xf>
    <xf numFmtId="9" fontId="4" fillId="0" borderId="8" xfId="2" applyBorder="1" applyAlignment="1" applyProtection="1">
      <alignment vertical="center"/>
    </xf>
    <xf numFmtId="0" fontId="7" fillId="7" borderId="74" xfId="3" applyFont="1" applyFill="1" applyBorder="1" applyAlignment="1" applyProtection="1">
      <alignment horizontal="center" vertical="center" wrapText="1"/>
    </xf>
    <xf numFmtId="0" fontId="7" fillId="7" borderId="75" xfId="3" applyFont="1" applyFill="1" applyBorder="1" applyAlignment="1" applyProtection="1">
      <alignment horizontal="center" vertical="center" wrapText="1"/>
    </xf>
    <xf numFmtId="166" fontId="4" fillId="0" borderId="12" xfId="1" applyNumberFormat="1" applyBorder="1" applyAlignment="1" applyProtection="1">
      <alignment vertical="center"/>
    </xf>
    <xf numFmtId="166" fontId="4" fillId="0" borderId="14" xfId="1" applyNumberFormat="1" applyBorder="1" applyAlignment="1" applyProtection="1">
      <alignment vertical="center"/>
    </xf>
    <xf numFmtId="0" fontId="7" fillId="7" borderId="76" xfId="3" applyFont="1" applyFill="1" applyBorder="1" applyAlignment="1" applyProtection="1">
      <alignment horizontal="center" vertical="center" wrapText="1"/>
    </xf>
    <xf numFmtId="166" fontId="4" fillId="0" borderId="52" xfId="1" applyNumberFormat="1" applyBorder="1" applyAlignment="1" applyProtection="1">
      <alignment vertical="center"/>
    </xf>
    <xf numFmtId="166" fontId="4" fillId="0" borderId="10" xfId="1" applyNumberFormat="1" applyBorder="1" applyAlignment="1" applyProtection="1">
      <alignment vertical="center"/>
    </xf>
    <xf numFmtId="0" fontId="4" fillId="0" borderId="17" xfId="0" applyFont="1" applyBorder="1">
      <alignment vertical="center"/>
    </xf>
    <xf numFmtId="166" fontId="4" fillId="0" borderId="11" xfId="1" applyNumberFormat="1" applyBorder="1" applyAlignment="1" applyProtection="1">
      <alignment vertical="center"/>
    </xf>
    <xf numFmtId="166" fontId="5" fillId="0" borderId="15" xfId="1" applyNumberFormat="1" applyFont="1" applyBorder="1" applyAlignment="1" applyProtection="1">
      <alignment vertical="center"/>
    </xf>
    <xf numFmtId="9" fontId="4" fillId="0" borderId="16" xfId="0" applyNumberFormat="1" applyFont="1" applyBorder="1">
      <alignment vertical="center"/>
    </xf>
    <xf numFmtId="166" fontId="4" fillId="0" borderId="43" xfId="1" applyNumberFormat="1" applyBorder="1" applyAlignment="1" applyProtection="1">
      <alignment vertical="center"/>
    </xf>
    <xf numFmtId="3" fontId="4" fillId="0" borderId="10" xfId="0" applyNumberFormat="1" applyFont="1" applyBorder="1">
      <alignment vertical="center"/>
    </xf>
    <xf numFmtId="3" fontId="4" fillId="0" borderId="17" xfId="0" applyNumberFormat="1" applyFont="1" applyBorder="1">
      <alignment vertical="center"/>
    </xf>
    <xf numFmtId="0" fontId="7" fillId="7" borderId="77" xfId="3" applyFont="1" applyFill="1" applyBorder="1" applyAlignment="1" applyProtection="1">
      <alignment horizontal="center" vertical="center" wrapText="1"/>
    </xf>
    <xf numFmtId="166" fontId="5" fillId="0" borderId="7" xfId="1" applyNumberFormat="1" applyFont="1" applyBorder="1" applyAlignment="1" applyProtection="1">
      <alignment vertical="center"/>
    </xf>
    <xf numFmtId="166" fontId="4" fillId="0" borderId="8" xfId="1" applyNumberFormat="1" applyBorder="1" applyAlignment="1" applyProtection="1">
      <alignment vertical="center"/>
    </xf>
    <xf numFmtId="0" fontId="4" fillId="0" borderId="11" xfId="0" applyFont="1" applyBorder="1">
      <alignment vertical="center"/>
    </xf>
    <xf numFmtId="166" fontId="4" fillId="0" borderId="6" xfId="1" applyNumberFormat="1" applyBorder="1" applyAlignment="1" applyProtection="1">
      <alignment vertical="center"/>
    </xf>
    <xf numFmtId="166" fontId="4" fillId="0" borderId="17" xfId="1" applyNumberFormat="1" applyBorder="1" applyAlignment="1" applyProtection="1">
      <alignment vertical="center"/>
    </xf>
    <xf numFmtId="9" fontId="4" fillId="0" borderId="1" xfId="2" applyBorder="1">
      <alignment vertical="top"/>
      <protection locked="0"/>
    </xf>
    <xf numFmtId="166" fontId="4" fillId="0" borderId="0" xfId="1" applyNumberFormat="1">
      <alignment vertical="top"/>
      <protection locked="0"/>
    </xf>
    <xf numFmtId="0" fontId="15" fillId="0" borderId="1" xfId="2" applyNumberFormat="1" applyFont="1" applyBorder="1" applyAlignment="1" applyProtection="1">
      <alignment horizontal="justify" vertical="top" wrapText="1"/>
    </xf>
    <xf numFmtId="0" fontId="1" fillId="0" borderId="0" xfId="34" applyAlignment="1">
      <alignment vertical="center"/>
    </xf>
    <xf numFmtId="0" fontId="7" fillId="22" borderId="69" xfId="25" applyFont="1" applyFill="1" applyBorder="1" applyAlignment="1">
      <alignment vertical="center" wrapText="1"/>
    </xf>
    <xf numFmtId="0" fontId="7" fillId="22" borderId="70" xfId="25" applyFont="1" applyFill="1" applyBorder="1" applyAlignment="1">
      <alignment vertical="center" wrapText="1"/>
    </xf>
    <xf numFmtId="0" fontId="7" fillId="22" borderId="71" xfId="25" applyFont="1" applyFill="1" applyBorder="1" applyAlignment="1">
      <alignment vertical="center" wrapText="1"/>
    </xf>
    <xf numFmtId="0" fontId="7" fillId="22" borderId="0" xfId="25" applyFont="1" applyFill="1" applyAlignment="1">
      <alignment vertical="center" wrapText="1"/>
    </xf>
    <xf numFmtId="0" fontId="10" fillId="22" borderId="0" xfId="25" applyFont="1" applyFill="1" applyAlignment="1">
      <alignment vertical="center" wrapText="1"/>
    </xf>
    <xf numFmtId="0" fontId="7" fillId="22" borderId="21" xfId="25" applyFont="1" applyFill="1" applyBorder="1" applyAlignment="1">
      <alignment vertical="center" wrapText="1"/>
    </xf>
    <xf numFmtId="0" fontId="6" fillId="22" borderId="21" xfId="25" applyFont="1" applyFill="1" applyBorder="1" applyAlignment="1">
      <alignment vertical="center" wrapText="1"/>
    </xf>
    <xf numFmtId="0" fontId="6" fillId="22" borderId="22" xfId="25" applyFont="1" applyFill="1" applyBorder="1" applyAlignment="1">
      <alignment vertical="center" wrapText="1"/>
    </xf>
    <xf numFmtId="0" fontId="7" fillId="22" borderId="9" xfId="25" applyFont="1" applyFill="1" applyBorder="1" applyAlignment="1">
      <alignment vertical="center" wrapText="1"/>
    </xf>
    <xf numFmtId="0" fontId="6" fillId="22" borderId="0" xfId="25" applyFont="1" applyFill="1" applyAlignment="1">
      <alignment vertical="center" wrapText="1"/>
    </xf>
    <xf numFmtId="0" fontId="6" fillId="22" borderId="23" xfId="25" applyFont="1" applyFill="1" applyBorder="1" applyAlignment="1">
      <alignment vertical="center" wrapText="1"/>
    </xf>
    <xf numFmtId="0" fontId="7" fillId="0" borderId="9" xfId="25" applyFont="1" applyBorder="1" applyAlignment="1">
      <alignment vertical="center" wrapText="1"/>
    </xf>
    <xf numFmtId="0" fontId="7" fillId="0" borderId="0" xfId="25" applyFont="1" applyAlignment="1">
      <alignment vertical="center" wrapText="1"/>
    </xf>
    <xf numFmtId="0" fontId="7" fillId="0" borderId="0" xfId="25" applyFont="1" applyAlignment="1">
      <alignment horizontal="center" vertical="center" wrapText="1"/>
    </xf>
    <xf numFmtId="0" fontId="38" fillId="0" borderId="0" xfId="34" applyFont="1" applyAlignment="1">
      <alignment horizontal="center" vertical="center"/>
    </xf>
    <xf numFmtId="0" fontId="35" fillId="0" borderId="0" xfId="34" applyFont="1" applyAlignment="1">
      <alignment horizontal="center" vertical="center" wrapText="1"/>
    </xf>
    <xf numFmtId="0" fontId="1" fillId="0" borderId="0" xfId="34" applyAlignment="1">
      <alignment horizontal="center" vertical="center"/>
    </xf>
    <xf numFmtId="0" fontId="10" fillId="0" borderId="0" xfId="25" applyFont="1" applyAlignment="1">
      <alignment vertical="center" wrapText="1"/>
    </xf>
    <xf numFmtId="0" fontId="6" fillId="0" borderId="0" xfId="25" applyFont="1" applyAlignment="1">
      <alignment vertical="center" wrapText="1"/>
    </xf>
    <xf numFmtId="0" fontId="6" fillId="0" borderId="23" xfId="25" applyFont="1" applyBorder="1" applyAlignment="1">
      <alignment vertical="center" wrapText="1"/>
    </xf>
    <xf numFmtId="0" fontId="7" fillId="0" borderId="23" xfId="25" applyFont="1" applyBorder="1" applyAlignment="1">
      <alignment horizontal="center" vertical="center" wrapText="1"/>
    </xf>
    <xf numFmtId="0" fontId="7" fillId="22" borderId="9" xfId="25" applyFont="1" applyFill="1" applyBorder="1" applyAlignment="1">
      <alignment horizontal="center" vertical="center" wrapText="1"/>
    </xf>
    <xf numFmtId="0" fontId="7" fillId="22" borderId="72" xfId="25" applyFont="1" applyFill="1" applyBorder="1" applyAlignment="1">
      <alignment horizontal="center" vertical="center" wrapText="1"/>
    </xf>
    <xf numFmtId="0" fontId="13" fillId="22" borderId="0" xfId="25" applyFont="1" applyFill="1" applyAlignment="1">
      <alignment horizontal="center" vertical="center" wrapText="1"/>
    </xf>
    <xf numFmtId="0" fontId="7" fillId="22" borderId="0" xfId="25" applyFont="1" applyFill="1" applyAlignment="1">
      <alignment horizontal="center" vertical="center" wrapText="1"/>
    </xf>
    <xf numFmtId="0" fontId="13" fillId="0" borderId="0" xfId="25" applyFont="1" applyAlignment="1">
      <alignment horizontal="center" vertical="center" wrapText="1"/>
    </xf>
    <xf numFmtId="0" fontId="6" fillId="22" borderId="32" xfId="25" applyFont="1" applyFill="1" applyBorder="1" applyAlignment="1">
      <alignment vertical="center" wrapText="1"/>
    </xf>
    <xf numFmtId="0" fontId="6" fillId="22" borderId="30" xfId="25" applyFont="1" applyFill="1" applyBorder="1" applyAlignment="1">
      <alignment vertical="center" wrapText="1"/>
    </xf>
    <xf numFmtId="0" fontId="14" fillId="8" borderId="0" xfId="25" applyFont="1" applyFill="1" applyAlignment="1">
      <alignment vertical="center" wrapText="1"/>
    </xf>
    <xf numFmtId="0" fontId="39" fillId="22" borderId="9" xfId="34" applyFont="1" applyFill="1" applyBorder="1" applyAlignment="1">
      <alignment vertical="center"/>
    </xf>
    <xf numFmtId="0" fontId="39" fillId="22" borderId="0" xfId="34" applyFont="1" applyFill="1" applyAlignment="1">
      <alignment vertical="center"/>
    </xf>
    <xf numFmtId="0" fontId="39" fillId="22" borderId="23" xfId="34" applyFont="1" applyFill="1" applyBorder="1" applyAlignment="1">
      <alignment vertical="center"/>
    </xf>
    <xf numFmtId="167" fontId="1" fillId="0" borderId="0" xfId="34" applyNumberFormat="1" applyAlignment="1">
      <alignment vertical="center"/>
    </xf>
    <xf numFmtId="0" fontId="6" fillId="22" borderId="9" xfId="25" applyFont="1" applyFill="1" applyBorder="1" applyAlignment="1">
      <alignment vertical="center" wrapText="1"/>
    </xf>
    <xf numFmtId="0" fontId="7" fillId="23" borderId="3" xfId="25" applyFont="1" applyFill="1" applyBorder="1" applyAlignment="1">
      <alignment horizontal="center" vertical="center" wrapText="1"/>
    </xf>
    <xf numFmtId="0" fontId="7" fillId="23" borderId="4" xfId="25" applyFont="1" applyFill="1" applyBorder="1" applyAlignment="1">
      <alignment horizontal="center" vertical="center" wrapText="1"/>
    </xf>
    <xf numFmtId="0" fontId="7" fillId="23" borderId="73" xfId="25" applyFont="1" applyFill="1" applyBorder="1" applyAlignment="1">
      <alignment horizontal="center" vertical="center" wrapText="1"/>
    </xf>
    <xf numFmtId="0" fontId="7" fillId="23" borderId="5" xfId="25" applyFont="1" applyFill="1" applyBorder="1" applyAlignment="1">
      <alignment horizontal="center" vertical="center" wrapText="1"/>
    </xf>
    <xf numFmtId="167" fontId="1" fillId="0" borderId="0" xfId="36" applyNumberFormat="1" applyFont="1" applyBorder="1" applyAlignment="1">
      <alignment vertical="center"/>
    </xf>
    <xf numFmtId="166" fontId="1" fillId="0" borderId="40" xfId="37" applyNumberFormat="1" applyFont="1" applyFill="1" applyBorder="1" applyAlignment="1">
      <alignment vertical="center"/>
    </xf>
    <xf numFmtId="166" fontId="1" fillId="0" borderId="41" xfId="37" applyNumberFormat="1" applyFont="1" applyFill="1" applyBorder="1" applyAlignment="1">
      <alignment vertical="center"/>
    </xf>
    <xf numFmtId="166" fontId="35" fillId="0" borderId="1" xfId="37" applyNumberFormat="1" applyFont="1" applyFill="1" applyBorder="1" applyAlignment="1">
      <alignment vertical="center"/>
    </xf>
    <xf numFmtId="166" fontId="1" fillId="0" borderId="42" xfId="37" applyNumberFormat="1" applyFont="1" applyBorder="1" applyAlignment="1">
      <alignment vertical="center"/>
    </xf>
    <xf numFmtId="166" fontId="1" fillId="0" borderId="12" xfId="37" applyNumberFormat="1" applyFont="1" applyBorder="1" applyAlignment="1">
      <alignment vertical="center"/>
    </xf>
    <xf numFmtId="166" fontId="1" fillId="0" borderId="7" xfId="37" applyNumberFormat="1" applyFont="1" applyBorder="1" applyAlignment="1">
      <alignment vertical="center"/>
    </xf>
    <xf numFmtId="9" fontId="1" fillId="0" borderId="8" xfId="35" applyFont="1" applyBorder="1" applyAlignment="1">
      <alignment vertical="center"/>
    </xf>
    <xf numFmtId="166" fontId="1" fillId="0" borderId="40" xfId="37" applyNumberFormat="1" applyFont="1" applyBorder="1" applyAlignment="1">
      <alignment vertical="center"/>
    </xf>
    <xf numFmtId="166" fontId="1" fillId="0" borderId="41" xfId="37" applyNumberFormat="1" applyFont="1" applyBorder="1" applyAlignment="1">
      <alignment vertical="center"/>
    </xf>
    <xf numFmtId="10" fontId="1" fillId="0" borderId="11" xfId="35" applyNumberFormat="1" applyFont="1" applyBorder="1" applyAlignment="1">
      <alignment vertical="center"/>
    </xf>
    <xf numFmtId="169" fontId="1" fillId="0" borderId="0" xfId="35" applyNumberFormat="1" applyFont="1" applyBorder="1" applyAlignment="1">
      <alignment vertical="center"/>
    </xf>
    <xf numFmtId="166" fontId="1" fillId="0" borderId="44" xfId="37" applyNumberFormat="1" applyFont="1" applyFill="1" applyBorder="1" applyAlignment="1">
      <alignment vertical="center"/>
    </xf>
    <xf numFmtId="166" fontId="1" fillId="0" borderId="1" xfId="37" applyNumberFormat="1" applyFont="1" applyFill="1" applyBorder="1" applyAlignment="1">
      <alignment vertical="center"/>
    </xf>
    <xf numFmtId="166" fontId="1" fillId="0" borderId="45" xfId="37" applyNumberFormat="1" applyFont="1" applyFill="1" applyBorder="1" applyAlignment="1">
      <alignment vertical="center"/>
    </xf>
    <xf numFmtId="9" fontId="1" fillId="0" borderId="11" xfId="35" applyFont="1" applyBorder="1" applyAlignment="1">
      <alignment vertical="center"/>
    </xf>
    <xf numFmtId="166" fontId="35" fillId="0" borderId="15" xfId="37" applyNumberFormat="1" applyFont="1" applyFill="1" applyBorder="1" applyAlignment="1">
      <alignment vertical="center"/>
    </xf>
    <xf numFmtId="166" fontId="1" fillId="0" borderId="59" xfId="37" applyNumberFormat="1" applyFont="1" applyBorder="1" applyAlignment="1">
      <alignment vertical="center"/>
    </xf>
    <xf numFmtId="166" fontId="1" fillId="0" borderId="60" xfId="37" applyNumberFormat="1" applyFont="1" applyBorder="1" applyAlignment="1">
      <alignment vertical="center"/>
    </xf>
    <xf numFmtId="10" fontId="1" fillId="0" borderId="16" xfId="35" applyNumberFormat="1" applyFont="1" applyBorder="1" applyAlignment="1">
      <alignment vertical="center"/>
    </xf>
    <xf numFmtId="0" fontId="7" fillId="22" borderId="0" xfId="25" applyFont="1" applyFill="1" applyAlignment="1">
      <alignment horizontal="left" vertical="center" wrapText="1"/>
    </xf>
    <xf numFmtId="0" fontId="7" fillId="23" borderId="1" xfId="25" applyFont="1" applyFill="1" applyBorder="1" applyAlignment="1">
      <alignment horizontal="center" vertical="center" wrapText="1"/>
    </xf>
    <xf numFmtId="0" fontId="6" fillId="0" borderId="53" xfId="25" applyFont="1" applyBorder="1" applyAlignment="1">
      <alignment horizontal="left" vertical="center" wrapText="1"/>
    </xf>
    <xf numFmtId="0" fontId="7" fillId="0" borderId="54" xfId="25" applyFont="1" applyBorder="1" applyAlignment="1">
      <alignment horizontal="center" vertical="center" wrapText="1"/>
    </xf>
    <xf numFmtId="168" fontId="7" fillId="0" borderId="54" xfId="38" applyFont="1" applyFill="1" applyBorder="1" applyAlignment="1" applyProtection="1">
      <alignment horizontal="center" vertical="center" wrapText="1"/>
    </xf>
    <xf numFmtId="164" fontId="1" fillId="0" borderId="0" xfId="39" applyFont="1" applyAlignment="1">
      <alignment vertical="center"/>
    </xf>
    <xf numFmtId="0" fontId="7" fillId="0" borderId="41" xfId="25" applyFont="1" applyBorder="1" applyAlignment="1">
      <alignment horizontal="left" vertical="center" wrapText="1"/>
    </xf>
    <xf numFmtId="2" fontId="7" fillId="6" borderId="54" xfId="25" applyNumberFormat="1" applyFont="1" applyFill="1" applyBorder="1" applyAlignment="1">
      <alignment horizontal="center" vertical="center" wrapText="1"/>
    </xf>
    <xf numFmtId="1" fontId="7" fillId="21" borderId="1" xfId="37" applyNumberFormat="1" applyFont="1" applyFill="1" applyBorder="1" applyAlignment="1" applyProtection="1">
      <alignment horizontal="center" vertical="center" wrapText="1"/>
    </xf>
    <xf numFmtId="0" fontId="7" fillId="21" borderId="15" xfId="25" applyFont="1" applyFill="1" applyBorder="1" applyAlignment="1">
      <alignment horizontal="left" vertical="center" wrapText="1"/>
    </xf>
    <xf numFmtId="2" fontId="7" fillId="21" borderId="54" xfId="25" applyNumberFormat="1" applyFont="1" applyFill="1" applyBorder="1" applyAlignment="1">
      <alignment horizontal="center" vertical="center" wrapText="1"/>
    </xf>
    <xf numFmtId="2" fontId="7" fillId="21" borderId="1" xfId="37" applyNumberFormat="1" applyFont="1" applyFill="1" applyBorder="1" applyAlignment="1" applyProtection="1">
      <alignment horizontal="center" vertical="center" wrapText="1"/>
    </xf>
    <xf numFmtId="9" fontId="35" fillId="0" borderId="0" xfId="35" applyFont="1" applyBorder="1" applyAlignment="1">
      <alignment horizontal="center" vertical="center"/>
    </xf>
    <xf numFmtId="164" fontId="35" fillId="0" borderId="0" xfId="39" applyFont="1" applyAlignment="1">
      <alignment vertical="center"/>
    </xf>
    <xf numFmtId="0" fontId="7" fillId="0" borderId="1" xfId="25" applyFont="1" applyBorder="1" applyAlignment="1">
      <alignment horizontal="left" vertical="center" wrapText="1"/>
    </xf>
    <xf numFmtId="9" fontId="6" fillId="0" borderId="1" xfId="33" applyFont="1" applyBorder="1" applyAlignment="1" applyProtection="1">
      <alignment horizontal="center" vertical="center" wrapText="1"/>
      <protection locked="0"/>
    </xf>
    <xf numFmtId="9" fontId="7" fillId="0" borderId="45" xfId="25" applyNumberFormat="1" applyFont="1" applyBorder="1" applyAlignment="1">
      <alignment horizontal="center" vertical="center" wrapText="1"/>
    </xf>
    <xf numFmtId="9" fontId="6" fillId="21" borderId="15" xfId="35" applyFont="1" applyFill="1" applyBorder="1" applyAlignment="1" applyProtection="1">
      <alignment horizontal="center" vertical="center" wrapText="1"/>
      <protection locked="0"/>
    </xf>
    <xf numFmtId="9" fontId="7" fillId="0" borderId="46" xfId="25" applyNumberFormat="1" applyFont="1" applyBorder="1" applyAlignment="1">
      <alignment horizontal="center" vertical="center" wrapText="1"/>
    </xf>
    <xf numFmtId="169" fontId="4" fillId="0" borderId="0" xfId="2" applyNumberFormat="1">
      <alignment vertical="top"/>
      <protection locked="0"/>
    </xf>
    <xf numFmtId="0" fontId="16" fillId="9" borderId="50" xfId="0" applyFont="1" applyFill="1" applyBorder="1" applyAlignment="1">
      <alignment horizontal="center" vertical="center"/>
    </xf>
    <xf numFmtId="0" fontId="16" fillId="9" borderId="58" xfId="0" applyFont="1" applyFill="1" applyBorder="1" applyAlignment="1">
      <alignment horizontal="center" vertical="center"/>
    </xf>
    <xf numFmtId="0" fontId="15" fillId="0" borderId="10" xfId="0" applyFont="1" applyBorder="1" applyAlignment="1">
      <alignment vertical="center" wrapText="1"/>
    </xf>
    <xf numFmtId="0" fontId="16" fillId="0" borderId="41" xfId="0" applyFont="1" applyBorder="1" applyAlignment="1">
      <alignment vertical="center" wrapText="1"/>
    </xf>
    <xf numFmtId="0" fontId="15" fillId="0" borderId="52" xfId="0" applyFont="1" applyBorder="1" applyAlignment="1">
      <alignment vertical="center" wrapText="1"/>
    </xf>
    <xf numFmtId="0" fontId="45" fillId="0" borderId="1" xfId="0" applyFont="1" applyBorder="1" applyAlignment="1">
      <alignment vertical="center" wrapText="1"/>
    </xf>
    <xf numFmtId="9" fontId="15" fillId="0" borderId="1" xfId="0" applyNumberFormat="1" applyFont="1" applyBorder="1" applyAlignment="1">
      <alignment vertical="center" wrapText="1"/>
    </xf>
    <xf numFmtId="166" fontId="1" fillId="0" borderId="0" xfId="34" applyNumberFormat="1" applyAlignment="1">
      <alignment vertical="center"/>
    </xf>
    <xf numFmtId="3" fontId="4" fillId="0" borderId="41" xfId="0" applyNumberFormat="1" applyFont="1" applyBorder="1">
      <alignment vertical="center"/>
    </xf>
    <xf numFmtId="166" fontId="5" fillId="0" borderId="1" xfId="1" applyNumberFormat="1" applyFont="1" applyBorder="1" applyAlignment="1" applyProtection="1">
      <alignment horizontal="center" vertical="center"/>
    </xf>
    <xf numFmtId="166" fontId="5" fillId="4" borderId="1" xfId="1" applyNumberFormat="1" applyFont="1" applyFill="1" applyBorder="1" applyAlignment="1" applyProtection="1">
      <alignment horizontal="center" vertical="center" wrapText="1"/>
    </xf>
    <xf numFmtId="166" fontId="5" fillId="0" borderId="1" xfId="1" applyNumberFormat="1" applyFont="1" applyBorder="1" applyAlignment="1" applyProtection="1">
      <alignment horizontal="center" vertical="center" wrapText="1"/>
    </xf>
    <xf numFmtId="0" fontId="6" fillId="0" borderId="2" xfId="3" applyFont="1" applyBorder="1" applyAlignment="1" applyProtection="1">
      <alignment horizontal="center" vertical="center" wrapText="1"/>
    </xf>
    <xf numFmtId="0" fontId="6" fillId="0" borderId="9" xfId="3" applyFont="1" applyBorder="1" applyAlignment="1" applyProtection="1">
      <alignment horizontal="center" vertical="center" wrapText="1"/>
    </xf>
    <xf numFmtId="0" fontId="6" fillId="0" borderId="13" xfId="3" applyFont="1" applyBorder="1" applyAlignment="1" applyProtection="1">
      <alignment horizontal="center" vertical="center" wrapText="1"/>
    </xf>
    <xf numFmtId="0" fontId="7" fillId="0" borderId="3" xfId="3" applyFont="1" applyBorder="1" applyAlignment="1" applyProtection="1">
      <alignment horizontal="center" vertical="center"/>
    </xf>
    <xf numFmtId="0" fontId="7" fillId="0" borderId="4" xfId="3" applyFont="1" applyBorder="1" applyAlignment="1" applyProtection="1">
      <alignment horizontal="center" vertical="center"/>
    </xf>
    <xf numFmtId="0" fontId="7" fillId="0" borderId="5" xfId="3" applyFont="1" applyBorder="1" applyAlignment="1" applyProtection="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8" fillId="0" borderId="1" xfId="0" applyFont="1" applyBorder="1" applyAlignment="1">
      <alignment horizontal="left" vertical="center" wrapText="1"/>
    </xf>
    <xf numFmtId="0" fontId="8" fillId="0" borderId="11" xfId="0" applyFont="1" applyBorder="1" applyAlignment="1">
      <alignment horizontal="left" vertical="center" wrapText="1"/>
    </xf>
    <xf numFmtId="0" fontId="7" fillId="0" borderId="12" xfId="3" applyFont="1" applyBorder="1" applyAlignment="1" applyProtection="1">
      <alignment horizontal="center" vertical="center" wrapText="1"/>
    </xf>
    <xf numFmtId="0" fontId="7" fillId="0" borderId="7" xfId="3" applyFont="1" applyBorder="1" applyAlignment="1" applyProtection="1">
      <alignment horizontal="center" vertical="center" wrapText="1"/>
    </xf>
    <xf numFmtId="0" fontId="7" fillId="0" borderId="8" xfId="3" applyFont="1" applyBorder="1" applyAlignment="1" applyProtection="1">
      <alignment horizontal="center" vertical="center" wrapText="1"/>
    </xf>
    <xf numFmtId="0" fontId="7" fillId="0" borderId="14" xfId="3" applyFont="1" applyBorder="1" applyAlignment="1" applyProtection="1">
      <alignment horizontal="center" vertical="center" wrapText="1"/>
    </xf>
    <xf numFmtId="0" fontId="7" fillId="0" borderId="15" xfId="3" applyFont="1" applyBorder="1" applyAlignment="1" applyProtection="1">
      <alignment horizontal="center" vertical="center" wrapText="1"/>
    </xf>
    <xf numFmtId="0" fontId="7" fillId="0" borderId="16" xfId="3" applyFont="1" applyBorder="1" applyAlignment="1" applyProtection="1">
      <alignment horizontal="center" vertical="center" wrapText="1"/>
    </xf>
    <xf numFmtId="0" fontId="9" fillId="0" borderId="17"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7" fillId="7" borderId="2" xfId="3" applyFont="1" applyFill="1" applyBorder="1" applyAlignment="1" applyProtection="1">
      <alignment horizontal="left" vertical="center" wrapText="1"/>
    </xf>
    <xf numFmtId="0" fontId="7" fillId="7" borderId="22" xfId="3" applyFont="1" applyFill="1" applyBorder="1" applyAlignment="1" applyProtection="1">
      <alignment horizontal="left" vertical="center" wrapText="1"/>
    </xf>
    <xf numFmtId="0" fontId="7" fillId="7" borderId="9" xfId="3" applyFont="1" applyFill="1" applyBorder="1" applyAlignment="1" applyProtection="1">
      <alignment horizontal="left" vertical="center" wrapText="1"/>
    </xf>
    <xf numFmtId="0" fontId="7" fillId="7" borderId="23" xfId="3" applyFont="1" applyFill="1" applyBorder="1" applyAlignment="1" applyProtection="1">
      <alignment horizontal="left" vertical="center" wrapText="1"/>
    </xf>
    <xf numFmtId="0" fontId="7" fillId="7" borderId="13" xfId="3" applyFont="1" applyFill="1" applyBorder="1" applyAlignment="1" applyProtection="1">
      <alignment horizontal="left" vertical="center" wrapText="1"/>
    </xf>
    <xf numFmtId="0" fontId="7" fillId="7" borderId="30" xfId="3" applyFont="1" applyFill="1" applyBorder="1" applyAlignment="1" applyProtection="1">
      <alignment horizontal="left" vertical="center" wrapText="1"/>
    </xf>
    <xf numFmtId="0" fontId="7" fillId="0" borderId="2" xfId="3" applyFont="1" applyBorder="1" applyAlignment="1" applyProtection="1">
      <alignment horizontal="center" vertical="center" wrapText="1"/>
    </xf>
    <xf numFmtId="0" fontId="7" fillId="0" borderId="21" xfId="3" applyFont="1" applyBorder="1" applyAlignment="1" applyProtection="1">
      <alignment horizontal="center" vertical="center" wrapText="1"/>
    </xf>
    <xf numFmtId="0" fontId="7" fillId="0" borderId="22" xfId="3" applyFont="1" applyBorder="1" applyAlignment="1" applyProtection="1">
      <alignment horizontal="center" vertical="center" wrapText="1"/>
    </xf>
    <xf numFmtId="0" fontId="7" fillId="0" borderId="9" xfId="3" applyFont="1" applyBorder="1" applyAlignment="1" applyProtection="1">
      <alignment horizontal="center" vertical="center" wrapText="1"/>
    </xf>
    <xf numFmtId="0" fontId="7" fillId="0" borderId="0" xfId="3" applyFont="1" applyAlignment="1" applyProtection="1">
      <alignment horizontal="center" vertical="center" wrapText="1"/>
    </xf>
    <xf numFmtId="0" fontId="7" fillId="0" borderId="23" xfId="3" applyFont="1" applyBorder="1" applyAlignment="1" applyProtection="1">
      <alignment horizontal="center" vertical="center" wrapText="1"/>
    </xf>
    <xf numFmtId="0" fontId="7" fillId="0" borderId="13" xfId="3" applyFont="1" applyBorder="1" applyAlignment="1" applyProtection="1">
      <alignment horizontal="center" vertical="center" wrapText="1"/>
    </xf>
    <xf numFmtId="0" fontId="7" fillId="0" borderId="32" xfId="3" applyFont="1" applyBorder="1" applyAlignment="1" applyProtection="1">
      <alignment horizontal="center" vertical="center" wrapText="1"/>
    </xf>
    <xf numFmtId="0" fontId="7" fillId="0" borderId="30" xfId="3" applyFont="1" applyBorder="1" applyAlignment="1" applyProtection="1">
      <alignment horizontal="center" vertical="center" wrapText="1"/>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31" xfId="0" applyFont="1" applyBorder="1" applyAlignment="1">
      <alignment horizontal="center" vertical="center"/>
    </xf>
    <xf numFmtId="0" fontId="7" fillId="7" borderId="21" xfId="3" applyFont="1" applyFill="1" applyBorder="1" applyAlignment="1" applyProtection="1">
      <alignment horizontal="left" vertical="center" wrapText="1"/>
    </xf>
    <xf numFmtId="0" fontId="7" fillId="7" borderId="0" xfId="3" applyFont="1" applyFill="1" applyAlignment="1" applyProtection="1">
      <alignment horizontal="left" vertical="center" wrapText="1"/>
    </xf>
    <xf numFmtId="0" fontId="7" fillId="7" borderId="32" xfId="3" applyFont="1" applyFill="1" applyBorder="1" applyAlignment="1" applyProtection="1">
      <alignment horizontal="left" vertical="center" wrapText="1"/>
    </xf>
    <xf numFmtId="14" fontId="12" fillId="0" borderId="2" xfId="0" applyNumberFormat="1" applyFont="1" applyBorder="1" applyAlignment="1">
      <alignment horizontal="center" vertical="center"/>
    </xf>
    <xf numFmtId="0" fontId="12" fillId="0" borderId="22" xfId="0" applyFont="1" applyBorder="1" applyAlignment="1">
      <alignment horizontal="center" vertical="center"/>
    </xf>
    <xf numFmtId="0" fontId="12" fillId="0" borderId="9" xfId="0" applyFont="1" applyBorder="1" applyAlignment="1">
      <alignment horizontal="center" vertical="center"/>
    </xf>
    <xf numFmtId="0" fontId="12" fillId="0" borderId="23" xfId="0" applyFont="1" applyBorder="1" applyAlignment="1">
      <alignment horizontal="center" vertical="center"/>
    </xf>
    <xf numFmtId="0" fontId="12" fillId="0" borderId="13" xfId="0" applyFont="1" applyBorder="1" applyAlignment="1">
      <alignment horizontal="center" vertical="center"/>
    </xf>
    <xf numFmtId="0" fontId="12" fillId="0" borderId="30" xfId="0" applyFont="1" applyBorder="1" applyAlignment="1">
      <alignment horizontal="center" vertical="center"/>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7" fillId="0" borderId="36" xfId="3" applyFont="1" applyBorder="1" applyAlignment="1" applyProtection="1">
      <alignment horizontal="center" vertical="center" wrapText="1"/>
    </xf>
    <xf numFmtId="0" fontId="7" fillId="0" borderId="38" xfId="3" applyFont="1" applyBorder="1" applyAlignment="1" applyProtection="1">
      <alignment horizontal="center" vertical="center" wrapText="1"/>
    </xf>
    <xf numFmtId="0" fontId="7" fillId="0" borderId="37" xfId="3" applyFont="1" applyBorder="1" applyAlignment="1" applyProtection="1">
      <alignment horizontal="center"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7" fillId="7" borderId="36" xfId="3" applyFont="1" applyFill="1" applyBorder="1" applyAlignment="1" applyProtection="1">
      <alignment horizontal="left" vertical="center" wrapText="1"/>
    </xf>
    <xf numFmtId="0" fontId="7" fillId="7" borderId="37" xfId="3" applyFont="1" applyFill="1" applyBorder="1" applyAlignment="1" applyProtection="1">
      <alignment horizontal="left" vertical="center" wrapText="1"/>
    </xf>
    <xf numFmtId="0" fontId="13" fillId="0" borderId="36" xfId="3" applyFont="1" applyBorder="1" applyAlignment="1" applyProtection="1">
      <alignment horizontal="center" vertical="center" wrapText="1"/>
    </xf>
    <xf numFmtId="0" fontId="13" fillId="0" borderId="38" xfId="3" applyFont="1" applyBorder="1" applyAlignment="1" applyProtection="1">
      <alignment horizontal="center" vertical="center" wrapText="1"/>
    </xf>
    <xf numFmtId="0" fontId="13" fillId="0" borderId="37" xfId="3" applyFont="1" applyBorder="1" applyAlignment="1" applyProtection="1">
      <alignment horizontal="center" vertical="center" wrapText="1"/>
    </xf>
    <xf numFmtId="0" fontId="7" fillId="7" borderId="36" xfId="3" applyFont="1" applyFill="1" applyBorder="1" applyAlignment="1" applyProtection="1">
      <alignment horizontal="center" vertical="center" wrapText="1"/>
    </xf>
    <xf numFmtId="0" fontId="7" fillId="7" borderId="38" xfId="3" applyFont="1" applyFill="1" applyBorder="1" applyAlignment="1" applyProtection="1">
      <alignment horizontal="center" vertical="center" wrapText="1"/>
    </xf>
    <xf numFmtId="0" fontId="7" fillId="7" borderId="37" xfId="3" applyFont="1" applyFill="1" applyBorder="1" applyAlignment="1" applyProtection="1">
      <alignment horizontal="center" vertical="center" wrapText="1"/>
    </xf>
    <xf numFmtId="0" fontId="7" fillId="0" borderId="3" xfId="3" applyFont="1" applyBorder="1" applyAlignment="1" applyProtection="1">
      <alignment horizontal="center" vertical="center" wrapText="1"/>
    </xf>
    <xf numFmtId="0" fontId="7" fillId="0" borderId="4" xfId="3" applyFont="1" applyBorder="1" applyAlignment="1" applyProtection="1">
      <alignment horizontal="center" vertical="center" wrapText="1"/>
    </xf>
    <xf numFmtId="0" fontId="7" fillId="0" borderId="5" xfId="3" applyFont="1" applyBorder="1" applyAlignment="1" applyProtection="1">
      <alignment horizontal="center" vertical="center" wrapText="1"/>
    </xf>
    <xf numFmtId="0" fontId="7" fillId="7" borderId="44" xfId="3" applyFont="1" applyFill="1" applyBorder="1" applyAlignment="1" applyProtection="1">
      <alignment horizontal="center" vertical="center" wrapText="1"/>
    </xf>
    <xf numFmtId="0" fontId="7" fillId="7" borderId="45" xfId="3" applyFont="1" applyFill="1" applyBorder="1" applyAlignment="1" applyProtection="1">
      <alignment horizontal="center" vertical="center" wrapText="1"/>
    </xf>
    <xf numFmtId="0" fontId="7" fillId="6" borderId="32" xfId="3" applyFont="1" applyFill="1" applyBorder="1" applyAlignment="1" applyProtection="1">
      <alignment horizontal="left" vertical="center" wrapText="1"/>
    </xf>
    <xf numFmtId="0" fontId="6" fillId="0" borderId="36" xfId="3" applyFont="1" applyBorder="1" applyAlignment="1" applyProtection="1">
      <alignment horizontal="center" vertical="center" wrapText="1"/>
    </xf>
    <xf numFmtId="0" fontId="6" fillId="0" borderId="38" xfId="3" applyFont="1" applyBorder="1" applyAlignment="1" applyProtection="1">
      <alignment horizontal="center" vertical="center" wrapText="1"/>
    </xf>
    <xf numFmtId="0" fontId="6" fillId="0" borderId="37" xfId="3" applyFont="1" applyBorder="1" applyAlignment="1" applyProtection="1">
      <alignment horizontal="center" vertical="center" wrapText="1"/>
    </xf>
    <xf numFmtId="9" fontId="7" fillId="0" borderId="36" xfId="2" applyFont="1" applyBorder="1" applyAlignment="1" applyProtection="1">
      <alignment horizontal="center" vertical="center" wrapText="1"/>
    </xf>
    <xf numFmtId="9" fontId="7" fillId="0" borderId="37" xfId="2" applyFont="1" applyBorder="1" applyAlignment="1" applyProtection="1">
      <alignment horizontal="center" vertical="center" wrapText="1"/>
    </xf>
    <xf numFmtId="9" fontId="7" fillId="0" borderId="36" xfId="3" applyNumberFormat="1" applyFont="1" applyBorder="1" applyAlignment="1" applyProtection="1">
      <alignment horizontal="center" vertical="center" wrapText="1"/>
    </xf>
    <xf numFmtId="9" fontId="7" fillId="0" borderId="37" xfId="3" applyNumberFormat="1" applyFont="1" applyBorder="1" applyAlignment="1" applyProtection="1">
      <alignment horizontal="center" vertical="center" wrapText="1"/>
    </xf>
    <xf numFmtId="0" fontId="7" fillId="7" borderId="9" xfId="3" applyFont="1" applyFill="1" applyBorder="1" applyAlignment="1" applyProtection="1">
      <alignment horizontal="center" vertical="center" wrapText="1"/>
    </xf>
    <xf numFmtId="0" fontId="7" fillId="7" borderId="0" xfId="3" applyFont="1" applyFill="1" applyAlignment="1" applyProtection="1">
      <alignment horizontal="center" vertical="center" wrapText="1"/>
    </xf>
    <xf numFmtId="0" fontId="7" fillId="7" borderId="23" xfId="3" applyFont="1" applyFill="1" applyBorder="1" applyAlignment="1" applyProtection="1">
      <alignment horizontal="center" vertical="center" wrapText="1"/>
    </xf>
    <xf numFmtId="0" fontId="7" fillId="7" borderId="12" xfId="3" applyFont="1" applyFill="1" applyBorder="1" applyAlignment="1" applyProtection="1">
      <alignment horizontal="center" vertical="center" wrapText="1"/>
    </xf>
    <xf numFmtId="0" fontId="7" fillId="7" borderId="39" xfId="3" applyFont="1" applyFill="1" applyBorder="1" applyAlignment="1" applyProtection="1">
      <alignment horizontal="center" vertical="center" wrapText="1"/>
    </xf>
    <xf numFmtId="0" fontId="7" fillId="7" borderId="14" xfId="3" applyFont="1" applyFill="1" applyBorder="1" applyAlignment="1" applyProtection="1">
      <alignment horizontal="center" vertical="center" wrapText="1"/>
    </xf>
    <xf numFmtId="0" fontId="7" fillId="7" borderId="46" xfId="3" applyFont="1" applyFill="1" applyBorder="1" applyAlignment="1" applyProtection="1">
      <alignment horizontal="center" vertical="center" wrapText="1"/>
    </xf>
    <xf numFmtId="0" fontId="7" fillId="6" borderId="12" xfId="3" applyFont="1" applyFill="1" applyBorder="1" applyAlignment="1" applyProtection="1">
      <alignment horizontal="center" vertical="center" wrapText="1"/>
    </xf>
    <xf numFmtId="0" fontId="7" fillId="6" borderId="6" xfId="3" applyFont="1" applyFill="1" applyBorder="1" applyAlignment="1" applyProtection="1">
      <alignment horizontal="center" vertical="center" wrapText="1"/>
    </xf>
    <xf numFmtId="0" fontId="7" fillId="6" borderId="7" xfId="3" applyFont="1" applyFill="1" applyBorder="1" applyAlignment="1" applyProtection="1">
      <alignment horizontal="center" vertical="center" wrapText="1"/>
    </xf>
    <xf numFmtId="0" fontId="7" fillId="6" borderId="8" xfId="3" applyFont="1" applyFill="1" applyBorder="1" applyAlignment="1" applyProtection="1">
      <alignment horizontal="center" vertical="center" wrapText="1"/>
    </xf>
    <xf numFmtId="0" fontId="7" fillId="7" borderId="47" xfId="3" applyFont="1" applyFill="1" applyBorder="1" applyAlignment="1" applyProtection="1">
      <alignment horizontal="center" vertical="center" wrapText="1"/>
    </xf>
    <xf numFmtId="0" fontId="7" fillId="7" borderId="51" xfId="3" applyFont="1" applyFill="1" applyBorder="1" applyAlignment="1" applyProtection="1">
      <alignment horizontal="center" vertical="center" wrapText="1"/>
    </xf>
    <xf numFmtId="0" fontId="7" fillId="7" borderId="48" xfId="3" applyFont="1" applyFill="1" applyBorder="1" applyAlignment="1" applyProtection="1">
      <alignment horizontal="center" vertical="center" wrapText="1"/>
    </xf>
    <xf numFmtId="0" fontId="7" fillId="7" borderId="49" xfId="3" applyFont="1" applyFill="1" applyBorder="1" applyAlignment="1" applyProtection="1">
      <alignment horizontal="center" vertical="center" wrapText="1"/>
    </xf>
    <xf numFmtId="0" fontId="7" fillId="7" borderId="42" xfId="3" applyFont="1" applyFill="1" applyBorder="1" applyAlignment="1" applyProtection="1">
      <alignment horizontal="center" vertical="center" wrapText="1"/>
    </xf>
    <xf numFmtId="0" fontId="7" fillId="7" borderId="52" xfId="3" applyFont="1" applyFill="1" applyBorder="1" applyAlignment="1" applyProtection="1">
      <alignment horizontal="center" vertical="center" wrapText="1"/>
    </xf>
    <xf numFmtId="0" fontId="7" fillId="7" borderId="50" xfId="3" applyFont="1" applyFill="1" applyBorder="1" applyAlignment="1" applyProtection="1">
      <alignment horizontal="center" vertical="center" wrapText="1"/>
    </xf>
    <xf numFmtId="0" fontId="7" fillId="7" borderId="10" xfId="3" applyFont="1" applyFill="1" applyBorder="1" applyAlignment="1" applyProtection="1">
      <alignment horizontal="center" vertical="center" wrapText="1"/>
    </xf>
    <xf numFmtId="0" fontId="7" fillId="7" borderId="1" xfId="3" applyFont="1" applyFill="1" applyBorder="1" applyAlignment="1" applyProtection="1">
      <alignment horizontal="center" vertical="center" wrapText="1"/>
    </xf>
    <xf numFmtId="0" fontId="7" fillId="7" borderId="11" xfId="3" applyFont="1" applyFill="1" applyBorder="1" applyAlignment="1" applyProtection="1">
      <alignment horizontal="center" vertical="center" wrapText="1"/>
    </xf>
    <xf numFmtId="3" fontId="7" fillId="0" borderId="48" xfId="3" applyNumberFormat="1" applyFont="1" applyBorder="1" applyAlignment="1" applyProtection="1">
      <alignment horizontal="center" vertical="center" wrapText="1"/>
    </xf>
    <xf numFmtId="3" fontId="7" fillId="0" borderId="49" xfId="3" applyNumberFormat="1" applyFont="1" applyBorder="1" applyAlignment="1" applyProtection="1">
      <alignment horizontal="center" vertical="center" wrapText="1"/>
    </xf>
    <xf numFmtId="0" fontId="15" fillId="0" borderId="46" xfId="22" applyFont="1" applyBorder="1" applyAlignment="1">
      <alignment horizontal="left" vertical="center" wrapText="1"/>
    </xf>
    <xf numFmtId="0" fontId="15" fillId="0" borderId="55" xfId="22" applyFont="1" applyBorder="1" applyAlignment="1">
      <alignment horizontal="left" vertical="center" wrapText="1"/>
    </xf>
    <xf numFmtId="0" fontId="15" fillId="0" borderId="17" xfId="22" applyFont="1" applyBorder="1" applyAlignment="1">
      <alignment horizontal="left" vertical="center" wrapText="1"/>
    </xf>
    <xf numFmtId="0" fontId="6" fillId="7" borderId="1" xfId="3" applyFont="1" applyFill="1" applyBorder="1" applyAlignment="1" applyProtection="1">
      <alignment horizontal="center" vertical="center" wrapText="1"/>
    </xf>
    <xf numFmtId="0" fontId="6" fillId="0" borderId="53" xfId="3" applyFont="1" applyBorder="1" applyAlignment="1" applyProtection="1">
      <alignment horizontal="center" vertical="center" wrapText="1"/>
    </xf>
    <xf numFmtId="0" fontId="6" fillId="0" borderId="40" xfId="3" applyFont="1" applyBorder="1" applyAlignment="1" applyProtection="1">
      <alignment horizontal="center" vertical="center" wrapText="1"/>
    </xf>
    <xf numFmtId="9" fontId="6" fillId="0" borderId="65" xfId="2" applyFont="1" applyBorder="1" applyAlignment="1" applyProtection="1">
      <alignment horizontal="center" vertical="center" wrapText="1"/>
    </xf>
    <xf numFmtId="9" fontId="6" fillId="0" borderId="41" xfId="2" applyFont="1" applyBorder="1" applyAlignment="1" applyProtection="1">
      <alignment horizontal="center" vertical="center" wrapText="1"/>
    </xf>
    <xf numFmtId="0" fontId="6" fillId="0" borderId="48" xfId="3" applyFont="1" applyBorder="1" applyAlignment="1" applyProtection="1">
      <alignment horizontal="left" vertical="top" wrapText="1"/>
    </xf>
    <xf numFmtId="0" fontId="6" fillId="0" borderId="58" xfId="3" applyFont="1" applyBorder="1" applyAlignment="1" applyProtection="1">
      <alignment horizontal="left" vertical="top" wrapText="1"/>
    </xf>
    <xf numFmtId="0" fontId="6" fillId="0" borderId="66" xfId="3" applyFont="1" applyBorder="1" applyAlignment="1" applyProtection="1">
      <alignment horizontal="left" vertical="top" wrapText="1"/>
    </xf>
    <xf numFmtId="0" fontId="6" fillId="0" borderId="42" xfId="3" applyFont="1" applyBorder="1" applyAlignment="1" applyProtection="1">
      <alignment horizontal="left" vertical="top" wrapText="1"/>
    </xf>
    <xf numFmtId="0" fontId="6" fillId="0" borderId="56" xfId="3" applyFont="1" applyBorder="1" applyAlignment="1" applyProtection="1">
      <alignment horizontal="left" vertical="top" wrapText="1"/>
    </xf>
    <xf numFmtId="0" fontId="6" fillId="0" borderId="57" xfId="3" applyFont="1" applyBorder="1" applyAlignment="1" applyProtection="1">
      <alignment horizontal="left" vertical="top" wrapText="1"/>
    </xf>
    <xf numFmtId="0" fontId="7" fillId="7" borderId="56" xfId="3" applyFont="1" applyFill="1" applyBorder="1" applyAlignment="1" applyProtection="1">
      <alignment horizontal="center" vertical="center" wrapText="1"/>
    </xf>
    <xf numFmtId="0" fontId="7" fillId="7" borderId="57" xfId="3" applyFont="1" applyFill="1" applyBorder="1" applyAlignment="1" applyProtection="1">
      <alignment horizontal="center" vertical="center" wrapText="1"/>
    </xf>
    <xf numFmtId="0" fontId="6" fillId="0" borderId="59" xfId="3" applyFont="1" applyBorder="1" applyAlignment="1" applyProtection="1">
      <alignment horizontal="center" vertical="center" wrapText="1"/>
    </xf>
    <xf numFmtId="9" fontId="7" fillId="0" borderId="54" xfId="3" applyNumberFormat="1" applyFont="1" applyBorder="1" applyAlignment="1" applyProtection="1">
      <alignment horizontal="center" vertical="center" wrapText="1"/>
    </xf>
    <xf numFmtId="0" fontId="7" fillId="0" borderId="60" xfId="3" applyFont="1" applyBorder="1" applyAlignment="1" applyProtection="1">
      <alignment horizontal="center" vertical="center" wrapText="1"/>
    </xf>
    <xf numFmtId="9" fontId="45" fillId="0" borderId="48" xfId="7" applyFont="1" applyBorder="1" applyAlignment="1" applyProtection="1">
      <alignment horizontal="left" vertical="center" wrapText="1"/>
    </xf>
    <xf numFmtId="9" fontId="15" fillId="0" borderId="58" xfId="7" applyFont="1" applyBorder="1" applyAlignment="1" applyProtection="1">
      <alignment horizontal="left" vertical="center" wrapText="1"/>
    </xf>
    <xf numFmtId="9" fontId="15" fillId="0" borderId="49" xfId="7" applyFont="1" applyBorder="1" applyAlignment="1" applyProtection="1">
      <alignment horizontal="left" vertical="center" wrapText="1"/>
    </xf>
    <xf numFmtId="9" fontId="15" fillId="0" borderId="61" xfId="7" applyFont="1" applyBorder="1" applyAlignment="1" applyProtection="1">
      <alignment horizontal="left" vertical="center" wrapText="1"/>
    </xf>
    <xf numFmtId="9" fontId="15" fillId="0" borderId="32" xfId="7" applyFont="1" applyBorder="1" applyAlignment="1" applyProtection="1">
      <alignment horizontal="left" vertical="center" wrapText="1"/>
    </xf>
    <xf numFmtId="9" fontId="15" fillId="0" borderId="62" xfId="7" applyFont="1" applyBorder="1" applyAlignment="1" applyProtection="1">
      <alignment horizontal="left" vertical="center" wrapText="1"/>
    </xf>
    <xf numFmtId="9" fontId="45" fillId="0" borderId="48" xfId="7" applyFont="1" applyBorder="1" applyAlignment="1" applyProtection="1">
      <alignment horizontal="left" vertical="top" wrapText="1"/>
    </xf>
    <xf numFmtId="9" fontId="15" fillId="0" borderId="58" xfId="7" applyFont="1" applyBorder="1" applyAlignment="1" applyProtection="1">
      <alignment horizontal="left" vertical="top" wrapText="1"/>
    </xf>
    <xf numFmtId="9" fontId="15" fillId="0" borderId="49" xfId="7" applyFont="1" applyBorder="1" applyAlignment="1" applyProtection="1">
      <alignment horizontal="left" vertical="top" wrapText="1"/>
    </xf>
    <xf numFmtId="9" fontId="15" fillId="0" borderId="61" xfId="7" applyFont="1" applyBorder="1" applyAlignment="1" applyProtection="1">
      <alignment horizontal="left" vertical="top" wrapText="1"/>
    </xf>
    <xf numFmtId="9" fontId="15" fillId="0" borderId="32" xfId="7" applyFont="1" applyBorder="1" applyAlignment="1" applyProtection="1">
      <alignment horizontal="left" vertical="top" wrapText="1"/>
    </xf>
    <xf numFmtId="9" fontId="15" fillId="0" borderId="62" xfId="7" applyFont="1" applyBorder="1" applyAlignment="1" applyProtection="1">
      <alignment horizontal="left" vertical="top" wrapText="1"/>
    </xf>
    <xf numFmtId="0" fontId="15" fillId="0" borderId="48" xfId="0" applyFont="1" applyBorder="1" applyAlignment="1">
      <alignment horizontal="justify" vertical="center" wrapText="1"/>
    </xf>
    <xf numFmtId="0" fontId="15" fillId="0" borderId="58" xfId="0" applyFont="1" applyBorder="1" applyAlignment="1">
      <alignment horizontal="justify" vertical="center" wrapText="1"/>
    </xf>
    <xf numFmtId="0" fontId="15" fillId="0" borderId="49" xfId="0" applyFont="1" applyBorder="1" applyAlignment="1">
      <alignment horizontal="justify" vertical="center" wrapText="1"/>
    </xf>
    <xf numFmtId="0" fontId="15" fillId="0" borderId="61" xfId="0" applyFont="1" applyBorder="1" applyAlignment="1">
      <alignment horizontal="justify" vertical="center" wrapText="1"/>
    </xf>
    <xf numFmtId="0" fontId="15" fillId="0" borderId="32" xfId="0" applyFont="1" applyBorder="1" applyAlignment="1">
      <alignment horizontal="justify" vertical="center" wrapText="1"/>
    </xf>
    <xf numFmtId="0" fontId="15" fillId="0" borderId="62" xfId="0" applyFont="1" applyBorder="1" applyAlignment="1">
      <alignment horizontal="justify" vertical="center" wrapText="1"/>
    </xf>
    <xf numFmtId="0" fontId="15" fillId="0" borderId="48" xfId="0" applyFont="1" applyBorder="1" applyAlignment="1">
      <alignment horizontal="left" vertical="center" wrapText="1"/>
    </xf>
    <xf numFmtId="0" fontId="15" fillId="0" borderId="58" xfId="0" applyFont="1" applyBorder="1" applyAlignment="1">
      <alignment horizontal="left" vertical="center" wrapText="1"/>
    </xf>
    <xf numFmtId="0" fontId="15" fillId="0" borderId="49" xfId="0" applyFont="1" applyBorder="1" applyAlignment="1">
      <alignment horizontal="left" vertical="center" wrapText="1"/>
    </xf>
    <xf numFmtId="0" fontId="15" fillId="0" borderId="61" xfId="0" applyFont="1" applyBorder="1" applyAlignment="1">
      <alignment horizontal="left" vertical="center" wrapText="1"/>
    </xf>
    <xf numFmtId="0" fontId="15" fillId="0" borderId="32" xfId="0" applyFont="1" applyBorder="1" applyAlignment="1">
      <alignment horizontal="left" vertical="center" wrapText="1"/>
    </xf>
    <xf numFmtId="0" fontId="15" fillId="0" borderId="62" xfId="0" applyFont="1" applyBorder="1" applyAlignment="1">
      <alignment horizontal="left" vertical="center" wrapText="1"/>
    </xf>
    <xf numFmtId="0" fontId="7" fillId="7" borderId="63" xfId="3" applyFont="1" applyFill="1" applyBorder="1" applyAlignment="1" applyProtection="1">
      <alignment horizontal="center" vertical="center" wrapText="1"/>
    </xf>
    <xf numFmtId="0" fontId="7" fillId="7" borderId="41" xfId="3" applyFont="1" applyFill="1" applyBorder="1" applyAlignment="1" applyProtection="1">
      <alignment horizontal="center" vertical="center" wrapText="1"/>
    </xf>
    <xf numFmtId="0" fontId="7" fillId="7" borderId="7" xfId="3" applyFont="1" applyFill="1" applyBorder="1" applyAlignment="1" applyProtection="1">
      <alignment horizontal="center" vertical="center" wrapText="1"/>
    </xf>
    <xf numFmtId="0" fontId="7" fillId="7" borderId="64" xfId="3" applyFont="1" applyFill="1" applyBorder="1" applyAlignment="1" applyProtection="1">
      <alignment horizontal="center" vertical="center" wrapText="1"/>
    </xf>
    <xf numFmtId="0" fontId="7" fillId="7" borderId="26" xfId="3" applyFont="1" applyFill="1" applyBorder="1" applyAlignment="1" applyProtection="1">
      <alignment horizontal="center" vertical="center" wrapText="1"/>
    </xf>
    <xf numFmtId="0" fontId="7" fillId="7" borderId="29" xfId="3" applyFont="1" applyFill="1" applyBorder="1" applyAlignment="1" applyProtection="1">
      <alignment horizontal="center" vertical="center" wrapText="1"/>
    </xf>
    <xf numFmtId="0" fontId="15" fillId="0" borderId="48" xfId="3" applyFont="1" applyBorder="1" applyAlignment="1" applyProtection="1">
      <alignment horizontal="left" vertical="top" wrapText="1"/>
    </xf>
    <xf numFmtId="9" fontId="6" fillId="0" borderId="54" xfId="2" applyFont="1" applyBorder="1" applyAlignment="1" applyProtection="1">
      <alignment horizontal="center" vertical="center" wrapText="1"/>
    </xf>
    <xf numFmtId="9" fontId="6" fillId="0" borderId="60" xfId="2" applyFont="1" applyBorder="1" applyAlignment="1" applyProtection="1">
      <alignment horizontal="center" vertical="center" wrapText="1"/>
    </xf>
    <xf numFmtId="0" fontId="6" fillId="0" borderId="61" xfId="3" applyFont="1" applyBorder="1" applyAlignment="1" applyProtection="1">
      <alignment horizontal="left" vertical="top" wrapText="1"/>
    </xf>
    <xf numFmtId="0" fontId="6" fillId="0" borderId="32" xfId="3" applyFont="1" applyBorder="1" applyAlignment="1" applyProtection="1">
      <alignment horizontal="left" vertical="top" wrapText="1"/>
    </xf>
    <xf numFmtId="0" fontId="6" fillId="0" borderId="30" xfId="3" applyFont="1" applyBorder="1" applyAlignment="1" applyProtection="1">
      <alignment horizontal="left" vertical="top" wrapText="1"/>
    </xf>
    <xf numFmtId="0" fontId="7" fillId="7" borderId="13" xfId="3" applyFont="1" applyFill="1" applyBorder="1" applyAlignment="1" applyProtection="1">
      <alignment horizontal="center" vertical="center" wrapText="1"/>
    </xf>
    <xf numFmtId="0" fontId="7" fillId="7" borderId="32" xfId="3" applyFont="1" applyFill="1" applyBorder="1" applyAlignment="1" applyProtection="1">
      <alignment horizontal="center" vertical="center" wrapText="1"/>
    </xf>
    <xf numFmtId="0" fontId="7" fillId="7" borderId="30" xfId="3" applyFont="1" applyFill="1" applyBorder="1" applyAlignment="1" applyProtection="1">
      <alignment horizontal="center" vertical="center" wrapText="1"/>
    </xf>
    <xf numFmtId="0" fontId="15" fillId="0" borderId="46" xfId="0" applyFont="1" applyBorder="1" applyAlignment="1">
      <alignment horizontal="left" vertical="center" wrapText="1"/>
    </xf>
    <xf numFmtId="0" fontId="15" fillId="0" borderId="55" xfId="0" applyFont="1" applyBorder="1" applyAlignment="1">
      <alignment horizontal="left" vertical="center" wrapText="1"/>
    </xf>
    <xf numFmtId="0" fontId="15" fillId="0" borderId="17" xfId="0" applyFont="1" applyBorder="1" applyAlignment="1">
      <alignment horizontal="left" vertical="center" wrapText="1"/>
    </xf>
    <xf numFmtId="0" fontId="15" fillId="0" borderId="48" xfId="0" applyFont="1" applyBorder="1" applyAlignment="1">
      <alignment vertical="top" wrapText="1"/>
    </xf>
    <xf numFmtId="0" fontId="15" fillId="0" borderId="58" xfId="0" applyFont="1" applyBorder="1" applyAlignment="1">
      <alignment vertical="top" wrapText="1"/>
    </xf>
    <xf numFmtId="0" fontId="15" fillId="0" borderId="78" xfId="0" applyFont="1" applyBorder="1" applyAlignment="1">
      <alignment vertical="top" wrapText="1"/>
    </xf>
    <xf numFmtId="0" fontId="15" fillId="0" borderId="79" xfId="0" applyFont="1" applyBorder="1" applyAlignment="1">
      <alignment vertical="top" wrapText="1"/>
    </xf>
    <xf numFmtId="0" fontId="15" fillId="0" borderId="80" xfId="0" applyFont="1" applyBorder="1" applyAlignment="1">
      <alignment vertical="top" wrapText="1"/>
    </xf>
    <xf numFmtId="0" fontId="15" fillId="0" borderId="81" xfId="0" applyFont="1" applyBorder="1" applyAlignment="1">
      <alignment vertical="top" wrapText="1"/>
    </xf>
    <xf numFmtId="0" fontId="15" fillId="0" borderId="48" xfId="0" applyFont="1" applyBorder="1" applyAlignment="1">
      <alignment vertical="center" wrapText="1"/>
    </xf>
    <xf numFmtId="0" fontId="15" fillId="0" borderId="58" xfId="0" applyFont="1" applyBorder="1" applyAlignment="1">
      <alignment vertical="center" wrapText="1"/>
    </xf>
    <xf numFmtId="0" fontId="15" fillId="0" borderId="82" xfId="0" applyFont="1" applyBorder="1" applyAlignment="1">
      <alignment vertical="center" wrapText="1"/>
    </xf>
    <xf numFmtId="0" fontId="15" fillId="0" borderId="79" xfId="0" applyFont="1" applyBorder="1" applyAlignment="1">
      <alignment vertical="center" wrapText="1"/>
    </xf>
    <xf numFmtId="0" fontId="15" fillId="0" borderId="80" xfId="0" applyFont="1" applyBorder="1" applyAlignment="1">
      <alignment vertical="center" wrapText="1"/>
    </xf>
    <xf numFmtId="0" fontId="15" fillId="0" borderId="83" xfId="0" applyFont="1" applyBorder="1" applyAlignment="1">
      <alignment vertical="center" wrapText="1"/>
    </xf>
    <xf numFmtId="0" fontId="45" fillId="0" borderId="48" xfId="0" applyFont="1" applyBorder="1" applyAlignment="1">
      <alignment vertical="center" wrapText="1"/>
    </xf>
    <xf numFmtId="9" fontId="15" fillId="0" borderId="48" xfId="7" applyFont="1" applyBorder="1" applyAlignment="1" applyProtection="1">
      <alignment horizontal="center" vertical="top" wrapText="1"/>
    </xf>
    <xf numFmtId="9" fontId="15" fillId="0" borderId="58" xfId="7" applyFont="1" applyBorder="1" applyAlignment="1" applyProtection="1">
      <alignment horizontal="center" vertical="top" wrapText="1"/>
    </xf>
    <xf numFmtId="9" fontId="15" fillId="0" borderId="66" xfId="7" applyFont="1" applyBorder="1" applyAlignment="1" applyProtection="1">
      <alignment horizontal="center" vertical="top" wrapText="1"/>
    </xf>
    <xf numFmtId="9" fontId="15" fillId="0" borderId="61" xfId="7" applyFont="1" applyBorder="1" applyAlignment="1" applyProtection="1">
      <alignment horizontal="center" vertical="top" wrapText="1"/>
    </xf>
    <xf numFmtId="9" fontId="15" fillId="0" borderId="32" xfId="7" applyFont="1" applyBorder="1" applyAlignment="1" applyProtection="1">
      <alignment horizontal="center" vertical="top" wrapText="1"/>
    </xf>
    <xf numFmtId="9" fontId="15" fillId="0" borderId="30" xfId="7" applyFont="1" applyBorder="1" applyAlignment="1" applyProtection="1">
      <alignment horizontal="center" vertical="top" wrapText="1"/>
    </xf>
    <xf numFmtId="0" fontId="7" fillId="0" borderId="53" xfId="3" applyFont="1" applyBorder="1" applyAlignment="1" applyProtection="1">
      <alignment horizontal="center" vertical="center" wrapText="1"/>
    </xf>
    <xf numFmtId="0" fontId="7" fillId="0" borderId="59" xfId="3" applyFont="1" applyBorder="1" applyAlignment="1" applyProtection="1">
      <alignment horizontal="center" vertical="center" wrapText="1"/>
    </xf>
    <xf numFmtId="0" fontId="6" fillId="0" borderId="2" xfId="25" applyFont="1" applyBorder="1" applyAlignment="1">
      <alignment horizontal="center" vertical="center" wrapText="1"/>
    </xf>
    <xf numFmtId="0" fontId="6" fillId="0" borderId="9" xfId="25" applyFont="1" applyBorder="1" applyAlignment="1">
      <alignment horizontal="center" vertical="center" wrapText="1"/>
    </xf>
    <xf numFmtId="0" fontId="6" fillId="0" borderId="13" xfId="25" applyFont="1" applyBorder="1" applyAlignment="1">
      <alignment horizontal="center" vertical="center" wrapText="1"/>
    </xf>
    <xf numFmtId="0" fontId="7" fillId="0" borderId="3" xfId="25" applyFont="1" applyBorder="1" applyAlignment="1">
      <alignment horizontal="center" vertical="center"/>
    </xf>
    <xf numFmtId="0" fontId="7" fillId="0" borderId="4" xfId="25" applyFont="1" applyBorder="1" applyAlignment="1">
      <alignment horizontal="center" vertical="center"/>
    </xf>
    <xf numFmtId="0" fontId="7" fillId="0" borderId="5" xfId="25" applyFont="1" applyBorder="1" applyAlignment="1">
      <alignment horizontal="center" vertical="center"/>
    </xf>
    <xf numFmtId="0" fontId="8" fillId="0" borderId="6" xfId="34" applyFont="1" applyBorder="1" applyAlignment="1">
      <alignment horizontal="left" vertical="center" wrapText="1"/>
    </xf>
    <xf numFmtId="0" fontId="8" fillId="0" borderId="7" xfId="34" applyFont="1" applyBorder="1" applyAlignment="1">
      <alignment horizontal="left" vertical="center" wrapText="1"/>
    </xf>
    <xf numFmtId="0" fontId="8" fillId="0" borderId="8" xfId="34" applyFont="1" applyBorder="1" applyAlignment="1">
      <alignment horizontal="left" vertical="center" wrapText="1"/>
    </xf>
    <xf numFmtId="0" fontId="8" fillId="0" borderId="10" xfId="34" applyFont="1" applyBorder="1" applyAlignment="1">
      <alignment horizontal="left" vertical="center" wrapText="1"/>
    </xf>
    <xf numFmtId="0" fontId="8" fillId="0" borderId="1" xfId="34" applyFont="1" applyBorder="1" applyAlignment="1">
      <alignment horizontal="left" vertical="center" wrapText="1"/>
    </xf>
    <xf numFmtId="0" fontId="8" fillId="0" borderId="11" xfId="34" applyFont="1" applyBorder="1" applyAlignment="1">
      <alignment horizontal="left" vertical="center" wrapText="1"/>
    </xf>
    <xf numFmtId="0" fontId="7" fillId="0" borderId="12" xfId="25" applyFont="1" applyBorder="1" applyAlignment="1">
      <alignment horizontal="center" vertical="center" wrapText="1"/>
    </xf>
    <xf numFmtId="0" fontId="7" fillId="0" borderId="7" xfId="25" applyFont="1" applyBorder="1" applyAlignment="1">
      <alignment horizontal="center" vertical="center" wrapText="1"/>
    </xf>
    <xf numFmtId="0" fontId="7" fillId="0" borderId="8" xfId="25" applyFont="1" applyBorder="1" applyAlignment="1">
      <alignment horizontal="center" vertical="center" wrapText="1"/>
    </xf>
    <xf numFmtId="0" fontId="7" fillId="0" borderId="14" xfId="25" applyFont="1" applyBorder="1" applyAlignment="1">
      <alignment horizontal="center" vertical="center" wrapText="1"/>
    </xf>
    <xf numFmtId="0" fontId="7" fillId="0" borderId="15" xfId="25" applyFont="1" applyBorder="1" applyAlignment="1">
      <alignment horizontal="center" vertical="center" wrapText="1"/>
    </xf>
    <xf numFmtId="0" fontId="7" fillId="0" borderId="16" xfId="25" applyFont="1" applyBorder="1" applyAlignment="1">
      <alignment horizontal="center" vertical="center" wrapText="1"/>
    </xf>
    <xf numFmtId="0" fontId="37" fillId="0" borderId="17" xfId="34" applyFont="1" applyBorder="1" applyAlignment="1">
      <alignment horizontal="left" vertical="center" wrapText="1"/>
    </xf>
    <xf numFmtId="0" fontId="37" fillId="0" borderId="15" xfId="34" applyFont="1" applyBorder="1" applyAlignment="1">
      <alignment horizontal="left" vertical="center" wrapText="1"/>
    </xf>
    <xf numFmtId="0" fontId="37" fillId="0" borderId="16" xfId="34" applyFont="1" applyBorder="1" applyAlignment="1">
      <alignment horizontal="left" vertical="center" wrapText="1"/>
    </xf>
    <xf numFmtId="0" fontId="7" fillId="23" borderId="2" xfId="25" applyFont="1" applyFill="1" applyBorder="1" applyAlignment="1">
      <alignment horizontal="left" vertical="center" wrapText="1"/>
    </xf>
    <xf numFmtId="0" fontId="7" fillId="23" borderId="22" xfId="25" applyFont="1" applyFill="1" applyBorder="1" applyAlignment="1">
      <alignment horizontal="left" vertical="center" wrapText="1"/>
    </xf>
    <xf numFmtId="0" fontId="7" fillId="23" borderId="9" xfId="25" applyFont="1" applyFill="1" applyBorder="1" applyAlignment="1">
      <alignment horizontal="left" vertical="center" wrapText="1"/>
    </xf>
    <xf numFmtId="0" fontId="7" fillId="23" borderId="23" xfId="25" applyFont="1" applyFill="1" applyBorder="1" applyAlignment="1">
      <alignment horizontal="left" vertical="center" wrapText="1"/>
    </xf>
    <xf numFmtId="0" fontId="7" fillId="23" borderId="13" xfId="25" applyFont="1" applyFill="1" applyBorder="1" applyAlignment="1">
      <alignment horizontal="left" vertical="center" wrapText="1"/>
    </xf>
    <xf numFmtId="0" fontId="7" fillId="23" borderId="30" xfId="25" applyFont="1" applyFill="1" applyBorder="1" applyAlignment="1">
      <alignment horizontal="left" vertical="center" wrapText="1"/>
    </xf>
    <xf numFmtId="0" fontId="7" fillId="0" borderId="2" xfId="25" applyFont="1" applyBorder="1" applyAlignment="1">
      <alignment horizontal="center" vertical="center" wrapText="1"/>
    </xf>
    <xf numFmtId="0" fontId="7" fillId="0" borderId="21" xfId="25" applyFont="1" applyBorder="1" applyAlignment="1">
      <alignment horizontal="center" vertical="center" wrapText="1"/>
    </xf>
    <xf numFmtId="0" fontId="7" fillId="0" borderId="22" xfId="25" applyFont="1" applyBorder="1" applyAlignment="1">
      <alignment horizontal="center" vertical="center" wrapText="1"/>
    </xf>
    <xf numFmtId="0" fontId="7" fillId="0" borderId="9" xfId="25" applyFont="1" applyBorder="1" applyAlignment="1">
      <alignment horizontal="center" vertical="center" wrapText="1"/>
    </xf>
    <xf numFmtId="0" fontId="7" fillId="0" borderId="0" xfId="25" applyFont="1" applyAlignment="1">
      <alignment horizontal="center" vertical="center" wrapText="1"/>
    </xf>
    <xf numFmtId="0" fontId="7" fillId="0" borderId="23" xfId="25" applyFont="1" applyBorder="1" applyAlignment="1">
      <alignment horizontal="center" vertical="center" wrapText="1"/>
    </xf>
    <xf numFmtId="0" fontId="7" fillId="0" borderId="13" xfId="25" applyFont="1" applyBorder="1" applyAlignment="1">
      <alignment horizontal="center" vertical="center" wrapText="1"/>
    </xf>
    <xf numFmtId="0" fontId="7" fillId="0" borderId="32" xfId="25" applyFont="1" applyBorder="1" applyAlignment="1">
      <alignment horizontal="center" vertical="center" wrapText="1"/>
    </xf>
    <xf numFmtId="0" fontId="7" fillId="0" borderId="30" xfId="25" applyFont="1" applyBorder="1" applyAlignment="1">
      <alignment horizontal="center" vertical="center" wrapText="1"/>
    </xf>
    <xf numFmtId="0" fontId="35" fillId="0" borderId="25" xfId="34" applyFont="1" applyBorder="1" applyAlignment="1">
      <alignment horizontal="center" vertical="center" wrapText="1"/>
    </xf>
    <xf numFmtId="0" fontId="35" fillId="0" borderId="26" xfId="34" applyFont="1" applyBorder="1" applyAlignment="1">
      <alignment horizontal="center" vertical="center" wrapText="1"/>
    </xf>
    <xf numFmtId="0" fontId="7" fillId="0" borderId="36" xfId="25" applyFont="1" applyBorder="1" applyAlignment="1">
      <alignment horizontal="center" vertical="center" wrapText="1"/>
    </xf>
    <xf numFmtId="0" fontId="7" fillId="0" borderId="38" xfId="25" applyFont="1" applyBorder="1" applyAlignment="1">
      <alignment horizontal="center" vertical="center" wrapText="1"/>
    </xf>
    <xf numFmtId="0" fontId="7" fillId="0" borderId="37" xfId="25" applyFont="1" applyBorder="1" applyAlignment="1">
      <alignment horizontal="center" vertical="center" wrapText="1"/>
    </xf>
    <xf numFmtId="0" fontId="1" fillId="0" borderId="36" xfId="34" applyBorder="1" applyAlignment="1">
      <alignment horizontal="center" vertical="center"/>
    </xf>
    <xf numFmtId="0" fontId="1" fillId="0" borderId="37" xfId="34" applyBorder="1" applyAlignment="1">
      <alignment horizontal="center" vertical="center"/>
    </xf>
    <xf numFmtId="0" fontId="35" fillId="0" borderId="28" xfId="34" applyFont="1" applyBorder="1" applyAlignment="1">
      <alignment horizontal="center" vertical="center" wrapText="1"/>
    </xf>
    <xf numFmtId="0" fontId="35" fillId="0" borderId="29" xfId="34" applyFont="1" applyBorder="1" applyAlignment="1">
      <alignment horizontal="center" vertical="center" wrapText="1"/>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35" fillId="0" borderId="33" xfId="34" applyFont="1" applyBorder="1" applyAlignment="1">
      <alignment horizontal="center" vertical="center" wrapText="1"/>
    </xf>
    <xf numFmtId="0" fontId="35" fillId="0" borderId="34" xfId="34" applyFont="1" applyBorder="1" applyAlignment="1">
      <alignment horizontal="center" vertical="center" wrapText="1"/>
    </xf>
    <xf numFmtId="0" fontId="1" fillId="0" borderId="25" xfId="34" applyBorder="1" applyAlignment="1">
      <alignment horizontal="center" vertical="center"/>
    </xf>
    <xf numFmtId="0" fontId="1" fillId="0" borderId="26" xfId="34" applyBorder="1" applyAlignment="1">
      <alignment horizontal="center" vertical="center"/>
    </xf>
    <xf numFmtId="0" fontId="7" fillId="23" borderId="36" xfId="25" applyFont="1" applyFill="1" applyBorder="1" applyAlignment="1">
      <alignment horizontal="left" vertical="center" wrapText="1"/>
    </xf>
    <xf numFmtId="0" fontId="7" fillId="23" borderId="37" xfId="25" applyFont="1" applyFill="1" applyBorder="1" applyAlignment="1">
      <alignment horizontal="left" vertical="center" wrapText="1"/>
    </xf>
    <xf numFmtId="0" fontId="13" fillId="0" borderId="36" xfId="25" applyFont="1" applyBorder="1" applyAlignment="1">
      <alignment horizontal="center" vertical="center" wrapText="1"/>
    </xf>
    <xf numFmtId="0" fontId="13" fillId="0" borderId="38" xfId="25" applyFont="1" applyBorder="1" applyAlignment="1">
      <alignment horizontal="center" vertical="center" wrapText="1"/>
    </xf>
    <xf numFmtId="0" fontId="13" fillId="0" borderId="37" xfId="25" applyFont="1" applyBorder="1" applyAlignment="1">
      <alignment horizontal="center" vertical="center" wrapText="1"/>
    </xf>
    <xf numFmtId="0" fontId="7" fillId="23" borderId="36" xfId="25" applyFont="1" applyFill="1" applyBorder="1" applyAlignment="1">
      <alignment horizontal="center" vertical="center" wrapText="1"/>
    </xf>
    <xf numFmtId="0" fontId="7" fillId="23" borderId="38" xfId="25" applyFont="1" applyFill="1" applyBorder="1" applyAlignment="1">
      <alignment horizontal="center" vertical="center" wrapText="1"/>
    </xf>
    <xf numFmtId="0" fontId="7" fillId="23" borderId="37" xfId="25" applyFont="1" applyFill="1" applyBorder="1" applyAlignment="1">
      <alignment horizontal="center" vertical="center" wrapText="1"/>
    </xf>
    <xf numFmtId="0" fontId="7" fillId="0" borderId="3" xfId="25" applyFont="1" applyBorder="1" applyAlignment="1">
      <alignment horizontal="center" vertical="center" wrapText="1"/>
    </xf>
    <xf numFmtId="0" fontId="7" fillId="0" borderId="4" xfId="25" applyFont="1" applyBorder="1" applyAlignment="1">
      <alignment horizontal="center" vertical="center" wrapText="1"/>
    </xf>
    <xf numFmtId="0" fontId="7" fillId="0" borderId="5" xfId="25" applyFont="1" applyBorder="1" applyAlignment="1">
      <alignment horizontal="center" vertical="center" wrapText="1"/>
    </xf>
    <xf numFmtId="0" fontId="7" fillId="23" borderId="44" xfId="25" applyFont="1" applyFill="1" applyBorder="1" applyAlignment="1">
      <alignment horizontal="center" vertical="center" wrapText="1"/>
    </xf>
    <xf numFmtId="0" fontId="7" fillId="23" borderId="45" xfId="25" applyFont="1" applyFill="1" applyBorder="1" applyAlignment="1">
      <alignment horizontal="center" vertical="center" wrapText="1"/>
    </xf>
    <xf numFmtId="0" fontId="7" fillId="22" borderId="32" xfId="25" applyFont="1" applyFill="1" applyBorder="1" applyAlignment="1">
      <alignment horizontal="left" vertical="center" wrapText="1"/>
    </xf>
    <xf numFmtId="0" fontId="6" fillId="0" borderId="36" xfId="25" applyFont="1" applyBorder="1" applyAlignment="1">
      <alignment horizontal="center" vertical="center" wrapText="1"/>
    </xf>
    <xf numFmtId="0" fontId="6" fillId="0" borderId="38" xfId="25" applyFont="1" applyBorder="1" applyAlignment="1">
      <alignment horizontal="center" vertical="center" wrapText="1"/>
    </xf>
    <xf numFmtId="0" fontId="6" fillId="0" borderId="37" xfId="25" applyFont="1" applyBorder="1" applyAlignment="1">
      <alignment horizontal="center" vertical="center" wrapText="1"/>
    </xf>
    <xf numFmtId="1" fontId="7" fillId="0" borderId="36" xfId="35" applyNumberFormat="1" applyFont="1" applyFill="1" applyBorder="1" applyAlignment="1" applyProtection="1">
      <alignment horizontal="center" vertical="center" wrapText="1"/>
    </xf>
    <xf numFmtId="1" fontId="7" fillId="0" borderId="37" xfId="35" applyNumberFormat="1" applyFont="1" applyFill="1" applyBorder="1" applyAlignment="1" applyProtection="1">
      <alignment horizontal="center" vertical="center" wrapText="1"/>
    </xf>
    <xf numFmtId="9" fontId="7" fillId="0" borderId="36" xfId="25" applyNumberFormat="1" applyFont="1" applyBorder="1" applyAlignment="1">
      <alignment horizontal="center" vertical="center" wrapText="1"/>
    </xf>
    <xf numFmtId="9" fontId="7" fillId="0" borderId="37" xfId="25" applyNumberFormat="1" applyFont="1" applyBorder="1" applyAlignment="1">
      <alignment horizontal="center" vertical="center" wrapText="1"/>
    </xf>
    <xf numFmtId="0" fontId="7" fillId="23" borderId="13" xfId="25" applyFont="1" applyFill="1" applyBorder="1" applyAlignment="1">
      <alignment horizontal="center" vertical="center" wrapText="1"/>
    </xf>
    <xf numFmtId="0" fontId="7" fillId="23" borderId="32" xfId="25" applyFont="1" applyFill="1" applyBorder="1" applyAlignment="1">
      <alignment horizontal="center" vertical="center" wrapText="1"/>
    </xf>
    <xf numFmtId="0" fontId="7" fillId="23" borderId="30" xfId="25" applyFont="1" applyFill="1" applyBorder="1" applyAlignment="1">
      <alignment horizontal="center" vertical="center" wrapText="1"/>
    </xf>
    <xf numFmtId="0" fontId="7" fillId="23" borderId="9" xfId="25" applyFont="1" applyFill="1" applyBorder="1" applyAlignment="1">
      <alignment horizontal="center" vertical="center" wrapText="1"/>
    </xf>
    <xf numFmtId="0" fontId="7" fillId="23" borderId="0" xfId="25" applyFont="1" applyFill="1" applyAlignment="1">
      <alignment horizontal="center" vertical="center" wrapText="1"/>
    </xf>
    <xf numFmtId="0" fontId="7" fillId="23" borderId="23" xfId="25" applyFont="1" applyFill="1" applyBorder="1" applyAlignment="1">
      <alignment horizontal="center" vertical="center" wrapText="1"/>
    </xf>
    <xf numFmtId="0" fontId="7" fillId="23" borderId="12" xfId="25" applyFont="1" applyFill="1" applyBorder="1" applyAlignment="1">
      <alignment horizontal="center" vertical="center" wrapText="1"/>
    </xf>
    <xf numFmtId="0" fontId="7" fillId="23" borderId="39" xfId="25" applyFont="1" applyFill="1" applyBorder="1" applyAlignment="1">
      <alignment horizontal="center" vertical="center" wrapText="1"/>
    </xf>
    <xf numFmtId="0" fontId="7" fillId="23" borderId="14" xfId="25" applyFont="1" applyFill="1" applyBorder="1" applyAlignment="1">
      <alignment horizontal="center" vertical="center" wrapText="1"/>
    </xf>
    <xf numFmtId="0" fontId="7" fillId="23" borderId="46" xfId="25" applyFont="1" applyFill="1" applyBorder="1" applyAlignment="1">
      <alignment horizontal="center" vertical="center" wrapText="1"/>
    </xf>
    <xf numFmtId="0" fontId="7" fillId="22" borderId="12" xfId="25" applyFont="1" applyFill="1" applyBorder="1" applyAlignment="1">
      <alignment horizontal="center" vertical="center" wrapText="1"/>
    </xf>
    <xf numFmtId="0" fontId="7" fillId="22" borderId="6" xfId="25" applyFont="1" applyFill="1" applyBorder="1" applyAlignment="1">
      <alignment horizontal="center" vertical="center" wrapText="1"/>
    </xf>
    <xf numFmtId="0" fontId="7" fillId="22" borderId="7" xfId="25" applyFont="1" applyFill="1" applyBorder="1" applyAlignment="1">
      <alignment horizontal="center" vertical="center" wrapText="1"/>
    </xf>
    <xf numFmtId="0" fontId="7" fillId="22" borderId="8" xfId="25" applyFont="1" applyFill="1" applyBorder="1" applyAlignment="1">
      <alignment horizontal="center" vertical="center" wrapText="1"/>
    </xf>
    <xf numFmtId="0" fontId="7" fillId="23" borderId="47" xfId="25" applyFont="1" applyFill="1" applyBorder="1" applyAlignment="1">
      <alignment horizontal="center" vertical="center" wrapText="1"/>
    </xf>
    <xf numFmtId="0" fontId="7" fillId="23" borderId="51" xfId="25" applyFont="1" applyFill="1" applyBorder="1" applyAlignment="1">
      <alignment horizontal="center" vertical="center" wrapText="1"/>
    </xf>
    <xf numFmtId="0" fontId="7" fillId="23" borderId="48" xfId="25" applyFont="1" applyFill="1" applyBorder="1" applyAlignment="1">
      <alignment horizontal="center" vertical="center" wrapText="1"/>
    </xf>
    <xf numFmtId="0" fontId="7" fillId="23" borderId="49" xfId="25" applyFont="1" applyFill="1" applyBorder="1" applyAlignment="1">
      <alignment horizontal="center" vertical="center" wrapText="1"/>
    </xf>
    <xf numFmtId="0" fontId="7" fillId="23" borderId="42" xfId="25" applyFont="1" applyFill="1" applyBorder="1" applyAlignment="1">
      <alignment horizontal="center" vertical="center" wrapText="1"/>
    </xf>
    <xf numFmtId="0" fontId="7" fillId="23" borderId="52" xfId="25" applyFont="1" applyFill="1" applyBorder="1" applyAlignment="1">
      <alignment horizontal="center" vertical="center" wrapText="1"/>
    </xf>
    <xf numFmtId="0" fontId="7" fillId="23" borderId="50" xfId="25" applyFont="1" applyFill="1" applyBorder="1" applyAlignment="1">
      <alignment horizontal="center" vertical="center" wrapText="1"/>
    </xf>
    <xf numFmtId="0" fontId="7" fillId="23" borderId="10" xfId="25" applyFont="1" applyFill="1" applyBorder="1" applyAlignment="1">
      <alignment horizontal="center" vertical="center" wrapText="1"/>
    </xf>
    <xf numFmtId="0" fontId="7" fillId="23" borderId="1" xfId="25" applyFont="1" applyFill="1" applyBorder="1" applyAlignment="1">
      <alignment horizontal="center" vertical="center" wrapText="1"/>
    </xf>
    <xf numFmtId="0" fontId="7" fillId="23" borderId="11" xfId="25" applyFont="1" applyFill="1" applyBorder="1" applyAlignment="1">
      <alignment horizontal="center" vertical="center" wrapText="1"/>
    </xf>
    <xf numFmtId="3" fontId="7" fillId="0" borderId="48" xfId="25" applyNumberFormat="1" applyFont="1" applyBorder="1" applyAlignment="1">
      <alignment horizontal="center" vertical="center" wrapText="1"/>
    </xf>
    <xf numFmtId="3" fontId="7" fillId="0" borderId="49" xfId="25" applyNumberFormat="1" applyFont="1" applyBorder="1" applyAlignment="1">
      <alignment horizontal="center" vertical="center" wrapText="1"/>
    </xf>
    <xf numFmtId="0" fontId="15" fillId="0" borderId="46" xfId="34" applyFont="1" applyBorder="1" applyAlignment="1">
      <alignment horizontal="left" vertical="center" wrapText="1"/>
    </xf>
    <xf numFmtId="0" fontId="15" fillId="0" borderId="55" xfId="34" applyFont="1" applyBorder="1" applyAlignment="1">
      <alignment horizontal="left" vertical="center" wrapText="1"/>
    </xf>
    <xf numFmtId="0" fontId="15" fillId="0" borderId="17" xfId="34" applyFont="1" applyBorder="1" applyAlignment="1">
      <alignment horizontal="left" vertical="center" wrapText="1"/>
    </xf>
    <xf numFmtId="0" fontId="6" fillId="23" borderId="1" xfId="25" applyFont="1" applyFill="1" applyBorder="1" applyAlignment="1">
      <alignment horizontal="center" vertical="center" wrapText="1"/>
    </xf>
    <xf numFmtId="0" fontId="6" fillId="0" borderId="53" xfId="25" applyFont="1" applyBorder="1" applyAlignment="1">
      <alignment horizontal="center" vertical="center" wrapText="1"/>
    </xf>
    <xf numFmtId="0" fontId="6" fillId="0" borderId="59" xfId="25" applyFont="1" applyBorder="1" applyAlignment="1">
      <alignment horizontal="center" vertical="center" wrapText="1"/>
    </xf>
    <xf numFmtId="9" fontId="6" fillId="0" borderId="54" xfId="35" applyFont="1" applyFill="1" applyBorder="1" applyAlignment="1" applyProtection="1">
      <alignment horizontal="center" vertical="center" wrapText="1"/>
    </xf>
    <xf numFmtId="9" fontId="6" fillId="0" borderId="60" xfId="35" applyFont="1" applyFill="1" applyBorder="1" applyAlignment="1" applyProtection="1">
      <alignment horizontal="center" vertical="center" wrapText="1"/>
    </xf>
    <xf numFmtId="0" fontId="45" fillId="0" borderId="48" xfId="34" applyFont="1" applyBorder="1" applyAlignment="1">
      <alignment horizontal="left" vertical="center" wrapText="1"/>
    </xf>
    <xf numFmtId="0" fontId="39" fillId="0" borderId="58" xfId="34" applyFont="1" applyBorder="1" applyAlignment="1">
      <alignment horizontal="left" vertical="center" wrapText="1"/>
    </xf>
    <xf numFmtId="0" fontId="39" fillId="0" borderId="42" xfId="34" applyFont="1" applyBorder="1" applyAlignment="1">
      <alignment horizontal="left" vertical="center" wrapText="1"/>
    </xf>
    <xf numFmtId="0" fontId="39" fillId="0" borderId="56" xfId="34" applyFont="1" applyBorder="1" applyAlignment="1">
      <alignment horizontal="left" vertical="center" wrapText="1"/>
    </xf>
    <xf numFmtId="0" fontId="7" fillId="23" borderId="56" xfId="25" applyFont="1" applyFill="1" applyBorder="1" applyAlignment="1">
      <alignment horizontal="center" vertical="center" wrapText="1"/>
    </xf>
    <xf numFmtId="0" fontId="7" fillId="23" borderId="57" xfId="25" applyFont="1" applyFill="1" applyBorder="1" applyAlignment="1">
      <alignment horizontal="center" vertical="center" wrapText="1"/>
    </xf>
    <xf numFmtId="0" fontId="7" fillId="0" borderId="53" xfId="25" applyFont="1" applyBorder="1" applyAlignment="1">
      <alignment horizontal="center" vertical="center" wrapText="1"/>
    </xf>
    <xf numFmtId="0" fontId="7" fillId="0" borderId="59" xfId="25" applyFont="1" applyBorder="1" applyAlignment="1">
      <alignment horizontal="center" vertical="center" wrapText="1"/>
    </xf>
    <xf numFmtId="9" fontId="7" fillId="0" borderId="54" xfId="25" applyNumberFormat="1" applyFont="1" applyBorder="1" applyAlignment="1">
      <alignment horizontal="center" vertical="center" wrapText="1"/>
    </xf>
    <xf numFmtId="0" fontId="7" fillId="0" borderId="60" xfId="25" applyFont="1" applyBorder="1" applyAlignment="1">
      <alignment horizontal="center" vertical="center" wrapText="1"/>
    </xf>
    <xf numFmtId="9" fontId="39" fillId="0" borderId="48" xfId="32" applyFont="1" applyFill="1" applyBorder="1" applyAlignment="1" applyProtection="1">
      <alignment horizontal="center" vertical="center" wrapText="1"/>
    </xf>
    <xf numFmtId="9" fontId="39" fillId="0" borderId="58" xfId="32" applyFont="1" applyFill="1" applyBorder="1" applyAlignment="1" applyProtection="1">
      <alignment horizontal="center" vertical="center" wrapText="1"/>
    </xf>
    <xf numFmtId="9" fontId="39" fillId="0" borderId="49" xfId="32" applyFont="1" applyFill="1" applyBorder="1" applyAlignment="1" applyProtection="1">
      <alignment horizontal="center" vertical="center" wrapText="1"/>
    </xf>
    <xf numFmtId="9" fontId="39" fillId="0" borderId="61" xfId="32" applyFont="1" applyFill="1" applyBorder="1" applyAlignment="1" applyProtection="1">
      <alignment horizontal="center" vertical="center" wrapText="1"/>
    </xf>
    <xf numFmtId="9" fontId="39" fillId="0" borderId="32" xfId="32" applyFont="1" applyFill="1" applyBorder="1" applyAlignment="1" applyProtection="1">
      <alignment horizontal="center" vertical="center" wrapText="1"/>
    </xf>
    <xf numFmtId="9" fontId="39" fillId="0" borderId="62" xfId="32" applyFont="1" applyFill="1" applyBorder="1" applyAlignment="1" applyProtection="1">
      <alignment horizontal="center" vertical="center" wrapText="1"/>
    </xf>
    <xf numFmtId="0" fontId="39" fillId="0" borderId="48" xfId="34" applyFont="1" applyBorder="1" applyAlignment="1">
      <alignment horizontal="center" vertical="center" wrapText="1"/>
    </xf>
    <xf numFmtId="0" fontId="39" fillId="0" borderId="58" xfId="34" applyFont="1" applyBorder="1" applyAlignment="1">
      <alignment horizontal="center" vertical="center" wrapText="1"/>
    </xf>
    <xf numFmtId="0" fontId="39" fillId="0" borderId="49" xfId="34" applyFont="1" applyBorder="1" applyAlignment="1">
      <alignment horizontal="center" vertical="center" wrapText="1"/>
    </xf>
    <xf numFmtId="0" fontId="39" fillId="0" borderId="61" xfId="34" applyFont="1" applyBorder="1" applyAlignment="1">
      <alignment horizontal="center" vertical="center" wrapText="1"/>
    </xf>
    <xf numFmtId="0" fontId="39" fillId="0" borderId="32" xfId="34" applyFont="1" applyBorder="1" applyAlignment="1">
      <alignment horizontal="center" vertical="center" wrapText="1"/>
    </xf>
    <xf numFmtId="0" fontId="39" fillId="0" borderId="62" xfId="34" applyFont="1" applyBorder="1" applyAlignment="1">
      <alignment horizontal="center" vertical="center" wrapText="1"/>
    </xf>
    <xf numFmtId="0" fontId="7" fillId="23" borderId="63" xfId="25" applyFont="1" applyFill="1" applyBorder="1" applyAlignment="1">
      <alignment horizontal="center" vertical="center" wrapText="1"/>
    </xf>
    <xf numFmtId="0" fontId="7" fillId="23" borderId="41" xfId="25" applyFont="1" applyFill="1" applyBorder="1" applyAlignment="1">
      <alignment horizontal="center" vertical="center" wrapText="1"/>
    </xf>
    <xf numFmtId="0" fontId="7" fillId="23" borderId="7" xfId="25" applyFont="1" applyFill="1" applyBorder="1" applyAlignment="1">
      <alignment horizontal="center" vertical="center" wrapText="1"/>
    </xf>
    <xf numFmtId="0" fontId="7" fillId="23" borderId="64" xfId="25" applyFont="1" applyFill="1" applyBorder="1" applyAlignment="1">
      <alignment horizontal="center" vertical="center" wrapText="1"/>
    </xf>
    <xf numFmtId="0" fontId="7" fillId="23" borderId="26" xfId="25" applyFont="1" applyFill="1" applyBorder="1" applyAlignment="1">
      <alignment horizontal="center" vertical="center" wrapText="1"/>
    </xf>
    <xf numFmtId="0" fontId="7" fillId="23" borderId="29" xfId="25" applyFont="1" applyFill="1" applyBorder="1" applyAlignment="1">
      <alignment horizontal="center" vertical="center"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15" fillId="0" borderId="78" xfId="0" applyFont="1" applyBorder="1" applyAlignment="1">
      <alignment vertical="center" wrapText="1"/>
    </xf>
    <xf numFmtId="0" fontId="15" fillId="0" borderId="81" xfId="0" applyFont="1" applyBorder="1" applyAlignment="1">
      <alignment vertical="center" wrapText="1"/>
    </xf>
    <xf numFmtId="2" fontId="6" fillId="0" borderId="44" xfId="3" applyNumberFormat="1" applyFont="1" applyBorder="1" applyAlignment="1" applyProtection="1">
      <alignment horizontal="justify" vertical="center" wrapText="1"/>
    </xf>
    <xf numFmtId="2" fontId="6" fillId="0" borderId="14" xfId="3" applyNumberFormat="1" applyFont="1" applyBorder="1" applyAlignment="1" applyProtection="1">
      <alignment horizontal="justify" vertical="center" wrapText="1"/>
    </xf>
    <xf numFmtId="2" fontId="6" fillId="6" borderId="40" xfId="3" applyNumberFormat="1" applyFont="1" applyFill="1" applyBorder="1" applyAlignment="1" applyProtection="1">
      <alignment horizontal="justify" vertical="center" wrapText="1"/>
    </xf>
    <xf numFmtId="2" fontId="6" fillId="6" borderId="44" xfId="3" applyNumberFormat="1" applyFont="1" applyFill="1" applyBorder="1" applyAlignment="1" applyProtection="1">
      <alignment horizontal="justify" vertical="center" wrapText="1"/>
    </xf>
    <xf numFmtId="0" fontId="15" fillId="0" borderId="84" xfId="0" applyFont="1" applyBorder="1" applyAlignment="1">
      <alignment vertical="center" wrapText="1"/>
    </xf>
    <xf numFmtId="0" fontId="15" fillId="0" borderId="85" xfId="0" applyFont="1" applyBorder="1" applyAlignment="1">
      <alignment vertical="center" wrapText="1"/>
    </xf>
    <xf numFmtId="0" fontId="15" fillId="0" borderId="86" xfId="0" applyFont="1" applyBorder="1" applyAlignment="1">
      <alignment vertical="center" wrapText="1"/>
    </xf>
    <xf numFmtId="0" fontId="7" fillId="6" borderId="1" xfId="3" applyFont="1" applyFill="1" applyBorder="1" applyAlignment="1" applyProtection="1">
      <alignment horizontal="left" vertical="center" wrapText="1"/>
    </xf>
    <xf numFmtId="0" fontId="16" fillId="9" borderId="45" xfId="0" applyFont="1" applyFill="1" applyBorder="1" applyAlignment="1">
      <alignment horizontal="center" vertical="center"/>
    </xf>
    <xf numFmtId="0" fontId="16" fillId="9" borderId="50" xfId="0" applyFont="1" applyFill="1" applyBorder="1" applyAlignment="1">
      <alignment horizontal="center" vertical="center"/>
    </xf>
    <xf numFmtId="0" fontId="16" fillId="9" borderId="10" xfId="0" applyFont="1" applyFill="1" applyBorder="1" applyAlignment="1">
      <alignment horizontal="center" vertical="center"/>
    </xf>
    <xf numFmtId="0" fontId="16" fillId="9" borderId="45"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6" fillId="10" borderId="1" xfId="3" applyFont="1" applyFill="1" applyBorder="1" applyAlignment="1" applyProtection="1">
      <alignment horizontal="center" vertical="center" wrapText="1"/>
    </xf>
    <xf numFmtId="0" fontId="7" fillId="10" borderId="1" xfId="3" applyFont="1" applyFill="1" applyBorder="1" applyAlignment="1" applyProtection="1">
      <alignment horizontal="center" vertical="center" wrapText="1"/>
    </xf>
    <xf numFmtId="0" fontId="16" fillId="9" borderId="54" xfId="0" applyFont="1" applyFill="1" applyBorder="1" applyAlignment="1">
      <alignment horizontal="center" vertical="center" wrapText="1"/>
    </xf>
    <xf numFmtId="0" fontId="16" fillId="9" borderId="41" xfId="0" applyFont="1" applyFill="1" applyBorder="1" applyAlignment="1">
      <alignment horizontal="center" vertical="center" wrapText="1"/>
    </xf>
    <xf numFmtId="0" fontId="16" fillId="9" borderId="50" xfId="0" applyFont="1" applyFill="1" applyBorder="1" applyAlignment="1">
      <alignment horizontal="center" vertical="center" wrapText="1"/>
    </xf>
    <xf numFmtId="0" fontId="16" fillId="9" borderId="45" xfId="0" applyFont="1" applyFill="1" applyBorder="1" applyAlignment="1">
      <alignment horizontal="left" vertical="center"/>
    </xf>
    <xf numFmtId="0" fontId="16" fillId="9" borderId="50" xfId="0" applyFont="1" applyFill="1" applyBorder="1" applyAlignment="1">
      <alignment horizontal="left" vertical="center"/>
    </xf>
    <xf numFmtId="0" fontId="16" fillId="9" borderId="10" xfId="0" applyFont="1" applyFill="1" applyBorder="1" applyAlignment="1">
      <alignment horizontal="left" vertical="center"/>
    </xf>
    <xf numFmtId="0" fontId="15" fillId="0" borderId="45" xfId="0" applyFont="1" applyBorder="1" applyAlignment="1">
      <alignment horizontal="left" vertical="center"/>
    </xf>
    <xf numFmtId="0" fontId="15" fillId="0" borderId="50" xfId="0" applyFont="1" applyBorder="1" applyAlignment="1">
      <alignment horizontal="left" vertical="center"/>
    </xf>
    <xf numFmtId="0" fontId="15" fillId="0" borderId="10" xfId="0" applyFont="1" applyBorder="1" applyAlignment="1">
      <alignment horizontal="left" vertical="center"/>
    </xf>
    <xf numFmtId="0" fontId="16" fillId="9" borderId="65" xfId="0" applyFont="1" applyFill="1" applyBorder="1" applyAlignment="1">
      <alignment horizontal="center" vertical="center" wrapText="1"/>
    </xf>
    <xf numFmtId="0" fontId="16" fillId="9" borderId="1" xfId="0" applyFont="1" applyFill="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0" fontId="16" fillId="9" borderId="48" xfId="0" applyFont="1" applyFill="1" applyBorder="1" applyAlignment="1">
      <alignment horizontal="center" vertical="center"/>
    </xf>
    <xf numFmtId="0" fontId="16" fillId="9" borderId="49" xfId="0" applyFont="1" applyFill="1" applyBorder="1" applyAlignment="1">
      <alignment horizontal="center" vertical="center"/>
    </xf>
    <xf numFmtId="0" fontId="16" fillId="9" borderId="67" xfId="0" applyFont="1" applyFill="1" applyBorder="1" applyAlignment="1">
      <alignment horizontal="center" vertical="center"/>
    </xf>
    <xf numFmtId="0" fontId="16" fillId="9" borderId="68" xfId="0" applyFont="1" applyFill="1" applyBorder="1" applyAlignment="1">
      <alignment horizontal="center" vertical="center"/>
    </xf>
    <xf numFmtId="0" fontId="16" fillId="9" borderId="42" xfId="0" applyFont="1" applyFill="1" applyBorder="1" applyAlignment="1">
      <alignment horizontal="center" vertical="center"/>
    </xf>
    <xf numFmtId="0" fontId="16" fillId="9" borderId="52" xfId="0" applyFont="1" applyFill="1" applyBorder="1" applyAlignment="1">
      <alignment horizontal="center" vertical="center"/>
    </xf>
    <xf numFmtId="0" fontId="16" fillId="0" borderId="1" xfId="0" applyFont="1" applyBorder="1" applyAlignment="1">
      <alignment horizontal="center" vertical="center" wrapText="1"/>
    </xf>
    <xf numFmtId="0" fontId="16" fillId="9" borderId="58" xfId="0" applyFont="1" applyFill="1" applyBorder="1" applyAlignment="1">
      <alignment horizontal="center" vertical="center"/>
    </xf>
    <xf numFmtId="0" fontId="16" fillId="9" borderId="0" xfId="0" applyFont="1" applyFill="1" applyAlignment="1">
      <alignment horizontal="center" vertical="center"/>
    </xf>
    <xf numFmtId="0" fontId="16" fillId="9" borderId="56" xfId="0" applyFont="1" applyFill="1" applyBorder="1" applyAlignment="1">
      <alignment horizontal="center" vertical="center"/>
    </xf>
    <xf numFmtId="0" fontId="16" fillId="9" borderId="42" xfId="0" applyFont="1" applyFill="1" applyBorder="1" applyAlignment="1">
      <alignment horizontal="left" vertical="center"/>
    </xf>
    <xf numFmtId="0" fontId="16" fillId="9" borderId="56" xfId="0" applyFont="1" applyFill="1" applyBorder="1" applyAlignment="1">
      <alignment horizontal="left" vertical="center"/>
    </xf>
    <xf numFmtId="0" fontId="16" fillId="9" borderId="52" xfId="0" applyFont="1" applyFill="1" applyBorder="1" applyAlignment="1">
      <alignment horizontal="left" vertical="center"/>
    </xf>
    <xf numFmtId="0" fontId="15" fillId="0" borderId="42" xfId="0" applyFont="1" applyBorder="1" applyAlignment="1">
      <alignment horizontal="left" vertical="center"/>
    </xf>
    <xf numFmtId="0" fontId="15" fillId="0" borderId="56" xfId="0" applyFont="1" applyBorder="1" applyAlignment="1">
      <alignment horizontal="left" vertical="center"/>
    </xf>
    <xf numFmtId="0" fontId="16" fillId="0" borderId="42" xfId="0" applyFont="1" applyBorder="1" applyAlignment="1">
      <alignment horizontal="center" vertical="center"/>
    </xf>
    <xf numFmtId="0" fontId="16" fillId="0" borderId="56" xfId="0" applyFont="1" applyBorder="1" applyAlignment="1">
      <alignment horizontal="center" vertical="center"/>
    </xf>
    <xf numFmtId="0" fontId="16" fillId="0" borderId="52"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6" fillId="0" borderId="45" xfId="0" applyFont="1" applyBorder="1" applyAlignment="1">
      <alignment horizontal="center" vertical="center"/>
    </xf>
    <xf numFmtId="0" fontId="16" fillId="0" borderId="50" xfId="0" applyFont="1" applyBorder="1" applyAlignment="1">
      <alignment horizontal="center" vertical="center"/>
    </xf>
    <xf numFmtId="0" fontId="16" fillId="0" borderId="10" xfId="0" applyFont="1" applyBorder="1" applyAlignment="1">
      <alignment horizontal="center" vertical="center"/>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16" fillId="0" borderId="48" xfId="0" applyFont="1" applyBorder="1" applyAlignment="1">
      <alignment horizontal="center" vertical="center"/>
    </xf>
    <xf numFmtId="0" fontId="16" fillId="0" borderId="58" xfId="0" applyFont="1" applyBorder="1" applyAlignment="1">
      <alignment horizontal="center" vertical="center"/>
    </xf>
    <xf numFmtId="0" fontId="16" fillId="0" borderId="49" xfId="0" applyFont="1" applyBorder="1" applyAlignment="1">
      <alignment horizontal="center" vertical="center"/>
    </xf>
    <xf numFmtId="0" fontId="16" fillId="0" borderId="1" xfId="0" applyFont="1" applyBorder="1" applyAlignment="1">
      <alignment horizontal="left" vertical="center" wrapText="1"/>
    </xf>
    <xf numFmtId="0" fontId="7" fillId="0" borderId="1" xfId="0" applyFont="1" applyBorder="1" applyAlignment="1">
      <alignment vertical="center" wrapText="1"/>
    </xf>
    <xf numFmtId="0" fontId="16" fillId="0" borderId="1" xfId="0" applyFont="1" applyBorder="1" applyAlignment="1">
      <alignment horizontal="center" vertical="center"/>
    </xf>
    <xf numFmtId="0" fontId="7" fillId="9" borderId="1" xfId="0" applyFont="1" applyFill="1" applyBorder="1" applyAlignment="1">
      <alignment horizontal="center" vertical="center"/>
    </xf>
    <xf numFmtId="0" fontId="18" fillId="6" borderId="41" xfId="0" applyFont="1" applyFill="1" applyBorder="1" applyAlignment="1">
      <alignment horizontal="center" vertical="center"/>
    </xf>
    <xf numFmtId="0" fontId="16" fillId="0" borderId="48" xfId="0" applyFont="1" applyBorder="1" applyAlignment="1">
      <alignment vertical="center" wrapText="1"/>
    </xf>
    <xf numFmtId="0" fontId="16" fillId="0" borderId="58" xfId="0" applyFont="1" applyBorder="1" applyAlignment="1">
      <alignment vertical="center" wrapText="1"/>
    </xf>
    <xf numFmtId="0" fontId="16" fillId="0" borderId="49" xfId="0" applyFont="1" applyBorder="1" applyAlignment="1">
      <alignment vertical="center" wrapText="1"/>
    </xf>
    <xf numFmtId="0" fontId="7" fillId="9" borderId="54" xfId="0" applyFont="1" applyFill="1" applyBorder="1" applyAlignment="1">
      <alignment horizontal="center" vertical="center" wrapText="1"/>
    </xf>
    <xf numFmtId="0" fontId="7" fillId="9" borderId="41" xfId="0" applyFont="1" applyFill="1" applyBorder="1" applyAlignment="1">
      <alignment horizontal="center" vertical="center" wrapText="1"/>
    </xf>
    <xf numFmtId="0" fontId="7" fillId="9" borderId="45"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18" fillId="6" borderId="1" xfId="0" applyFont="1" applyFill="1" applyBorder="1" applyAlignment="1">
      <alignment horizontal="center" vertical="center"/>
    </xf>
    <xf numFmtId="0" fontId="7" fillId="9" borderId="50" xfId="0" applyFont="1" applyFill="1" applyBorder="1" applyAlignment="1">
      <alignment horizontal="center" vertical="center" wrapText="1"/>
    </xf>
    <xf numFmtId="0" fontId="6" fillId="6" borderId="45" xfId="0" applyFont="1" applyFill="1" applyBorder="1" applyAlignment="1">
      <alignment horizontal="left" vertical="center" wrapText="1"/>
    </xf>
    <xf numFmtId="0" fontId="6" fillId="6" borderId="10" xfId="0" applyFont="1" applyFill="1" applyBorder="1" applyAlignment="1">
      <alignment horizontal="left" vertical="center" wrapText="1"/>
    </xf>
    <xf numFmtId="0" fontId="16" fillId="0" borderId="45" xfId="0" applyFont="1" applyBorder="1" applyAlignment="1">
      <alignment horizontal="left" vertical="center" wrapText="1"/>
    </xf>
    <xf numFmtId="0" fontId="16" fillId="0" borderId="10" xfId="0" applyFont="1" applyBorder="1" applyAlignment="1">
      <alignment horizontal="left" vertical="center" wrapText="1"/>
    </xf>
    <xf numFmtId="0" fontId="16" fillId="12" borderId="45" xfId="0" applyFont="1" applyFill="1" applyBorder="1" applyAlignment="1">
      <alignment horizontal="center" vertical="center"/>
    </xf>
    <xf numFmtId="0" fontId="16" fillId="12" borderId="10" xfId="0" applyFont="1" applyFill="1" applyBorder="1" applyAlignment="1">
      <alignment horizontal="center" vertical="center"/>
    </xf>
    <xf numFmtId="0" fontId="15" fillId="0" borderId="54" xfId="0" applyFont="1" applyBorder="1" applyAlignment="1">
      <alignment horizontal="left" vertical="center" wrapText="1"/>
    </xf>
    <xf numFmtId="0" fontId="15" fillId="0" borderId="65" xfId="0" applyFont="1" applyBorder="1" applyAlignment="1">
      <alignment horizontal="left" vertical="center" wrapText="1"/>
    </xf>
    <xf numFmtId="0" fontId="15" fillId="0" borderId="41" xfId="0" applyFont="1" applyBorder="1" applyAlignment="1">
      <alignment horizontal="left" vertical="center" wrapText="1"/>
    </xf>
    <xf numFmtId="41" fontId="15" fillId="0" borderId="48" xfId="10" applyFont="1" applyBorder="1" applyAlignment="1" applyProtection="1">
      <alignment horizontal="left" vertical="center"/>
    </xf>
    <xf numFmtId="41" fontId="15" fillId="0" borderId="67" xfId="10" applyFont="1" applyBorder="1" applyAlignment="1" applyProtection="1">
      <alignment horizontal="left" vertical="center"/>
    </xf>
    <xf numFmtId="41" fontId="15" fillId="0" borderId="42" xfId="10" applyFont="1" applyBorder="1" applyAlignment="1" applyProtection="1">
      <alignment horizontal="left" vertical="center"/>
    </xf>
    <xf numFmtId="0" fontId="4" fillId="0" borderId="68" xfId="0" applyFont="1" applyBorder="1" applyAlignment="1">
      <alignment horizontal="center"/>
    </xf>
    <xf numFmtId="0" fontId="4" fillId="0" borderId="0" xfId="0" applyFont="1" applyAlignment="1">
      <alignment horizontal="center"/>
    </xf>
    <xf numFmtId="0" fontId="4" fillId="0" borderId="56" xfId="0" applyFont="1" applyBorder="1" applyAlignment="1">
      <alignment horizontal="center"/>
    </xf>
    <xf numFmtId="0" fontId="4" fillId="0" borderId="2" xfId="0" applyFont="1" applyBorder="1" applyAlignment="1">
      <alignment horizontal="center"/>
    </xf>
    <xf numFmtId="0" fontId="4" fillId="0" borderId="21" xfId="0" applyFont="1" applyBorder="1" applyAlignment="1">
      <alignment horizontal="center"/>
    </xf>
    <xf numFmtId="0" fontId="4" fillId="0" borderId="22" xfId="0" applyFont="1" applyBorder="1" applyAlignment="1">
      <alignment horizontal="center"/>
    </xf>
    <xf numFmtId="0" fontId="4" fillId="20" borderId="1" xfId="0" applyFont="1" applyFill="1" applyBorder="1" applyAlignment="1">
      <alignment horizontal="center"/>
    </xf>
    <xf numFmtId="0" fontId="4" fillId="5" borderId="68" xfId="0" applyFont="1" applyFill="1" applyBorder="1" applyAlignment="1">
      <alignment horizontal="center"/>
    </xf>
    <xf numFmtId="0" fontId="22" fillId="0" borderId="0" xfId="0" applyFont="1" applyAlignment="1">
      <alignment horizontal="left" vertical="top" wrapText="1"/>
    </xf>
    <xf numFmtId="0" fontId="22" fillId="0" borderId="0" xfId="0" applyFont="1" applyAlignment="1">
      <alignment horizontal="left" vertical="center" wrapText="1"/>
    </xf>
    <xf numFmtId="0" fontId="22" fillId="0" borderId="0" xfId="0" applyFont="1" applyAlignment="1">
      <alignment horizontal="left" wrapText="1"/>
    </xf>
  </cellXfs>
  <cellStyles count="40">
    <cellStyle name="Millares" xfId="1" builtinId="3"/>
    <cellStyle name="Millares [0]" xfId="5" builtinId="6"/>
    <cellStyle name="Millares [0] 2" xfId="10" xr:uid="{00000000-0005-0000-0000-000002000000}"/>
    <cellStyle name="Millares [0] 2 2" xfId="23" xr:uid="{00000000-0005-0000-0000-000003000000}"/>
    <cellStyle name="Millares [0] 3" xfId="18" xr:uid="{00000000-0005-0000-0000-000004000000}"/>
    <cellStyle name="Millares [0] 3 2" xfId="30" xr:uid="{00000000-0005-0000-0000-000005000000}"/>
    <cellStyle name="Millares [0] 3 3" xfId="38" xr:uid="{00000000-0005-0000-0000-000006000000}"/>
    <cellStyle name="Millares 2" xfId="17" xr:uid="{00000000-0005-0000-0000-000007000000}"/>
    <cellStyle name="Millares 2 2" xfId="29" xr:uid="{00000000-0005-0000-0000-000008000000}"/>
    <cellStyle name="Millares 2 3" xfId="11" xr:uid="{00000000-0005-0000-0000-000009000000}"/>
    <cellStyle name="Millares 2 3 2" xfId="24" xr:uid="{00000000-0005-0000-0000-00000A000000}"/>
    <cellStyle name="Millares 2 4" xfId="37" xr:uid="{00000000-0005-0000-0000-00000B000000}"/>
    <cellStyle name="Moneda" xfId="4" builtinId="4"/>
    <cellStyle name="Moneda [0]" xfId="6" builtinId="7"/>
    <cellStyle name="Moneda [0] 2" xfId="19" xr:uid="{00000000-0005-0000-0000-00000E000000}"/>
    <cellStyle name="Moneda [0] 2 2" xfId="31" xr:uid="{00000000-0005-0000-0000-00000F000000}"/>
    <cellStyle name="Moneda [0] 2 3" xfId="39" xr:uid="{00000000-0005-0000-0000-000010000000}"/>
    <cellStyle name="Moneda 2" xfId="9" xr:uid="{00000000-0005-0000-0000-000011000000}"/>
    <cellStyle name="Moneda 3" xfId="16" xr:uid="{00000000-0005-0000-0000-000012000000}"/>
    <cellStyle name="Moneda 3 2" xfId="28" xr:uid="{00000000-0005-0000-0000-000013000000}"/>
    <cellStyle name="Moneda 3 3" xfId="36" xr:uid="{00000000-0005-0000-0000-000014000000}"/>
    <cellStyle name="Normal" xfId="0" builtinId="0"/>
    <cellStyle name="Normal 2" xfId="3" xr:uid="{00000000-0005-0000-0000-000016000000}"/>
    <cellStyle name="Normal 2 2" xfId="13" xr:uid="{00000000-0005-0000-0000-000017000000}"/>
    <cellStyle name="Normal 2 2 2" xfId="25" xr:uid="{00000000-0005-0000-0000-000018000000}"/>
    <cellStyle name="Normal 2 6" xfId="12" xr:uid="{00000000-0005-0000-0000-000019000000}"/>
    <cellStyle name="Normal 3" xfId="14" xr:uid="{00000000-0005-0000-0000-00001A000000}"/>
    <cellStyle name="Normal 3 2" xfId="26" xr:uid="{00000000-0005-0000-0000-00001B000000}"/>
    <cellStyle name="Normal 3 3" xfId="34" xr:uid="{00000000-0005-0000-0000-00001C000000}"/>
    <cellStyle name="Normal 4" xfId="22" xr:uid="{00000000-0005-0000-0000-00001D000000}"/>
    <cellStyle name="Porcentaje" xfId="2" builtinId="5"/>
    <cellStyle name="Porcentaje 2" xfId="8" xr:uid="{00000000-0005-0000-0000-00001F000000}"/>
    <cellStyle name="Porcentaje 2 2" xfId="21" xr:uid="{00000000-0005-0000-0000-000020000000}"/>
    <cellStyle name="Porcentaje 2 2 2" xfId="33" xr:uid="{00000000-0005-0000-0000-000021000000}"/>
    <cellStyle name="Porcentaje 3" xfId="15" xr:uid="{00000000-0005-0000-0000-000022000000}"/>
    <cellStyle name="Porcentaje 3 2" xfId="27" xr:uid="{00000000-0005-0000-0000-000023000000}"/>
    <cellStyle name="Porcentaje 3 3" xfId="35" xr:uid="{00000000-0005-0000-0000-000024000000}"/>
    <cellStyle name="Porcentual 2" xfId="7" xr:uid="{00000000-0005-0000-0000-000025000000}"/>
    <cellStyle name="Porcentual 2 2" xfId="20" xr:uid="{00000000-0005-0000-0000-000026000000}"/>
    <cellStyle name="Porcentual 2 2 2" xfId="32" xr:uid="{00000000-0005-0000-0000-00002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8" Type="http://www.wps.cn/officeDocument/2020/cellImage" Target="NUL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139382</xdr:rowOff>
    </xdr:to>
    <xdr:pic>
      <xdr:nvPicPr>
        <xdr:cNvPr id="2" name="Picture 47" descr=" ">
          <a:extLst>
            <a:ext uri="{FF2B5EF4-FFF2-40B4-BE49-F238E27FC236}">
              <a16:creationId xmlns:a16="http://schemas.microsoft.com/office/drawing/2014/main" id="{067AB096-E2CA-45C8-B043-CD440C2A3FDD}"/>
            </a:ext>
          </a:extLst>
        </xdr:cNvPr>
        <xdr:cNvPicPr/>
      </xdr:nvPicPr>
      <xdr:blipFill>
        <a:blip xmlns:r="http://schemas.openxmlformats.org/officeDocument/2006/relationships" r:embed="rId1"/>
        <a:srcRect/>
        <a:stretch>
          <a:fillRect/>
        </a:stretch>
      </xdr:blipFill>
      <xdr:spPr>
        <a:xfrm>
          <a:off x="664104" y="75195"/>
          <a:ext cx="1173350" cy="1161467"/>
        </a:xfrm>
        <a:prstGeom prst="rect">
          <a:avLst/>
        </a:prstGeom>
        <a:noFill/>
        <a:ln w="9525" cap="flat" cmpd="sng">
          <a:noFill/>
          <a:prstDash val="solid"/>
          <a:miter/>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139382</xdr:rowOff>
    </xdr:to>
    <xdr:pic>
      <xdr:nvPicPr>
        <xdr:cNvPr id="2" name="Picture 47" descr=" ">
          <a:extLst>
            <a:ext uri="{FF2B5EF4-FFF2-40B4-BE49-F238E27FC236}">
              <a16:creationId xmlns:a16="http://schemas.microsoft.com/office/drawing/2014/main" id="{4EE4D44F-6E67-475D-849A-72F6EAC07F6D}"/>
            </a:ext>
          </a:extLst>
        </xdr:cNvPr>
        <xdr:cNvPicPr/>
      </xdr:nvPicPr>
      <xdr:blipFill>
        <a:blip xmlns:r="http://schemas.openxmlformats.org/officeDocument/2006/relationships" r:embed="rId1"/>
        <a:srcRect/>
        <a:stretch>
          <a:fillRect/>
        </a:stretch>
      </xdr:blipFill>
      <xdr:spPr>
        <a:xfrm>
          <a:off x="664104" y="75195"/>
          <a:ext cx="1173350" cy="1161467"/>
        </a:xfrm>
        <a:prstGeom prst="rect">
          <a:avLst/>
        </a:prstGeom>
        <a:noFill/>
        <a:ln w="9525" cap="flat" cmpd="sng">
          <a:noFill/>
          <a:prstDash val="solid"/>
          <a:miter/>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6AD205A-02E0-4118-A491-445BF5450E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139382</xdr:rowOff>
    </xdr:to>
    <xdr:pic>
      <xdr:nvPicPr>
        <xdr:cNvPr id="2" name="Picture 47" descr=" ">
          <a:extLst>
            <a:ext uri="{FF2B5EF4-FFF2-40B4-BE49-F238E27FC236}">
              <a16:creationId xmlns:a16="http://schemas.microsoft.com/office/drawing/2014/main" id="{DAA264D4-B0A0-4B92-934F-334C00766B38}"/>
            </a:ext>
          </a:extLst>
        </xdr:cNvPr>
        <xdr:cNvPicPr/>
      </xdr:nvPicPr>
      <xdr:blipFill>
        <a:blip xmlns:r="http://schemas.openxmlformats.org/officeDocument/2006/relationships" r:embed="rId1"/>
        <a:srcRect/>
        <a:stretch>
          <a:fillRect/>
        </a:stretch>
      </xdr:blipFill>
      <xdr:spPr>
        <a:xfrm>
          <a:off x="664104" y="75195"/>
          <a:ext cx="1173350" cy="1161467"/>
        </a:xfrm>
        <a:prstGeom prst="rect">
          <a:avLst/>
        </a:prstGeom>
        <a:noFill/>
        <a:ln w="9525" cap="flat" cmpd="sng">
          <a:noFill/>
          <a:prstDash val="solid"/>
          <a:miter/>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zdoncel_sdmujer_gov_co/Documents/SDM/2023/4.%20PLAN%20DE%20ACCI&#211;N/7668/Formulacio&#769;n%20PA%207668%2030ENE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pnino/Downloads/04.%207668%20Seg.octubre%202023%20RJD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Metas 1 PA proyecto"/>
      <sheetName val="Metas 2 PA proyecto"/>
      <sheetName val="Metas 3 PA proyecto"/>
      <sheetName val="Metas 4 PA proyecto"/>
      <sheetName val="Meta 1..n"/>
      <sheetName val="Indicadores PA"/>
      <sheetName val="Territorialización PA"/>
      <sheetName val="Instructivo"/>
      <sheetName val="Generalidades"/>
      <sheetName val="PONDERACIÓN"/>
      <sheetName val="Hoja13"/>
      <sheetName val="Hoja1"/>
    </sheetNames>
    <sheetDataSet>
      <sheetData sheetId="0"/>
      <sheetData sheetId="1">
        <row r="25">
          <cell r="O25">
            <v>0</v>
          </cell>
        </row>
      </sheetData>
      <sheetData sheetId="2">
        <row r="25">
          <cell r="O25">
            <v>0</v>
          </cell>
        </row>
      </sheetData>
      <sheetData sheetId="3">
        <row r="25">
          <cell r="O25">
            <v>0</v>
          </cell>
        </row>
      </sheetData>
      <sheetData sheetId="4">
        <row r="25">
          <cell r="O25">
            <v>0</v>
          </cell>
        </row>
      </sheetData>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ERVA"/>
      <sheetName val="VIGENCIA"/>
      <sheetName val="Metas 1 PA proyectotras"/>
      <sheetName val="Metas 2 PA proyecto "/>
      <sheetName val="Metas 3 PA proyecto"/>
      <sheetName val="Meta 1..n"/>
      <sheetName val="Metas 4 PA proyecto"/>
      <sheetName val="Indicadores PA"/>
      <sheetName val="Territorialización PA"/>
      <sheetName val="Instructivo"/>
      <sheetName val="Generalidades"/>
      <sheetName val="PONDERACIÓN"/>
      <sheetName val="Hoja13"/>
      <sheetName val="Hoja1"/>
    </sheetNames>
    <sheetDataSet>
      <sheetData sheetId="0"/>
      <sheetData sheetId="1"/>
      <sheetData sheetId="2">
        <row r="22">
          <cell r="AC22">
            <v>2130435096</v>
          </cell>
        </row>
        <row r="24">
          <cell r="AC24">
            <v>2130435095.9999995</v>
          </cell>
        </row>
      </sheetData>
      <sheetData sheetId="3">
        <row r="22">
          <cell r="AC22">
            <v>272186491</v>
          </cell>
        </row>
        <row r="24">
          <cell r="AC24">
            <v>272186491</v>
          </cell>
        </row>
      </sheetData>
      <sheetData sheetId="4">
        <row r="22">
          <cell r="AC22">
            <v>393311941</v>
          </cell>
        </row>
        <row r="24">
          <cell r="AC24">
            <v>393311941</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hyperlink" Target="https://spi.dnp.gov.co/RegistroTerritorio/ProyectoInformacionIndicadoresGestion.aspx?proyecto=2020110010285&amp;vigencia=2023&amp;periodo=2&amp;id=img_Registro%20y%20Seguimiento&amp;Consulta=&amp;Seleccionado=5"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4CDDD"/>
  </sheetPr>
  <dimension ref="A3:AC30"/>
  <sheetViews>
    <sheetView topLeftCell="A9" workbookViewId="0">
      <selection activeCell="AE24" sqref="AE24"/>
    </sheetView>
  </sheetViews>
  <sheetFormatPr baseColWidth="10" defaultColWidth="11.42578125" defaultRowHeight="15"/>
  <cols>
    <col min="1" max="1" width="16.7109375" style="1" customWidth="1"/>
    <col min="2" max="2" width="11.42578125" style="1"/>
    <col min="3" max="3" width="17.28515625" style="1" bestFit="1" customWidth="1"/>
    <col min="4" max="4" width="16.5703125" style="1" bestFit="1" customWidth="1"/>
    <col min="5" max="5" width="15.5703125" style="1" bestFit="1" customWidth="1"/>
    <col min="6" max="6" width="16.5703125" style="1" bestFit="1" customWidth="1"/>
    <col min="7" max="7" width="17.42578125" style="1" bestFit="1" customWidth="1"/>
    <col min="8" max="8" width="16.5703125" style="1" hidden="1" customWidth="1"/>
    <col min="9" max="9" width="8" style="1" hidden="1" customWidth="1"/>
    <col min="10" max="10" width="16.5703125" style="1" hidden="1" customWidth="1"/>
    <col min="11" max="11" width="14" style="1" hidden="1" customWidth="1"/>
    <col min="12" max="12" width="16.5703125" style="1" hidden="1" customWidth="1"/>
    <col min="13" max="13" width="14" style="1" hidden="1" customWidth="1"/>
    <col min="14" max="14" width="17.42578125" style="1" hidden="1" customWidth="1"/>
    <col min="15" max="15" width="14" style="1" hidden="1" customWidth="1"/>
    <col min="16" max="16" width="16.5703125" style="1" hidden="1" customWidth="1"/>
    <col min="17" max="17" width="8" style="1" hidden="1" customWidth="1"/>
    <col min="18" max="18" width="16.5703125" style="1" hidden="1" customWidth="1"/>
    <col min="19" max="19" width="8" style="1" hidden="1" customWidth="1"/>
    <col min="20" max="20" width="16.5703125" style="1" hidden="1" customWidth="1"/>
    <col min="21" max="21" width="8" style="1" hidden="1" customWidth="1"/>
    <col min="22" max="22" width="16.5703125" style="1" hidden="1" customWidth="1"/>
    <col min="23" max="23" width="8" style="1" hidden="1" customWidth="1"/>
    <col min="24" max="24" width="16.5703125" style="1" hidden="1" customWidth="1"/>
    <col min="25" max="25" width="8" style="1" hidden="1" customWidth="1"/>
    <col min="26" max="26" width="16.5703125" style="1" hidden="1" customWidth="1"/>
    <col min="27" max="27" width="8" style="1" hidden="1" customWidth="1"/>
    <col min="28" max="28" width="16.5703125" style="1" bestFit="1" customWidth="1"/>
    <col min="29" max="29" width="13" style="1" bestFit="1" customWidth="1"/>
    <col min="30" max="16384" width="11.42578125" style="1"/>
  </cols>
  <sheetData>
    <row r="3" spans="1:29">
      <c r="B3" s="2"/>
      <c r="C3" s="3" t="s">
        <v>0</v>
      </c>
      <c r="D3" s="3" t="s">
        <v>1</v>
      </c>
      <c r="E3" s="4" t="s">
        <v>2</v>
      </c>
      <c r="F3" s="5" t="s">
        <v>3</v>
      </c>
      <c r="G3" s="4" t="s">
        <v>4</v>
      </c>
      <c r="H3" s="6"/>
    </row>
    <row r="4" spans="1:29">
      <c r="B4" s="2" t="s">
        <v>5</v>
      </c>
      <c r="C4" s="2">
        <v>232218004.44</v>
      </c>
      <c r="D4" s="2">
        <f>3867333+1+1</f>
        <v>3867335</v>
      </c>
      <c r="E4" s="2">
        <f>+C4-D4</f>
        <v>228350669.44</v>
      </c>
      <c r="F4" s="7" t="e">
        <f>+#REF!</f>
        <v>#REF!</v>
      </c>
      <c r="G4" s="2" t="e">
        <f>+C4-F4</f>
        <v>#REF!</v>
      </c>
    </row>
    <row r="5" spans="1:29">
      <c r="B5" s="2" t="s">
        <v>6</v>
      </c>
      <c r="C5" s="2">
        <v>27853639.439999994</v>
      </c>
      <c r="D5" s="2"/>
      <c r="E5" s="2">
        <f>+C5-D5</f>
        <v>27853639.439999994</v>
      </c>
      <c r="F5" s="7" t="e">
        <f>+#REF!</f>
        <v>#REF!</v>
      </c>
      <c r="G5" s="2" t="e">
        <f t="shared" ref="G5:G7" si="0">+C5-F5</f>
        <v>#REF!</v>
      </c>
    </row>
    <row r="6" spans="1:29">
      <c r="B6" s="2" t="s">
        <v>7</v>
      </c>
      <c r="C6" s="2">
        <v>0</v>
      </c>
      <c r="D6" s="2"/>
      <c r="E6" s="2">
        <f>+C6-D6</f>
        <v>0</v>
      </c>
      <c r="F6" s="7" t="e">
        <f>+#REF!</f>
        <v>#REF!</v>
      </c>
      <c r="G6" s="2" t="e">
        <f t="shared" si="0"/>
        <v>#REF!</v>
      </c>
    </row>
    <row r="7" spans="1:29">
      <c r="B7" s="2" t="s">
        <v>8</v>
      </c>
      <c r="C7" s="2">
        <v>714765691.12</v>
      </c>
      <c r="D7" s="2">
        <v>4782</v>
      </c>
      <c r="E7" s="2">
        <f>+C7-D7</f>
        <v>714760909.12</v>
      </c>
      <c r="F7" s="7" t="e">
        <f>+#REF!</f>
        <v>#REF!</v>
      </c>
      <c r="G7" s="2" t="e">
        <f t="shared" si="0"/>
        <v>#REF!</v>
      </c>
    </row>
    <row r="8" spans="1:29">
      <c r="B8" s="2"/>
      <c r="C8" s="3">
        <f>SUM(C4:C7)</f>
        <v>974837335</v>
      </c>
      <c r="D8" s="3">
        <f>SUM(D4:D7)</f>
        <v>3872117</v>
      </c>
      <c r="E8" s="3">
        <f>SUM(E4:E7)</f>
        <v>970965218</v>
      </c>
      <c r="F8" s="5" t="e">
        <f t="shared" ref="F8" si="1">SUM(F4:F7)</f>
        <v>#REF!</v>
      </c>
      <c r="G8" s="2"/>
    </row>
    <row r="12" spans="1:29">
      <c r="D12" s="380" t="s">
        <v>9</v>
      </c>
      <c r="E12" s="380"/>
      <c r="F12" s="380" t="s">
        <v>10</v>
      </c>
      <c r="G12" s="380"/>
      <c r="H12" s="380" t="s">
        <v>11</v>
      </c>
      <c r="I12" s="380"/>
      <c r="J12" s="380" t="s">
        <v>12</v>
      </c>
      <c r="K12" s="380"/>
      <c r="L12" s="380" t="s">
        <v>13</v>
      </c>
      <c r="M12" s="380"/>
      <c r="N12" s="380" t="s">
        <v>14</v>
      </c>
      <c r="O12" s="380"/>
      <c r="P12" s="380" t="s">
        <v>15</v>
      </c>
      <c r="Q12" s="380"/>
      <c r="R12" s="380" t="s">
        <v>16</v>
      </c>
      <c r="S12" s="380"/>
      <c r="T12" s="380" t="s">
        <v>17</v>
      </c>
      <c r="U12" s="380"/>
      <c r="V12" s="380" t="s">
        <v>18</v>
      </c>
      <c r="W12" s="380"/>
      <c r="X12" s="380" t="s">
        <v>19</v>
      </c>
      <c r="Y12" s="380"/>
      <c r="Z12" s="380" t="s">
        <v>20</v>
      </c>
      <c r="AA12" s="380"/>
      <c r="AB12" s="380" t="s">
        <v>21</v>
      </c>
      <c r="AC12" s="380"/>
    </row>
    <row r="13" spans="1:29">
      <c r="B13" s="2"/>
      <c r="C13" s="3" t="s">
        <v>0</v>
      </c>
      <c r="D13" s="3" t="s">
        <v>22</v>
      </c>
      <c r="E13" s="4" t="s">
        <v>23</v>
      </c>
      <c r="F13" s="3" t="s">
        <v>22</v>
      </c>
      <c r="G13" s="4" t="s">
        <v>23</v>
      </c>
      <c r="H13" s="3" t="s">
        <v>22</v>
      </c>
      <c r="I13" s="4" t="s">
        <v>23</v>
      </c>
      <c r="J13" s="3" t="s">
        <v>22</v>
      </c>
      <c r="K13" s="4" t="s">
        <v>23</v>
      </c>
      <c r="L13" s="3" t="s">
        <v>22</v>
      </c>
      <c r="M13" s="4" t="s">
        <v>23</v>
      </c>
      <c r="N13" s="3" t="s">
        <v>22</v>
      </c>
      <c r="O13" s="4" t="s">
        <v>23</v>
      </c>
      <c r="P13" s="3" t="s">
        <v>22</v>
      </c>
      <c r="Q13" s="4" t="s">
        <v>23</v>
      </c>
      <c r="R13" s="3" t="s">
        <v>22</v>
      </c>
      <c r="S13" s="4" t="s">
        <v>23</v>
      </c>
      <c r="T13" s="3" t="s">
        <v>22</v>
      </c>
      <c r="U13" s="4" t="s">
        <v>23</v>
      </c>
      <c r="V13" s="3" t="s">
        <v>22</v>
      </c>
      <c r="W13" s="4" t="s">
        <v>23</v>
      </c>
      <c r="X13" s="3" t="s">
        <v>22</v>
      </c>
      <c r="Y13" s="4" t="s">
        <v>23</v>
      </c>
      <c r="Z13" s="3" t="s">
        <v>22</v>
      </c>
      <c r="AA13" s="4" t="s">
        <v>23</v>
      </c>
      <c r="AB13" s="3" t="s">
        <v>0</v>
      </c>
      <c r="AC13" s="4" t="s">
        <v>23</v>
      </c>
    </row>
    <row r="14" spans="1:29">
      <c r="A14" s="381" t="s">
        <v>24</v>
      </c>
      <c r="B14" s="2" t="s">
        <v>5</v>
      </c>
      <c r="C14" s="2">
        <f>+C4</f>
        <v>232218004.44</v>
      </c>
      <c r="D14" s="2">
        <v>0</v>
      </c>
      <c r="E14" s="2">
        <v>19473830.640000001</v>
      </c>
      <c r="F14" s="2">
        <f>+C14-AB14</f>
        <v>0</v>
      </c>
      <c r="G14" s="2">
        <f>+AC14-E14</f>
        <v>3316409.1400000006</v>
      </c>
      <c r="H14" s="2"/>
      <c r="I14" s="2"/>
      <c r="J14" s="2"/>
      <c r="K14" s="2"/>
      <c r="L14" s="2"/>
      <c r="M14" s="2"/>
      <c r="N14" s="2"/>
      <c r="O14" s="2"/>
      <c r="P14" s="2"/>
      <c r="Q14" s="2"/>
      <c r="R14" s="2"/>
      <c r="S14" s="2"/>
      <c r="T14" s="2"/>
      <c r="U14" s="2"/>
      <c r="V14" s="2"/>
      <c r="W14" s="2"/>
      <c r="X14" s="2"/>
      <c r="Y14" s="2"/>
      <c r="Z14" s="2"/>
      <c r="AA14" s="2"/>
      <c r="AB14" s="2">
        <v>232218004.44</v>
      </c>
      <c r="AC14" s="2">
        <v>22790239.780000001</v>
      </c>
    </row>
    <row r="15" spans="1:29">
      <c r="A15" s="381"/>
      <c r="B15" s="2" t="s">
        <v>6</v>
      </c>
      <c r="C15" s="2">
        <f t="shared" ref="C15:C17" si="2">+C5</f>
        <v>27853639.439999994</v>
      </c>
      <c r="D15" s="2">
        <v>0</v>
      </c>
      <c r="E15" s="2">
        <v>19473830.640000001</v>
      </c>
      <c r="F15" s="2">
        <f t="shared" ref="F15:F17" si="3">+C15-AB15</f>
        <v>0</v>
      </c>
      <c r="G15" s="2">
        <f t="shared" ref="G15:G17" si="4">+AC15-E15</f>
        <v>2439379.1400000006</v>
      </c>
      <c r="H15" s="2"/>
      <c r="I15" s="2"/>
      <c r="J15" s="2"/>
      <c r="K15" s="2"/>
      <c r="L15" s="2"/>
      <c r="M15" s="2"/>
      <c r="N15" s="2"/>
      <c r="O15" s="2"/>
      <c r="P15" s="2"/>
      <c r="Q15" s="2"/>
      <c r="R15" s="2"/>
      <c r="S15" s="2"/>
      <c r="T15" s="2"/>
      <c r="U15" s="2"/>
      <c r="V15" s="2"/>
      <c r="W15" s="2"/>
      <c r="X15" s="2"/>
      <c r="Y15" s="2"/>
      <c r="Z15" s="2"/>
      <c r="AA15" s="2"/>
      <c r="AB15" s="2">
        <v>27853639.439999994</v>
      </c>
      <c r="AC15" s="2">
        <v>21913209.780000001</v>
      </c>
    </row>
    <row r="16" spans="1:29">
      <c r="A16" s="381"/>
      <c r="B16" s="2" t="s">
        <v>7</v>
      </c>
      <c r="C16" s="2">
        <f t="shared" si="2"/>
        <v>0</v>
      </c>
      <c r="D16" s="2">
        <v>0</v>
      </c>
      <c r="E16" s="2">
        <v>0</v>
      </c>
      <c r="F16" s="2">
        <f t="shared" si="3"/>
        <v>0</v>
      </c>
      <c r="G16" s="2">
        <f t="shared" si="4"/>
        <v>0</v>
      </c>
      <c r="H16" s="2"/>
      <c r="I16" s="2"/>
      <c r="J16" s="2"/>
      <c r="K16" s="2"/>
      <c r="L16" s="2"/>
      <c r="M16" s="2"/>
      <c r="N16" s="2"/>
      <c r="O16" s="2"/>
      <c r="P16" s="2"/>
      <c r="Q16" s="2"/>
      <c r="R16" s="2"/>
      <c r="S16" s="2"/>
      <c r="T16" s="2"/>
      <c r="U16" s="2"/>
      <c r="V16" s="2"/>
      <c r="W16" s="2"/>
      <c r="X16" s="2"/>
      <c r="Y16" s="2"/>
      <c r="Z16" s="2"/>
      <c r="AA16" s="2"/>
      <c r="AB16" s="2"/>
      <c r="AC16" s="2"/>
    </row>
    <row r="17" spans="1:29">
      <c r="A17" s="381"/>
      <c r="B17" s="2" t="s">
        <v>8</v>
      </c>
      <c r="C17" s="2">
        <f t="shared" si="2"/>
        <v>714765691.12</v>
      </c>
      <c r="D17" s="2">
        <v>0</v>
      </c>
      <c r="E17" s="2">
        <v>20063946.720000003</v>
      </c>
      <c r="F17" s="2">
        <f t="shared" si="3"/>
        <v>0</v>
      </c>
      <c r="G17" s="2">
        <f t="shared" si="4"/>
        <v>2513299.7199999988</v>
      </c>
      <c r="H17" s="2"/>
      <c r="I17" s="2"/>
      <c r="J17" s="2"/>
      <c r="K17" s="2"/>
      <c r="L17" s="2"/>
      <c r="M17" s="2"/>
      <c r="N17" s="2"/>
      <c r="O17" s="2"/>
      <c r="P17" s="2"/>
      <c r="Q17" s="2"/>
      <c r="R17" s="2"/>
      <c r="S17" s="2"/>
      <c r="T17" s="2"/>
      <c r="U17" s="2"/>
      <c r="V17" s="2"/>
      <c r="W17" s="2"/>
      <c r="X17" s="2"/>
      <c r="Y17" s="2"/>
      <c r="Z17" s="2"/>
      <c r="AA17" s="2"/>
      <c r="AB17" s="2">
        <v>714765691.12</v>
      </c>
      <c r="AC17" s="2">
        <v>22577246.440000001</v>
      </c>
    </row>
    <row r="18" spans="1:29">
      <c r="A18" s="381"/>
      <c r="B18" s="3" t="s">
        <v>25</v>
      </c>
      <c r="C18" s="3">
        <f>SUM(C14:C17)</f>
        <v>974837335</v>
      </c>
      <c r="D18" s="3">
        <f>SUM(D14:D17)</f>
        <v>0</v>
      </c>
      <c r="E18" s="3">
        <f t="shared" ref="E18:AC18" si="5">SUM(E14:E17)</f>
        <v>59011608</v>
      </c>
      <c r="F18" s="3">
        <f t="shared" si="5"/>
        <v>0</v>
      </c>
      <c r="G18" s="3">
        <f t="shared" si="5"/>
        <v>8269088</v>
      </c>
      <c r="H18" s="3">
        <f t="shared" si="5"/>
        <v>0</v>
      </c>
      <c r="I18" s="3">
        <f t="shared" si="5"/>
        <v>0</v>
      </c>
      <c r="J18" s="3">
        <f t="shared" si="5"/>
        <v>0</v>
      </c>
      <c r="K18" s="3">
        <f t="shared" si="5"/>
        <v>0</v>
      </c>
      <c r="L18" s="3">
        <f t="shared" si="5"/>
        <v>0</v>
      </c>
      <c r="M18" s="3">
        <f t="shared" si="5"/>
        <v>0</v>
      </c>
      <c r="N18" s="3">
        <f t="shared" si="5"/>
        <v>0</v>
      </c>
      <c r="O18" s="3">
        <f t="shared" si="5"/>
        <v>0</v>
      </c>
      <c r="P18" s="3">
        <f t="shared" si="5"/>
        <v>0</v>
      </c>
      <c r="Q18" s="3">
        <f t="shared" si="5"/>
        <v>0</v>
      </c>
      <c r="R18" s="3">
        <f t="shared" si="5"/>
        <v>0</v>
      </c>
      <c r="S18" s="3">
        <f t="shared" si="5"/>
        <v>0</v>
      </c>
      <c r="T18" s="3">
        <f t="shared" si="5"/>
        <v>0</v>
      </c>
      <c r="U18" s="3">
        <f t="shared" si="5"/>
        <v>0</v>
      </c>
      <c r="V18" s="3">
        <f t="shared" si="5"/>
        <v>0</v>
      </c>
      <c r="W18" s="3">
        <f t="shared" si="5"/>
        <v>0</v>
      </c>
      <c r="X18" s="3">
        <f t="shared" si="5"/>
        <v>0</v>
      </c>
      <c r="Y18" s="3">
        <f t="shared" si="5"/>
        <v>0</v>
      </c>
      <c r="Z18" s="3">
        <f t="shared" si="5"/>
        <v>0</v>
      </c>
      <c r="AA18" s="3">
        <f t="shared" si="5"/>
        <v>0</v>
      </c>
      <c r="AB18" s="3">
        <f t="shared" si="5"/>
        <v>974837335</v>
      </c>
      <c r="AC18" s="3">
        <f t="shared" si="5"/>
        <v>67280696</v>
      </c>
    </row>
    <row r="20" spans="1:29">
      <c r="A20" s="382" t="s">
        <v>26</v>
      </c>
      <c r="B20" s="2" t="s">
        <v>5</v>
      </c>
      <c r="C20" s="2" t="e">
        <f>+F4</f>
        <v>#REF!</v>
      </c>
      <c r="D20" s="2"/>
      <c r="E20" s="2" t="e">
        <f>+#REF!</f>
        <v>#REF!</v>
      </c>
      <c r="F20" s="2"/>
      <c r="G20" s="2" t="e">
        <f>+#REF!</f>
        <v>#REF!</v>
      </c>
      <c r="H20" s="2"/>
      <c r="I20" s="2"/>
      <c r="J20" s="2"/>
      <c r="K20" s="2"/>
      <c r="L20" s="2"/>
      <c r="M20" s="2"/>
      <c r="N20" s="2"/>
      <c r="O20" s="2"/>
      <c r="P20" s="2"/>
      <c r="Q20" s="2"/>
      <c r="R20" s="2"/>
      <c r="S20" s="2"/>
      <c r="T20" s="2"/>
      <c r="U20" s="2"/>
      <c r="V20" s="2"/>
      <c r="W20" s="2"/>
      <c r="X20" s="2"/>
      <c r="Y20" s="2"/>
      <c r="Z20" s="2"/>
      <c r="AA20" s="2"/>
      <c r="AB20" s="2" t="e">
        <f>+C20-D20-F20</f>
        <v>#REF!</v>
      </c>
      <c r="AC20" s="2" t="e">
        <f>+E20+G20</f>
        <v>#REF!</v>
      </c>
    </row>
    <row r="21" spans="1:29">
      <c r="A21" s="382"/>
      <c r="B21" s="2" t="s">
        <v>6</v>
      </c>
      <c r="C21" s="2" t="e">
        <f t="shared" ref="C21:C23" si="6">+F5</f>
        <v>#REF!</v>
      </c>
      <c r="D21" s="2"/>
      <c r="E21" s="2" t="e">
        <f>+#REF!</f>
        <v>#REF!</v>
      </c>
      <c r="F21" s="2"/>
      <c r="G21" s="2" t="e">
        <f>+#REF!</f>
        <v>#REF!</v>
      </c>
      <c r="H21" s="2"/>
      <c r="I21" s="2"/>
      <c r="J21" s="2"/>
      <c r="K21" s="2"/>
      <c r="L21" s="2"/>
      <c r="M21" s="2"/>
      <c r="N21" s="2"/>
      <c r="O21" s="2"/>
      <c r="P21" s="2"/>
      <c r="Q21" s="2"/>
      <c r="R21" s="2"/>
      <c r="S21" s="2"/>
      <c r="T21" s="2"/>
      <c r="U21" s="2"/>
      <c r="V21" s="2"/>
      <c r="W21" s="2"/>
      <c r="X21" s="2"/>
      <c r="Y21" s="2"/>
      <c r="Z21" s="2"/>
      <c r="AA21" s="2"/>
      <c r="AB21" s="2" t="e">
        <f t="shared" ref="AB21:AB23" si="7">+C21-D21-F21</f>
        <v>#REF!</v>
      </c>
      <c r="AC21" s="2" t="e">
        <f t="shared" ref="AC21:AC23" si="8">+E21+G21</f>
        <v>#REF!</v>
      </c>
    </row>
    <row r="22" spans="1:29">
      <c r="A22" s="382"/>
      <c r="B22" s="2" t="s">
        <v>7</v>
      </c>
      <c r="C22" s="2" t="e">
        <f t="shared" si="6"/>
        <v>#REF!</v>
      </c>
      <c r="D22" s="2"/>
      <c r="E22" s="2" t="e">
        <f>+#REF!</f>
        <v>#REF!</v>
      </c>
      <c r="F22" s="2"/>
      <c r="G22" s="2" t="e">
        <f>+#REF!</f>
        <v>#REF!</v>
      </c>
      <c r="H22" s="2"/>
      <c r="I22" s="2"/>
      <c r="J22" s="2"/>
      <c r="K22" s="2"/>
      <c r="L22" s="2"/>
      <c r="M22" s="2"/>
      <c r="N22" s="2"/>
      <c r="O22" s="2"/>
      <c r="P22" s="2"/>
      <c r="Q22" s="2"/>
      <c r="R22" s="2"/>
      <c r="S22" s="2"/>
      <c r="T22" s="2"/>
      <c r="U22" s="2"/>
      <c r="V22" s="2"/>
      <c r="W22" s="2"/>
      <c r="X22" s="2"/>
      <c r="Y22" s="2"/>
      <c r="Z22" s="2"/>
      <c r="AA22" s="2"/>
      <c r="AB22" s="2" t="e">
        <f t="shared" si="7"/>
        <v>#REF!</v>
      </c>
      <c r="AC22" s="2" t="e">
        <f t="shared" si="8"/>
        <v>#REF!</v>
      </c>
    </row>
    <row r="23" spans="1:29">
      <c r="A23" s="382"/>
      <c r="B23" s="2" t="s">
        <v>8</v>
      </c>
      <c r="C23" s="2" t="e">
        <f t="shared" si="6"/>
        <v>#REF!</v>
      </c>
      <c r="D23" s="2"/>
      <c r="E23" s="2" t="e">
        <f>+#REF!</f>
        <v>#REF!</v>
      </c>
      <c r="F23" s="2"/>
      <c r="G23" s="2" t="e">
        <f>+#REF!</f>
        <v>#REF!</v>
      </c>
      <c r="H23" s="2"/>
      <c r="I23" s="2"/>
      <c r="J23" s="2"/>
      <c r="K23" s="2"/>
      <c r="L23" s="2"/>
      <c r="M23" s="2"/>
      <c r="N23" s="2"/>
      <c r="O23" s="2"/>
      <c r="P23" s="2"/>
      <c r="Q23" s="2"/>
      <c r="R23" s="2"/>
      <c r="S23" s="2"/>
      <c r="T23" s="2"/>
      <c r="U23" s="2"/>
      <c r="V23" s="2"/>
      <c r="W23" s="2"/>
      <c r="X23" s="2"/>
      <c r="Y23" s="2"/>
      <c r="Z23" s="2"/>
      <c r="AA23" s="2"/>
      <c r="AB23" s="2" t="e">
        <f t="shared" si="7"/>
        <v>#REF!</v>
      </c>
      <c r="AC23" s="2" t="e">
        <f t="shared" si="8"/>
        <v>#REF!</v>
      </c>
    </row>
    <row r="24" spans="1:29">
      <c r="A24" s="382"/>
      <c r="B24" s="3" t="s">
        <v>25</v>
      </c>
      <c r="C24" s="3" t="e">
        <f>SUM(C20:C23)</f>
        <v>#REF!</v>
      </c>
      <c r="D24" s="3">
        <f>SUM(D20:D23)</f>
        <v>0</v>
      </c>
      <c r="E24" s="3" t="e">
        <f t="shared" ref="E24:AC24" si="9">SUM(E20:E23)</f>
        <v>#REF!</v>
      </c>
      <c r="F24" s="3">
        <f t="shared" si="9"/>
        <v>0</v>
      </c>
      <c r="G24" s="3" t="e">
        <f t="shared" si="9"/>
        <v>#REF!</v>
      </c>
      <c r="H24" s="3">
        <f t="shared" si="9"/>
        <v>0</v>
      </c>
      <c r="I24" s="3">
        <f t="shared" si="9"/>
        <v>0</v>
      </c>
      <c r="J24" s="3">
        <f t="shared" si="9"/>
        <v>0</v>
      </c>
      <c r="K24" s="3">
        <f t="shared" si="9"/>
        <v>0</v>
      </c>
      <c r="L24" s="3">
        <f t="shared" si="9"/>
        <v>0</v>
      </c>
      <c r="M24" s="3">
        <f t="shared" si="9"/>
        <v>0</v>
      </c>
      <c r="N24" s="3">
        <f t="shared" si="9"/>
        <v>0</v>
      </c>
      <c r="O24" s="3">
        <f t="shared" si="9"/>
        <v>0</v>
      </c>
      <c r="P24" s="3">
        <f t="shared" si="9"/>
        <v>0</v>
      </c>
      <c r="Q24" s="3">
        <f t="shared" si="9"/>
        <v>0</v>
      </c>
      <c r="R24" s="3">
        <f t="shared" si="9"/>
        <v>0</v>
      </c>
      <c r="S24" s="3">
        <f t="shared" si="9"/>
        <v>0</v>
      </c>
      <c r="T24" s="3">
        <f t="shared" si="9"/>
        <v>0</v>
      </c>
      <c r="U24" s="3">
        <f t="shared" si="9"/>
        <v>0</v>
      </c>
      <c r="V24" s="3">
        <f t="shared" si="9"/>
        <v>0</v>
      </c>
      <c r="W24" s="3">
        <f t="shared" si="9"/>
        <v>0</v>
      </c>
      <c r="X24" s="3">
        <f t="shared" si="9"/>
        <v>0</v>
      </c>
      <c r="Y24" s="3">
        <f t="shared" si="9"/>
        <v>0</v>
      </c>
      <c r="Z24" s="3">
        <f t="shared" si="9"/>
        <v>0</v>
      </c>
      <c r="AA24" s="3">
        <f t="shared" si="9"/>
        <v>0</v>
      </c>
      <c r="AB24" s="3" t="e">
        <f t="shared" si="9"/>
        <v>#REF!</v>
      </c>
      <c r="AC24" s="3" t="e">
        <f t="shared" si="9"/>
        <v>#REF!</v>
      </c>
    </row>
    <row r="26" spans="1:29">
      <c r="A26" s="382" t="s">
        <v>27</v>
      </c>
      <c r="B26" s="2" t="s">
        <v>5</v>
      </c>
      <c r="C26" s="2" t="e">
        <f>+C14-C20</f>
        <v>#REF!</v>
      </c>
      <c r="D26" s="2">
        <f>+D14-D20</f>
        <v>0</v>
      </c>
      <c r="E26" s="2" t="e">
        <f>+E14-E20</f>
        <v>#REF!</v>
      </c>
      <c r="F26" s="2">
        <f t="shared" ref="F26:AC26" si="10">+F14-F20</f>
        <v>0</v>
      </c>
      <c r="G26" s="2" t="e">
        <f t="shared" si="10"/>
        <v>#REF!</v>
      </c>
      <c r="H26" s="2">
        <f t="shared" si="10"/>
        <v>0</v>
      </c>
      <c r="I26" s="2">
        <f t="shared" si="10"/>
        <v>0</v>
      </c>
      <c r="J26" s="2">
        <f t="shared" si="10"/>
        <v>0</v>
      </c>
      <c r="K26" s="2">
        <f t="shared" si="10"/>
        <v>0</v>
      </c>
      <c r="L26" s="2">
        <f t="shared" si="10"/>
        <v>0</v>
      </c>
      <c r="M26" s="2">
        <f t="shared" si="10"/>
        <v>0</v>
      </c>
      <c r="N26" s="2">
        <f t="shared" si="10"/>
        <v>0</v>
      </c>
      <c r="O26" s="2">
        <f t="shared" si="10"/>
        <v>0</v>
      </c>
      <c r="P26" s="2">
        <f t="shared" si="10"/>
        <v>0</v>
      </c>
      <c r="Q26" s="2">
        <f t="shared" si="10"/>
        <v>0</v>
      </c>
      <c r="R26" s="2">
        <f t="shared" si="10"/>
        <v>0</v>
      </c>
      <c r="S26" s="2">
        <f t="shared" si="10"/>
        <v>0</v>
      </c>
      <c r="T26" s="2">
        <f t="shared" si="10"/>
        <v>0</v>
      </c>
      <c r="U26" s="2">
        <f t="shared" si="10"/>
        <v>0</v>
      </c>
      <c r="V26" s="2">
        <f t="shared" si="10"/>
        <v>0</v>
      </c>
      <c r="W26" s="2">
        <f t="shared" si="10"/>
        <v>0</v>
      </c>
      <c r="X26" s="2">
        <f t="shared" si="10"/>
        <v>0</v>
      </c>
      <c r="Y26" s="2">
        <f t="shared" si="10"/>
        <v>0</v>
      </c>
      <c r="Z26" s="2">
        <f t="shared" si="10"/>
        <v>0</v>
      </c>
      <c r="AA26" s="2">
        <f t="shared" si="10"/>
        <v>0</v>
      </c>
      <c r="AB26" s="2" t="e">
        <f t="shared" si="10"/>
        <v>#REF!</v>
      </c>
      <c r="AC26" s="2" t="e">
        <f t="shared" si="10"/>
        <v>#REF!</v>
      </c>
    </row>
    <row r="27" spans="1:29">
      <c r="A27" s="382"/>
      <c r="B27" s="2" t="s">
        <v>6</v>
      </c>
      <c r="C27" s="2" t="e">
        <f t="shared" ref="C27:E29" si="11">+C15-C21</f>
        <v>#REF!</v>
      </c>
      <c r="D27" s="2">
        <f t="shared" si="11"/>
        <v>0</v>
      </c>
      <c r="E27" s="2" t="e">
        <f t="shared" si="11"/>
        <v>#REF!</v>
      </c>
      <c r="F27" s="2">
        <f t="shared" ref="F27:AC27" si="12">+F15-F21</f>
        <v>0</v>
      </c>
      <c r="G27" s="2" t="e">
        <f t="shared" si="12"/>
        <v>#REF!</v>
      </c>
      <c r="H27" s="2">
        <f t="shared" si="12"/>
        <v>0</v>
      </c>
      <c r="I27" s="2">
        <f t="shared" si="12"/>
        <v>0</v>
      </c>
      <c r="J27" s="2">
        <f t="shared" si="12"/>
        <v>0</v>
      </c>
      <c r="K27" s="2">
        <f t="shared" si="12"/>
        <v>0</v>
      </c>
      <c r="L27" s="2">
        <f t="shared" si="12"/>
        <v>0</v>
      </c>
      <c r="M27" s="2">
        <f t="shared" si="12"/>
        <v>0</v>
      </c>
      <c r="N27" s="2">
        <f t="shared" si="12"/>
        <v>0</v>
      </c>
      <c r="O27" s="2">
        <f t="shared" si="12"/>
        <v>0</v>
      </c>
      <c r="P27" s="2">
        <f t="shared" si="12"/>
        <v>0</v>
      </c>
      <c r="Q27" s="2">
        <f t="shared" si="12"/>
        <v>0</v>
      </c>
      <c r="R27" s="2">
        <f t="shared" si="12"/>
        <v>0</v>
      </c>
      <c r="S27" s="2">
        <f t="shared" si="12"/>
        <v>0</v>
      </c>
      <c r="T27" s="2">
        <f t="shared" si="12"/>
        <v>0</v>
      </c>
      <c r="U27" s="2">
        <f t="shared" si="12"/>
        <v>0</v>
      </c>
      <c r="V27" s="2">
        <f t="shared" si="12"/>
        <v>0</v>
      </c>
      <c r="W27" s="2">
        <f t="shared" si="12"/>
        <v>0</v>
      </c>
      <c r="X27" s="2">
        <f t="shared" si="12"/>
        <v>0</v>
      </c>
      <c r="Y27" s="2">
        <f t="shared" si="12"/>
        <v>0</v>
      </c>
      <c r="Z27" s="2">
        <f t="shared" si="12"/>
        <v>0</v>
      </c>
      <c r="AA27" s="2">
        <f t="shared" si="12"/>
        <v>0</v>
      </c>
      <c r="AB27" s="2" t="e">
        <f t="shared" si="12"/>
        <v>#REF!</v>
      </c>
      <c r="AC27" s="2" t="e">
        <f t="shared" si="12"/>
        <v>#REF!</v>
      </c>
    </row>
    <row r="28" spans="1:29">
      <c r="A28" s="382"/>
      <c r="B28" s="2" t="s">
        <v>7</v>
      </c>
      <c r="C28" s="2" t="e">
        <f t="shared" si="11"/>
        <v>#REF!</v>
      </c>
      <c r="D28" s="2">
        <f t="shared" si="11"/>
        <v>0</v>
      </c>
      <c r="E28" s="2" t="e">
        <f t="shared" si="11"/>
        <v>#REF!</v>
      </c>
      <c r="F28" s="2">
        <f t="shared" ref="F28:AC28" si="13">+F16-F22</f>
        <v>0</v>
      </c>
      <c r="G28" s="2" t="e">
        <f t="shared" si="13"/>
        <v>#REF!</v>
      </c>
      <c r="H28" s="2">
        <f t="shared" si="13"/>
        <v>0</v>
      </c>
      <c r="I28" s="2">
        <f t="shared" si="13"/>
        <v>0</v>
      </c>
      <c r="J28" s="2">
        <f t="shared" si="13"/>
        <v>0</v>
      </c>
      <c r="K28" s="2">
        <f t="shared" si="13"/>
        <v>0</v>
      </c>
      <c r="L28" s="2">
        <f t="shared" si="13"/>
        <v>0</v>
      </c>
      <c r="M28" s="2">
        <f t="shared" si="13"/>
        <v>0</v>
      </c>
      <c r="N28" s="2">
        <f t="shared" si="13"/>
        <v>0</v>
      </c>
      <c r="O28" s="2">
        <f t="shared" si="13"/>
        <v>0</v>
      </c>
      <c r="P28" s="2">
        <f t="shared" si="13"/>
        <v>0</v>
      </c>
      <c r="Q28" s="2">
        <f t="shared" si="13"/>
        <v>0</v>
      </c>
      <c r="R28" s="2">
        <f t="shared" si="13"/>
        <v>0</v>
      </c>
      <c r="S28" s="2">
        <f t="shared" si="13"/>
        <v>0</v>
      </c>
      <c r="T28" s="2">
        <f t="shared" si="13"/>
        <v>0</v>
      </c>
      <c r="U28" s="2">
        <f t="shared" si="13"/>
        <v>0</v>
      </c>
      <c r="V28" s="2">
        <f t="shared" si="13"/>
        <v>0</v>
      </c>
      <c r="W28" s="2">
        <f t="shared" si="13"/>
        <v>0</v>
      </c>
      <c r="X28" s="2">
        <f t="shared" si="13"/>
        <v>0</v>
      </c>
      <c r="Y28" s="2">
        <f t="shared" si="13"/>
        <v>0</v>
      </c>
      <c r="Z28" s="2">
        <f t="shared" si="13"/>
        <v>0</v>
      </c>
      <c r="AA28" s="2">
        <f t="shared" si="13"/>
        <v>0</v>
      </c>
      <c r="AB28" s="2" t="e">
        <f t="shared" si="13"/>
        <v>#REF!</v>
      </c>
      <c r="AC28" s="2" t="e">
        <f t="shared" si="13"/>
        <v>#REF!</v>
      </c>
    </row>
    <row r="29" spans="1:29">
      <c r="A29" s="382"/>
      <c r="B29" s="2" t="s">
        <v>8</v>
      </c>
      <c r="C29" s="2" t="e">
        <f t="shared" si="11"/>
        <v>#REF!</v>
      </c>
      <c r="D29" s="2">
        <f t="shared" si="11"/>
        <v>0</v>
      </c>
      <c r="E29" s="2" t="e">
        <f t="shared" si="11"/>
        <v>#REF!</v>
      </c>
      <c r="F29" s="2">
        <f t="shared" ref="F29:AC29" si="14">+F17-F23</f>
        <v>0</v>
      </c>
      <c r="G29" s="2" t="e">
        <f t="shared" si="14"/>
        <v>#REF!</v>
      </c>
      <c r="H29" s="2">
        <f t="shared" si="14"/>
        <v>0</v>
      </c>
      <c r="I29" s="2">
        <f t="shared" si="14"/>
        <v>0</v>
      </c>
      <c r="J29" s="2">
        <f t="shared" si="14"/>
        <v>0</v>
      </c>
      <c r="K29" s="2">
        <f t="shared" si="14"/>
        <v>0</v>
      </c>
      <c r="L29" s="2">
        <f t="shared" si="14"/>
        <v>0</v>
      </c>
      <c r="M29" s="2">
        <f t="shared" si="14"/>
        <v>0</v>
      </c>
      <c r="N29" s="2">
        <f t="shared" si="14"/>
        <v>0</v>
      </c>
      <c r="O29" s="2">
        <f t="shared" si="14"/>
        <v>0</v>
      </c>
      <c r="P29" s="2">
        <f t="shared" si="14"/>
        <v>0</v>
      </c>
      <c r="Q29" s="2">
        <f t="shared" si="14"/>
        <v>0</v>
      </c>
      <c r="R29" s="2">
        <f t="shared" si="14"/>
        <v>0</v>
      </c>
      <c r="S29" s="2">
        <f t="shared" si="14"/>
        <v>0</v>
      </c>
      <c r="T29" s="2">
        <f t="shared" si="14"/>
        <v>0</v>
      </c>
      <c r="U29" s="2">
        <f t="shared" si="14"/>
        <v>0</v>
      </c>
      <c r="V29" s="2">
        <f t="shared" si="14"/>
        <v>0</v>
      </c>
      <c r="W29" s="2">
        <f t="shared" si="14"/>
        <v>0</v>
      </c>
      <c r="X29" s="2">
        <f t="shared" si="14"/>
        <v>0</v>
      </c>
      <c r="Y29" s="2">
        <f t="shared" si="14"/>
        <v>0</v>
      </c>
      <c r="Z29" s="2">
        <f t="shared" si="14"/>
        <v>0</v>
      </c>
      <c r="AA29" s="2">
        <f t="shared" si="14"/>
        <v>0</v>
      </c>
      <c r="AB29" s="2" t="e">
        <f t="shared" si="14"/>
        <v>#REF!</v>
      </c>
      <c r="AC29" s="2" t="e">
        <f t="shared" si="14"/>
        <v>#REF!</v>
      </c>
    </row>
    <row r="30" spans="1:29" s="6" customFormat="1">
      <c r="A30" s="382"/>
      <c r="B30" s="3" t="s">
        <v>25</v>
      </c>
      <c r="C30" s="3" t="e">
        <f>SUM(C26:C29)</f>
        <v>#REF!</v>
      </c>
      <c r="D30" s="3">
        <f>SUM(D26:D29)</f>
        <v>0</v>
      </c>
      <c r="E30" s="3" t="e">
        <f t="shared" ref="E30:AC30" si="15">SUM(E26:E29)</f>
        <v>#REF!</v>
      </c>
      <c r="F30" s="3">
        <f t="shared" si="15"/>
        <v>0</v>
      </c>
      <c r="G30" s="3" t="e">
        <f>SUM(G26:G29)</f>
        <v>#REF!</v>
      </c>
      <c r="H30" s="3">
        <f t="shared" si="15"/>
        <v>0</v>
      </c>
      <c r="I30" s="3">
        <f t="shared" si="15"/>
        <v>0</v>
      </c>
      <c r="J30" s="3">
        <f t="shared" si="15"/>
        <v>0</v>
      </c>
      <c r="K30" s="3">
        <f t="shared" si="15"/>
        <v>0</v>
      </c>
      <c r="L30" s="3">
        <f t="shared" si="15"/>
        <v>0</v>
      </c>
      <c r="M30" s="3">
        <f t="shared" si="15"/>
        <v>0</v>
      </c>
      <c r="N30" s="3">
        <f t="shared" si="15"/>
        <v>0</v>
      </c>
      <c r="O30" s="3">
        <f t="shared" si="15"/>
        <v>0</v>
      </c>
      <c r="P30" s="3">
        <f t="shared" si="15"/>
        <v>0</v>
      </c>
      <c r="Q30" s="3">
        <f t="shared" si="15"/>
        <v>0</v>
      </c>
      <c r="R30" s="3">
        <f t="shared" si="15"/>
        <v>0</v>
      </c>
      <c r="S30" s="3">
        <f t="shared" si="15"/>
        <v>0</v>
      </c>
      <c r="T30" s="3">
        <f t="shared" si="15"/>
        <v>0</v>
      </c>
      <c r="U30" s="3">
        <f t="shared" si="15"/>
        <v>0</v>
      </c>
      <c r="V30" s="3">
        <f t="shared" si="15"/>
        <v>0</v>
      </c>
      <c r="W30" s="3">
        <f t="shared" si="15"/>
        <v>0</v>
      </c>
      <c r="X30" s="3">
        <f t="shared" si="15"/>
        <v>0</v>
      </c>
      <c r="Y30" s="3">
        <f t="shared" si="15"/>
        <v>0</v>
      </c>
      <c r="Z30" s="3">
        <f t="shared" si="15"/>
        <v>0</v>
      </c>
      <c r="AA30" s="3">
        <f t="shared" si="15"/>
        <v>0</v>
      </c>
      <c r="AB30" s="3" t="e">
        <f t="shared" si="15"/>
        <v>#REF!</v>
      </c>
      <c r="AC30" s="3" t="e">
        <f t="shared" si="15"/>
        <v>#REF!</v>
      </c>
    </row>
  </sheetData>
  <mergeCells count="16">
    <mergeCell ref="A14:A18"/>
    <mergeCell ref="A20:A24"/>
    <mergeCell ref="A26:A30"/>
    <mergeCell ref="D12:E12"/>
    <mergeCell ref="Z12:AA12"/>
    <mergeCell ref="X12:Y12"/>
    <mergeCell ref="T12:U12"/>
    <mergeCell ref="P12:Q12"/>
    <mergeCell ref="AB12:AC12"/>
    <mergeCell ref="F12:G12"/>
    <mergeCell ref="V12:W12"/>
    <mergeCell ref="R12:S12"/>
    <mergeCell ref="H12:I12"/>
    <mergeCell ref="J12:K12"/>
    <mergeCell ref="L12:M12"/>
    <mergeCell ref="N12:O1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6"/>
  <sheetViews>
    <sheetView zoomScale="91" workbookViewId="0"/>
  </sheetViews>
  <sheetFormatPr baseColWidth="10" defaultColWidth="11.42578125" defaultRowHeight="15"/>
  <cols>
    <col min="1" max="1" width="44.28515625" style="88" customWidth="1"/>
    <col min="2" max="2" width="61.7109375" style="88" customWidth="1"/>
    <col min="3" max="3" width="61.28515625" style="88" customWidth="1"/>
    <col min="4" max="4" width="81" style="88" customWidth="1"/>
    <col min="5" max="5" width="32.7109375" style="131" customWidth="1"/>
    <col min="6" max="6" width="19" style="88" customWidth="1"/>
    <col min="7" max="7" width="29.42578125" style="88" customWidth="1"/>
    <col min="8" max="8" width="36.28515625" style="88" customWidth="1"/>
    <col min="9" max="9" width="40" style="88" customWidth="1"/>
    <col min="10" max="16384" width="11.42578125" style="88"/>
  </cols>
  <sheetData>
    <row r="1" spans="1:9" s="98" customFormat="1">
      <c r="A1" s="182" t="s">
        <v>357</v>
      </c>
      <c r="B1" s="182" t="s">
        <v>358</v>
      </c>
      <c r="C1" s="182" t="s">
        <v>359</v>
      </c>
      <c r="D1" s="182" t="s">
        <v>360</v>
      </c>
      <c r="E1" s="182" t="s">
        <v>331</v>
      </c>
      <c r="F1" s="182" t="s">
        <v>361</v>
      </c>
      <c r="G1" s="182" t="s">
        <v>362</v>
      </c>
      <c r="H1" s="182" t="s">
        <v>256</v>
      </c>
      <c r="I1" s="182" t="s">
        <v>322</v>
      </c>
    </row>
    <row r="2" spans="1:9" s="98" customFormat="1">
      <c r="A2" s="107" t="s">
        <v>363</v>
      </c>
      <c r="B2" s="143" t="s">
        <v>364</v>
      </c>
      <c r="C2" s="107" t="s">
        <v>365</v>
      </c>
      <c r="D2" s="198" t="s">
        <v>366</v>
      </c>
      <c r="E2" s="107" t="s">
        <v>367</v>
      </c>
      <c r="F2" s="144" t="s">
        <v>368</v>
      </c>
      <c r="G2" s="99" t="s">
        <v>369</v>
      </c>
      <c r="H2" s="99" t="s">
        <v>370</v>
      </c>
      <c r="I2" s="144" t="s">
        <v>371</v>
      </c>
    </row>
    <row r="3" spans="1:9">
      <c r="A3" s="107" t="s">
        <v>166</v>
      </c>
      <c r="B3" s="143" t="s">
        <v>372</v>
      </c>
      <c r="C3" s="107" t="s">
        <v>373</v>
      </c>
      <c r="D3" s="145" t="s">
        <v>374</v>
      </c>
      <c r="E3" s="107" t="s">
        <v>375</v>
      </c>
      <c r="F3" s="144" t="s">
        <v>376</v>
      </c>
      <c r="G3" s="99" t="s">
        <v>377</v>
      </c>
      <c r="H3" s="99" t="s">
        <v>265</v>
      </c>
      <c r="I3" s="144" t="s">
        <v>378</v>
      </c>
    </row>
    <row r="4" spans="1:9">
      <c r="A4" s="107" t="s">
        <v>379</v>
      </c>
      <c r="B4" s="143" t="s">
        <v>380</v>
      </c>
      <c r="C4" s="107" t="s">
        <v>381</v>
      </c>
      <c r="D4" s="145" t="s">
        <v>382</v>
      </c>
      <c r="E4" s="107" t="s">
        <v>383</v>
      </c>
      <c r="F4" s="144" t="s">
        <v>384</v>
      </c>
      <c r="G4" s="99" t="s">
        <v>385</v>
      </c>
      <c r="H4" s="99" t="s">
        <v>260</v>
      </c>
      <c r="I4" s="144" t="s">
        <v>386</v>
      </c>
    </row>
    <row r="5" spans="1:9">
      <c r="A5" s="107" t="s">
        <v>387</v>
      </c>
      <c r="B5" s="143" t="s">
        <v>388</v>
      </c>
      <c r="C5" s="107" t="s">
        <v>389</v>
      </c>
      <c r="D5" s="145" t="s">
        <v>390</v>
      </c>
      <c r="E5" s="107" t="s">
        <v>391</v>
      </c>
      <c r="F5" s="144" t="s">
        <v>392</v>
      </c>
      <c r="G5" s="99" t="s">
        <v>393</v>
      </c>
      <c r="H5" s="99" t="s">
        <v>261</v>
      </c>
      <c r="I5" s="144" t="s">
        <v>394</v>
      </c>
    </row>
    <row r="6" spans="1:9" ht="30">
      <c r="A6" s="107" t="s">
        <v>395</v>
      </c>
      <c r="B6" s="143" t="s">
        <v>396</v>
      </c>
      <c r="C6" s="107" t="s">
        <v>397</v>
      </c>
      <c r="D6" s="145" t="s">
        <v>398</v>
      </c>
      <c r="E6" s="107" t="s">
        <v>399</v>
      </c>
      <c r="G6" s="99" t="s">
        <v>400</v>
      </c>
      <c r="H6" s="99" t="s">
        <v>262</v>
      </c>
      <c r="I6" s="144" t="s">
        <v>401</v>
      </c>
    </row>
    <row r="7" spans="1:9" ht="30">
      <c r="B7" s="143" t="s">
        <v>402</v>
      </c>
      <c r="C7" s="107" t="s">
        <v>403</v>
      </c>
      <c r="D7" s="145" t="s">
        <v>404</v>
      </c>
      <c r="E7" s="144" t="s">
        <v>405</v>
      </c>
      <c r="G7" s="107" t="s">
        <v>271</v>
      </c>
      <c r="H7" s="99" t="s">
        <v>263</v>
      </c>
      <c r="I7" s="144" t="s">
        <v>406</v>
      </c>
    </row>
    <row r="8" spans="1:9" ht="30">
      <c r="B8" s="143" t="s">
        <v>407</v>
      </c>
      <c r="C8" s="107" t="s">
        <v>408</v>
      </c>
      <c r="D8" s="145" t="s">
        <v>409</v>
      </c>
      <c r="E8" s="144" t="s">
        <v>410</v>
      </c>
      <c r="I8" s="144" t="s">
        <v>411</v>
      </c>
    </row>
    <row r="9" spans="1:9" ht="32.1" customHeight="1">
      <c r="B9" s="143" t="s">
        <v>412</v>
      </c>
      <c r="C9" s="107" t="s">
        <v>413</v>
      </c>
      <c r="D9" s="145" t="s">
        <v>414</v>
      </c>
      <c r="E9" s="144" t="s">
        <v>415</v>
      </c>
      <c r="I9" s="144" t="s">
        <v>416</v>
      </c>
    </row>
    <row r="10" spans="1:9">
      <c r="B10" s="143" t="s">
        <v>417</v>
      </c>
      <c r="C10" s="107" t="s">
        <v>418</v>
      </c>
      <c r="D10" s="145" t="s">
        <v>419</v>
      </c>
      <c r="E10" s="144" t="s">
        <v>420</v>
      </c>
      <c r="I10" s="144" t="s">
        <v>421</v>
      </c>
    </row>
    <row r="11" spans="1:9">
      <c r="B11" s="143" t="s">
        <v>422</v>
      </c>
      <c r="C11" s="107" t="s">
        <v>423</v>
      </c>
      <c r="D11" s="145" t="s">
        <v>424</v>
      </c>
      <c r="E11" s="144" t="s">
        <v>425</v>
      </c>
      <c r="I11" s="144" t="s">
        <v>426</v>
      </c>
    </row>
    <row r="12" spans="1:9" ht="30">
      <c r="B12" s="143" t="s">
        <v>427</v>
      </c>
      <c r="C12" s="107" t="s">
        <v>428</v>
      </c>
      <c r="D12" s="145" t="s">
        <v>429</v>
      </c>
      <c r="E12" s="144" t="s">
        <v>430</v>
      </c>
      <c r="I12" s="144" t="s">
        <v>431</v>
      </c>
    </row>
    <row r="13" spans="1:9">
      <c r="B13" s="146" t="s">
        <v>432</v>
      </c>
      <c r="D13" s="145" t="s">
        <v>433</v>
      </c>
      <c r="E13" s="144" t="s">
        <v>434</v>
      </c>
      <c r="I13" s="144" t="s">
        <v>435</v>
      </c>
    </row>
    <row r="14" spans="1:9">
      <c r="B14" s="143" t="s">
        <v>436</v>
      </c>
      <c r="D14" s="145" t="s">
        <v>437</v>
      </c>
      <c r="E14" s="144" t="s">
        <v>438</v>
      </c>
    </row>
    <row r="15" spans="1:9">
      <c r="B15" s="143" t="s">
        <v>439</v>
      </c>
      <c r="D15" s="145" t="s">
        <v>440</v>
      </c>
      <c r="E15" s="144" t="s">
        <v>441</v>
      </c>
    </row>
    <row r="16" spans="1:9">
      <c r="B16" s="143" t="s">
        <v>442</v>
      </c>
      <c r="D16" s="145" t="s">
        <v>443</v>
      </c>
      <c r="E16" s="147"/>
    </row>
    <row r="17" spans="2:5">
      <c r="B17" s="143" t="s">
        <v>444</v>
      </c>
      <c r="D17" s="145" t="s">
        <v>445</v>
      </c>
      <c r="E17" s="147"/>
    </row>
    <row r="18" spans="2:5">
      <c r="B18" s="143" t="s">
        <v>446</v>
      </c>
      <c r="D18" s="145" t="s">
        <v>447</v>
      </c>
      <c r="E18" s="147"/>
    </row>
    <row r="19" spans="2:5">
      <c r="B19" s="143" t="s">
        <v>448</v>
      </c>
      <c r="D19" s="145" t="s">
        <v>449</v>
      </c>
      <c r="E19" s="147"/>
    </row>
    <row r="20" spans="2:5">
      <c r="B20" s="143" t="s">
        <v>450</v>
      </c>
      <c r="D20" s="145" t="s">
        <v>451</v>
      </c>
      <c r="E20" s="147"/>
    </row>
    <row r="21" spans="2:5">
      <c r="B21" s="143" t="s">
        <v>452</v>
      </c>
      <c r="D21" s="145" t="s">
        <v>453</v>
      </c>
      <c r="E21" s="147"/>
    </row>
    <row r="22" spans="2:5">
      <c r="B22" s="143" t="s">
        <v>454</v>
      </c>
      <c r="D22" s="145" t="s">
        <v>455</v>
      </c>
      <c r="E22" s="147"/>
    </row>
    <row r="23" spans="2:5">
      <c r="B23" s="143" t="s">
        <v>456</v>
      </c>
      <c r="D23" s="145" t="s">
        <v>457</v>
      </c>
      <c r="E23" s="147"/>
    </row>
    <row r="24" spans="2:5">
      <c r="D24" s="148" t="s">
        <v>458</v>
      </c>
      <c r="E24" s="148" t="s">
        <v>459</v>
      </c>
    </row>
    <row r="25" spans="2:5">
      <c r="D25" s="149" t="s">
        <v>460</v>
      </c>
      <c r="E25" s="144" t="s">
        <v>461</v>
      </c>
    </row>
    <row r="26" spans="2:5">
      <c r="D26" s="149" t="s">
        <v>462</v>
      </c>
      <c r="E26" s="144" t="s">
        <v>463</v>
      </c>
    </row>
    <row r="27" spans="2:5">
      <c r="D27" s="787" t="s">
        <v>464</v>
      </c>
      <c r="E27" s="144" t="s">
        <v>465</v>
      </c>
    </row>
    <row r="28" spans="2:5">
      <c r="D28" s="788"/>
      <c r="E28" s="144" t="s">
        <v>466</v>
      </c>
    </row>
    <row r="29" spans="2:5">
      <c r="D29" s="788"/>
      <c r="E29" s="144" t="s">
        <v>467</v>
      </c>
    </row>
    <row r="30" spans="2:5">
      <c r="D30" s="789"/>
      <c r="E30" s="144" t="s">
        <v>468</v>
      </c>
    </row>
    <row r="31" spans="2:5">
      <c r="D31" s="149" t="s">
        <v>469</v>
      </c>
      <c r="E31" s="144" t="s">
        <v>470</v>
      </c>
    </row>
    <row r="32" spans="2:5">
      <c r="D32" s="149" t="s">
        <v>471</v>
      </c>
      <c r="E32" s="144" t="s">
        <v>472</v>
      </c>
    </row>
    <row r="33" spans="4:5">
      <c r="D33" s="149" t="s">
        <v>473</v>
      </c>
      <c r="E33" s="144" t="s">
        <v>474</v>
      </c>
    </row>
    <row r="34" spans="4:5">
      <c r="D34" s="149" t="s">
        <v>475</v>
      </c>
      <c r="E34" s="144" t="s">
        <v>476</v>
      </c>
    </row>
    <row r="35" spans="4:5">
      <c r="D35" s="149" t="s">
        <v>477</v>
      </c>
      <c r="E35" s="144" t="s">
        <v>478</v>
      </c>
    </row>
    <row r="36" spans="4:5">
      <c r="D36" s="149" t="s">
        <v>479</v>
      </c>
      <c r="E36" s="144" t="s">
        <v>480</v>
      </c>
    </row>
    <row r="37" spans="4:5">
      <c r="D37" s="149" t="s">
        <v>481</v>
      </c>
      <c r="E37" s="144" t="s">
        <v>482</v>
      </c>
    </row>
    <row r="38" spans="4:5">
      <c r="D38" s="149" t="s">
        <v>483</v>
      </c>
      <c r="E38" s="144" t="s">
        <v>484</v>
      </c>
    </row>
    <row r="39" spans="4:5">
      <c r="D39" s="150" t="s">
        <v>485</v>
      </c>
      <c r="E39" s="144" t="s">
        <v>486</v>
      </c>
    </row>
    <row r="40" spans="4:5">
      <c r="D40" s="150" t="s">
        <v>487</v>
      </c>
      <c r="E40" s="144" t="s">
        <v>488</v>
      </c>
    </row>
    <row r="41" spans="4:5">
      <c r="D41" s="149" t="s">
        <v>489</v>
      </c>
      <c r="E41" s="144" t="s">
        <v>490</v>
      </c>
    </row>
    <row r="42" spans="4:5">
      <c r="D42" s="149" t="s">
        <v>491</v>
      </c>
      <c r="E42" s="144" t="s">
        <v>492</v>
      </c>
    </row>
    <row r="43" spans="4:5">
      <c r="D43" s="150" t="s">
        <v>493</v>
      </c>
      <c r="E43" s="144" t="s">
        <v>494</v>
      </c>
    </row>
    <row r="44" spans="4:5">
      <c r="D44" s="151" t="s">
        <v>495</v>
      </c>
      <c r="E44" s="144" t="s">
        <v>496</v>
      </c>
    </row>
    <row r="45" spans="4:5">
      <c r="D45" s="145" t="s">
        <v>497</v>
      </c>
      <c r="E45" s="144" t="s">
        <v>498</v>
      </c>
    </row>
    <row r="46" spans="4:5">
      <c r="D46" s="145" t="s">
        <v>499</v>
      </c>
      <c r="E46" s="144" t="s">
        <v>500</v>
      </c>
    </row>
    <row r="47" spans="4:5">
      <c r="D47" s="145" t="s">
        <v>501</v>
      </c>
      <c r="E47" s="144" t="s">
        <v>502</v>
      </c>
    </row>
    <row r="48" spans="4:5">
      <c r="D48" s="145" t="s">
        <v>503</v>
      </c>
      <c r="E48" s="144" t="s">
        <v>504</v>
      </c>
    </row>
    <row r="49" spans="4:4">
      <c r="D49" s="148" t="s">
        <v>505</v>
      </c>
    </row>
    <row r="50" spans="4:4">
      <c r="D50" s="145" t="s">
        <v>506</v>
      </c>
    </row>
    <row r="51" spans="4:4">
      <c r="D51" s="145" t="s">
        <v>507</v>
      </c>
    </row>
    <row r="52" spans="4:4">
      <c r="D52" s="148" t="s">
        <v>508</v>
      </c>
    </row>
    <row r="53" spans="4:4">
      <c r="D53" s="151" t="s">
        <v>509</v>
      </c>
    </row>
    <row r="54" spans="4:4">
      <c r="D54" s="151" t="s">
        <v>510</v>
      </c>
    </row>
    <row r="55" spans="4:4">
      <c r="D55" s="151" t="s">
        <v>511</v>
      </c>
    </row>
    <row r="56" spans="4:4">
      <c r="D56" s="151" t="s">
        <v>512</v>
      </c>
    </row>
  </sheetData>
  <mergeCells count="1">
    <mergeCell ref="D27:D30"/>
  </mergeCells>
  <pageMargins left="0.7" right="0.7" top="0.75" bottom="0.75" header="0.3" footer="0.3"/>
  <pageSetup paperSize="9" scale="27"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9" defaultRowHeight="15"/>
  <cols>
    <col min="1" max="256" width="11.42578125" customWidth="1"/>
  </cols>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6"/>
  <sheetViews>
    <sheetView zoomScale="90" workbookViewId="0">
      <selection activeCell="P9" sqref="P9"/>
    </sheetView>
  </sheetViews>
  <sheetFormatPr baseColWidth="10" defaultColWidth="9" defaultRowHeight="15"/>
  <cols>
    <col min="1" max="2" width="11.42578125" customWidth="1"/>
    <col min="3" max="3" width="6.7109375" customWidth="1"/>
    <col min="4" max="4" width="8.7109375" customWidth="1"/>
    <col min="5" max="5" width="10.7109375" customWidth="1"/>
    <col min="6" max="256" width="11.42578125" customWidth="1"/>
  </cols>
  <sheetData>
    <row r="1" spans="1:14">
      <c r="B1" t="s">
        <v>513</v>
      </c>
      <c r="C1" s="792" t="s">
        <v>514</v>
      </c>
      <c r="D1" s="792"/>
      <c r="E1" s="792"/>
      <c r="F1" s="792"/>
      <c r="G1" s="793" t="s">
        <v>515</v>
      </c>
      <c r="H1" s="794"/>
      <c r="I1" s="794"/>
      <c r="J1" s="795"/>
      <c r="K1" s="791" t="s">
        <v>516</v>
      </c>
      <c r="L1" s="791"/>
      <c r="M1" s="791"/>
      <c r="N1" s="791"/>
    </row>
    <row r="2" spans="1:14">
      <c r="C2" s="203"/>
      <c r="D2" s="203"/>
      <c r="E2" s="203"/>
      <c r="F2" s="203" t="s">
        <v>517</v>
      </c>
      <c r="G2" s="204"/>
      <c r="H2" s="203"/>
      <c r="I2" s="203"/>
      <c r="J2" s="205" t="s">
        <v>517</v>
      </c>
      <c r="K2" s="203"/>
      <c r="L2" s="203"/>
      <c r="M2" s="203"/>
      <c r="N2" s="203" t="s">
        <v>517</v>
      </c>
    </row>
    <row r="3" spans="1:14">
      <c r="A3" s="790" t="s">
        <v>5</v>
      </c>
      <c r="B3" s="206">
        <v>1</v>
      </c>
      <c r="C3" s="173">
        <v>0.05</v>
      </c>
      <c r="D3" s="173">
        <v>0.05</v>
      </c>
      <c r="E3" s="173">
        <v>0.1</v>
      </c>
      <c r="F3" s="174">
        <f>(C3+D3+E3)</f>
        <v>0.2</v>
      </c>
      <c r="G3" s="175">
        <v>0.1</v>
      </c>
      <c r="H3" s="173">
        <v>0.1</v>
      </c>
      <c r="I3" s="173">
        <v>0.1</v>
      </c>
      <c r="J3" s="176">
        <f>(G3+H3+I3)</f>
        <v>0.30000000000000004</v>
      </c>
      <c r="K3" s="177">
        <v>0.1</v>
      </c>
      <c r="L3" s="177">
        <v>0.1</v>
      </c>
      <c r="M3" s="177">
        <v>0.1</v>
      </c>
      <c r="N3" s="178">
        <f>K3+L3+M3</f>
        <v>0.30000000000000004</v>
      </c>
    </row>
    <row r="4" spans="1:14">
      <c r="A4" s="790"/>
      <c r="B4" s="206">
        <v>2</v>
      </c>
      <c r="C4" s="173">
        <v>0.05</v>
      </c>
      <c r="D4" s="173">
        <v>0.05</v>
      </c>
      <c r="E4" s="173">
        <v>0.1</v>
      </c>
      <c r="F4" s="174">
        <f>(C4+D4+E4)</f>
        <v>0.2</v>
      </c>
      <c r="G4" s="175">
        <v>0.1</v>
      </c>
      <c r="H4" s="173">
        <v>0.1</v>
      </c>
      <c r="I4" s="173">
        <v>0.1</v>
      </c>
      <c r="J4" s="176">
        <f>(G4+H4+I4)</f>
        <v>0.30000000000000004</v>
      </c>
      <c r="K4" s="177">
        <v>0.1</v>
      </c>
      <c r="L4" s="177">
        <v>0.1</v>
      </c>
      <c r="M4" s="177">
        <v>0.1</v>
      </c>
      <c r="N4" s="178">
        <f>K4+L4+M4</f>
        <v>0.30000000000000004</v>
      </c>
    </row>
    <row r="5" spans="1:14">
      <c r="A5" s="790"/>
      <c r="B5" s="206">
        <v>3</v>
      </c>
      <c r="C5" s="173">
        <v>0.05</v>
      </c>
      <c r="D5" s="173">
        <v>0.05</v>
      </c>
      <c r="E5" s="173">
        <v>0.1</v>
      </c>
      <c r="F5" s="174">
        <f>(C5+D5+E5)</f>
        <v>0.2</v>
      </c>
      <c r="G5" s="175">
        <v>0.1</v>
      </c>
      <c r="H5" s="173">
        <v>0.1</v>
      </c>
      <c r="I5" s="173">
        <v>0.1</v>
      </c>
      <c r="J5" s="176">
        <f>(G5+H5+I5)</f>
        <v>0.30000000000000004</v>
      </c>
      <c r="K5" s="207"/>
      <c r="L5" s="206"/>
      <c r="M5" s="206"/>
      <c r="N5" s="206"/>
    </row>
    <row r="6" spans="1:14">
      <c r="A6" s="790"/>
      <c r="B6" s="206">
        <v>4</v>
      </c>
      <c r="C6" s="173">
        <v>0.1</v>
      </c>
      <c r="D6" s="173">
        <v>0.1</v>
      </c>
      <c r="E6" s="173">
        <v>0.2</v>
      </c>
      <c r="F6" s="174">
        <f>(C6+D6+E6)</f>
        <v>0.4</v>
      </c>
      <c r="G6" s="175">
        <v>0</v>
      </c>
      <c r="H6" s="173">
        <v>0</v>
      </c>
      <c r="I6" s="173">
        <v>0.1</v>
      </c>
      <c r="J6" s="176">
        <f>(G6+H6+I6)</f>
        <v>0.1</v>
      </c>
      <c r="K6" s="207"/>
      <c r="L6" s="206"/>
      <c r="M6" s="206"/>
      <c r="N6" s="206"/>
    </row>
    <row r="7" spans="1:14">
      <c r="A7" s="790"/>
      <c r="B7" s="206">
        <v>5</v>
      </c>
      <c r="C7" s="173">
        <v>0</v>
      </c>
      <c r="D7" s="173">
        <v>0</v>
      </c>
      <c r="E7" s="173">
        <v>0</v>
      </c>
      <c r="F7" s="174">
        <f>(C7+D7+E7)</f>
        <v>0</v>
      </c>
      <c r="G7" s="175">
        <v>0</v>
      </c>
      <c r="H7" s="173">
        <v>0</v>
      </c>
      <c r="I7" s="173">
        <v>0</v>
      </c>
      <c r="J7" s="176">
        <f>(G7+H7+I7)</f>
        <v>0</v>
      </c>
      <c r="K7" s="207"/>
      <c r="L7" s="206"/>
      <c r="M7" s="206"/>
      <c r="N7" s="206"/>
    </row>
    <row r="8" spans="1:14">
      <c r="A8" s="790" t="s">
        <v>6</v>
      </c>
      <c r="B8" s="208">
        <v>6</v>
      </c>
      <c r="C8" s="179">
        <v>0.1</v>
      </c>
      <c r="D8" s="179">
        <v>0.1</v>
      </c>
      <c r="E8" s="179">
        <v>0.1</v>
      </c>
      <c r="F8" s="180">
        <f>C8+D8+E8</f>
        <v>0.30000000000000004</v>
      </c>
      <c r="G8" s="181"/>
      <c r="H8" s="208"/>
      <c r="I8" s="208"/>
      <c r="J8" s="209"/>
      <c r="K8" s="210"/>
      <c r="L8" s="208"/>
      <c r="M8" s="208"/>
      <c r="N8" s="208"/>
    </row>
    <row r="9" spans="1:14">
      <c r="A9" s="790"/>
      <c r="B9" s="208">
        <v>7</v>
      </c>
      <c r="C9" s="208"/>
      <c r="D9" s="208"/>
      <c r="E9" s="208"/>
      <c r="F9" s="211"/>
      <c r="G9" s="212"/>
      <c r="H9" s="208"/>
      <c r="I9" s="208"/>
      <c r="J9" s="209"/>
      <c r="K9" s="210"/>
      <c r="L9" s="208"/>
      <c r="M9" s="208"/>
      <c r="N9" s="208"/>
    </row>
    <row r="10" spans="1:14">
      <c r="A10" s="790"/>
      <c r="B10" s="208">
        <v>8</v>
      </c>
      <c r="C10" s="208"/>
      <c r="D10" s="208"/>
      <c r="E10" s="208"/>
      <c r="F10" s="211"/>
      <c r="G10" s="212"/>
      <c r="H10" s="208"/>
      <c r="I10" s="208"/>
      <c r="J10" s="209"/>
      <c r="K10" s="210"/>
      <c r="L10" s="208"/>
      <c r="M10" s="208"/>
      <c r="N10" s="208"/>
    </row>
    <row r="11" spans="1:14">
      <c r="A11" s="790"/>
      <c r="B11" s="208">
        <v>9</v>
      </c>
      <c r="C11" s="208"/>
      <c r="D11" s="208"/>
      <c r="E11" s="208"/>
      <c r="F11" s="211"/>
      <c r="G11" s="212"/>
      <c r="H11" s="208"/>
      <c r="I11" s="208"/>
      <c r="J11" s="209"/>
      <c r="K11" s="210"/>
      <c r="L11" s="208"/>
      <c r="M11" s="208"/>
      <c r="N11" s="208"/>
    </row>
    <row r="12" spans="1:14">
      <c r="A12" s="790" t="s">
        <v>7</v>
      </c>
      <c r="B12" s="213">
        <v>10</v>
      </c>
      <c r="C12" s="213"/>
      <c r="D12" s="213"/>
      <c r="E12" s="213"/>
      <c r="F12" s="214"/>
      <c r="G12" s="215"/>
      <c r="H12" s="213"/>
      <c r="I12" s="213"/>
      <c r="J12" s="216"/>
      <c r="K12" s="217"/>
      <c r="L12" s="213"/>
      <c r="M12" s="213"/>
      <c r="N12" s="213"/>
    </row>
    <row r="13" spans="1:14">
      <c r="A13" s="790"/>
      <c r="B13" s="213">
        <v>11</v>
      </c>
      <c r="C13" s="213"/>
      <c r="D13" s="213"/>
      <c r="E13" s="213"/>
      <c r="F13" s="214"/>
      <c r="G13" s="215"/>
      <c r="H13" s="213"/>
      <c r="I13" s="213"/>
      <c r="J13" s="216"/>
      <c r="K13" s="217"/>
      <c r="L13" s="213"/>
      <c r="M13" s="213"/>
      <c r="N13" s="213"/>
    </row>
    <row r="14" spans="1:14">
      <c r="A14" s="790"/>
      <c r="B14" s="213">
        <v>12</v>
      </c>
      <c r="C14" s="213"/>
      <c r="D14" s="213"/>
      <c r="E14" s="213"/>
      <c r="F14" s="214"/>
      <c r="G14" s="215"/>
      <c r="H14" s="213"/>
      <c r="I14" s="213"/>
      <c r="J14" s="216"/>
      <c r="K14" s="217"/>
      <c r="L14" s="213"/>
      <c r="M14" s="213"/>
      <c r="N14" s="213"/>
    </row>
    <row r="15" spans="1:14">
      <c r="A15" s="790"/>
      <c r="B15" s="213">
        <v>13</v>
      </c>
      <c r="C15" s="213"/>
      <c r="D15" s="213"/>
      <c r="E15" s="213"/>
      <c r="F15" s="214"/>
      <c r="G15" s="215"/>
      <c r="H15" s="213"/>
      <c r="I15" s="213"/>
      <c r="J15" s="216"/>
      <c r="K15" s="217"/>
      <c r="L15" s="213"/>
      <c r="M15" s="213"/>
      <c r="N15" s="213"/>
    </row>
    <row r="16" spans="1:14">
      <c r="A16" s="790" t="s">
        <v>8</v>
      </c>
      <c r="B16" s="218">
        <v>14</v>
      </c>
      <c r="C16" s="218"/>
      <c r="D16" s="218"/>
      <c r="E16" s="218"/>
      <c r="F16" s="219"/>
      <c r="G16" s="220"/>
      <c r="H16" s="218"/>
      <c r="I16" s="218"/>
      <c r="J16" s="221"/>
      <c r="K16" s="222"/>
      <c r="L16" s="218"/>
      <c r="M16" s="218"/>
      <c r="N16" s="218"/>
    </row>
    <row r="17" spans="1:14">
      <c r="A17" s="790"/>
      <c r="B17" s="218">
        <v>15</v>
      </c>
      <c r="C17" s="218"/>
      <c r="D17" s="218"/>
      <c r="E17" s="218"/>
      <c r="F17" s="219"/>
      <c r="G17" s="220"/>
      <c r="H17" s="218"/>
      <c r="I17" s="218"/>
      <c r="J17" s="221"/>
      <c r="K17" s="222"/>
      <c r="L17" s="218"/>
      <c r="M17" s="218"/>
      <c r="N17" s="218"/>
    </row>
    <row r="18" spans="1:14">
      <c r="A18" s="790"/>
      <c r="B18" s="218">
        <v>16</v>
      </c>
      <c r="C18" s="218"/>
      <c r="D18" s="218"/>
      <c r="E18" s="218"/>
      <c r="F18" s="219"/>
      <c r="G18" s="220"/>
      <c r="H18" s="218"/>
      <c r="I18" s="218"/>
      <c r="J18" s="221"/>
      <c r="K18" s="222"/>
      <c r="L18" s="218"/>
      <c r="M18" s="218"/>
      <c r="N18" s="218"/>
    </row>
    <row r="19" spans="1:14">
      <c r="A19" s="790" t="s">
        <v>518</v>
      </c>
      <c r="B19" s="223">
        <v>17</v>
      </c>
      <c r="C19" s="223"/>
      <c r="D19" s="223"/>
      <c r="E19" s="223"/>
      <c r="F19" s="224"/>
      <c r="G19" s="225"/>
      <c r="H19" s="223"/>
      <c r="I19" s="223"/>
      <c r="J19" s="226"/>
      <c r="K19" s="227"/>
      <c r="L19" s="223"/>
      <c r="M19" s="223"/>
      <c r="N19" s="223"/>
    </row>
    <row r="20" spans="1:14">
      <c r="A20" s="790"/>
      <c r="B20" s="223">
        <v>18</v>
      </c>
      <c r="C20" s="223"/>
      <c r="D20" s="223"/>
      <c r="E20" s="223"/>
      <c r="F20" s="224"/>
      <c r="G20" s="225"/>
      <c r="H20" s="223"/>
      <c r="I20" s="223"/>
      <c r="J20" s="226"/>
      <c r="K20" s="227"/>
      <c r="L20" s="223"/>
      <c r="M20" s="223"/>
      <c r="N20" s="223"/>
    </row>
    <row r="21" spans="1:14">
      <c r="A21" s="790"/>
      <c r="B21" s="223">
        <v>19</v>
      </c>
      <c r="C21" s="223"/>
      <c r="D21" s="223"/>
      <c r="E21" s="223"/>
      <c r="F21" s="224"/>
      <c r="G21" s="225"/>
      <c r="H21" s="223"/>
      <c r="I21" s="223"/>
      <c r="J21" s="226"/>
      <c r="K21" s="227"/>
      <c r="L21" s="223"/>
      <c r="M21" s="223"/>
      <c r="N21" s="223"/>
    </row>
    <row r="22" spans="1:14">
      <c r="A22" s="790"/>
      <c r="B22" s="223">
        <v>20</v>
      </c>
      <c r="C22" s="223"/>
      <c r="D22" s="223"/>
      <c r="E22" s="223"/>
      <c r="F22" s="224"/>
      <c r="G22" s="225"/>
      <c r="H22" s="223"/>
      <c r="I22" s="223"/>
      <c r="J22" s="226"/>
      <c r="K22" s="227"/>
      <c r="L22" s="223"/>
      <c r="M22" s="223"/>
      <c r="N22" s="223"/>
    </row>
    <row r="23" spans="1:14">
      <c r="A23" s="790" t="s">
        <v>519</v>
      </c>
      <c r="B23" s="228">
        <v>21</v>
      </c>
      <c r="C23" s="228"/>
      <c r="D23" s="228"/>
      <c r="E23" s="228"/>
      <c r="F23" s="229"/>
      <c r="G23" s="230"/>
      <c r="H23" s="228"/>
      <c r="I23" s="228"/>
      <c r="J23" s="231"/>
      <c r="K23" s="232"/>
      <c r="L23" s="228"/>
      <c r="M23" s="228"/>
      <c r="N23" s="228"/>
    </row>
    <row r="24" spans="1:14">
      <c r="A24" s="790"/>
      <c r="B24" s="228">
        <v>22</v>
      </c>
      <c r="C24" s="228"/>
      <c r="D24" s="228"/>
      <c r="E24" s="228"/>
      <c r="F24" s="229"/>
      <c r="G24" s="230"/>
      <c r="H24" s="228"/>
      <c r="I24" s="228"/>
      <c r="J24" s="231"/>
      <c r="K24" s="232"/>
      <c r="L24" s="228"/>
      <c r="M24" s="228"/>
      <c r="N24" s="228"/>
    </row>
    <row r="25" spans="1:14">
      <c r="A25" s="790"/>
      <c r="B25" s="228">
        <v>23</v>
      </c>
      <c r="C25" s="228"/>
      <c r="D25" s="228"/>
      <c r="E25" s="228"/>
      <c r="F25" s="229"/>
      <c r="G25" s="230"/>
      <c r="H25" s="228"/>
      <c r="I25" s="228"/>
      <c r="J25" s="231"/>
      <c r="K25" s="232"/>
      <c r="L25" s="228"/>
      <c r="M25" s="228"/>
      <c r="N25" s="228"/>
    </row>
    <row r="26" spans="1:14">
      <c r="A26" s="790"/>
      <c r="B26" s="228">
        <v>24</v>
      </c>
      <c r="C26" s="228"/>
      <c r="D26" s="228"/>
      <c r="E26" s="228"/>
      <c r="F26" s="229"/>
      <c r="G26" s="230"/>
      <c r="H26" s="228"/>
      <c r="I26" s="228"/>
      <c r="J26" s="231"/>
      <c r="K26" s="232"/>
      <c r="L26" s="228"/>
      <c r="M26" s="228"/>
      <c r="N26" s="228"/>
    </row>
    <row r="27" spans="1:14">
      <c r="A27" s="790" t="s">
        <v>520</v>
      </c>
      <c r="B27" s="208">
        <v>25</v>
      </c>
      <c r="C27" s="208"/>
      <c r="D27" s="208"/>
      <c r="E27" s="208"/>
      <c r="F27" s="208"/>
      <c r="G27" s="208"/>
      <c r="H27" s="208"/>
      <c r="I27" s="208"/>
      <c r="J27" s="208"/>
      <c r="K27" s="208"/>
      <c r="L27" s="208"/>
      <c r="M27" s="208"/>
      <c r="N27" s="208"/>
    </row>
    <row r="28" spans="1:14">
      <c r="A28" s="790"/>
      <c r="B28" s="208">
        <v>26</v>
      </c>
      <c r="C28" s="208"/>
      <c r="D28" s="208"/>
      <c r="E28" s="208"/>
      <c r="F28" s="208"/>
      <c r="G28" s="208"/>
      <c r="H28" s="208"/>
      <c r="I28" s="208"/>
      <c r="J28" s="208"/>
      <c r="K28" s="208"/>
      <c r="L28" s="208"/>
      <c r="M28" s="208"/>
      <c r="N28" s="208"/>
    </row>
    <row r="29" spans="1:14">
      <c r="A29" s="790"/>
      <c r="B29" s="208">
        <v>27</v>
      </c>
      <c r="C29" s="208"/>
      <c r="D29" s="208"/>
      <c r="E29" s="208"/>
      <c r="F29" s="208"/>
      <c r="G29" s="208"/>
      <c r="H29" s="208"/>
      <c r="I29" s="208"/>
      <c r="J29" s="208"/>
      <c r="K29" s="208"/>
      <c r="L29" s="208"/>
      <c r="M29" s="208"/>
      <c r="N29" s="208"/>
    </row>
    <row r="30" spans="1:14">
      <c r="A30" s="790"/>
      <c r="B30" s="208">
        <v>28</v>
      </c>
      <c r="C30" s="208"/>
      <c r="D30" s="208"/>
      <c r="E30" s="208"/>
      <c r="F30" s="208"/>
      <c r="G30" s="208"/>
      <c r="H30" s="208"/>
      <c r="I30" s="208"/>
      <c r="J30" s="208"/>
      <c r="K30" s="208"/>
      <c r="L30" s="208"/>
      <c r="M30" s="208"/>
      <c r="N30" s="208"/>
    </row>
    <row r="31" spans="1:14">
      <c r="A31" s="790"/>
      <c r="B31" s="208">
        <v>29</v>
      </c>
      <c r="C31" s="208"/>
      <c r="D31" s="208"/>
      <c r="E31" s="208"/>
      <c r="F31" s="208"/>
      <c r="G31" s="208"/>
      <c r="H31" s="208"/>
      <c r="I31" s="208"/>
      <c r="J31" s="208"/>
      <c r="K31" s="208"/>
      <c r="L31" s="208"/>
      <c r="M31" s="208"/>
      <c r="N31" s="208"/>
    </row>
    <row r="32" spans="1:14">
      <c r="A32" s="790" t="s">
        <v>521</v>
      </c>
      <c r="B32" s="233">
        <v>30</v>
      </c>
      <c r="C32" s="233"/>
      <c r="D32" s="233"/>
      <c r="E32" s="233"/>
      <c r="F32" s="233"/>
      <c r="G32" s="233"/>
      <c r="H32" s="233"/>
      <c r="I32" s="233"/>
      <c r="J32" s="233"/>
      <c r="K32" s="233"/>
      <c r="L32" s="233"/>
      <c r="M32" s="233"/>
      <c r="N32" s="233"/>
    </row>
    <row r="33" spans="1:14">
      <c r="A33" s="790"/>
      <c r="B33" s="233">
        <v>31</v>
      </c>
      <c r="C33" s="233"/>
      <c r="D33" s="233"/>
      <c r="E33" s="233"/>
      <c r="F33" s="233"/>
      <c r="G33" s="233"/>
      <c r="H33" s="233"/>
      <c r="I33" s="233"/>
      <c r="J33" s="233"/>
      <c r="K33" s="233"/>
      <c r="L33" s="233"/>
      <c r="M33" s="233"/>
      <c r="N33" s="233"/>
    </row>
    <row r="34" spans="1:14">
      <c r="A34" s="790"/>
      <c r="B34" s="233">
        <v>32</v>
      </c>
      <c r="C34" s="233"/>
      <c r="D34" s="233"/>
      <c r="E34" s="233"/>
      <c r="F34" s="233"/>
      <c r="G34" s="233"/>
      <c r="H34" s="233"/>
      <c r="I34" s="233"/>
      <c r="J34" s="233"/>
      <c r="K34" s="233"/>
      <c r="L34" s="233"/>
      <c r="M34" s="233"/>
      <c r="N34" s="233"/>
    </row>
    <row r="35" spans="1:14">
      <c r="A35" s="790" t="s">
        <v>522</v>
      </c>
      <c r="B35" s="234">
        <v>33</v>
      </c>
      <c r="C35" s="213"/>
      <c r="D35" s="213"/>
      <c r="E35" s="213"/>
      <c r="F35" s="213"/>
      <c r="G35" s="213"/>
      <c r="H35" s="213"/>
      <c r="I35" s="213"/>
      <c r="J35" s="213"/>
      <c r="K35" s="213"/>
      <c r="L35" s="213"/>
      <c r="M35" s="213"/>
      <c r="N35" s="213"/>
    </row>
    <row r="36" spans="1:14">
      <c r="A36" s="790"/>
      <c r="B36" s="213">
        <v>34</v>
      </c>
      <c r="C36" s="213"/>
      <c r="D36" s="213"/>
      <c r="E36" s="213"/>
      <c r="F36" s="213"/>
      <c r="G36" s="213"/>
      <c r="H36" s="213"/>
      <c r="I36" s="213"/>
      <c r="J36" s="213"/>
      <c r="K36" s="213"/>
      <c r="L36" s="213"/>
      <c r="M36" s="213"/>
      <c r="N36" s="213"/>
    </row>
    <row r="37" spans="1:14">
      <c r="A37" s="790"/>
      <c r="B37" s="235">
        <v>35</v>
      </c>
      <c r="C37" s="213"/>
      <c r="D37" s="213"/>
      <c r="E37" s="213"/>
      <c r="F37" s="213"/>
      <c r="G37" s="213"/>
      <c r="H37" s="213"/>
      <c r="I37" s="213"/>
      <c r="J37" s="213"/>
      <c r="K37" s="213"/>
      <c r="L37" s="213"/>
      <c r="M37" s="213"/>
      <c r="N37" s="213"/>
    </row>
    <row r="38" spans="1:14">
      <c r="A38" s="790" t="s">
        <v>523</v>
      </c>
      <c r="B38" s="236">
        <v>36</v>
      </c>
      <c r="C38" s="236"/>
      <c r="D38" s="236"/>
      <c r="E38" s="236"/>
      <c r="F38" s="236"/>
      <c r="G38" s="236"/>
      <c r="H38" s="236"/>
      <c r="I38" s="236"/>
      <c r="J38" s="236"/>
      <c r="K38" s="236"/>
      <c r="L38" s="236"/>
      <c r="M38" s="236"/>
      <c r="N38" s="236"/>
    </row>
    <row r="39" spans="1:14">
      <c r="A39" s="790"/>
      <c r="B39" s="236">
        <v>37</v>
      </c>
      <c r="C39" s="236"/>
      <c r="D39" s="236"/>
      <c r="E39" s="236"/>
      <c r="F39" s="236"/>
      <c r="G39" s="236"/>
      <c r="H39" s="236"/>
      <c r="I39" s="236"/>
      <c r="J39" s="236"/>
      <c r="K39" s="236"/>
      <c r="L39" s="236"/>
      <c r="M39" s="236"/>
      <c r="N39" s="236"/>
    </row>
    <row r="40" spans="1:14">
      <c r="A40" s="790"/>
      <c r="B40" s="236">
        <v>38</v>
      </c>
      <c r="C40" s="236"/>
      <c r="D40" s="236"/>
      <c r="E40" s="236"/>
      <c r="F40" s="236"/>
      <c r="G40" s="236"/>
      <c r="H40" s="236"/>
      <c r="I40" s="236"/>
      <c r="J40" s="236"/>
      <c r="K40" s="236"/>
      <c r="L40" s="236"/>
      <c r="M40" s="236"/>
      <c r="N40" s="236"/>
    </row>
    <row r="41" spans="1:14">
      <c r="A41" s="797" t="s">
        <v>524</v>
      </c>
      <c r="B41" s="237">
        <v>39</v>
      </c>
      <c r="C41" s="238"/>
      <c r="D41" s="238"/>
      <c r="E41" s="238"/>
      <c r="F41" s="238"/>
      <c r="G41" s="238"/>
      <c r="H41" s="238"/>
      <c r="I41" s="238"/>
      <c r="J41" s="238"/>
      <c r="K41" s="238"/>
      <c r="L41" s="238"/>
      <c r="M41" s="238"/>
      <c r="N41" s="238"/>
    </row>
    <row r="42" spans="1:14">
      <c r="A42" s="797"/>
      <c r="B42" s="238">
        <v>40</v>
      </c>
      <c r="C42" s="238"/>
      <c r="D42" s="238"/>
      <c r="E42" s="238"/>
      <c r="F42" s="238"/>
      <c r="G42" s="238"/>
      <c r="H42" s="238"/>
      <c r="I42" s="238"/>
      <c r="J42" s="238"/>
      <c r="K42" s="238"/>
      <c r="L42" s="238"/>
      <c r="M42" s="238"/>
      <c r="N42" s="238"/>
    </row>
    <row r="43" spans="1:14">
      <c r="A43" s="797"/>
      <c r="B43" s="238">
        <v>41</v>
      </c>
      <c r="C43" s="238"/>
      <c r="D43" s="238"/>
      <c r="E43" s="238"/>
      <c r="F43" s="238"/>
      <c r="G43" s="238"/>
      <c r="H43" s="238"/>
      <c r="I43" s="238"/>
      <c r="J43" s="238"/>
      <c r="K43" s="238"/>
      <c r="L43" s="238"/>
      <c r="M43" s="238"/>
      <c r="N43" s="238"/>
    </row>
    <row r="44" spans="1:14">
      <c r="A44" s="797"/>
      <c r="B44" s="239">
        <v>42</v>
      </c>
      <c r="C44" s="238"/>
      <c r="D44" s="238"/>
      <c r="E44" s="238"/>
      <c r="F44" s="238"/>
      <c r="G44" s="238"/>
      <c r="H44" s="238"/>
      <c r="I44" s="238"/>
      <c r="J44" s="238"/>
      <c r="K44" s="238"/>
      <c r="L44" s="238"/>
      <c r="M44" s="238"/>
      <c r="N44" s="238"/>
    </row>
    <row r="45" spans="1:14">
      <c r="A45" s="796" t="s">
        <v>525</v>
      </c>
      <c r="B45" s="240">
        <v>43</v>
      </c>
      <c r="C45" s="240"/>
      <c r="D45" s="240"/>
      <c r="E45" s="240"/>
      <c r="F45" s="240"/>
      <c r="G45" s="240"/>
      <c r="H45" s="240"/>
      <c r="I45" s="240"/>
      <c r="J45" s="240"/>
      <c r="K45" s="240"/>
      <c r="L45" s="240"/>
      <c r="M45" s="240"/>
      <c r="N45" s="240"/>
    </row>
    <row r="46" spans="1:14">
      <c r="A46" s="796"/>
      <c r="B46" s="240">
        <v>44</v>
      </c>
      <c r="C46" s="240"/>
      <c r="D46" s="240"/>
      <c r="E46" s="240"/>
      <c r="F46" s="240"/>
      <c r="G46" s="240"/>
      <c r="H46" s="240"/>
      <c r="I46" s="240"/>
      <c r="J46" s="240"/>
      <c r="K46" s="240"/>
      <c r="L46" s="240"/>
      <c r="M46" s="240"/>
      <c r="N46" s="240"/>
    </row>
  </sheetData>
  <mergeCells count="15">
    <mergeCell ref="A45:A46"/>
    <mergeCell ref="A8:A11"/>
    <mergeCell ref="A38:A40"/>
    <mergeCell ref="A12:A15"/>
    <mergeCell ref="A23:A26"/>
    <mergeCell ref="A16:A18"/>
    <mergeCell ref="A19:A22"/>
    <mergeCell ref="A27:A31"/>
    <mergeCell ref="A32:A34"/>
    <mergeCell ref="A41:A44"/>
    <mergeCell ref="A3:A7"/>
    <mergeCell ref="A35:A37"/>
    <mergeCell ref="K1:N1"/>
    <mergeCell ref="C1:F1"/>
    <mergeCell ref="G1:J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L57"/>
  <sheetViews>
    <sheetView topLeftCell="A25" workbookViewId="0">
      <selection activeCell="A32" sqref="A32"/>
    </sheetView>
  </sheetViews>
  <sheetFormatPr baseColWidth="10" defaultColWidth="9" defaultRowHeight="15"/>
  <cols>
    <col min="1" max="1" width="43.28515625" customWidth="1"/>
    <col min="2" max="2" width="11.42578125" customWidth="1"/>
    <col min="3" max="3" width="15.7109375" customWidth="1"/>
    <col min="4" max="5" width="11.42578125" customWidth="1"/>
    <col min="6" max="6" width="17.28515625" customWidth="1"/>
    <col min="7" max="8" width="11.42578125" customWidth="1"/>
    <col min="9" max="9" width="14.42578125" bestFit="1" customWidth="1"/>
    <col min="10" max="256" width="11.42578125" customWidth="1"/>
  </cols>
  <sheetData>
    <row r="2" spans="1:6">
      <c r="A2" s="152" t="s">
        <v>526</v>
      </c>
      <c r="B2" s="152"/>
      <c r="C2" s="153" t="s">
        <v>527</v>
      </c>
      <c r="D2" s="154" t="s">
        <v>528</v>
      </c>
      <c r="E2" s="155"/>
      <c r="F2" s="153" t="s">
        <v>529</v>
      </c>
    </row>
    <row r="3" spans="1:6">
      <c r="A3" s="155"/>
      <c r="B3" s="155"/>
      <c r="C3" s="155"/>
      <c r="D3" s="155"/>
      <c r="E3" s="155"/>
      <c r="F3" s="155"/>
    </row>
    <row r="4" spans="1:6">
      <c r="A4" s="800" t="s">
        <v>530</v>
      </c>
      <c r="B4" s="152" t="s">
        <v>531</v>
      </c>
      <c r="C4" s="156">
        <v>2865518783</v>
      </c>
      <c r="D4" s="157">
        <f>C4*100/C20</f>
        <v>52.147492323513603</v>
      </c>
      <c r="E4" s="158" t="s">
        <v>531</v>
      </c>
      <c r="F4" s="156">
        <v>224807835</v>
      </c>
    </row>
    <row r="5" spans="1:6">
      <c r="A5" s="800"/>
      <c r="B5" s="152" t="s">
        <v>532</v>
      </c>
      <c r="C5" s="156"/>
      <c r="D5" s="158"/>
      <c r="E5" s="158"/>
      <c r="F5" s="156"/>
    </row>
    <row r="6" spans="1:6">
      <c r="A6" s="800"/>
      <c r="B6" s="152" t="s">
        <v>533</v>
      </c>
      <c r="C6" s="156"/>
      <c r="D6" s="158"/>
      <c r="E6" s="158" t="s">
        <v>533</v>
      </c>
      <c r="F6" s="156"/>
    </row>
    <row r="7" spans="1:6">
      <c r="A7" s="159"/>
      <c r="B7" s="155"/>
      <c r="C7" s="160"/>
      <c r="D7" s="158"/>
      <c r="E7" s="158"/>
      <c r="F7" s="160"/>
    </row>
    <row r="8" spans="1:6">
      <c r="A8" s="798" t="s">
        <v>534</v>
      </c>
      <c r="B8" s="152" t="s">
        <v>531</v>
      </c>
      <c r="C8" s="161">
        <v>230307550</v>
      </c>
      <c r="D8" s="157">
        <f>C8*100/C20</f>
        <v>4.1911996064805503</v>
      </c>
      <c r="E8" s="158" t="s">
        <v>531</v>
      </c>
      <c r="F8" s="161">
        <v>21320500</v>
      </c>
    </row>
    <row r="9" spans="1:6">
      <c r="A9" s="798"/>
      <c r="B9" s="152" t="s">
        <v>532</v>
      </c>
      <c r="C9" s="161"/>
      <c r="D9" s="158"/>
      <c r="E9" s="158"/>
      <c r="F9" s="161"/>
    </row>
    <row r="10" spans="1:6">
      <c r="A10" s="798"/>
      <c r="B10" s="152" t="s">
        <v>533</v>
      </c>
      <c r="C10" s="161"/>
      <c r="D10" s="158"/>
      <c r="E10" s="158" t="s">
        <v>533</v>
      </c>
      <c r="F10" s="161"/>
    </row>
    <row r="11" spans="1:6">
      <c r="A11" s="159"/>
      <c r="B11" s="155"/>
      <c r="C11" s="160"/>
      <c r="D11" s="158"/>
      <c r="E11" s="158"/>
      <c r="F11" s="160"/>
    </row>
    <row r="12" spans="1:6">
      <c r="A12" s="799" t="s">
        <v>535</v>
      </c>
      <c r="B12" s="152" t="s">
        <v>531</v>
      </c>
      <c r="C12" s="162">
        <v>500000000</v>
      </c>
      <c r="D12" s="157">
        <f>C12*100/C20</f>
        <v>9.099136364571093</v>
      </c>
      <c r="E12" s="158" t="s">
        <v>531</v>
      </c>
      <c r="F12" s="162">
        <v>21320500</v>
      </c>
    </row>
    <row r="13" spans="1:6">
      <c r="A13" s="799"/>
      <c r="B13" s="152" t="s">
        <v>532</v>
      </c>
      <c r="C13" s="163">
        <v>0</v>
      </c>
      <c r="D13" s="158"/>
      <c r="E13" s="158"/>
      <c r="F13" s="163"/>
    </row>
    <row r="14" spans="1:6">
      <c r="A14" s="799"/>
      <c r="B14" s="152" t="s">
        <v>533</v>
      </c>
      <c r="C14" s="163">
        <v>0</v>
      </c>
      <c r="D14" s="158"/>
      <c r="E14" s="158" t="s">
        <v>533</v>
      </c>
      <c r="F14" s="163"/>
    </row>
    <row r="15" spans="1:6">
      <c r="A15" s="159"/>
      <c r="B15" s="155"/>
      <c r="C15" s="160"/>
      <c r="D15" s="158"/>
      <c r="E15" s="158"/>
      <c r="F15" s="160"/>
    </row>
    <row r="16" spans="1:6">
      <c r="A16" s="798" t="s">
        <v>536</v>
      </c>
      <c r="B16" s="152" t="s">
        <v>531</v>
      </c>
      <c r="C16" s="164">
        <v>1899200667</v>
      </c>
      <c r="D16" s="157">
        <f>C16*100/C20</f>
        <v>34.56217170543475</v>
      </c>
      <c r="E16" s="158" t="s">
        <v>531</v>
      </c>
      <c r="F16" s="165">
        <v>707388502</v>
      </c>
    </row>
    <row r="17" spans="1:12">
      <c r="A17" s="798"/>
      <c r="B17" s="152" t="s">
        <v>532</v>
      </c>
      <c r="C17" s="166"/>
      <c r="D17" s="158"/>
      <c r="E17" s="158"/>
      <c r="F17" s="166"/>
    </row>
    <row r="18" spans="1:12">
      <c r="A18" s="798"/>
      <c r="B18" s="152" t="s">
        <v>533</v>
      </c>
      <c r="C18" s="166"/>
      <c r="D18" s="158"/>
      <c r="E18" s="158" t="s">
        <v>533</v>
      </c>
      <c r="F18" s="166"/>
    </row>
    <row r="19" spans="1:12">
      <c r="A19" s="155"/>
      <c r="B19" s="155"/>
      <c r="C19" s="160"/>
      <c r="D19" s="158"/>
      <c r="E19" s="158"/>
      <c r="F19" s="160"/>
    </row>
    <row r="20" spans="1:12">
      <c r="A20" s="167" t="s">
        <v>537</v>
      </c>
      <c r="B20" s="167" t="s">
        <v>531</v>
      </c>
      <c r="C20" s="168">
        <f>C4+C8+C12+C16</f>
        <v>5495027000</v>
      </c>
      <c r="D20" s="168">
        <f>D4+D8+D12+D16</f>
        <v>100</v>
      </c>
      <c r="E20" s="169" t="s">
        <v>531</v>
      </c>
      <c r="F20" s="168">
        <f>F4+F8+F12+F16</f>
        <v>974837337</v>
      </c>
      <c r="I20">
        <v>5495027000</v>
      </c>
      <c r="J20">
        <v>100</v>
      </c>
    </row>
    <row r="21" spans="1:12">
      <c r="A21" s="167"/>
      <c r="B21" s="167" t="s">
        <v>532</v>
      </c>
      <c r="C21" s="168"/>
      <c r="D21" s="170"/>
      <c r="E21" s="169"/>
      <c r="F21" s="168"/>
      <c r="I21" s="199">
        <f>C4</f>
        <v>2865518783</v>
      </c>
      <c r="J21" s="199">
        <f>I21*J20/I20</f>
        <v>52.147492323513603</v>
      </c>
    </row>
    <row r="22" spans="1:12">
      <c r="A22" s="167"/>
      <c r="B22" s="167" t="s">
        <v>533</v>
      </c>
      <c r="C22" s="168"/>
      <c r="D22" s="170"/>
      <c r="E22" s="169" t="s">
        <v>533</v>
      </c>
      <c r="F22" s="168"/>
    </row>
    <row r="23" spans="1:12">
      <c r="A23" s="155"/>
      <c r="B23" s="155"/>
      <c r="C23" s="160"/>
      <c r="D23" s="158"/>
      <c r="E23" s="158"/>
      <c r="F23" s="160"/>
    </row>
    <row r="24" spans="1:12">
      <c r="A24" s="155"/>
      <c r="B24" s="152" t="s">
        <v>538</v>
      </c>
      <c r="C24" s="160"/>
      <c r="D24" s="158"/>
      <c r="E24" s="171" t="s">
        <v>538</v>
      </c>
      <c r="F24" s="160"/>
    </row>
    <row r="28" spans="1:12">
      <c r="A28" s="172" t="s">
        <v>539</v>
      </c>
    </row>
    <row r="29" spans="1:12">
      <c r="A29" s="56" t="s">
        <v>64</v>
      </c>
      <c r="B29" s="56" t="s">
        <v>65</v>
      </c>
      <c r="C29" s="56" t="s">
        <v>66</v>
      </c>
      <c r="D29" s="56" t="s">
        <v>67</v>
      </c>
      <c r="E29" s="56" t="s">
        <v>68</v>
      </c>
      <c r="F29" s="56" t="s">
        <v>69</v>
      </c>
      <c r="G29" s="56" t="s">
        <v>70</v>
      </c>
      <c r="H29" s="56" t="s">
        <v>71</v>
      </c>
      <c r="I29" s="56" t="s">
        <v>72</v>
      </c>
      <c r="J29" s="56" t="s">
        <v>73</v>
      </c>
      <c r="K29" s="56" t="s">
        <v>41</v>
      </c>
    </row>
    <row r="30" spans="1:12">
      <c r="A30" t="s">
        <v>540</v>
      </c>
    </row>
    <row r="31" spans="1:12">
      <c r="A31" s="200">
        <v>1.7070576923076917E-2</v>
      </c>
      <c r="B31" s="200">
        <v>2.8897499999999989E-2</v>
      </c>
      <c r="C31" s="200">
        <v>2.8897499999999989E-2</v>
      </c>
      <c r="D31" s="200">
        <v>2.8897499999999989E-2</v>
      </c>
      <c r="E31" s="200">
        <v>2.8897499999999989E-2</v>
      </c>
      <c r="F31" s="200">
        <v>2.8897499999999989E-2</v>
      </c>
      <c r="G31" s="200">
        <v>2.8897499999999989E-2</v>
      </c>
      <c r="H31" s="200">
        <v>2.8897499999999989E-2</v>
      </c>
      <c r="I31" s="200">
        <v>2.8897499999999989E-2</v>
      </c>
      <c r="J31" s="200">
        <v>2.8897499999999989E-2</v>
      </c>
      <c r="K31" s="200">
        <v>2.2839807692307684E-2</v>
      </c>
      <c r="L31" s="200">
        <f>SUM(A31:K31)</f>
        <v>0.2999878846153845</v>
      </c>
    </row>
    <row r="32" spans="1:12">
      <c r="A32" s="200">
        <v>1.4250000000000001E-2</v>
      </c>
      <c r="B32" s="200">
        <v>2.4083333333333332E-2</v>
      </c>
      <c r="C32" s="200">
        <v>2.4083333333333332E-2</v>
      </c>
      <c r="D32" s="200">
        <v>2.4083333333333332E-2</v>
      </c>
      <c r="E32" s="200">
        <v>2.4083333333333332E-2</v>
      </c>
      <c r="F32" s="200">
        <v>2.4083333333333332E-2</v>
      </c>
      <c r="G32" s="200">
        <v>2.4083333333333332E-2</v>
      </c>
      <c r="H32" s="200">
        <v>2.4083333333333332E-2</v>
      </c>
      <c r="I32" s="200">
        <v>2.4083333333333332E-2</v>
      </c>
      <c r="J32" s="200">
        <v>2.4083333333333332E-2</v>
      </c>
      <c r="K32" s="200">
        <v>1.9000000000000003E-2</v>
      </c>
      <c r="L32" s="200">
        <f>SUM(A32:K32)</f>
        <v>0.25000000000000006</v>
      </c>
    </row>
    <row r="33" spans="1:12">
      <c r="D33" s="201"/>
    </row>
    <row r="34" spans="1:12">
      <c r="A34" s="172" t="s">
        <v>541</v>
      </c>
      <c r="C34">
        <v>25</v>
      </c>
    </row>
    <row r="35" spans="1:12">
      <c r="A35" s="56" t="s">
        <v>64</v>
      </c>
      <c r="B35" s="56" t="s">
        <v>65</v>
      </c>
      <c r="C35" s="56" t="s">
        <v>66</v>
      </c>
      <c r="D35" s="56" t="s">
        <v>67</v>
      </c>
      <c r="E35" s="56" t="s">
        <v>68</v>
      </c>
      <c r="F35" s="56" t="s">
        <v>69</v>
      </c>
      <c r="G35" s="56" t="s">
        <v>70</v>
      </c>
      <c r="H35" s="56" t="s">
        <v>71</v>
      </c>
      <c r="I35" s="56" t="s">
        <v>72</v>
      </c>
      <c r="J35" s="56" t="s">
        <v>73</v>
      </c>
      <c r="K35" s="56" t="s">
        <v>41</v>
      </c>
    </row>
    <row r="36" spans="1:12">
      <c r="A36" s="202">
        <f t="shared" ref="A36:K36" si="0">25/11</f>
        <v>2.2727272727272729</v>
      </c>
      <c r="B36" s="202">
        <f t="shared" si="0"/>
        <v>2.2727272727272729</v>
      </c>
      <c r="C36" s="202">
        <f t="shared" si="0"/>
        <v>2.2727272727272729</v>
      </c>
      <c r="D36" s="202">
        <f t="shared" si="0"/>
        <v>2.2727272727272729</v>
      </c>
      <c r="E36" s="202">
        <f t="shared" si="0"/>
        <v>2.2727272727272729</v>
      </c>
      <c r="F36" s="202">
        <f t="shared" si="0"/>
        <v>2.2727272727272729</v>
      </c>
      <c r="G36" s="202">
        <f t="shared" si="0"/>
        <v>2.2727272727272729</v>
      </c>
      <c r="H36" s="202">
        <f t="shared" si="0"/>
        <v>2.2727272727272729</v>
      </c>
      <c r="I36" s="202">
        <f t="shared" si="0"/>
        <v>2.2727272727272729</v>
      </c>
      <c r="J36" s="202">
        <f t="shared" si="0"/>
        <v>2.2727272727272729</v>
      </c>
      <c r="K36" s="202">
        <f t="shared" si="0"/>
        <v>2.2727272727272729</v>
      </c>
      <c r="L36">
        <f>SUM(A36:K36)</f>
        <v>25.000000000000004</v>
      </c>
    </row>
    <row r="52" spans="1:2">
      <c r="A52">
        <v>14</v>
      </c>
      <c r="B52">
        <v>2</v>
      </c>
    </row>
    <row r="53" spans="1:2">
      <c r="A53">
        <v>8</v>
      </c>
    </row>
    <row r="56" spans="1:2">
      <c r="A56">
        <f>A53*B52</f>
        <v>16</v>
      </c>
    </row>
    <row r="57" spans="1:2">
      <c r="A57">
        <f>A56/A52</f>
        <v>1.1428571428571428</v>
      </c>
    </row>
  </sheetData>
  <mergeCells count="4">
    <mergeCell ref="A16:A18"/>
    <mergeCell ref="A12:A14"/>
    <mergeCell ref="A4:A6"/>
    <mergeCell ref="A8:A10"/>
  </mergeCells>
  <hyperlinks>
    <hyperlink ref="A34" r:id="rId1" xr:uid="{00000000-0004-0000-0A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4CDDD"/>
  </sheetPr>
  <dimension ref="A3:AC30"/>
  <sheetViews>
    <sheetView topLeftCell="A14" workbookViewId="0">
      <selection activeCell="AE22" sqref="AE22"/>
    </sheetView>
  </sheetViews>
  <sheetFormatPr baseColWidth="10" defaultColWidth="11.42578125" defaultRowHeight="15"/>
  <cols>
    <col min="1" max="1" width="17.7109375" style="1" customWidth="1"/>
    <col min="2" max="2" width="11.42578125" style="1"/>
    <col min="3" max="3" width="17.28515625" style="1" bestFit="1" customWidth="1"/>
    <col min="4" max="4" width="16.5703125" style="1" bestFit="1" customWidth="1"/>
    <col min="5" max="5" width="15.5703125" style="1" bestFit="1" customWidth="1"/>
    <col min="6" max="6" width="16.5703125" style="1" bestFit="1" customWidth="1"/>
    <col min="7" max="7" width="17.42578125" style="1" bestFit="1" customWidth="1"/>
    <col min="8" max="8" width="16.5703125" style="1" hidden="1" customWidth="1"/>
    <col min="9" max="9" width="8" style="1" hidden="1" customWidth="1"/>
    <col min="10" max="10" width="16.5703125" style="1" hidden="1" customWidth="1"/>
    <col min="11" max="11" width="14" style="1" hidden="1" customWidth="1"/>
    <col min="12" max="12" width="16.5703125" style="1" hidden="1" customWidth="1"/>
    <col min="13" max="13" width="14" style="1" hidden="1" customWidth="1"/>
    <col min="14" max="14" width="17.42578125" style="1" hidden="1" customWidth="1"/>
    <col min="15" max="15" width="14" style="1" hidden="1" customWidth="1"/>
    <col min="16" max="16" width="16.5703125" style="1" hidden="1" customWidth="1"/>
    <col min="17" max="17" width="8" style="1" hidden="1" customWidth="1"/>
    <col min="18" max="18" width="16.5703125" style="1" hidden="1" customWidth="1"/>
    <col min="19" max="19" width="8" style="1" hidden="1" customWidth="1"/>
    <col min="20" max="20" width="16.5703125" style="1" hidden="1" customWidth="1"/>
    <col min="21" max="21" width="8" style="1" hidden="1" customWidth="1"/>
    <col min="22" max="22" width="16.5703125" style="1" hidden="1" customWidth="1"/>
    <col min="23" max="23" width="8" style="1" hidden="1" customWidth="1"/>
    <col min="24" max="24" width="16.5703125" style="1" hidden="1" customWidth="1"/>
    <col min="25" max="25" width="8" style="1" hidden="1" customWidth="1"/>
    <col min="26" max="26" width="16.5703125" style="1" hidden="1" customWidth="1"/>
    <col min="27" max="27" width="8" style="1" hidden="1" customWidth="1"/>
    <col min="28" max="28" width="16.5703125" style="1" bestFit="1" customWidth="1"/>
    <col min="29" max="29" width="16.7109375" style="1" customWidth="1"/>
    <col min="30" max="16384" width="11.42578125" style="1"/>
  </cols>
  <sheetData>
    <row r="3" spans="1:29">
      <c r="B3" s="2"/>
      <c r="C3" s="3" t="s">
        <v>28</v>
      </c>
      <c r="D3" s="3" t="s">
        <v>29</v>
      </c>
      <c r="E3" s="4" t="s">
        <v>30</v>
      </c>
      <c r="F3" s="2"/>
      <c r="G3" s="5" t="s">
        <v>3</v>
      </c>
      <c r="H3" s="3" t="s">
        <v>4</v>
      </c>
      <c r="K3" s="3" t="s">
        <v>31</v>
      </c>
      <c r="L3" s="3" t="s">
        <v>1</v>
      </c>
      <c r="M3" s="4" t="s">
        <v>2</v>
      </c>
      <c r="N3" s="5" t="s">
        <v>3</v>
      </c>
      <c r="O3" s="3" t="s">
        <v>4</v>
      </c>
    </row>
    <row r="4" spans="1:29">
      <c r="B4" s="2" t="s">
        <v>5</v>
      </c>
      <c r="C4" s="2">
        <v>2865518321</v>
      </c>
      <c r="D4" s="2">
        <f>+E4-C4</f>
        <v>462</v>
      </c>
      <c r="E4" s="2">
        <v>2865518783</v>
      </c>
      <c r="F4" s="8">
        <f>+E4/$E$8</f>
        <v>0.52147492323513611</v>
      </c>
      <c r="G4" s="7" t="e">
        <f>+#REF!</f>
        <v>#REF!</v>
      </c>
      <c r="H4" s="2" t="e">
        <f>+E4-G4</f>
        <v>#REF!</v>
      </c>
      <c r="J4" s="9">
        <v>232218004.44</v>
      </c>
      <c r="K4" s="2">
        <v>224807834.5</v>
      </c>
      <c r="L4" s="2">
        <f>3867333+1+1</f>
        <v>3867335</v>
      </c>
      <c r="M4" s="2">
        <f>+K4-L4</f>
        <v>220940499.5</v>
      </c>
      <c r="N4" s="7">
        <f>+'[1]Metas 1 PA proyecto'!O25</f>
        <v>0</v>
      </c>
      <c r="O4" s="2">
        <f>+K4-N4</f>
        <v>224807834.5</v>
      </c>
    </row>
    <row r="5" spans="1:29">
      <c r="B5" s="2" t="s">
        <v>6</v>
      </c>
      <c r="C5" s="2">
        <v>230307550</v>
      </c>
      <c r="D5" s="2">
        <f t="shared" ref="D5:D7" si="0">+E5-C5</f>
        <v>0</v>
      </c>
      <c r="E5" s="2">
        <v>230307550</v>
      </c>
      <c r="F5" s="8">
        <f t="shared" ref="F5:F7" si="1">+E5/$E$8</f>
        <v>4.1911996064805508E-2</v>
      </c>
      <c r="G5" s="7" t="e">
        <f>+#REF!</f>
        <v>#REF!</v>
      </c>
      <c r="H5" s="2" t="e">
        <f t="shared" ref="H5:H7" si="2">+E5-G5</f>
        <v>#REF!</v>
      </c>
      <c r="J5" s="9">
        <v>27853639.439999994</v>
      </c>
      <c r="K5" s="2">
        <v>21320499.5</v>
      </c>
      <c r="L5" s="2"/>
      <c r="M5" s="2">
        <f>+K5-L5</f>
        <v>21320499.5</v>
      </c>
      <c r="N5" s="7">
        <f>+'[1]Metas 2 PA proyecto'!O25</f>
        <v>0</v>
      </c>
      <c r="O5" s="2">
        <f t="shared" ref="O5:O7" si="3">+K5-N5</f>
        <v>21320499.5</v>
      </c>
    </row>
    <row r="6" spans="1:29">
      <c r="B6" s="2" t="s">
        <v>7</v>
      </c>
      <c r="C6" s="2">
        <v>500000000</v>
      </c>
      <c r="D6" s="2">
        <f t="shared" si="0"/>
        <v>0</v>
      </c>
      <c r="E6" s="2">
        <v>500000000</v>
      </c>
      <c r="F6" s="8">
        <f t="shared" si="1"/>
        <v>9.0991363645710935E-2</v>
      </c>
      <c r="G6" s="7" t="e">
        <f>+#REF!</f>
        <v>#REF!</v>
      </c>
      <c r="H6" s="2" t="e">
        <f t="shared" si="2"/>
        <v>#REF!</v>
      </c>
      <c r="J6" s="9">
        <v>0</v>
      </c>
      <c r="K6" s="2">
        <v>21320499.5</v>
      </c>
      <c r="L6" s="2"/>
      <c r="M6" s="2">
        <f>+K6-L6</f>
        <v>21320499.5</v>
      </c>
      <c r="N6" s="7">
        <f>+'[1]Metas 3 PA proyecto'!O25</f>
        <v>0</v>
      </c>
      <c r="O6" s="2">
        <f t="shared" si="3"/>
        <v>21320499.5</v>
      </c>
    </row>
    <row r="7" spans="1:29">
      <c r="B7" s="2" t="s">
        <v>8</v>
      </c>
      <c r="C7" s="2">
        <v>1899200667</v>
      </c>
      <c r="D7" s="2">
        <f t="shared" si="0"/>
        <v>0</v>
      </c>
      <c r="E7" s="2">
        <v>1899200667</v>
      </c>
      <c r="F7" s="8">
        <f t="shared" si="1"/>
        <v>0.34562171705434752</v>
      </c>
      <c r="G7" s="7" t="e">
        <f>+#REF!</f>
        <v>#REF!</v>
      </c>
      <c r="H7" s="2" t="e">
        <f t="shared" si="2"/>
        <v>#REF!</v>
      </c>
      <c r="J7" s="9">
        <v>714765691.12</v>
      </c>
      <c r="K7" s="2">
        <v>707388501.5</v>
      </c>
      <c r="L7" s="2">
        <v>4782</v>
      </c>
      <c r="M7" s="2">
        <f>+K7-L7</f>
        <v>707383719.5</v>
      </c>
      <c r="N7" s="7">
        <f>+'[1]Metas 4 PA proyecto'!O25</f>
        <v>0</v>
      </c>
      <c r="O7" s="2">
        <f t="shared" si="3"/>
        <v>707388501.5</v>
      </c>
    </row>
    <row r="8" spans="1:29">
      <c r="B8" s="2"/>
      <c r="C8" s="3">
        <f>SUM(C4:C7)</f>
        <v>5495026538</v>
      </c>
      <c r="D8" s="2"/>
      <c r="E8" s="3">
        <f>SUM(E4:E7)</f>
        <v>5495027000</v>
      </c>
      <c r="F8" s="3"/>
      <c r="G8" s="5" t="e">
        <f t="shared" ref="G8" si="4">SUM(G4:G7)</f>
        <v>#REF!</v>
      </c>
      <c r="K8" s="3">
        <f>SUM(K4:K7)</f>
        <v>974837335</v>
      </c>
      <c r="L8" s="3">
        <f>SUM(L4:L7)</f>
        <v>3872117</v>
      </c>
      <c r="M8" s="3">
        <f>SUM(M4:M7)</f>
        <v>970965218</v>
      </c>
      <c r="N8" s="5">
        <f t="shared" ref="N8" si="5">SUM(N4:N7)</f>
        <v>0</v>
      </c>
    </row>
    <row r="12" spans="1:29">
      <c r="D12" s="380" t="s">
        <v>9</v>
      </c>
      <c r="E12" s="380"/>
      <c r="F12" s="380" t="s">
        <v>10</v>
      </c>
      <c r="G12" s="380"/>
      <c r="H12" s="380" t="s">
        <v>11</v>
      </c>
      <c r="I12" s="380"/>
      <c r="J12" s="380" t="s">
        <v>12</v>
      </c>
      <c r="K12" s="380"/>
      <c r="L12" s="380" t="s">
        <v>13</v>
      </c>
      <c r="M12" s="380"/>
      <c r="N12" s="380" t="s">
        <v>14</v>
      </c>
      <c r="O12" s="380"/>
      <c r="P12" s="380" t="s">
        <v>15</v>
      </c>
      <c r="Q12" s="380"/>
      <c r="R12" s="380" t="s">
        <v>16</v>
      </c>
      <c r="S12" s="380"/>
      <c r="T12" s="380" t="s">
        <v>17</v>
      </c>
      <c r="U12" s="380"/>
      <c r="V12" s="380" t="s">
        <v>18</v>
      </c>
      <c r="W12" s="380"/>
      <c r="X12" s="380" t="s">
        <v>19</v>
      </c>
      <c r="Y12" s="380"/>
      <c r="Z12" s="380" t="s">
        <v>20</v>
      </c>
      <c r="AA12" s="380"/>
      <c r="AB12" s="380" t="s">
        <v>21</v>
      </c>
      <c r="AC12" s="380"/>
    </row>
    <row r="13" spans="1:29">
      <c r="B13" s="2"/>
      <c r="C13" s="3" t="s">
        <v>30</v>
      </c>
      <c r="D13" s="3" t="s">
        <v>32</v>
      </c>
      <c r="E13" s="4" t="s">
        <v>23</v>
      </c>
      <c r="F13" s="3" t="s">
        <v>32</v>
      </c>
      <c r="G13" s="4" t="s">
        <v>23</v>
      </c>
      <c r="H13" s="3" t="s">
        <v>32</v>
      </c>
      <c r="I13" s="4" t="s">
        <v>23</v>
      </c>
      <c r="J13" s="3" t="s">
        <v>32</v>
      </c>
      <c r="K13" s="4" t="s">
        <v>23</v>
      </c>
      <c r="L13" s="3" t="s">
        <v>32</v>
      </c>
      <c r="M13" s="4" t="s">
        <v>23</v>
      </c>
      <c r="N13" s="3" t="s">
        <v>32</v>
      </c>
      <c r="O13" s="4" t="s">
        <v>23</v>
      </c>
      <c r="P13" s="3" t="s">
        <v>32</v>
      </c>
      <c r="Q13" s="4" t="s">
        <v>23</v>
      </c>
      <c r="R13" s="3" t="s">
        <v>32</v>
      </c>
      <c r="S13" s="4" t="s">
        <v>23</v>
      </c>
      <c r="T13" s="3" t="s">
        <v>32</v>
      </c>
      <c r="U13" s="4" t="s">
        <v>23</v>
      </c>
      <c r="V13" s="3" t="s">
        <v>32</v>
      </c>
      <c r="W13" s="4" t="s">
        <v>23</v>
      </c>
      <c r="X13" s="3" t="s">
        <v>32</v>
      </c>
      <c r="Y13" s="4" t="s">
        <v>23</v>
      </c>
      <c r="Z13" s="3" t="s">
        <v>32</v>
      </c>
      <c r="AA13" s="4" t="s">
        <v>23</v>
      </c>
      <c r="AB13" s="3" t="s">
        <v>32</v>
      </c>
      <c r="AC13" s="4" t="s">
        <v>23</v>
      </c>
    </row>
    <row r="14" spans="1:29">
      <c r="A14" s="381" t="s">
        <v>24</v>
      </c>
      <c r="B14" s="2" t="s">
        <v>5</v>
      </c>
      <c r="C14" s="2">
        <f>+E4</f>
        <v>2865518783</v>
      </c>
      <c r="D14" s="2">
        <v>330359035</v>
      </c>
      <c r="E14" s="2">
        <v>0</v>
      </c>
      <c r="F14" s="2">
        <f>+AB14-D14</f>
        <v>285761424</v>
      </c>
      <c r="G14" s="2">
        <f>+AC14-E14</f>
        <v>11653867</v>
      </c>
      <c r="H14" s="2"/>
      <c r="I14" s="2"/>
      <c r="J14" s="2"/>
      <c r="K14" s="2"/>
      <c r="L14" s="2"/>
      <c r="M14" s="2"/>
      <c r="N14" s="2"/>
      <c r="O14" s="2"/>
      <c r="P14" s="2"/>
      <c r="Q14" s="2"/>
      <c r="R14" s="2"/>
      <c r="S14" s="2"/>
      <c r="T14" s="2"/>
      <c r="U14" s="2"/>
      <c r="V14" s="2"/>
      <c r="W14" s="2"/>
      <c r="X14" s="2"/>
      <c r="Y14" s="2"/>
      <c r="Z14" s="2"/>
      <c r="AA14" s="2"/>
      <c r="AB14" s="2">
        <v>616120459</v>
      </c>
      <c r="AC14" s="2">
        <v>11653867</v>
      </c>
    </row>
    <row r="15" spans="1:29">
      <c r="A15" s="381"/>
      <c r="B15" s="2" t="s">
        <v>6</v>
      </c>
      <c r="C15" s="2">
        <f t="shared" ref="C15:C17" si="6">+E5</f>
        <v>230307550</v>
      </c>
      <c r="D15" s="2">
        <v>116998635</v>
      </c>
      <c r="E15" s="2">
        <v>0</v>
      </c>
      <c r="F15" s="2">
        <f t="shared" ref="F15:F17" si="7">+AB15-D15</f>
        <v>72394740</v>
      </c>
      <c r="G15" s="2">
        <f t="shared" ref="G15:G17" si="8">+AC15-E15</f>
        <v>928106.8</v>
      </c>
      <c r="H15" s="2"/>
      <c r="I15" s="2"/>
      <c r="J15" s="2"/>
      <c r="K15" s="2"/>
      <c r="L15" s="2"/>
      <c r="M15" s="2"/>
      <c r="N15" s="2"/>
      <c r="O15" s="2"/>
      <c r="P15" s="2"/>
      <c r="Q15" s="2"/>
      <c r="R15" s="2"/>
      <c r="S15" s="2"/>
      <c r="T15" s="2"/>
      <c r="U15" s="2"/>
      <c r="V15" s="2"/>
      <c r="W15" s="2"/>
      <c r="X15" s="2"/>
      <c r="Y15" s="2"/>
      <c r="Z15" s="2"/>
      <c r="AA15" s="2"/>
      <c r="AB15" s="2">
        <v>189393375</v>
      </c>
      <c r="AC15" s="2">
        <v>928106.8</v>
      </c>
    </row>
    <row r="16" spans="1:29">
      <c r="A16" s="381"/>
      <c r="B16" s="2" t="s">
        <v>7</v>
      </c>
      <c r="C16" s="2">
        <f t="shared" si="6"/>
        <v>500000000</v>
      </c>
      <c r="D16" s="2">
        <v>3571035</v>
      </c>
      <c r="E16" s="2">
        <v>0</v>
      </c>
      <c r="F16" s="2">
        <f t="shared" si="7"/>
        <v>0</v>
      </c>
      <c r="G16" s="2">
        <f t="shared" si="8"/>
        <v>0</v>
      </c>
      <c r="H16" s="2"/>
      <c r="I16" s="2"/>
      <c r="J16" s="2"/>
      <c r="K16" s="2"/>
      <c r="L16" s="2"/>
      <c r="M16" s="2"/>
      <c r="N16" s="2"/>
      <c r="O16" s="2"/>
      <c r="P16" s="2"/>
      <c r="Q16" s="2"/>
      <c r="R16" s="2"/>
      <c r="S16" s="2"/>
      <c r="T16" s="2"/>
      <c r="U16" s="2"/>
      <c r="V16" s="2"/>
      <c r="W16" s="2"/>
      <c r="X16" s="2"/>
      <c r="Y16" s="2"/>
      <c r="Z16" s="2"/>
      <c r="AA16" s="2"/>
      <c r="AB16" s="2">
        <v>3571035</v>
      </c>
      <c r="AC16" s="2">
        <v>0</v>
      </c>
    </row>
    <row r="17" spans="1:29">
      <c r="A17" s="381"/>
      <c r="B17" s="2" t="s">
        <v>8</v>
      </c>
      <c r="C17" s="2">
        <f t="shared" si="6"/>
        <v>1899200667</v>
      </c>
      <c r="D17" s="2">
        <v>684421435</v>
      </c>
      <c r="E17" s="2">
        <v>0</v>
      </c>
      <c r="F17" s="2">
        <f t="shared" si="7"/>
        <v>198617320</v>
      </c>
      <c r="G17" s="2">
        <f t="shared" si="8"/>
        <v>10755627.199999999</v>
      </c>
      <c r="H17" s="2"/>
      <c r="I17" s="2"/>
      <c r="J17" s="2"/>
      <c r="K17" s="2"/>
      <c r="L17" s="2"/>
      <c r="M17" s="2"/>
      <c r="N17" s="2"/>
      <c r="O17" s="2"/>
      <c r="P17" s="2"/>
      <c r="Q17" s="2"/>
      <c r="R17" s="2"/>
      <c r="S17" s="2"/>
      <c r="T17" s="2"/>
      <c r="U17" s="2"/>
      <c r="V17" s="2"/>
      <c r="W17" s="2"/>
      <c r="X17" s="2"/>
      <c r="Y17" s="2"/>
      <c r="Z17" s="2"/>
      <c r="AA17" s="2"/>
      <c r="AB17" s="2">
        <v>883038755</v>
      </c>
      <c r="AC17" s="2">
        <v>10755627.199999999</v>
      </c>
    </row>
    <row r="18" spans="1:29">
      <c r="A18" s="381"/>
      <c r="B18" s="2"/>
      <c r="C18" s="3">
        <f>SUM(C14:C17)</f>
        <v>5495027000</v>
      </c>
      <c r="D18" s="3">
        <f t="shared" ref="D18:AC18" si="9">SUM(D14:D17)</f>
        <v>1135350140</v>
      </c>
      <c r="E18" s="3">
        <f t="shared" si="9"/>
        <v>0</v>
      </c>
      <c r="F18" s="3">
        <f t="shared" si="9"/>
        <v>556773484</v>
      </c>
      <c r="G18" s="3">
        <f t="shared" si="9"/>
        <v>23337601</v>
      </c>
      <c r="H18" s="3">
        <f t="shared" si="9"/>
        <v>0</v>
      </c>
      <c r="I18" s="3">
        <f t="shared" si="9"/>
        <v>0</v>
      </c>
      <c r="J18" s="3">
        <f t="shared" si="9"/>
        <v>0</v>
      </c>
      <c r="K18" s="3">
        <f t="shared" si="9"/>
        <v>0</v>
      </c>
      <c r="L18" s="3">
        <f t="shared" si="9"/>
        <v>0</v>
      </c>
      <c r="M18" s="3">
        <f t="shared" si="9"/>
        <v>0</v>
      </c>
      <c r="N18" s="3">
        <f t="shared" si="9"/>
        <v>0</v>
      </c>
      <c r="O18" s="3">
        <f t="shared" si="9"/>
        <v>0</v>
      </c>
      <c r="P18" s="3">
        <f t="shared" si="9"/>
        <v>0</v>
      </c>
      <c r="Q18" s="3">
        <f t="shared" si="9"/>
        <v>0</v>
      </c>
      <c r="R18" s="3">
        <f t="shared" si="9"/>
        <v>0</v>
      </c>
      <c r="S18" s="3">
        <f t="shared" si="9"/>
        <v>0</v>
      </c>
      <c r="T18" s="3">
        <f t="shared" si="9"/>
        <v>0</v>
      </c>
      <c r="U18" s="3">
        <f t="shared" si="9"/>
        <v>0</v>
      </c>
      <c r="V18" s="3">
        <f t="shared" si="9"/>
        <v>0</v>
      </c>
      <c r="W18" s="3">
        <f t="shared" si="9"/>
        <v>0</v>
      </c>
      <c r="X18" s="3">
        <f t="shared" si="9"/>
        <v>0</v>
      </c>
      <c r="Y18" s="3">
        <f t="shared" si="9"/>
        <v>0</v>
      </c>
      <c r="Z18" s="3">
        <f t="shared" si="9"/>
        <v>0</v>
      </c>
      <c r="AA18" s="3">
        <f t="shared" si="9"/>
        <v>0</v>
      </c>
      <c r="AB18" s="3">
        <f t="shared" si="9"/>
        <v>1692123624</v>
      </c>
      <c r="AC18" s="3">
        <f t="shared" si="9"/>
        <v>23337601</v>
      </c>
    </row>
    <row r="20" spans="1:29">
      <c r="A20" s="382" t="s">
        <v>26</v>
      </c>
      <c r="B20" s="2" t="s">
        <v>5</v>
      </c>
      <c r="C20" s="2">
        <v>2865518783</v>
      </c>
      <c r="D20" s="2" t="e">
        <f>+#REF!</f>
        <v>#REF!</v>
      </c>
      <c r="E20" s="2"/>
      <c r="F20" s="2" t="e">
        <f>+#REF!</f>
        <v>#REF!</v>
      </c>
      <c r="G20" s="2" t="e">
        <f>+#REF!</f>
        <v>#REF!</v>
      </c>
      <c r="H20" s="2"/>
      <c r="I20" s="2"/>
      <c r="J20" s="2"/>
      <c r="K20" s="2"/>
      <c r="L20" s="2"/>
      <c r="M20" s="2"/>
      <c r="N20" s="2"/>
      <c r="O20" s="2"/>
      <c r="P20" s="2"/>
      <c r="Q20" s="2"/>
      <c r="R20" s="2"/>
      <c r="S20" s="2"/>
      <c r="T20" s="2"/>
      <c r="U20" s="2"/>
      <c r="V20" s="2"/>
      <c r="W20" s="2"/>
      <c r="X20" s="2"/>
      <c r="Y20" s="2"/>
      <c r="Z20" s="2"/>
      <c r="AA20" s="2"/>
      <c r="AB20" s="2" t="e">
        <f>+D20+F20</f>
        <v>#REF!</v>
      </c>
      <c r="AC20" s="2" t="e">
        <f>+E20+G20</f>
        <v>#REF!</v>
      </c>
    </row>
    <row r="21" spans="1:29">
      <c r="A21" s="382"/>
      <c r="B21" s="2" t="s">
        <v>6</v>
      </c>
      <c r="C21" s="2">
        <v>230307550</v>
      </c>
      <c r="D21" s="2" t="e">
        <f>+#REF!</f>
        <v>#REF!</v>
      </c>
      <c r="E21" s="2"/>
      <c r="F21" s="2" t="e">
        <f>+#REF!</f>
        <v>#REF!</v>
      </c>
      <c r="G21" s="2" t="e">
        <f>+#REF!</f>
        <v>#REF!</v>
      </c>
      <c r="H21" s="2"/>
      <c r="I21" s="2"/>
      <c r="J21" s="2"/>
      <c r="K21" s="2"/>
      <c r="L21" s="2"/>
      <c r="M21" s="2"/>
      <c r="N21" s="2"/>
      <c r="O21" s="2"/>
      <c r="P21" s="2"/>
      <c r="Q21" s="2"/>
      <c r="R21" s="2"/>
      <c r="S21" s="2"/>
      <c r="T21" s="2"/>
      <c r="U21" s="2"/>
      <c r="V21" s="2"/>
      <c r="W21" s="2"/>
      <c r="X21" s="2"/>
      <c r="Y21" s="2"/>
      <c r="Z21" s="2"/>
      <c r="AA21" s="2"/>
      <c r="AB21" s="2" t="e">
        <f t="shared" ref="AB21:AB23" si="10">+D21+F21</f>
        <v>#REF!</v>
      </c>
      <c r="AC21" s="2" t="e">
        <f t="shared" ref="AC21:AC23" si="11">+E21+G21</f>
        <v>#REF!</v>
      </c>
    </row>
    <row r="22" spans="1:29">
      <c r="A22" s="382"/>
      <c r="B22" s="2" t="s">
        <v>7</v>
      </c>
      <c r="C22" s="2">
        <v>500000000</v>
      </c>
      <c r="D22" s="2" t="e">
        <f>+#REF!</f>
        <v>#REF!</v>
      </c>
      <c r="E22" s="2"/>
      <c r="F22" s="2" t="e">
        <f>+#REF!</f>
        <v>#REF!</v>
      </c>
      <c r="G22" s="2" t="e">
        <f>+#REF!</f>
        <v>#REF!</v>
      </c>
      <c r="H22" s="2"/>
      <c r="I22" s="2"/>
      <c r="J22" s="2"/>
      <c r="K22" s="2"/>
      <c r="L22" s="2"/>
      <c r="M22" s="2"/>
      <c r="N22" s="2"/>
      <c r="O22" s="2"/>
      <c r="P22" s="2"/>
      <c r="Q22" s="2"/>
      <c r="R22" s="2"/>
      <c r="S22" s="2"/>
      <c r="T22" s="2"/>
      <c r="U22" s="2"/>
      <c r="V22" s="2"/>
      <c r="W22" s="2"/>
      <c r="X22" s="2"/>
      <c r="Y22" s="2"/>
      <c r="Z22" s="2"/>
      <c r="AA22" s="2"/>
      <c r="AB22" s="2" t="e">
        <f t="shared" si="10"/>
        <v>#REF!</v>
      </c>
      <c r="AC22" s="2" t="e">
        <f t="shared" si="11"/>
        <v>#REF!</v>
      </c>
    </row>
    <row r="23" spans="1:29">
      <c r="A23" s="382"/>
      <c r="B23" s="2" t="s">
        <v>8</v>
      </c>
      <c r="C23" s="2">
        <v>1899200667</v>
      </c>
      <c r="D23" s="2" t="e">
        <f>+#REF!</f>
        <v>#REF!</v>
      </c>
      <c r="E23" s="2"/>
      <c r="F23" s="2" t="e">
        <f>+#REF!</f>
        <v>#REF!</v>
      </c>
      <c r="G23" s="2" t="e">
        <f>+#REF!</f>
        <v>#REF!</v>
      </c>
      <c r="H23" s="2"/>
      <c r="I23" s="2"/>
      <c r="J23" s="2"/>
      <c r="K23" s="2"/>
      <c r="L23" s="2"/>
      <c r="M23" s="2"/>
      <c r="N23" s="2"/>
      <c r="O23" s="2"/>
      <c r="P23" s="2"/>
      <c r="Q23" s="2"/>
      <c r="R23" s="2"/>
      <c r="S23" s="2"/>
      <c r="T23" s="2"/>
      <c r="U23" s="2"/>
      <c r="V23" s="2"/>
      <c r="W23" s="2"/>
      <c r="X23" s="2"/>
      <c r="Y23" s="2"/>
      <c r="Z23" s="2"/>
      <c r="AA23" s="2"/>
      <c r="AB23" s="2" t="e">
        <f t="shared" si="10"/>
        <v>#REF!</v>
      </c>
      <c r="AC23" s="2" t="e">
        <f t="shared" si="11"/>
        <v>#REF!</v>
      </c>
    </row>
    <row r="24" spans="1:29">
      <c r="A24" s="382"/>
      <c r="B24" s="2" t="s">
        <v>25</v>
      </c>
      <c r="C24" s="3">
        <f>SUM(C20:C23)</f>
        <v>5495027000</v>
      </c>
      <c r="D24" s="3" t="e">
        <f>SUM(D20:D23)</f>
        <v>#REF!</v>
      </c>
      <c r="E24" s="3">
        <f t="shared" ref="E24:G24" si="12">SUM(E20:E23)</f>
        <v>0</v>
      </c>
      <c r="F24" s="3" t="e">
        <f t="shared" si="12"/>
        <v>#REF!</v>
      </c>
      <c r="G24" s="3" t="e">
        <f t="shared" si="12"/>
        <v>#REF!</v>
      </c>
      <c r="H24" s="3">
        <f t="shared" ref="H24" si="13">SUM(H20:H23)</f>
        <v>0</v>
      </c>
      <c r="I24" s="3">
        <f t="shared" ref="I24" si="14">SUM(I20:I23)</f>
        <v>0</v>
      </c>
      <c r="J24" s="3">
        <f t="shared" ref="J24" si="15">SUM(J20:J23)</f>
        <v>0</v>
      </c>
      <c r="K24" s="3">
        <f t="shared" ref="K24" si="16">SUM(K20:K23)</f>
        <v>0</v>
      </c>
      <c r="L24" s="3">
        <f t="shared" ref="L24" si="17">SUM(L20:L23)</f>
        <v>0</v>
      </c>
      <c r="M24" s="3">
        <f t="shared" ref="M24" si="18">SUM(M20:M23)</f>
        <v>0</v>
      </c>
      <c r="N24" s="3">
        <f t="shared" ref="N24" si="19">SUM(N20:N23)</f>
        <v>0</v>
      </c>
      <c r="O24" s="3">
        <f t="shared" ref="O24" si="20">SUM(O20:O23)</f>
        <v>0</v>
      </c>
      <c r="P24" s="3">
        <f t="shared" ref="P24" si="21">SUM(P20:P23)</f>
        <v>0</v>
      </c>
      <c r="Q24" s="3">
        <f t="shared" ref="Q24" si="22">SUM(Q20:Q23)</f>
        <v>0</v>
      </c>
      <c r="R24" s="3">
        <f t="shared" ref="R24" si="23">SUM(R20:R23)</f>
        <v>0</v>
      </c>
      <c r="S24" s="3">
        <f t="shared" ref="S24" si="24">SUM(S20:S23)</f>
        <v>0</v>
      </c>
      <c r="T24" s="3">
        <f t="shared" ref="T24" si="25">SUM(T20:T23)</f>
        <v>0</v>
      </c>
      <c r="U24" s="3">
        <f t="shared" ref="U24" si="26">SUM(U20:U23)</f>
        <v>0</v>
      </c>
      <c r="V24" s="3">
        <f t="shared" ref="V24" si="27">SUM(V20:V23)</f>
        <v>0</v>
      </c>
      <c r="W24" s="3">
        <f t="shared" ref="W24" si="28">SUM(W20:W23)</f>
        <v>0</v>
      </c>
      <c r="X24" s="3">
        <f t="shared" ref="X24" si="29">SUM(X20:X23)</f>
        <v>0</v>
      </c>
      <c r="Y24" s="3">
        <f t="shared" ref="Y24" si="30">SUM(Y20:Y23)</f>
        <v>0</v>
      </c>
      <c r="Z24" s="3">
        <f t="shared" ref="Z24" si="31">SUM(Z20:Z23)</f>
        <v>0</v>
      </c>
      <c r="AA24" s="3">
        <f t="shared" ref="AA24" si="32">SUM(AA20:AA23)</f>
        <v>0</v>
      </c>
      <c r="AB24" s="3" t="e">
        <f t="shared" ref="AB24" si="33">SUM(AB20:AB23)</f>
        <v>#REF!</v>
      </c>
      <c r="AC24" s="3" t="e">
        <f t="shared" ref="AC24" si="34">SUM(AC20:AC23)</f>
        <v>#REF!</v>
      </c>
    </row>
    <row r="26" spans="1:29">
      <c r="A26" s="382" t="s">
        <v>27</v>
      </c>
      <c r="B26" s="2" t="s">
        <v>5</v>
      </c>
      <c r="C26" s="2">
        <f>+C14-C20</f>
        <v>0</v>
      </c>
      <c r="D26" s="2" t="e">
        <f>+D14-D20</f>
        <v>#REF!</v>
      </c>
      <c r="E26" s="2">
        <f t="shared" ref="E26:AC26" si="35">+E14-E20</f>
        <v>0</v>
      </c>
      <c r="F26" s="2" t="e">
        <f t="shared" si="35"/>
        <v>#REF!</v>
      </c>
      <c r="G26" s="2" t="e">
        <f t="shared" si="35"/>
        <v>#REF!</v>
      </c>
      <c r="H26" s="2">
        <f t="shared" si="35"/>
        <v>0</v>
      </c>
      <c r="I26" s="2">
        <f t="shared" si="35"/>
        <v>0</v>
      </c>
      <c r="J26" s="2">
        <f t="shared" si="35"/>
        <v>0</v>
      </c>
      <c r="K26" s="2">
        <f t="shared" si="35"/>
        <v>0</v>
      </c>
      <c r="L26" s="2">
        <f t="shared" si="35"/>
        <v>0</v>
      </c>
      <c r="M26" s="2">
        <f t="shared" si="35"/>
        <v>0</v>
      </c>
      <c r="N26" s="2">
        <f t="shared" si="35"/>
        <v>0</v>
      </c>
      <c r="O26" s="2">
        <f t="shared" si="35"/>
        <v>0</v>
      </c>
      <c r="P26" s="2">
        <f t="shared" si="35"/>
        <v>0</v>
      </c>
      <c r="Q26" s="2">
        <f t="shared" si="35"/>
        <v>0</v>
      </c>
      <c r="R26" s="2">
        <f t="shared" si="35"/>
        <v>0</v>
      </c>
      <c r="S26" s="2">
        <f t="shared" si="35"/>
        <v>0</v>
      </c>
      <c r="T26" s="2">
        <f t="shared" si="35"/>
        <v>0</v>
      </c>
      <c r="U26" s="2">
        <f t="shared" si="35"/>
        <v>0</v>
      </c>
      <c r="V26" s="2">
        <f t="shared" si="35"/>
        <v>0</v>
      </c>
      <c r="W26" s="2">
        <f t="shared" si="35"/>
        <v>0</v>
      </c>
      <c r="X26" s="2">
        <f t="shared" si="35"/>
        <v>0</v>
      </c>
      <c r="Y26" s="2">
        <f t="shared" si="35"/>
        <v>0</v>
      </c>
      <c r="Z26" s="2">
        <f t="shared" si="35"/>
        <v>0</v>
      </c>
      <c r="AA26" s="2">
        <f t="shared" si="35"/>
        <v>0</v>
      </c>
      <c r="AB26" s="2" t="e">
        <f t="shared" si="35"/>
        <v>#REF!</v>
      </c>
      <c r="AC26" s="2" t="e">
        <f t="shared" si="35"/>
        <v>#REF!</v>
      </c>
    </row>
    <row r="27" spans="1:29">
      <c r="A27" s="382"/>
      <c r="B27" s="2" t="s">
        <v>6</v>
      </c>
      <c r="C27" s="2">
        <f t="shared" ref="C27:AC27" si="36">+C15-C21</f>
        <v>0</v>
      </c>
      <c r="D27" s="2" t="e">
        <f t="shared" si="36"/>
        <v>#REF!</v>
      </c>
      <c r="E27" s="2">
        <f t="shared" si="36"/>
        <v>0</v>
      </c>
      <c r="F27" s="2" t="e">
        <f t="shared" si="36"/>
        <v>#REF!</v>
      </c>
      <c r="G27" s="2" t="e">
        <f t="shared" si="36"/>
        <v>#REF!</v>
      </c>
      <c r="H27" s="2">
        <f t="shared" si="36"/>
        <v>0</v>
      </c>
      <c r="I27" s="2">
        <f t="shared" si="36"/>
        <v>0</v>
      </c>
      <c r="J27" s="2">
        <f t="shared" si="36"/>
        <v>0</v>
      </c>
      <c r="K27" s="2">
        <f t="shared" si="36"/>
        <v>0</v>
      </c>
      <c r="L27" s="2">
        <f t="shared" si="36"/>
        <v>0</v>
      </c>
      <c r="M27" s="2">
        <f t="shared" si="36"/>
        <v>0</v>
      </c>
      <c r="N27" s="2">
        <f t="shared" si="36"/>
        <v>0</v>
      </c>
      <c r="O27" s="2">
        <f t="shared" si="36"/>
        <v>0</v>
      </c>
      <c r="P27" s="2">
        <f t="shared" si="36"/>
        <v>0</v>
      </c>
      <c r="Q27" s="2">
        <f t="shared" si="36"/>
        <v>0</v>
      </c>
      <c r="R27" s="2">
        <f t="shared" si="36"/>
        <v>0</v>
      </c>
      <c r="S27" s="2">
        <f t="shared" si="36"/>
        <v>0</v>
      </c>
      <c r="T27" s="2">
        <f t="shared" si="36"/>
        <v>0</v>
      </c>
      <c r="U27" s="2">
        <f t="shared" si="36"/>
        <v>0</v>
      </c>
      <c r="V27" s="2">
        <f t="shared" si="36"/>
        <v>0</v>
      </c>
      <c r="W27" s="2">
        <f t="shared" si="36"/>
        <v>0</v>
      </c>
      <c r="X27" s="2">
        <f t="shared" si="36"/>
        <v>0</v>
      </c>
      <c r="Y27" s="2">
        <f t="shared" si="36"/>
        <v>0</v>
      </c>
      <c r="Z27" s="2">
        <f t="shared" si="36"/>
        <v>0</v>
      </c>
      <c r="AA27" s="2">
        <f t="shared" si="36"/>
        <v>0</v>
      </c>
      <c r="AB27" s="2" t="e">
        <f t="shared" si="36"/>
        <v>#REF!</v>
      </c>
      <c r="AC27" s="2" t="e">
        <f t="shared" si="36"/>
        <v>#REF!</v>
      </c>
    </row>
    <row r="28" spans="1:29">
      <c r="A28" s="382"/>
      <c r="B28" s="2" t="s">
        <v>7</v>
      </c>
      <c r="C28" s="2">
        <f t="shared" ref="C28:AC28" si="37">+C16-C22</f>
        <v>0</v>
      </c>
      <c r="D28" s="2" t="e">
        <f t="shared" si="37"/>
        <v>#REF!</v>
      </c>
      <c r="E28" s="2">
        <f t="shared" si="37"/>
        <v>0</v>
      </c>
      <c r="F28" s="2" t="e">
        <f t="shared" si="37"/>
        <v>#REF!</v>
      </c>
      <c r="G28" s="2" t="e">
        <f t="shared" si="37"/>
        <v>#REF!</v>
      </c>
      <c r="H28" s="2">
        <f t="shared" si="37"/>
        <v>0</v>
      </c>
      <c r="I28" s="2">
        <f t="shared" si="37"/>
        <v>0</v>
      </c>
      <c r="J28" s="2">
        <f t="shared" si="37"/>
        <v>0</v>
      </c>
      <c r="K28" s="2">
        <f t="shared" si="37"/>
        <v>0</v>
      </c>
      <c r="L28" s="2">
        <f t="shared" si="37"/>
        <v>0</v>
      </c>
      <c r="M28" s="2">
        <f t="shared" si="37"/>
        <v>0</v>
      </c>
      <c r="N28" s="2">
        <f t="shared" si="37"/>
        <v>0</v>
      </c>
      <c r="O28" s="2">
        <f t="shared" si="37"/>
        <v>0</v>
      </c>
      <c r="P28" s="2">
        <f t="shared" si="37"/>
        <v>0</v>
      </c>
      <c r="Q28" s="2">
        <f t="shared" si="37"/>
        <v>0</v>
      </c>
      <c r="R28" s="2">
        <f t="shared" si="37"/>
        <v>0</v>
      </c>
      <c r="S28" s="2">
        <f t="shared" si="37"/>
        <v>0</v>
      </c>
      <c r="T28" s="2">
        <f t="shared" si="37"/>
        <v>0</v>
      </c>
      <c r="U28" s="2">
        <f t="shared" si="37"/>
        <v>0</v>
      </c>
      <c r="V28" s="2">
        <f t="shared" si="37"/>
        <v>0</v>
      </c>
      <c r="W28" s="2">
        <f t="shared" si="37"/>
        <v>0</v>
      </c>
      <c r="X28" s="2">
        <f t="shared" si="37"/>
        <v>0</v>
      </c>
      <c r="Y28" s="2">
        <f t="shared" si="37"/>
        <v>0</v>
      </c>
      <c r="Z28" s="2">
        <f t="shared" si="37"/>
        <v>0</v>
      </c>
      <c r="AA28" s="2">
        <f t="shared" si="37"/>
        <v>0</v>
      </c>
      <c r="AB28" s="2" t="e">
        <f t="shared" si="37"/>
        <v>#REF!</v>
      </c>
      <c r="AC28" s="2" t="e">
        <f t="shared" si="37"/>
        <v>#REF!</v>
      </c>
    </row>
    <row r="29" spans="1:29">
      <c r="A29" s="382"/>
      <c r="B29" s="2" t="s">
        <v>8</v>
      </c>
      <c r="C29" s="2">
        <f t="shared" ref="C29:AC29" si="38">+C17-C23</f>
        <v>0</v>
      </c>
      <c r="D29" s="2" t="e">
        <f t="shared" si="38"/>
        <v>#REF!</v>
      </c>
      <c r="E29" s="2">
        <f t="shared" si="38"/>
        <v>0</v>
      </c>
      <c r="F29" s="2" t="e">
        <f t="shared" si="38"/>
        <v>#REF!</v>
      </c>
      <c r="G29" s="2" t="e">
        <f t="shared" si="38"/>
        <v>#REF!</v>
      </c>
      <c r="H29" s="2">
        <f t="shared" si="38"/>
        <v>0</v>
      </c>
      <c r="I29" s="2">
        <f t="shared" si="38"/>
        <v>0</v>
      </c>
      <c r="J29" s="2">
        <f t="shared" si="38"/>
        <v>0</v>
      </c>
      <c r="K29" s="2">
        <f t="shared" si="38"/>
        <v>0</v>
      </c>
      <c r="L29" s="2">
        <f t="shared" si="38"/>
        <v>0</v>
      </c>
      <c r="M29" s="2">
        <f t="shared" si="38"/>
        <v>0</v>
      </c>
      <c r="N29" s="2">
        <f t="shared" si="38"/>
        <v>0</v>
      </c>
      <c r="O29" s="2">
        <f t="shared" si="38"/>
        <v>0</v>
      </c>
      <c r="P29" s="2">
        <f t="shared" si="38"/>
        <v>0</v>
      </c>
      <c r="Q29" s="2">
        <f t="shared" si="38"/>
        <v>0</v>
      </c>
      <c r="R29" s="2">
        <f t="shared" si="38"/>
        <v>0</v>
      </c>
      <c r="S29" s="2">
        <f t="shared" si="38"/>
        <v>0</v>
      </c>
      <c r="T29" s="2">
        <f t="shared" si="38"/>
        <v>0</v>
      </c>
      <c r="U29" s="2">
        <f t="shared" si="38"/>
        <v>0</v>
      </c>
      <c r="V29" s="2">
        <f t="shared" si="38"/>
        <v>0</v>
      </c>
      <c r="W29" s="2">
        <f t="shared" si="38"/>
        <v>0</v>
      </c>
      <c r="X29" s="2">
        <f t="shared" si="38"/>
        <v>0</v>
      </c>
      <c r="Y29" s="2">
        <f t="shared" si="38"/>
        <v>0</v>
      </c>
      <c r="Z29" s="2">
        <f t="shared" si="38"/>
        <v>0</v>
      </c>
      <c r="AA29" s="2">
        <f t="shared" si="38"/>
        <v>0</v>
      </c>
      <c r="AB29" s="2" t="e">
        <f t="shared" si="38"/>
        <v>#REF!</v>
      </c>
      <c r="AC29" s="2" t="e">
        <f t="shared" si="38"/>
        <v>#REF!</v>
      </c>
    </row>
    <row r="30" spans="1:29" s="6" customFormat="1">
      <c r="A30" s="382"/>
      <c r="B30" s="3" t="s">
        <v>25</v>
      </c>
      <c r="C30" s="2">
        <f t="shared" ref="C30:AC30" si="39">+C18-C24</f>
        <v>0</v>
      </c>
      <c r="D30" s="2" t="e">
        <f t="shared" si="39"/>
        <v>#REF!</v>
      </c>
      <c r="E30" s="2">
        <f t="shared" si="39"/>
        <v>0</v>
      </c>
      <c r="F30" s="2" t="e">
        <f t="shared" si="39"/>
        <v>#REF!</v>
      </c>
      <c r="G30" s="2" t="e">
        <f t="shared" si="39"/>
        <v>#REF!</v>
      </c>
      <c r="H30" s="2">
        <f t="shared" si="39"/>
        <v>0</v>
      </c>
      <c r="I30" s="2">
        <f t="shared" si="39"/>
        <v>0</v>
      </c>
      <c r="J30" s="2">
        <f t="shared" si="39"/>
        <v>0</v>
      </c>
      <c r="K30" s="2">
        <f t="shared" si="39"/>
        <v>0</v>
      </c>
      <c r="L30" s="2">
        <f t="shared" si="39"/>
        <v>0</v>
      </c>
      <c r="M30" s="2">
        <f t="shared" si="39"/>
        <v>0</v>
      </c>
      <c r="N30" s="2">
        <f t="shared" si="39"/>
        <v>0</v>
      </c>
      <c r="O30" s="2">
        <f t="shared" si="39"/>
        <v>0</v>
      </c>
      <c r="P30" s="2">
        <f t="shared" si="39"/>
        <v>0</v>
      </c>
      <c r="Q30" s="2">
        <f t="shared" si="39"/>
        <v>0</v>
      </c>
      <c r="R30" s="2">
        <f t="shared" si="39"/>
        <v>0</v>
      </c>
      <c r="S30" s="2">
        <f t="shared" si="39"/>
        <v>0</v>
      </c>
      <c r="T30" s="2">
        <f t="shared" si="39"/>
        <v>0</v>
      </c>
      <c r="U30" s="2">
        <f t="shared" si="39"/>
        <v>0</v>
      </c>
      <c r="V30" s="2">
        <f t="shared" si="39"/>
        <v>0</v>
      </c>
      <c r="W30" s="2">
        <f t="shared" si="39"/>
        <v>0</v>
      </c>
      <c r="X30" s="2">
        <f t="shared" si="39"/>
        <v>0</v>
      </c>
      <c r="Y30" s="2">
        <f t="shared" si="39"/>
        <v>0</v>
      </c>
      <c r="Z30" s="2">
        <f t="shared" si="39"/>
        <v>0</v>
      </c>
      <c r="AA30" s="2">
        <f t="shared" si="39"/>
        <v>0</v>
      </c>
      <c r="AB30" s="2" t="e">
        <f t="shared" si="39"/>
        <v>#REF!</v>
      </c>
      <c r="AC30" s="2" t="e">
        <f t="shared" si="39"/>
        <v>#REF!</v>
      </c>
    </row>
  </sheetData>
  <mergeCells count="16">
    <mergeCell ref="A20:A24"/>
    <mergeCell ref="A26:A30"/>
    <mergeCell ref="A14:A18"/>
    <mergeCell ref="D12:E12"/>
    <mergeCell ref="Z12:AA12"/>
    <mergeCell ref="X12:Y12"/>
    <mergeCell ref="T12:U12"/>
    <mergeCell ref="P12:Q12"/>
    <mergeCell ref="AB12:AC12"/>
    <mergeCell ref="F12:G12"/>
    <mergeCell ref="V12:W12"/>
    <mergeCell ref="R12:S12"/>
    <mergeCell ref="H12:I12"/>
    <mergeCell ref="J12:K12"/>
    <mergeCell ref="L12:M12"/>
    <mergeCell ref="N12:O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2A1C6"/>
    <pageSetUpPr fitToPage="1"/>
  </sheetPr>
  <dimension ref="A1:AO44"/>
  <sheetViews>
    <sheetView showGridLines="0" topLeftCell="A40" zoomScale="70" zoomScaleNormal="70" workbookViewId="0">
      <selection activeCell="A38" sqref="A38:A43"/>
    </sheetView>
  </sheetViews>
  <sheetFormatPr baseColWidth="10" defaultColWidth="10.7109375" defaultRowHeight="15"/>
  <cols>
    <col min="1" max="1" width="38.42578125" style="184" customWidth="1"/>
    <col min="2" max="2" width="23" style="184" customWidth="1"/>
    <col min="3" max="14" width="18.28515625" style="184" customWidth="1"/>
    <col min="15" max="15" width="24.28515625" style="184" customWidth="1"/>
    <col min="16" max="21" width="18.28515625" style="184" customWidth="1"/>
    <col min="22" max="22" width="23.42578125" style="184" customWidth="1"/>
    <col min="23" max="30" width="18.28515625" style="184" customWidth="1"/>
    <col min="31" max="31" width="31.28515625" style="184" customWidth="1"/>
    <col min="32" max="32" width="22.7109375" style="184" customWidth="1"/>
    <col min="33" max="33" width="18.42578125" style="184" bestFit="1" customWidth="1"/>
    <col min="34" max="34" width="8.42578125" style="184" customWidth="1"/>
    <col min="35" max="35" width="18.42578125" style="184" bestFit="1" customWidth="1"/>
    <col min="36" max="36" width="5.7109375" style="184" customWidth="1"/>
    <col min="37" max="37" width="18.42578125" style="184" bestFit="1" customWidth="1"/>
    <col min="38" max="38" width="4.7109375" style="184" customWidth="1"/>
    <col min="39" max="39" width="23" style="184" bestFit="1" customWidth="1"/>
    <col min="40" max="40" width="10.7109375" style="184"/>
    <col min="41" max="41" width="18.42578125" style="184" bestFit="1" customWidth="1"/>
    <col min="42" max="42" width="16.28515625" style="184" customWidth="1"/>
    <col min="43" max="16384" width="10.7109375" style="184"/>
  </cols>
  <sheetData>
    <row r="1" spans="1:30" ht="32.25" customHeight="1" thickBot="1">
      <c r="A1" s="383"/>
      <c r="B1" s="386" t="s">
        <v>33</v>
      </c>
      <c r="C1" s="387"/>
      <c r="D1" s="387"/>
      <c r="E1" s="387"/>
      <c r="F1" s="387"/>
      <c r="G1" s="387"/>
      <c r="H1" s="387"/>
      <c r="I1" s="387"/>
      <c r="J1" s="387"/>
      <c r="K1" s="387"/>
      <c r="L1" s="387"/>
      <c r="M1" s="387"/>
      <c r="N1" s="387"/>
      <c r="O1" s="387"/>
      <c r="P1" s="387"/>
      <c r="Q1" s="387"/>
      <c r="R1" s="387"/>
      <c r="S1" s="387"/>
      <c r="T1" s="387"/>
      <c r="U1" s="387"/>
      <c r="V1" s="387"/>
      <c r="W1" s="387"/>
      <c r="X1" s="387"/>
      <c r="Y1" s="387"/>
      <c r="Z1" s="387"/>
      <c r="AA1" s="388"/>
      <c r="AB1" s="389" t="s">
        <v>34</v>
      </c>
      <c r="AC1" s="390"/>
      <c r="AD1" s="391"/>
    </row>
    <row r="2" spans="1:30" ht="30.75" customHeight="1" thickBot="1">
      <c r="A2" s="384"/>
      <c r="B2" s="386" t="s">
        <v>35</v>
      </c>
      <c r="C2" s="387"/>
      <c r="D2" s="387"/>
      <c r="E2" s="387"/>
      <c r="F2" s="387"/>
      <c r="G2" s="387"/>
      <c r="H2" s="387"/>
      <c r="I2" s="387"/>
      <c r="J2" s="387"/>
      <c r="K2" s="387"/>
      <c r="L2" s="387"/>
      <c r="M2" s="387"/>
      <c r="N2" s="387"/>
      <c r="O2" s="387"/>
      <c r="P2" s="387"/>
      <c r="Q2" s="387"/>
      <c r="R2" s="387"/>
      <c r="S2" s="387"/>
      <c r="T2" s="387"/>
      <c r="U2" s="387"/>
      <c r="V2" s="387"/>
      <c r="W2" s="387"/>
      <c r="X2" s="387"/>
      <c r="Y2" s="387"/>
      <c r="Z2" s="387"/>
      <c r="AA2" s="388"/>
      <c r="AB2" s="392" t="s">
        <v>36</v>
      </c>
      <c r="AC2" s="393"/>
      <c r="AD2" s="394"/>
    </row>
    <row r="3" spans="1:30" ht="24" customHeight="1">
      <c r="A3" s="384"/>
      <c r="B3" s="395" t="s">
        <v>37</v>
      </c>
      <c r="C3" s="396"/>
      <c r="D3" s="396"/>
      <c r="E3" s="396"/>
      <c r="F3" s="396"/>
      <c r="G3" s="396"/>
      <c r="H3" s="396"/>
      <c r="I3" s="396"/>
      <c r="J3" s="396"/>
      <c r="K3" s="396"/>
      <c r="L3" s="396"/>
      <c r="M3" s="396"/>
      <c r="N3" s="396"/>
      <c r="O3" s="396"/>
      <c r="P3" s="396"/>
      <c r="Q3" s="396"/>
      <c r="R3" s="396"/>
      <c r="S3" s="396"/>
      <c r="T3" s="396"/>
      <c r="U3" s="396"/>
      <c r="V3" s="396"/>
      <c r="W3" s="396"/>
      <c r="X3" s="396"/>
      <c r="Y3" s="396"/>
      <c r="Z3" s="396"/>
      <c r="AA3" s="397"/>
      <c r="AB3" s="392" t="s">
        <v>38</v>
      </c>
      <c r="AC3" s="393"/>
      <c r="AD3" s="394"/>
    </row>
    <row r="4" spans="1:30" ht="22.15" customHeight="1" thickBot="1">
      <c r="A4" s="385"/>
      <c r="B4" s="398"/>
      <c r="C4" s="399"/>
      <c r="D4" s="399"/>
      <c r="E4" s="399"/>
      <c r="F4" s="399"/>
      <c r="G4" s="399"/>
      <c r="H4" s="399"/>
      <c r="I4" s="399"/>
      <c r="J4" s="399"/>
      <c r="K4" s="399"/>
      <c r="L4" s="399"/>
      <c r="M4" s="399"/>
      <c r="N4" s="399"/>
      <c r="O4" s="399"/>
      <c r="P4" s="399"/>
      <c r="Q4" s="399"/>
      <c r="R4" s="399"/>
      <c r="S4" s="399"/>
      <c r="T4" s="399"/>
      <c r="U4" s="399"/>
      <c r="V4" s="399"/>
      <c r="W4" s="399"/>
      <c r="X4" s="399"/>
      <c r="Y4" s="399"/>
      <c r="Z4" s="399"/>
      <c r="AA4" s="400"/>
      <c r="AB4" s="401" t="s">
        <v>39</v>
      </c>
      <c r="AC4" s="402"/>
      <c r="AD4" s="403"/>
    </row>
    <row r="5" spans="1:30" ht="9" customHeight="1" thickBot="1">
      <c r="A5" s="10"/>
      <c r="B5" s="11"/>
      <c r="C5" s="12"/>
      <c r="D5" s="13"/>
      <c r="E5" s="13"/>
      <c r="F5" s="13"/>
      <c r="G5" s="13"/>
      <c r="H5" s="13"/>
      <c r="I5" s="13"/>
      <c r="J5" s="13"/>
      <c r="K5" s="13"/>
      <c r="L5" s="13"/>
      <c r="M5" s="13"/>
      <c r="N5" s="13"/>
      <c r="O5" s="13"/>
      <c r="P5" s="13"/>
      <c r="Q5" s="13"/>
      <c r="R5" s="13"/>
      <c r="S5" s="13"/>
      <c r="T5" s="13"/>
      <c r="U5" s="13"/>
      <c r="V5" s="13"/>
      <c r="W5" s="13"/>
      <c r="X5" s="13"/>
      <c r="Y5" s="13"/>
      <c r="Z5" s="14"/>
      <c r="AA5" s="13"/>
      <c r="AB5" s="15"/>
      <c r="AC5" s="16"/>
      <c r="AD5" s="17"/>
    </row>
    <row r="6" spans="1:30" ht="9" customHeight="1" thickBot="1">
      <c r="A6" s="18"/>
      <c r="B6" s="13"/>
      <c r="C6" s="13"/>
      <c r="D6" s="13"/>
      <c r="E6" s="13"/>
      <c r="F6" s="13"/>
      <c r="G6" s="13"/>
      <c r="H6" s="13"/>
      <c r="I6" s="13"/>
      <c r="J6" s="13"/>
      <c r="K6" s="13"/>
      <c r="L6" s="13"/>
      <c r="M6" s="13"/>
      <c r="N6" s="13"/>
      <c r="O6" s="13"/>
      <c r="P6" s="13"/>
      <c r="Q6" s="13"/>
      <c r="R6" s="13"/>
      <c r="S6" s="13"/>
      <c r="T6" s="13"/>
      <c r="U6" s="13"/>
      <c r="V6" s="13"/>
      <c r="W6" s="13"/>
      <c r="X6" s="13"/>
      <c r="Y6" s="13"/>
      <c r="Z6" s="14"/>
      <c r="AA6" s="13"/>
      <c r="AB6" s="13"/>
      <c r="AC6" s="19"/>
      <c r="AD6" s="20"/>
    </row>
    <row r="7" spans="1:30" ht="15.75" thickBot="1">
      <c r="A7" s="404" t="s">
        <v>40</v>
      </c>
      <c r="B7" s="405"/>
      <c r="C7" s="419" t="s">
        <v>41</v>
      </c>
      <c r="D7" s="404" t="s">
        <v>42</v>
      </c>
      <c r="E7" s="422"/>
      <c r="F7" s="422"/>
      <c r="G7" s="422"/>
      <c r="H7" s="405"/>
      <c r="I7" s="425">
        <v>45301</v>
      </c>
      <c r="J7" s="426"/>
      <c r="K7" s="404" t="s">
        <v>43</v>
      </c>
      <c r="L7" s="405"/>
      <c r="M7" s="431" t="s">
        <v>44</v>
      </c>
      <c r="N7" s="432"/>
      <c r="O7" s="436"/>
      <c r="P7" s="437"/>
      <c r="Q7" s="13"/>
      <c r="R7" s="13"/>
      <c r="S7" s="13"/>
      <c r="T7" s="13"/>
      <c r="U7" s="13"/>
      <c r="V7" s="13"/>
      <c r="W7" s="13"/>
      <c r="X7" s="13"/>
      <c r="Y7" s="13"/>
      <c r="Z7" s="14"/>
      <c r="AA7" s="13"/>
      <c r="AB7" s="13"/>
      <c r="AC7" s="19"/>
      <c r="AD7" s="20"/>
    </row>
    <row r="8" spans="1:30" ht="15.75" thickBot="1">
      <c r="A8" s="406"/>
      <c r="B8" s="407"/>
      <c r="C8" s="420"/>
      <c r="D8" s="406"/>
      <c r="E8" s="423"/>
      <c r="F8" s="423"/>
      <c r="G8" s="423"/>
      <c r="H8" s="407"/>
      <c r="I8" s="427"/>
      <c r="J8" s="428"/>
      <c r="K8" s="406"/>
      <c r="L8" s="407"/>
      <c r="M8" s="438" t="s">
        <v>45</v>
      </c>
      <c r="N8" s="439"/>
      <c r="O8" s="436"/>
      <c r="P8" s="437"/>
      <c r="Q8" s="13"/>
      <c r="R8" s="13"/>
      <c r="S8" s="13"/>
      <c r="T8" s="13"/>
      <c r="U8" s="13"/>
      <c r="V8" s="13"/>
      <c r="W8" s="13"/>
      <c r="X8" s="13"/>
      <c r="Y8" s="13"/>
      <c r="Z8" s="14"/>
      <c r="AA8" s="13"/>
      <c r="AB8" s="13"/>
      <c r="AC8" s="19"/>
      <c r="AD8" s="20"/>
    </row>
    <row r="9" spans="1:30" ht="15.75" thickBot="1">
      <c r="A9" s="408"/>
      <c r="B9" s="409"/>
      <c r="C9" s="421"/>
      <c r="D9" s="408"/>
      <c r="E9" s="424"/>
      <c r="F9" s="424"/>
      <c r="G9" s="424"/>
      <c r="H9" s="409"/>
      <c r="I9" s="429"/>
      <c r="J9" s="430"/>
      <c r="K9" s="408"/>
      <c r="L9" s="409"/>
      <c r="M9" s="440" t="s">
        <v>46</v>
      </c>
      <c r="N9" s="441"/>
      <c r="O9" s="436" t="s">
        <v>47</v>
      </c>
      <c r="P9" s="437"/>
      <c r="Q9" s="13"/>
      <c r="R9" s="13"/>
      <c r="S9" s="13"/>
      <c r="T9" s="13"/>
      <c r="U9" s="13"/>
      <c r="V9" s="13"/>
      <c r="W9" s="13"/>
      <c r="X9" s="13"/>
      <c r="Y9" s="13"/>
      <c r="Z9" s="14"/>
      <c r="AA9" s="13"/>
      <c r="AB9" s="13"/>
      <c r="AC9" s="19"/>
      <c r="AD9" s="20"/>
    </row>
    <row r="10" spans="1:30" ht="15" customHeight="1" thickBot="1">
      <c r="A10" s="21"/>
      <c r="B10" s="22"/>
      <c r="C10" s="22"/>
      <c r="D10" s="23"/>
      <c r="E10" s="23"/>
      <c r="F10" s="23"/>
      <c r="G10" s="23"/>
      <c r="H10" s="23"/>
      <c r="I10" s="24"/>
      <c r="J10" s="24"/>
      <c r="K10" s="23"/>
      <c r="L10" s="23"/>
      <c r="M10" s="25"/>
      <c r="N10" s="25"/>
      <c r="O10" s="183"/>
      <c r="P10" s="183"/>
      <c r="Q10" s="22"/>
      <c r="R10" s="22"/>
      <c r="S10" s="22"/>
      <c r="T10" s="22"/>
      <c r="U10" s="22"/>
      <c r="V10" s="22"/>
      <c r="W10" s="22"/>
      <c r="X10" s="22"/>
      <c r="Y10" s="22"/>
      <c r="Z10" s="26"/>
      <c r="AA10" s="22"/>
      <c r="AB10" s="22"/>
      <c r="AC10" s="27"/>
      <c r="AD10" s="28"/>
    </row>
    <row r="11" spans="1:30" ht="15" customHeight="1">
      <c r="A11" s="404" t="s">
        <v>48</v>
      </c>
      <c r="B11" s="405"/>
      <c r="C11" s="410" t="s">
        <v>49</v>
      </c>
      <c r="D11" s="411"/>
      <c r="E11" s="411"/>
      <c r="F11" s="411"/>
      <c r="G11" s="411"/>
      <c r="H11" s="411"/>
      <c r="I11" s="411"/>
      <c r="J11" s="411"/>
      <c r="K11" s="411"/>
      <c r="L11" s="411"/>
      <c r="M11" s="411"/>
      <c r="N11" s="411"/>
      <c r="O11" s="411"/>
      <c r="P11" s="411"/>
      <c r="Q11" s="411"/>
      <c r="R11" s="411"/>
      <c r="S11" s="411"/>
      <c r="T11" s="411"/>
      <c r="U11" s="411"/>
      <c r="V11" s="411"/>
      <c r="W11" s="411"/>
      <c r="X11" s="411"/>
      <c r="Y11" s="411"/>
      <c r="Z11" s="411"/>
      <c r="AA11" s="411"/>
      <c r="AB11" s="411"/>
      <c r="AC11" s="411"/>
      <c r="AD11" s="412"/>
    </row>
    <row r="12" spans="1:30" ht="15" customHeight="1">
      <c r="A12" s="406"/>
      <c r="B12" s="407"/>
      <c r="C12" s="413"/>
      <c r="D12" s="414"/>
      <c r="E12" s="414"/>
      <c r="F12" s="414"/>
      <c r="G12" s="414"/>
      <c r="H12" s="414"/>
      <c r="I12" s="414"/>
      <c r="J12" s="414"/>
      <c r="K12" s="414"/>
      <c r="L12" s="414"/>
      <c r="M12" s="414"/>
      <c r="N12" s="414"/>
      <c r="O12" s="414"/>
      <c r="P12" s="414"/>
      <c r="Q12" s="414"/>
      <c r="R12" s="414"/>
      <c r="S12" s="414"/>
      <c r="T12" s="414"/>
      <c r="U12" s="414"/>
      <c r="V12" s="414"/>
      <c r="W12" s="414"/>
      <c r="X12" s="414"/>
      <c r="Y12" s="414"/>
      <c r="Z12" s="414"/>
      <c r="AA12" s="414"/>
      <c r="AB12" s="414"/>
      <c r="AC12" s="414"/>
      <c r="AD12" s="415"/>
    </row>
    <row r="13" spans="1:30" ht="15" customHeight="1" thickBot="1">
      <c r="A13" s="408"/>
      <c r="B13" s="409"/>
      <c r="C13" s="416"/>
      <c r="D13" s="417"/>
      <c r="E13" s="417"/>
      <c r="F13" s="417"/>
      <c r="G13" s="417"/>
      <c r="H13" s="417"/>
      <c r="I13" s="417"/>
      <c r="J13" s="417"/>
      <c r="K13" s="417"/>
      <c r="L13" s="417"/>
      <c r="M13" s="417"/>
      <c r="N13" s="417"/>
      <c r="O13" s="417"/>
      <c r="P13" s="417"/>
      <c r="Q13" s="417"/>
      <c r="R13" s="417"/>
      <c r="S13" s="417"/>
      <c r="T13" s="417"/>
      <c r="U13" s="417"/>
      <c r="V13" s="417"/>
      <c r="W13" s="417"/>
      <c r="X13" s="417"/>
      <c r="Y13" s="417"/>
      <c r="Z13" s="417"/>
      <c r="AA13" s="417"/>
      <c r="AB13" s="417"/>
      <c r="AC13" s="417"/>
      <c r="AD13" s="418"/>
    </row>
    <row r="14" spans="1:30" ht="9" customHeight="1" thickBot="1">
      <c r="A14" s="30"/>
      <c r="B14" s="31"/>
      <c r="C14" s="32"/>
      <c r="D14" s="32"/>
      <c r="E14" s="32"/>
      <c r="F14" s="32"/>
      <c r="G14" s="32"/>
      <c r="H14" s="32"/>
      <c r="I14" s="32"/>
      <c r="J14" s="32"/>
      <c r="K14" s="32"/>
      <c r="L14" s="32"/>
      <c r="M14" s="33"/>
      <c r="N14" s="33"/>
      <c r="O14" s="33"/>
      <c r="P14" s="33"/>
      <c r="Q14" s="33"/>
      <c r="R14" s="34"/>
      <c r="S14" s="34"/>
      <c r="T14" s="34"/>
      <c r="U14" s="34"/>
      <c r="V14" s="34"/>
      <c r="W14" s="34"/>
      <c r="X14" s="34"/>
      <c r="Y14" s="23"/>
      <c r="Z14" s="23"/>
      <c r="AA14" s="23"/>
      <c r="AB14" s="23"/>
      <c r="AC14" s="23"/>
      <c r="AD14" s="29"/>
    </row>
    <row r="15" spans="1:30" ht="39" customHeight="1" thickBot="1">
      <c r="A15" s="442" t="s">
        <v>50</v>
      </c>
      <c r="B15" s="443"/>
      <c r="C15" s="444" t="s">
        <v>51</v>
      </c>
      <c r="D15" s="445"/>
      <c r="E15" s="445"/>
      <c r="F15" s="445"/>
      <c r="G15" s="445"/>
      <c r="H15" s="445"/>
      <c r="I15" s="445"/>
      <c r="J15" s="445"/>
      <c r="K15" s="446"/>
      <c r="L15" s="447" t="s">
        <v>52</v>
      </c>
      <c r="M15" s="448"/>
      <c r="N15" s="448"/>
      <c r="O15" s="448"/>
      <c r="P15" s="448"/>
      <c r="Q15" s="449"/>
      <c r="R15" s="450" t="s">
        <v>53</v>
      </c>
      <c r="S15" s="451"/>
      <c r="T15" s="451"/>
      <c r="U15" s="451"/>
      <c r="V15" s="451"/>
      <c r="W15" s="451"/>
      <c r="X15" s="452"/>
      <c r="Y15" s="447" t="s">
        <v>54</v>
      </c>
      <c r="Z15" s="449"/>
      <c r="AA15" s="433" t="s">
        <v>55</v>
      </c>
      <c r="AB15" s="434"/>
      <c r="AC15" s="434"/>
      <c r="AD15" s="435"/>
    </row>
    <row r="16" spans="1:30" ht="9" customHeight="1" thickBot="1">
      <c r="A16" s="18"/>
      <c r="B16" s="13"/>
      <c r="C16" s="455"/>
      <c r="D16" s="455"/>
      <c r="E16" s="455"/>
      <c r="F16" s="455"/>
      <c r="G16" s="455"/>
      <c r="H16" s="455"/>
      <c r="I16" s="455"/>
      <c r="J16" s="455"/>
      <c r="K16" s="455"/>
      <c r="L16" s="455"/>
      <c r="M16" s="455"/>
      <c r="N16" s="455"/>
      <c r="O16" s="455"/>
      <c r="P16" s="455"/>
      <c r="Q16" s="455"/>
      <c r="R16" s="455"/>
      <c r="S16" s="455"/>
      <c r="T16" s="455"/>
      <c r="U16" s="455"/>
      <c r="V16" s="455"/>
      <c r="W16" s="455"/>
      <c r="X16" s="455"/>
      <c r="Y16" s="455"/>
      <c r="Z16" s="455"/>
      <c r="AA16" s="455"/>
      <c r="AB16" s="455"/>
      <c r="AC16" s="35"/>
      <c r="AD16" s="36"/>
    </row>
    <row r="17" spans="1:41" s="37" customFormat="1" ht="37.5" customHeight="1" thickBot="1">
      <c r="A17" s="442" t="s">
        <v>56</v>
      </c>
      <c r="B17" s="443"/>
      <c r="C17" s="456" t="s">
        <v>57</v>
      </c>
      <c r="D17" s="457"/>
      <c r="E17" s="457"/>
      <c r="F17" s="457"/>
      <c r="G17" s="457"/>
      <c r="H17" s="457"/>
      <c r="I17" s="457"/>
      <c r="J17" s="457"/>
      <c r="K17" s="457"/>
      <c r="L17" s="457"/>
      <c r="M17" s="457"/>
      <c r="N17" s="457"/>
      <c r="O17" s="457"/>
      <c r="P17" s="457"/>
      <c r="Q17" s="458"/>
      <c r="R17" s="447" t="s">
        <v>58</v>
      </c>
      <c r="S17" s="448"/>
      <c r="T17" s="448"/>
      <c r="U17" s="448"/>
      <c r="V17" s="449"/>
      <c r="W17" s="459">
        <v>0.85</v>
      </c>
      <c r="X17" s="460"/>
      <c r="Y17" s="448" t="s">
        <v>59</v>
      </c>
      <c r="Z17" s="448"/>
      <c r="AA17" s="448"/>
      <c r="AB17" s="449"/>
      <c r="AC17" s="461">
        <v>0.51</v>
      </c>
      <c r="AD17" s="462"/>
    </row>
    <row r="18" spans="1:41" ht="16.5" customHeight="1" thickBot="1">
      <c r="A18" s="38"/>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40"/>
    </row>
    <row r="19" spans="1:41" ht="32.1" customHeight="1" thickBot="1">
      <c r="A19" s="447" t="s">
        <v>60</v>
      </c>
      <c r="B19" s="448"/>
      <c r="C19" s="448"/>
      <c r="D19" s="448"/>
      <c r="E19" s="448"/>
      <c r="F19" s="448"/>
      <c r="G19" s="448"/>
      <c r="H19" s="448"/>
      <c r="I19" s="448"/>
      <c r="J19" s="448"/>
      <c r="K19" s="448"/>
      <c r="L19" s="448"/>
      <c r="M19" s="448"/>
      <c r="N19" s="448"/>
      <c r="O19" s="448"/>
      <c r="P19" s="448"/>
      <c r="Q19" s="448"/>
      <c r="R19" s="448"/>
      <c r="S19" s="448"/>
      <c r="T19" s="448"/>
      <c r="U19" s="448"/>
      <c r="V19" s="448"/>
      <c r="W19" s="448"/>
      <c r="X19" s="448"/>
      <c r="Y19" s="448"/>
      <c r="Z19" s="448"/>
      <c r="AA19" s="448"/>
      <c r="AB19" s="448"/>
      <c r="AC19" s="448"/>
      <c r="AD19" s="449"/>
      <c r="AE19" s="185"/>
      <c r="AF19" s="185"/>
    </row>
    <row r="20" spans="1:41" ht="32.1" customHeight="1" thickBot="1">
      <c r="A20" s="41"/>
      <c r="B20" s="19"/>
      <c r="C20" s="463" t="s">
        <v>61</v>
      </c>
      <c r="D20" s="464"/>
      <c r="E20" s="464"/>
      <c r="F20" s="464"/>
      <c r="G20" s="464"/>
      <c r="H20" s="464"/>
      <c r="I20" s="464"/>
      <c r="J20" s="464"/>
      <c r="K20" s="464"/>
      <c r="L20" s="464"/>
      <c r="M20" s="464"/>
      <c r="N20" s="464"/>
      <c r="O20" s="464"/>
      <c r="P20" s="465"/>
      <c r="Q20" s="463" t="s">
        <v>62</v>
      </c>
      <c r="R20" s="464"/>
      <c r="S20" s="464"/>
      <c r="T20" s="464"/>
      <c r="U20" s="464"/>
      <c r="V20" s="464"/>
      <c r="W20" s="464"/>
      <c r="X20" s="464"/>
      <c r="Y20" s="464"/>
      <c r="Z20" s="464"/>
      <c r="AA20" s="464"/>
      <c r="AB20" s="464"/>
      <c r="AC20" s="464"/>
      <c r="AD20" s="465"/>
      <c r="AE20" s="185"/>
      <c r="AF20" s="185"/>
    </row>
    <row r="21" spans="1:41" ht="32.1" customHeight="1" thickBot="1">
      <c r="A21" s="18"/>
      <c r="B21" s="13"/>
      <c r="C21" s="42" t="s">
        <v>63</v>
      </c>
      <c r="D21" s="43" t="s">
        <v>64</v>
      </c>
      <c r="E21" s="43" t="s">
        <v>65</v>
      </c>
      <c r="F21" s="43" t="s">
        <v>66</v>
      </c>
      <c r="G21" s="43" t="s">
        <v>67</v>
      </c>
      <c r="H21" s="43" t="s">
        <v>68</v>
      </c>
      <c r="I21" s="43" t="s">
        <v>69</v>
      </c>
      <c r="J21" s="43" t="s">
        <v>70</v>
      </c>
      <c r="K21" s="43" t="s">
        <v>71</v>
      </c>
      <c r="L21" s="43" t="s">
        <v>72</v>
      </c>
      <c r="M21" s="43" t="s">
        <v>73</v>
      </c>
      <c r="N21" s="43" t="s">
        <v>41</v>
      </c>
      <c r="O21" s="43" t="s">
        <v>25</v>
      </c>
      <c r="P21" s="44" t="s">
        <v>74</v>
      </c>
      <c r="Q21" s="273" t="s">
        <v>63</v>
      </c>
      <c r="R21" s="43" t="s">
        <v>64</v>
      </c>
      <c r="S21" s="43" t="s">
        <v>65</v>
      </c>
      <c r="T21" s="43" t="s">
        <v>66</v>
      </c>
      <c r="U21" s="43" t="s">
        <v>67</v>
      </c>
      <c r="V21" s="43" t="s">
        <v>68</v>
      </c>
      <c r="W21" s="43" t="s">
        <v>69</v>
      </c>
      <c r="X21" s="43" t="s">
        <v>70</v>
      </c>
      <c r="Y21" s="43" t="s">
        <v>71</v>
      </c>
      <c r="Z21" s="43" t="s">
        <v>72</v>
      </c>
      <c r="AA21" s="43" t="s">
        <v>73</v>
      </c>
      <c r="AB21" s="43" t="s">
        <v>41</v>
      </c>
      <c r="AC21" s="43" t="s">
        <v>25</v>
      </c>
      <c r="AD21" s="44" t="s">
        <v>74</v>
      </c>
      <c r="AE21" s="45"/>
      <c r="AF21" s="45"/>
    </row>
    <row r="22" spans="1:41" ht="32.1" customHeight="1">
      <c r="A22" s="466" t="s">
        <v>75</v>
      </c>
      <c r="B22" s="467"/>
      <c r="C22" s="46"/>
      <c r="D22" s="47"/>
      <c r="E22" s="47"/>
      <c r="F22" s="47"/>
      <c r="G22" s="47"/>
      <c r="H22" s="47"/>
      <c r="I22" s="47"/>
      <c r="J22" s="47"/>
      <c r="K22" s="47"/>
      <c r="L22" s="47"/>
      <c r="M22" s="47"/>
      <c r="N22" s="47"/>
      <c r="O22" s="48">
        <f>SUM(C22:N22)</f>
        <v>0</v>
      </c>
      <c r="P22" s="280"/>
      <c r="Q22" s="274">
        <f>658495274+462</f>
        <v>658495736</v>
      </c>
      <c r="R22" s="47">
        <f>500000000+22999700</f>
        <v>522999700</v>
      </c>
      <c r="S22" s="47">
        <v>45659830</v>
      </c>
      <c r="T22" s="47"/>
      <c r="U22" s="51">
        <v>210500000</v>
      </c>
      <c r="V22" s="51">
        <v>309262731</v>
      </c>
      <c r="W22" s="51">
        <v>10866500</v>
      </c>
      <c r="X22" s="51"/>
      <c r="Y22" s="51"/>
      <c r="Z22" s="51">
        <v>37000000</v>
      </c>
      <c r="AA22" s="51">
        <v>65434146</v>
      </c>
      <c r="AB22" s="51">
        <f>270216453-70419741</f>
        <v>199796712</v>
      </c>
      <c r="AC22" s="51">
        <f>SUM(Q22:AB22)</f>
        <v>2060015355</v>
      </c>
      <c r="AD22" s="49"/>
      <c r="AE22" s="254">
        <v>2060015355</v>
      </c>
      <c r="AF22" s="45">
        <f>AC22-AE22</f>
        <v>0</v>
      </c>
      <c r="AG22" s="242"/>
    </row>
    <row r="23" spans="1:41" ht="32.1" customHeight="1">
      <c r="A23" s="453" t="s">
        <v>32</v>
      </c>
      <c r="B23" s="454"/>
      <c r="C23" s="50"/>
      <c r="D23" s="51"/>
      <c r="E23" s="51"/>
      <c r="F23" s="51"/>
      <c r="G23" s="51"/>
      <c r="H23" s="51"/>
      <c r="I23" s="51"/>
      <c r="J23" s="51"/>
      <c r="K23" s="51"/>
      <c r="L23" s="51"/>
      <c r="M23" s="51"/>
      <c r="N23" s="51"/>
      <c r="O23" s="52" t="s">
        <v>76</v>
      </c>
      <c r="P23" s="53" t="s">
        <v>77</v>
      </c>
      <c r="Q23" s="275">
        <v>330359035</v>
      </c>
      <c r="R23" s="51">
        <v>285761424</v>
      </c>
      <c r="S23" s="51">
        <v>107353840</v>
      </c>
      <c r="T23" s="51">
        <v>168670310</v>
      </c>
      <c r="U23" s="51">
        <v>322679976</v>
      </c>
      <c r="V23" s="51">
        <v>21924273</v>
      </c>
      <c r="W23" s="51">
        <v>265410702</v>
      </c>
      <c r="X23" s="51">
        <v>-3362553</v>
      </c>
      <c r="Y23" s="51">
        <v>-20249600</v>
      </c>
      <c r="Z23" s="51">
        <v>75425175</v>
      </c>
      <c r="AA23" s="51">
        <v>31026539.889999866</v>
      </c>
      <c r="AB23" s="51">
        <v>305225138</v>
      </c>
      <c r="AC23" s="51">
        <f>SUM(Q23:AB23)</f>
        <v>1890224259.8899999</v>
      </c>
      <c r="AD23" s="53">
        <f>AC23/AC22</f>
        <v>0.91757775266194552</v>
      </c>
      <c r="AE23" s="45">
        <f>W23+X23+Y22</f>
        <v>262048149</v>
      </c>
      <c r="AF23" s="45"/>
      <c r="AG23" s="242"/>
    </row>
    <row r="24" spans="1:41" ht="32.1" customHeight="1">
      <c r="A24" s="453" t="s">
        <v>78</v>
      </c>
      <c r="B24" s="454"/>
      <c r="C24" s="50">
        <v>20130368</v>
      </c>
      <c r="D24" s="51">
        <v>1190131.5</v>
      </c>
      <c r="E24" s="51">
        <f>232218004.44-20130368-1190132+0.5</f>
        <v>210897504.94</v>
      </c>
      <c r="F24" s="51">
        <v>0</v>
      </c>
      <c r="G24" s="51">
        <v>0</v>
      </c>
      <c r="H24" s="51">
        <v>0</v>
      </c>
      <c r="I24" s="51">
        <v>0</v>
      </c>
      <c r="J24" s="51">
        <v>0</v>
      </c>
      <c r="K24" s="51"/>
      <c r="L24" s="51">
        <v>0</v>
      </c>
      <c r="M24" s="51">
        <v>0</v>
      </c>
      <c r="N24" s="51">
        <v>0</v>
      </c>
      <c r="O24" s="52">
        <f>SUM(C24:N24)</f>
        <v>232218004.44</v>
      </c>
      <c r="P24" s="277"/>
      <c r="Q24" s="275">
        <v>0</v>
      </c>
      <c r="R24" s="51">
        <v>54874644.666666664</v>
      </c>
      <c r="S24" s="51">
        <v>98457953</v>
      </c>
      <c r="T24" s="51">
        <v>103023936</v>
      </c>
      <c r="U24" s="51">
        <v>103023936</v>
      </c>
      <c r="V24" s="51">
        <v>103023936</v>
      </c>
      <c r="W24" s="51">
        <v>103023936</v>
      </c>
      <c r="X24" s="51">
        <v>103023936</v>
      </c>
      <c r="Y24" s="51">
        <f>453023936-183770922</f>
        <v>269253014</v>
      </c>
      <c r="Z24" s="51">
        <f>494940124-183770922</f>
        <v>311169202</v>
      </c>
      <c r="AA24" s="51">
        <f>384940124-183770922</f>
        <v>201169202</v>
      </c>
      <c r="AB24" s="260">
        <v>609971659</v>
      </c>
      <c r="AC24" s="51">
        <f t="shared" ref="AC24:AC25" si="0">SUM(Q24:AB24)</f>
        <v>2060015354.6666665</v>
      </c>
      <c r="AD24" s="53"/>
      <c r="AE24" s="45"/>
      <c r="AF24" s="45"/>
      <c r="AI24" s="242"/>
    </row>
    <row r="25" spans="1:41" ht="32.1" customHeight="1" thickBot="1">
      <c r="A25" s="468" t="s">
        <v>23</v>
      </c>
      <c r="B25" s="469"/>
      <c r="C25" s="272">
        <v>19473831</v>
      </c>
      <c r="D25" s="267">
        <v>3316409</v>
      </c>
      <c r="E25" s="267">
        <v>4353585</v>
      </c>
      <c r="F25" s="267">
        <v>15230</v>
      </c>
      <c r="G25" s="267">
        <v>1571614.4399999976</v>
      </c>
      <c r="H25" s="267">
        <v>0</v>
      </c>
      <c r="I25" s="267">
        <v>3867333</v>
      </c>
      <c r="J25" s="267">
        <v>0</v>
      </c>
      <c r="K25" s="267">
        <f>1</f>
        <v>1</v>
      </c>
      <c r="L25" s="267">
        <v>199620000</v>
      </c>
      <c r="M25" s="267"/>
      <c r="N25" s="267"/>
      <c r="O25" s="278">
        <f>SUM(C25:N25)</f>
        <v>232218003.44</v>
      </c>
      <c r="P25" s="279">
        <f>O24/O25</f>
        <v>1.0000000043062984</v>
      </c>
      <c r="Q25" s="276" t="s">
        <v>79</v>
      </c>
      <c r="R25" s="262">
        <v>11653867</v>
      </c>
      <c r="S25" s="262">
        <v>40219578</v>
      </c>
      <c r="T25" s="262">
        <v>46090714</v>
      </c>
      <c r="U25" s="267">
        <v>179118136</v>
      </c>
      <c r="V25" s="267">
        <v>104379151</v>
      </c>
      <c r="W25" s="267">
        <v>115016767</v>
      </c>
      <c r="X25" s="267">
        <v>245914068</v>
      </c>
      <c r="Y25" s="267">
        <v>117420854</v>
      </c>
      <c r="Z25" s="267">
        <v>118985008</v>
      </c>
      <c r="AA25" s="267">
        <v>108335595.88999999</v>
      </c>
      <c r="AB25" s="267">
        <v>505965627</v>
      </c>
      <c r="AC25" s="267">
        <f t="shared" si="0"/>
        <v>1593099365.8899999</v>
      </c>
      <c r="AD25" s="54">
        <f>AC25/AC24</f>
        <v>0.77334344245593312</v>
      </c>
      <c r="AE25" s="45">
        <v>978798143</v>
      </c>
      <c r="AF25" s="251"/>
    </row>
    <row r="26" spans="1:41" ht="32.1" customHeight="1" thickBot="1">
      <c r="A26" s="18"/>
      <c r="B26" s="13"/>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19"/>
      <c r="AD26" s="28"/>
    </row>
    <row r="27" spans="1:41" ht="34.15" customHeight="1">
      <c r="A27" s="470" t="s">
        <v>80</v>
      </c>
      <c r="B27" s="471"/>
      <c r="C27" s="472"/>
      <c r="D27" s="472"/>
      <c r="E27" s="472"/>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3"/>
      <c r="AF27" s="83"/>
    </row>
    <row r="28" spans="1:41" ht="15" customHeight="1">
      <c r="A28" s="474" t="s">
        <v>81</v>
      </c>
      <c r="B28" s="476" t="s">
        <v>82</v>
      </c>
      <c r="C28" s="477"/>
      <c r="D28" s="454" t="s">
        <v>83</v>
      </c>
      <c r="E28" s="480"/>
      <c r="F28" s="480"/>
      <c r="G28" s="480"/>
      <c r="H28" s="480"/>
      <c r="I28" s="480"/>
      <c r="J28" s="480"/>
      <c r="K28" s="480"/>
      <c r="L28" s="480"/>
      <c r="M28" s="480"/>
      <c r="N28" s="480"/>
      <c r="O28" s="481"/>
      <c r="P28" s="482" t="s">
        <v>25</v>
      </c>
      <c r="Q28" s="482" t="s">
        <v>84</v>
      </c>
      <c r="R28" s="482"/>
      <c r="S28" s="482"/>
      <c r="T28" s="482"/>
      <c r="U28" s="482"/>
      <c r="V28" s="482"/>
      <c r="W28" s="482"/>
      <c r="X28" s="482"/>
      <c r="Y28" s="482"/>
      <c r="Z28" s="482"/>
      <c r="AA28" s="482"/>
      <c r="AB28" s="482"/>
      <c r="AC28" s="482"/>
      <c r="AD28" s="483"/>
    </row>
    <row r="29" spans="1:41" ht="27" customHeight="1">
      <c r="A29" s="475"/>
      <c r="B29" s="478"/>
      <c r="C29" s="479"/>
      <c r="D29" s="56" t="s">
        <v>63</v>
      </c>
      <c r="E29" s="56" t="s">
        <v>64</v>
      </c>
      <c r="F29" s="56" t="s">
        <v>65</v>
      </c>
      <c r="G29" s="56" t="s">
        <v>66</v>
      </c>
      <c r="H29" s="56" t="s">
        <v>67</v>
      </c>
      <c r="I29" s="56" t="s">
        <v>68</v>
      </c>
      <c r="J29" s="56" t="s">
        <v>69</v>
      </c>
      <c r="K29" s="56" t="s">
        <v>70</v>
      </c>
      <c r="L29" s="56" t="s">
        <v>71</v>
      </c>
      <c r="M29" s="56" t="s">
        <v>72</v>
      </c>
      <c r="N29" s="56" t="s">
        <v>73</v>
      </c>
      <c r="O29" s="56" t="s">
        <v>41</v>
      </c>
      <c r="P29" s="481"/>
      <c r="Q29" s="482"/>
      <c r="R29" s="482"/>
      <c r="S29" s="482"/>
      <c r="T29" s="482"/>
      <c r="U29" s="482"/>
      <c r="V29" s="482"/>
      <c r="W29" s="482"/>
      <c r="X29" s="482"/>
      <c r="Y29" s="482"/>
      <c r="Z29" s="482"/>
      <c r="AA29" s="482"/>
      <c r="AB29" s="482"/>
      <c r="AC29" s="482"/>
      <c r="AD29" s="483"/>
    </row>
    <row r="30" spans="1:41" ht="121.9" customHeight="1" thickBot="1">
      <c r="A30" s="57" t="s">
        <v>57</v>
      </c>
      <c r="B30" s="484"/>
      <c r="C30" s="485"/>
      <c r="D30" s="58"/>
      <c r="E30" s="58"/>
      <c r="F30" s="58"/>
      <c r="G30" s="58"/>
      <c r="H30" s="58"/>
      <c r="I30" s="58"/>
      <c r="J30" s="58"/>
      <c r="K30" s="58"/>
      <c r="L30" s="58"/>
      <c r="M30" s="58"/>
      <c r="N30" s="58"/>
      <c r="O30" s="58"/>
      <c r="P30" s="59">
        <f>SUM(D30:O30)</f>
        <v>0</v>
      </c>
      <c r="Q30" s="486" t="s">
        <v>85</v>
      </c>
      <c r="R30" s="487"/>
      <c r="S30" s="487"/>
      <c r="T30" s="487"/>
      <c r="U30" s="487"/>
      <c r="V30" s="487"/>
      <c r="W30" s="487"/>
      <c r="X30" s="487"/>
      <c r="Y30" s="487"/>
      <c r="Z30" s="487"/>
      <c r="AA30" s="487"/>
      <c r="AB30" s="487"/>
      <c r="AC30" s="487"/>
      <c r="AD30" s="488"/>
    </row>
    <row r="31" spans="1:41" ht="45" customHeight="1">
      <c r="A31" s="395" t="s">
        <v>86</v>
      </c>
      <c r="B31" s="396"/>
      <c r="C31" s="396"/>
      <c r="D31" s="396"/>
      <c r="E31" s="396"/>
      <c r="F31" s="396"/>
      <c r="G31" s="396"/>
      <c r="H31" s="396"/>
      <c r="I31" s="396"/>
      <c r="J31" s="396"/>
      <c r="K31" s="396"/>
      <c r="L31" s="396"/>
      <c r="M31" s="396"/>
      <c r="N31" s="396"/>
      <c r="O31" s="396"/>
      <c r="P31" s="396"/>
      <c r="Q31" s="396"/>
      <c r="R31" s="396"/>
      <c r="S31" s="396"/>
      <c r="T31" s="396"/>
      <c r="U31" s="396"/>
      <c r="V31" s="396"/>
      <c r="W31" s="396"/>
      <c r="X31" s="396"/>
      <c r="Y31" s="396"/>
      <c r="Z31" s="396"/>
      <c r="AA31" s="396"/>
      <c r="AB31" s="396"/>
      <c r="AC31" s="396"/>
      <c r="AD31" s="397"/>
    </row>
    <row r="32" spans="1:41" ht="23.1" customHeight="1">
      <c r="A32" s="453" t="s">
        <v>87</v>
      </c>
      <c r="B32" s="482" t="s">
        <v>88</v>
      </c>
      <c r="C32" s="482" t="s">
        <v>82</v>
      </c>
      <c r="D32" s="482" t="s">
        <v>89</v>
      </c>
      <c r="E32" s="482"/>
      <c r="F32" s="482"/>
      <c r="G32" s="482"/>
      <c r="H32" s="482"/>
      <c r="I32" s="482"/>
      <c r="J32" s="482"/>
      <c r="K32" s="482"/>
      <c r="L32" s="482"/>
      <c r="M32" s="482"/>
      <c r="N32" s="482"/>
      <c r="O32" s="482"/>
      <c r="P32" s="482"/>
      <c r="Q32" s="482" t="s">
        <v>90</v>
      </c>
      <c r="R32" s="482"/>
      <c r="S32" s="482"/>
      <c r="T32" s="482"/>
      <c r="U32" s="482"/>
      <c r="V32" s="482"/>
      <c r="W32" s="482"/>
      <c r="X32" s="482"/>
      <c r="Y32" s="482"/>
      <c r="Z32" s="482"/>
      <c r="AA32" s="482"/>
      <c r="AB32" s="482"/>
      <c r="AC32" s="482"/>
      <c r="AD32" s="483"/>
      <c r="AG32" s="60"/>
      <c r="AH32" s="60"/>
      <c r="AI32" s="60"/>
      <c r="AJ32" s="60"/>
      <c r="AK32" s="60"/>
      <c r="AL32" s="60"/>
      <c r="AM32" s="60"/>
      <c r="AN32" s="60"/>
      <c r="AO32" s="60"/>
    </row>
    <row r="33" spans="1:41" ht="27" customHeight="1">
      <c r="A33" s="453"/>
      <c r="B33" s="482"/>
      <c r="C33" s="489"/>
      <c r="D33" s="56" t="s">
        <v>63</v>
      </c>
      <c r="E33" s="56" t="s">
        <v>64</v>
      </c>
      <c r="F33" s="56" t="s">
        <v>65</v>
      </c>
      <c r="G33" s="56" t="s">
        <v>66</v>
      </c>
      <c r="H33" s="56" t="s">
        <v>67</v>
      </c>
      <c r="I33" s="56" t="s">
        <v>68</v>
      </c>
      <c r="J33" s="56" t="s">
        <v>69</v>
      </c>
      <c r="K33" s="56" t="s">
        <v>70</v>
      </c>
      <c r="L33" s="56" t="s">
        <v>71</v>
      </c>
      <c r="M33" s="56" t="s">
        <v>72</v>
      </c>
      <c r="N33" s="56" t="s">
        <v>73</v>
      </c>
      <c r="O33" s="56" t="s">
        <v>41</v>
      </c>
      <c r="P33" s="56" t="s">
        <v>25</v>
      </c>
      <c r="Q33" s="482" t="s">
        <v>91</v>
      </c>
      <c r="R33" s="482"/>
      <c r="S33" s="482"/>
      <c r="T33" s="482" t="s">
        <v>92</v>
      </c>
      <c r="U33" s="482"/>
      <c r="V33" s="482"/>
      <c r="W33" s="478" t="s">
        <v>93</v>
      </c>
      <c r="X33" s="500"/>
      <c r="Y33" s="500"/>
      <c r="Z33" s="479"/>
      <c r="AA33" s="478" t="s">
        <v>94</v>
      </c>
      <c r="AB33" s="500"/>
      <c r="AC33" s="500"/>
      <c r="AD33" s="501"/>
      <c r="AG33" s="60"/>
      <c r="AH33" s="60"/>
      <c r="AI33" s="60"/>
      <c r="AJ33" s="60"/>
      <c r="AK33" s="60"/>
      <c r="AL33" s="60"/>
      <c r="AM33" s="60"/>
      <c r="AN33" s="60"/>
      <c r="AO33" s="60"/>
    </row>
    <row r="34" spans="1:41" ht="86.25" customHeight="1">
      <c r="A34" s="490" t="s">
        <v>57</v>
      </c>
      <c r="B34" s="503">
        <f>+AC17</f>
        <v>0.51</v>
      </c>
      <c r="C34" s="61" t="s">
        <v>95</v>
      </c>
      <c r="D34" s="243">
        <v>0.55000000000000004</v>
      </c>
      <c r="E34" s="244">
        <f>(((E38*($B$38/$B$34))+(E40*($B$40/$B$34))+(E42*($B$42/$B$34))))*($P$34-$D$34)</f>
        <v>1.6870588235294113E-2</v>
      </c>
      <c r="F34" s="244">
        <f t="shared" ref="F34:O34" si="1">(((F38*($B$38/$B$34))+(F40*($B$40/$B$34))+(F42*($B$42/$B$34))))*($P$34-$D$34)</f>
        <v>2.8929411764705877E-2</v>
      </c>
      <c r="G34" s="244">
        <f t="shared" si="1"/>
        <v>2.8929411764705877E-2</v>
      </c>
      <c r="H34" s="244">
        <f t="shared" si="1"/>
        <v>2.8929411764705877E-2</v>
      </c>
      <c r="I34" s="244">
        <f t="shared" si="1"/>
        <v>2.8929411764705877E-2</v>
      </c>
      <c r="J34" s="244">
        <f t="shared" si="1"/>
        <v>2.8929411764705877E-2</v>
      </c>
      <c r="K34" s="244">
        <f t="shared" si="1"/>
        <v>2.8929411764705877E-2</v>
      </c>
      <c r="L34" s="244">
        <f t="shared" si="1"/>
        <v>2.8929411764705877E-2</v>
      </c>
      <c r="M34" s="244">
        <f t="shared" si="1"/>
        <v>2.8929411764705877E-2</v>
      </c>
      <c r="N34" s="244">
        <f t="shared" si="1"/>
        <v>2.8929411764705877E-2</v>
      </c>
      <c r="O34" s="244">
        <f t="shared" si="1"/>
        <v>2.275294117647058E-2</v>
      </c>
      <c r="P34" s="245">
        <v>0.85</v>
      </c>
      <c r="Q34" s="505" t="s">
        <v>96</v>
      </c>
      <c r="R34" s="506"/>
      <c r="S34" s="507"/>
      <c r="T34" s="511" t="s">
        <v>97</v>
      </c>
      <c r="U34" s="512"/>
      <c r="V34" s="513"/>
      <c r="W34" s="517" t="s">
        <v>98</v>
      </c>
      <c r="X34" s="518"/>
      <c r="Y34" s="518"/>
      <c r="Z34" s="519"/>
      <c r="AA34" s="523" t="s">
        <v>99</v>
      </c>
      <c r="AB34" s="524"/>
      <c r="AC34" s="524"/>
      <c r="AD34" s="525"/>
      <c r="AG34" s="60"/>
      <c r="AH34" s="60"/>
      <c r="AI34" s="60"/>
      <c r="AJ34" s="60"/>
      <c r="AK34" s="60"/>
      <c r="AL34" s="60"/>
      <c r="AM34" s="60"/>
      <c r="AN34" s="60"/>
      <c r="AO34" s="60"/>
    </row>
    <row r="35" spans="1:41" ht="316.5" customHeight="1">
      <c r="A35" s="502"/>
      <c r="B35" s="504"/>
      <c r="C35" s="246" t="s">
        <v>100</v>
      </c>
      <c r="D35" s="245">
        <v>0.55000000000000004</v>
      </c>
      <c r="E35" s="245">
        <f t="shared" ref="E35:O35" si="2">((E39*($B$38/$B$34))+(E41*($B$40/$B$34))+(E43*($B$42/$B$34)))*($P$34-$D$34)</f>
        <v>9.7058823529411736E-3</v>
      </c>
      <c r="F35" s="245">
        <f t="shared" si="2"/>
        <v>3.5882352941176462E-2</v>
      </c>
      <c r="G35" s="245">
        <f t="shared" si="2"/>
        <v>2.8823529411764703E-2</v>
      </c>
      <c r="H35" s="245">
        <f t="shared" si="2"/>
        <v>2.8823529411764703E-2</v>
      </c>
      <c r="I35" s="245">
        <f t="shared" si="2"/>
        <v>2.8823529411764703E-2</v>
      </c>
      <c r="J35" s="245">
        <f t="shared" si="2"/>
        <v>2.8823529411764703E-2</v>
      </c>
      <c r="K35" s="245">
        <f t="shared" si="2"/>
        <v>2.8823529411764703E-2</v>
      </c>
      <c r="L35" s="245">
        <f t="shared" si="2"/>
        <v>2.8823529411764703E-2</v>
      </c>
      <c r="M35" s="245">
        <f t="shared" si="2"/>
        <v>2.8823529411764703E-2</v>
      </c>
      <c r="N35" s="245">
        <f t="shared" si="2"/>
        <v>2.8823529411764703E-2</v>
      </c>
      <c r="O35" s="245">
        <f t="shared" si="2"/>
        <v>2.3823529411764698E-2</v>
      </c>
      <c r="P35" s="245">
        <f>SUM(D35:O35)</f>
        <v>0.84999999999999987</v>
      </c>
      <c r="Q35" s="508"/>
      <c r="R35" s="509"/>
      <c r="S35" s="510"/>
      <c r="T35" s="514"/>
      <c r="U35" s="515"/>
      <c r="V35" s="516"/>
      <c r="W35" s="520"/>
      <c r="X35" s="521"/>
      <c r="Y35" s="521"/>
      <c r="Z35" s="522"/>
      <c r="AA35" s="526"/>
      <c r="AB35" s="527"/>
      <c r="AC35" s="527"/>
      <c r="AD35" s="528"/>
      <c r="AE35" s="62"/>
      <c r="AG35" s="60"/>
      <c r="AH35" s="60"/>
      <c r="AI35" s="60"/>
      <c r="AJ35" s="60"/>
      <c r="AK35" s="60"/>
      <c r="AL35" s="60"/>
      <c r="AM35" s="60"/>
      <c r="AN35" s="60"/>
      <c r="AO35" s="60"/>
    </row>
    <row r="36" spans="1:41" ht="36.75" customHeight="1">
      <c r="A36" s="466" t="s">
        <v>101</v>
      </c>
      <c r="B36" s="529" t="s">
        <v>77</v>
      </c>
      <c r="C36" s="531" t="s">
        <v>102</v>
      </c>
      <c r="D36" s="531"/>
      <c r="E36" s="531"/>
      <c r="F36" s="531"/>
      <c r="G36" s="531"/>
      <c r="H36" s="531"/>
      <c r="I36" s="531"/>
      <c r="J36" s="531"/>
      <c r="K36" s="531"/>
      <c r="L36" s="531"/>
      <c r="M36" s="531"/>
      <c r="N36" s="531"/>
      <c r="O36" s="531"/>
      <c r="P36" s="531"/>
      <c r="Q36" s="467" t="s">
        <v>103</v>
      </c>
      <c r="R36" s="532"/>
      <c r="S36" s="532"/>
      <c r="T36" s="532"/>
      <c r="U36" s="532"/>
      <c r="V36" s="532"/>
      <c r="W36" s="532"/>
      <c r="X36" s="532"/>
      <c r="Y36" s="532"/>
      <c r="Z36" s="532"/>
      <c r="AA36" s="532"/>
      <c r="AB36" s="532"/>
      <c r="AC36" s="532"/>
      <c r="AD36" s="533"/>
      <c r="AG36" s="60"/>
      <c r="AH36" s="60"/>
      <c r="AI36" s="60"/>
      <c r="AJ36" s="60"/>
      <c r="AK36" s="60"/>
      <c r="AL36" s="60"/>
      <c r="AM36" s="60"/>
      <c r="AN36" s="60"/>
      <c r="AO36" s="60"/>
    </row>
    <row r="37" spans="1:41" ht="26.1" customHeight="1">
      <c r="A37" s="453"/>
      <c r="B37" s="530"/>
      <c r="C37" s="56" t="s">
        <v>104</v>
      </c>
      <c r="D37" s="56" t="s">
        <v>105</v>
      </c>
      <c r="E37" s="56" t="s">
        <v>106</v>
      </c>
      <c r="F37" s="56" t="s">
        <v>107</v>
      </c>
      <c r="G37" s="56" t="s">
        <v>108</v>
      </c>
      <c r="H37" s="56" t="s">
        <v>109</v>
      </c>
      <c r="I37" s="56" t="s">
        <v>110</v>
      </c>
      <c r="J37" s="56" t="s">
        <v>111</v>
      </c>
      <c r="K37" s="56" t="s">
        <v>112</v>
      </c>
      <c r="L37" s="56" t="s">
        <v>113</v>
      </c>
      <c r="M37" s="56" t="s">
        <v>114</v>
      </c>
      <c r="N37" s="56" t="s">
        <v>115</v>
      </c>
      <c r="O37" s="56" t="s">
        <v>116</v>
      </c>
      <c r="P37" s="56" t="s">
        <v>21</v>
      </c>
      <c r="Q37" s="454" t="s">
        <v>117</v>
      </c>
      <c r="R37" s="480"/>
      <c r="S37" s="480"/>
      <c r="T37" s="480"/>
      <c r="U37" s="480"/>
      <c r="V37" s="480"/>
      <c r="W37" s="480"/>
      <c r="X37" s="480"/>
      <c r="Y37" s="480"/>
      <c r="Z37" s="480"/>
      <c r="AA37" s="480"/>
      <c r="AB37" s="480"/>
      <c r="AC37" s="480"/>
      <c r="AD37" s="534"/>
      <c r="AG37" s="63"/>
      <c r="AH37" s="63"/>
      <c r="AI37" s="63"/>
      <c r="AJ37" s="63"/>
      <c r="AK37" s="63"/>
      <c r="AL37" s="63"/>
      <c r="AM37" s="63"/>
      <c r="AN37" s="63"/>
      <c r="AO37" s="63"/>
    </row>
    <row r="38" spans="1:41" ht="99" customHeight="1">
      <c r="A38" s="490" t="s">
        <v>118</v>
      </c>
      <c r="B38" s="492">
        <v>0.21</v>
      </c>
      <c r="C38" s="64" t="s">
        <v>95</v>
      </c>
      <c r="D38" s="65">
        <v>0</v>
      </c>
      <c r="E38" s="65">
        <v>0.05</v>
      </c>
      <c r="F38" s="65">
        <v>0.1</v>
      </c>
      <c r="G38" s="65">
        <v>0.1</v>
      </c>
      <c r="H38" s="65">
        <v>0.1</v>
      </c>
      <c r="I38" s="65">
        <v>0.1</v>
      </c>
      <c r="J38" s="65">
        <v>0.1</v>
      </c>
      <c r="K38" s="65">
        <v>0.1</v>
      </c>
      <c r="L38" s="65">
        <v>0.1</v>
      </c>
      <c r="M38" s="65">
        <v>0.1</v>
      </c>
      <c r="N38" s="65">
        <v>0.1</v>
      </c>
      <c r="O38" s="65">
        <v>0.05</v>
      </c>
      <c r="P38" s="66">
        <f t="shared" ref="P38:P43" si="3">SUM(D38:O38)</f>
        <v>0.99999999999999989</v>
      </c>
      <c r="Q38" s="494" t="s">
        <v>119</v>
      </c>
      <c r="R38" s="495"/>
      <c r="S38" s="495"/>
      <c r="T38" s="495"/>
      <c r="U38" s="495"/>
      <c r="V38" s="495"/>
      <c r="W38" s="495"/>
      <c r="X38" s="495"/>
      <c r="Y38" s="495"/>
      <c r="Z38" s="495"/>
      <c r="AA38" s="495"/>
      <c r="AB38" s="495"/>
      <c r="AC38" s="495"/>
      <c r="AD38" s="496"/>
      <c r="AG38" s="63"/>
      <c r="AH38" s="63"/>
      <c r="AI38" s="63"/>
      <c r="AJ38" s="63"/>
      <c r="AK38" s="63"/>
      <c r="AL38" s="63"/>
      <c r="AM38" s="63"/>
      <c r="AN38" s="63"/>
      <c r="AO38" s="63"/>
    </row>
    <row r="39" spans="1:41" ht="123" customHeight="1">
      <c r="A39" s="491"/>
      <c r="B39" s="493"/>
      <c r="C39" s="67" t="s">
        <v>100</v>
      </c>
      <c r="D39" s="68">
        <v>0</v>
      </c>
      <c r="E39" s="68">
        <v>0.05</v>
      </c>
      <c r="F39" s="68">
        <v>0.1</v>
      </c>
      <c r="G39" s="68">
        <v>0.1</v>
      </c>
      <c r="H39" s="68">
        <v>0.1</v>
      </c>
      <c r="I39" s="68">
        <v>0.1</v>
      </c>
      <c r="J39" s="68">
        <v>0.1</v>
      </c>
      <c r="K39" s="68">
        <v>0.1</v>
      </c>
      <c r="L39" s="68">
        <v>0.1</v>
      </c>
      <c r="M39" s="68">
        <v>0.1</v>
      </c>
      <c r="N39" s="68">
        <v>0.1</v>
      </c>
      <c r="O39" s="68">
        <v>0.05</v>
      </c>
      <c r="P39" s="69">
        <f t="shared" si="3"/>
        <v>0.99999999999999989</v>
      </c>
      <c r="Q39" s="497"/>
      <c r="R39" s="498"/>
      <c r="S39" s="498"/>
      <c r="T39" s="498"/>
      <c r="U39" s="498"/>
      <c r="V39" s="498"/>
      <c r="W39" s="498"/>
      <c r="X39" s="498"/>
      <c r="Y39" s="498"/>
      <c r="Z39" s="498"/>
      <c r="AA39" s="498"/>
      <c r="AB39" s="498"/>
      <c r="AC39" s="498"/>
      <c r="AD39" s="499"/>
      <c r="AG39" s="63"/>
      <c r="AH39" s="63"/>
      <c r="AI39" s="63"/>
      <c r="AJ39" s="63"/>
      <c r="AK39" s="63"/>
      <c r="AL39" s="63"/>
      <c r="AM39" s="63"/>
      <c r="AN39" s="63"/>
      <c r="AO39" s="63"/>
    </row>
    <row r="40" spans="1:41" ht="132.6" customHeight="1">
      <c r="A40" s="490" t="s">
        <v>120</v>
      </c>
      <c r="B40" s="492">
        <v>0.2</v>
      </c>
      <c r="C40" s="64" t="s">
        <v>95</v>
      </c>
      <c r="D40" s="65">
        <v>0</v>
      </c>
      <c r="E40" s="65">
        <v>9.0899999999999995E-2</v>
      </c>
      <c r="F40" s="65">
        <v>9.0899999999999995E-2</v>
      </c>
      <c r="G40" s="65">
        <v>9.0899999999999995E-2</v>
      </c>
      <c r="H40" s="65">
        <v>9.0899999999999995E-2</v>
      </c>
      <c r="I40" s="65">
        <v>9.0899999999999995E-2</v>
      </c>
      <c r="J40" s="65">
        <v>9.0899999999999995E-2</v>
      </c>
      <c r="K40" s="65">
        <v>9.0899999999999995E-2</v>
      </c>
      <c r="L40" s="65">
        <v>9.0899999999999995E-2</v>
      </c>
      <c r="M40" s="65">
        <v>9.0899999999999995E-2</v>
      </c>
      <c r="N40" s="65">
        <v>9.0899999999999995E-2</v>
      </c>
      <c r="O40" s="65">
        <v>9.0899999999999995E-2</v>
      </c>
      <c r="P40" s="66">
        <f t="shared" si="3"/>
        <v>0.9998999999999999</v>
      </c>
      <c r="Q40" s="535" t="s">
        <v>121</v>
      </c>
      <c r="R40" s="495"/>
      <c r="S40" s="495"/>
      <c r="T40" s="495"/>
      <c r="U40" s="495"/>
      <c r="V40" s="495"/>
      <c r="W40" s="495"/>
      <c r="X40" s="495"/>
      <c r="Y40" s="495"/>
      <c r="Z40" s="495"/>
      <c r="AA40" s="495"/>
      <c r="AB40" s="495"/>
      <c r="AC40" s="495"/>
      <c r="AD40" s="496"/>
      <c r="AE40" s="70"/>
      <c r="AG40" s="71"/>
      <c r="AH40" s="71"/>
      <c r="AI40" s="71"/>
      <c r="AJ40" s="71"/>
      <c r="AK40" s="71"/>
      <c r="AL40" s="71"/>
      <c r="AM40" s="71"/>
      <c r="AN40" s="71"/>
      <c r="AO40" s="71"/>
    </row>
    <row r="41" spans="1:41" ht="138.75" customHeight="1">
      <c r="A41" s="491"/>
      <c r="B41" s="493"/>
      <c r="C41" s="67" t="s">
        <v>100</v>
      </c>
      <c r="D41" s="68">
        <v>0</v>
      </c>
      <c r="E41" s="68">
        <v>0.03</v>
      </c>
      <c r="F41" s="68">
        <v>0.15</v>
      </c>
      <c r="G41" s="68">
        <v>0.09</v>
      </c>
      <c r="H41" s="68">
        <v>0.09</v>
      </c>
      <c r="I41" s="68">
        <v>0.09</v>
      </c>
      <c r="J41" s="68">
        <v>0.09</v>
      </c>
      <c r="K41" s="68">
        <v>0.09</v>
      </c>
      <c r="L41" s="68">
        <v>0.09</v>
      </c>
      <c r="M41" s="68">
        <v>0.09</v>
      </c>
      <c r="N41" s="68">
        <v>0.09</v>
      </c>
      <c r="O41" s="65">
        <v>0.1</v>
      </c>
      <c r="P41" s="69">
        <f t="shared" si="3"/>
        <v>0.99999999999999978</v>
      </c>
      <c r="Q41" s="497"/>
      <c r="R41" s="498"/>
      <c r="S41" s="498"/>
      <c r="T41" s="498"/>
      <c r="U41" s="498"/>
      <c r="V41" s="498"/>
      <c r="W41" s="498"/>
      <c r="X41" s="498"/>
      <c r="Y41" s="498"/>
      <c r="Z41" s="498"/>
      <c r="AA41" s="498"/>
      <c r="AB41" s="498"/>
      <c r="AC41" s="498"/>
      <c r="AD41" s="499"/>
      <c r="AE41" s="70"/>
    </row>
    <row r="42" spans="1:41" ht="92.25" customHeight="1">
      <c r="A42" s="490" t="s">
        <v>122</v>
      </c>
      <c r="B42" s="536">
        <v>0.1</v>
      </c>
      <c r="C42" s="61" t="s">
        <v>95</v>
      </c>
      <c r="D42" s="65">
        <v>0</v>
      </c>
      <c r="E42" s="65">
        <v>0</v>
      </c>
      <c r="F42" s="65">
        <v>0.1</v>
      </c>
      <c r="G42" s="65">
        <v>0.1</v>
      </c>
      <c r="H42" s="65">
        <v>0.1</v>
      </c>
      <c r="I42" s="65">
        <v>0.1</v>
      </c>
      <c r="J42" s="65">
        <v>0.1</v>
      </c>
      <c r="K42" s="65">
        <v>0.1</v>
      </c>
      <c r="L42" s="65">
        <v>0.1</v>
      </c>
      <c r="M42" s="65">
        <v>0.1</v>
      </c>
      <c r="N42" s="65">
        <v>0.1</v>
      </c>
      <c r="O42" s="65">
        <v>0.1</v>
      </c>
      <c r="P42" s="69">
        <f t="shared" si="3"/>
        <v>0.99999999999999989</v>
      </c>
      <c r="Q42" s="535" t="s">
        <v>123</v>
      </c>
      <c r="R42" s="495"/>
      <c r="S42" s="495"/>
      <c r="T42" s="495"/>
      <c r="U42" s="495"/>
      <c r="V42" s="495"/>
      <c r="W42" s="495"/>
      <c r="X42" s="495"/>
      <c r="Y42" s="495"/>
      <c r="Z42" s="495"/>
      <c r="AA42" s="495"/>
      <c r="AB42" s="495"/>
      <c r="AC42" s="495"/>
      <c r="AD42" s="496"/>
      <c r="AE42" s="70"/>
    </row>
    <row r="43" spans="1:41" ht="240.6" customHeight="1" thickBot="1">
      <c r="A43" s="502"/>
      <c r="B43" s="537"/>
      <c r="C43" s="72" t="s">
        <v>100</v>
      </c>
      <c r="D43" s="73">
        <v>0</v>
      </c>
      <c r="E43" s="73">
        <v>0</v>
      </c>
      <c r="F43" s="73">
        <v>0.1</v>
      </c>
      <c r="G43" s="73">
        <v>0.1</v>
      </c>
      <c r="H43" s="73">
        <v>0.1</v>
      </c>
      <c r="I43" s="73">
        <v>0.1</v>
      </c>
      <c r="J43" s="73">
        <v>0.1</v>
      </c>
      <c r="K43" s="73">
        <v>0.1</v>
      </c>
      <c r="L43" s="74">
        <v>0.1</v>
      </c>
      <c r="M43" s="74">
        <v>0.1</v>
      </c>
      <c r="N43" s="74">
        <v>0.1</v>
      </c>
      <c r="O43" s="74">
        <v>0.1</v>
      </c>
      <c r="P43" s="75">
        <f t="shared" si="3"/>
        <v>0.99999999999999989</v>
      </c>
      <c r="Q43" s="538"/>
      <c r="R43" s="539"/>
      <c r="S43" s="539"/>
      <c r="T43" s="539"/>
      <c r="U43" s="539"/>
      <c r="V43" s="539"/>
      <c r="W43" s="539"/>
      <c r="X43" s="539"/>
      <c r="Y43" s="539"/>
      <c r="Z43" s="539"/>
      <c r="AA43" s="539"/>
      <c r="AB43" s="539"/>
      <c r="AC43" s="539"/>
      <c r="AD43" s="540"/>
      <c r="AE43" s="70"/>
    </row>
    <row r="44" spans="1:41" ht="57.75" customHeight="1">
      <c r="B44" s="186"/>
    </row>
  </sheetData>
  <mergeCells count="79">
    <mergeCell ref="A40:A41"/>
    <mergeCell ref="B40:B41"/>
    <mergeCell ref="Q40:AD41"/>
    <mergeCell ref="A42:A43"/>
    <mergeCell ref="B42:B43"/>
    <mergeCell ref="Q42:AD43"/>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7:P7"/>
    <mergeCell ref="M8:N8"/>
    <mergeCell ref="O8:P8"/>
    <mergeCell ref="M9:N9"/>
    <mergeCell ref="O9:P9"/>
    <mergeCell ref="A11:B13"/>
    <mergeCell ref="C11:AD13"/>
    <mergeCell ref="A7:B9"/>
    <mergeCell ref="C7:C9"/>
    <mergeCell ref="D7:H9"/>
    <mergeCell ref="I7:J9"/>
    <mergeCell ref="K7:L9"/>
    <mergeCell ref="M7:N7"/>
    <mergeCell ref="A1:A4"/>
    <mergeCell ref="B1:AA1"/>
    <mergeCell ref="AB1:AD1"/>
    <mergeCell ref="B2:AA2"/>
    <mergeCell ref="AB2:AD2"/>
    <mergeCell ref="B3:AA4"/>
    <mergeCell ref="AB3:AD3"/>
    <mergeCell ref="AB4:AD4"/>
  </mergeCells>
  <dataValidations count="2">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sqref="T34 Q34" xr:uid="{1764258F-C191-49D2-BD24-661F21E8EEFF}">
      <formula1>2000</formula1>
    </dataValidation>
  </dataValidations>
  <printOptions horizontalCentered="1" verticalCentered="1"/>
  <pageMargins left="0.23622047244094491" right="0.23622047244094491" top="0.39370078740157483" bottom="0.39370078740157483" header="0.31496062992125984" footer="0.31496062992125984"/>
  <pageSetup paperSize="9"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42"/>
  <sheetViews>
    <sheetView topLeftCell="A35" zoomScale="70" zoomScaleNormal="70" workbookViewId="0">
      <selection activeCell="A38" sqref="A38:A41"/>
    </sheetView>
  </sheetViews>
  <sheetFormatPr baseColWidth="10" defaultColWidth="10.7109375" defaultRowHeight="15"/>
  <cols>
    <col min="1" max="1" width="38.42578125" style="184" customWidth="1"/>
    <col min="2" max="2" width="23" style="184" customWidth="1"/>
    <col min="3" max="14" width="20.7109375" style="184" customWidth="1"/>
    <col min="15" max="15" width="22.7109375" style="184" customWidth="1"/>
    <col min="16" max="18" width="18.28515625" style="184" customWidth="1"/>
    <col min="19" max="19" width="24.42578125" style="184" customWidth="1"/>
    <col min="20" max="21" width="18.28515625" style="184" customWidth="1"/>
    <col min="22" max="22" width="31.7109375" style="184" customWidth="1"/>
    <col min="23" max="27" width="18.28515625" style="184" customWidth="1"/>
    <col min="28" max="28" width="22.7109375" style="184" customWidth="1"/>
    <col min="29" max="29" width="19" style="184" customWidth="1"/>
    <col min="30" max="30" width="19.42578125" style="184" customWidth="1"/>
    <col min="31" max="31" width="6.28515625" style="184" bestFit="1" customWidth="1"/>
    <col min="32" max="32" width="22.7109375" style="184" customWidth="1"/>
    <col min="33" max="33" width="18.42578125" style="184" bestFit="1" customWidth="1"/>
    <col min="34" max="34" width="8.42578125" style="184" customWidth="1"/>
    <col min="35" max="35" width="18.42578125" style="184" bestFit="1" customWidth="1"/>
    <col min="36" max="36" width="5.7109375" style="184" customWidth="1"/>
    <col min="37" max="37" width="18.42578125" style="184" bestFit="1" customWidth="1"/>
    <col min="38" max="38" width="4.7109375" style="184" customWidth="1"/>
    <col min="39" max="39" width="23" style="184" bestFit="1" customWidth="1"/>
    <col min="40" max="40" width="10.7109375" style="184"/>
    <col min="41" max="41" width="18.42578125" style="184" bestFit="1" customWidth="1"/>
    <col min="42" max="42" width="16.28515625" style="184" customWidth="1"/>
    <col min="43" max="16384" width="10.7109375" style="184"/>
  </cols>
  <sheetData>
    <row r="1" spans="1:30" ht="32.25" customHeight="1" thickBot="1">
      <c r="A1" s="383"/>
      <c r="B1" s="386" t="s">
        <v>33</v>
      </c>
      <c r="C1" s="387"/>
      <c r="D1" s="387"/>
      <c r="E1" s="387"/>
      <c r="F1" s="387"/>
      <c r="G1" s="387"/>
      <c r="H1" s="387"/>
      <c r="I1" s="387"/>
      <c r="J1" s="387"/>
      <c r="K1" s="387"/>
      <c r="L1" s="387"/>
      <c r="M1" s="387"/>
      <c r="N1" s="387"/>
      <c r="O1" s="387"/>
      <c r="P1" s="387"/>
      <c r="Q1" s="387"/>
      <c r="R1" s="387"/>
      <c r="S1" s="387"/>
      <c r="T1" s="387"/>
      <c r="U1" s="387"/>
      <c r="V1" s="387"/>
      <c r="W1" s="387"/>
      <c r="X1" s="387"/>
      <c r="Y1" s="387"/>
      <c r="Z1" s="387"/>
      <c r="AA1" s="388"/>
      <c r="AB1" s="389" t="s">
        <v>34</v>
      </c>
      <c r="AC1" s="390"/>
      <c r="AD1" s="391"/>
    </row>
    <row r="2" spans="1:30" ht="30.75" customHeight="1" thickBot="1">
      <c r="A2" s="384"/>
      <c r="B2" s="386" t="s">
        <v>35</v>
      </c>
      <c r="C2" s="387"/>
      <c r="D2" s="387"/>
      <c r="E2" s="387"/>
      <c r="F2" s="387"/>
      <c r="G2" s="387"/>
      <c r="H2" s="387"/>
      <c r="I2" s="387"/>
      <c r="J2" s="387"/>
      <c r="K2" s="387"/>
      <c r="L2" s="387"/>
      <c r="M2" s="387"/>
      <c r="N2" s="387"/>
      <c r="O2" s="387"/>
      <c r="P2" s="387"/>
      <c r="Q2" s="387"/>
      <c r="R2" s="387"/>
      <c r="S2" s="387"/>
      <c r="T2" s="387"/>
      <c r="U2" s="387"/>
      <c r="V2" s="387"/>
      <c r="W2" s="387"/>
      <c r="X2" s="387"/>
      <c r="Y2" s="387"/>
      <c r="Z2" s="387"/>
      <c r="AA2" s="388"/>
      <c r="AB2" s="392" t="s">
        <v>36</v>
      </c>
      <c r="AC2" s="393"/>
      <c r="AD2" s="394"/>
    </row>
    <row r="3" spans="1:30" ht="24" customHeight="1">
      <c r="A3" s="384"/>
      <c r="B3" s="395" t="s">
        <v>37</v>
      </c>
      <c r="C3" s="396"/>
      <c r="D3" s="396"/>
      <c r="E3" s="396"/>
      <c r="F3" s="396"/>
      <c r="G3" s="396"/>
      <c r="H3" s="396"/>
      <c r="I3" s="396"/>
      <c r="J3" s="396"/>
      <c r="K3" s="396"/>
      <c r="L3" s="396"/>
      <c r="M3" s="396"/>
      <c r="N3" s="396"/>
      <c r="O3" s="396"/>
      <c r="P3" s="396"/>
      <c r="Q3" s="396"/>
      <c r="R3" s="396"/>
      <c r="S3" s="396"/>
      <c r="T3" s="396"/>
      <c r="U3" s="396"/>
      <c r="V3" s="396"/>
      <c r="W3" s="396"/>
      <c r="X3" s="396"/>
      <c r="Y3" s="396"/>
      <c r="Z3" s="396"/>
      <c r="AA3" s="397"/>
      <c r="AB3" s="392" t="s">
        <v>38</v>
      </c>
      <c r="AC3" s="393"/>
      <c r="AD3" s="394"/>
    </row>
    <row r="4" spans="1:30" ht="22.15" customHeight="1" thickBot="1">
      <c r="A4" s="385"/>
      <c r="B4" s="398"/>
      <c r="C4" s="399"/>
      <c r="D4" s="399"/>
      <c r="E4" s="399"/>
      <c r="F4" s="399"/>
      <c r="G4" s="399"/>
      <c r="H4" s="399"/>
      <c r="I4" s="399"/>
      <c r="J4" s="399"/>
      <c r="K4" s="399"/>
      <c r="L4" s="399"/>
      <c r="M4" s="399"/>
      <c r="N4" s="399"/>
      <c r="O4" s="399"/>
      <c r="P4" s="399"/>
      <c r="Q4" s="399"/>
      <c r="R4" s="399"/>
      <c r="S4" s="399"/>
      <c r="T4" s="399"/>
      <c r="U4" s="399"/>
      <c r="V4" s="399"/>
      <c r="W4" s="399"/>
      <c r="X4" s="399"/>
      <c r="Y4" s="399"/>
      <c r="Z4" s="399"/>
      <c r="AA4" s="400"/>
      <c r="AB4" s="401" t="s">
        <v>39</v>
      </c>
      <c r="AC4" s="402"/>
      <c r="AD4" s="403"/>
    </row>
    <row r="5" spans="1:30" ht="9" customHeight="1" thickBot="1">
      <c r="A5" s="10"/>
      <c r="B5" s="11"/>
      <c r="C5" s="12"/>
      <c r="D5" s="13"/>
      <c r="E5" s="13"/>
      <c r="F5" s="13"/>
      <c r="G5" s="13"/>
      <c r="H5" s="13"/>
      <c r="I5" s="13"/>
      <c r="J5" s="13"/>
      <c r="K5" s="13"/>
      <c r="L5" s="13"/>
      <c r="M5" s="13"/>
      <c r="N5" s="13"/>
      <c r="O5" s="13"/>
      <c r="P5" s="13"/>
      <c r="Q5" s="13"/>
      <c r="R5" s="13"/>
      <c r="S5" s="13"/>
      <c r="T5" s="13"/>
      <c r="U5" s="13"/>
      <c r="V5" s="13"/>
      <c r="W5" s="13"/>
      <c r="X5" s="13"/>
      <c r="Y5" s="13"/>
      <c r="Z5" s="14"/>
      <c r="AA5" s="13"/>
      <c r="AB5" s="15"/>
      <c r="AC5" s="16"/>
      <c r="AD5" s="17"/>
    </row>
    <row r="6" spans="1:30" ht="9" customHeight="1" thickBot="1">
      <c r="A6" s="18"/>
      <c r="B6" s="13"/>
      <c r="C6" s="13"/>
      <c r="D6" s="13"/>
      <c r="E6" s="13"/>
      <c r="F6" s="13"/>
      <c r="G6" s="13"/>
      <c r="H6" s="13"/>
      <c r="I6" s="13"/>
      <c r="J6" s="13"/>
      <c r="K6" s="13"/>
      <c r="L6" s="13"/>
      <c r="M6" s="13"/>
      <c r="N6" s="13"/>
      <c r="O6" s="13"/>
      <c r="P6" s="13"/>
      <c r="Q6" s="13"/>
      <c r="R6" s="13"/>
      <c r="S6" s="13"/>
      <c r="T6" s="13"/>
      <c r="U6" s="13"/>
      <c r="V6" s="13"/>
      <c r="W6" s="13"/>
      <c r="X6" s="13"/>
      <c r="Y6" s="13"/>
      <c r="Z6" s="14"/>
      <c r="AA6" s="13"/>
      <c r="AB6" s="13"/>
      <c r="AC6" s="19"/>
      <c r="AD6" s="20"/>
    </row>
    <row r="7" spans="1:30" ht="15" customHeight="1" thickBot="1">
      <c r="A7" s="404" t="s">
        <v>40</v>
      </c>
      <c r="B7" s="405"/>
      <c r="C7" s="419" t="s">
        <v>41</v>
      </c>
      <c r="D7" s="404" t="s">
        <v>42</v>
      </c>
      <c r="E7" s="422"/>
      <c r="F7" s="422"/>
      <c r="G7" s="422"/>
      <c r="H7" s="405"/>
      <c r="I7" s="425">
        <v>45301</v>
      </c>
      <c r="J7" s="426"/>
      <c r="K7" s="404" t="s">
        <v>43</v>
      </c>
      <c r="L7" s="405"/>
      <c r="M7" s="431" t="s">
        <v>44</v>
      </c>
      <c r="N7" s="432"/>
      <c r="O7" s="436"/>
      <c r="P7" s="437"/>
      <c r="Q7" s="13"/>
      <c r="R7" s="13"/>
      <c r="S7" s="13"/>
      <c r="T7" s="13"/>
      <c r="U7" s="13"/>
      <c r="V7" s="13"/>
      <c r="W7" s="13"/>
      <c r="X7" s="13"/>
      <c r="Y7" s="13"/>
      <c r="Z7" s="14"/>
      <c r="AA7" s="13"/>
      <c r="AB7" s="13"/>
      <c r="AC7" s="19"/>
      <c r="AD7" s="20"/>
    </row>
    <row r="8" spans="1:30" ht="15" customHeight="1" thickBot="1">
      <c r="A8" s="406"/>
      <c r="B8" s="407"/>
      <c r="C8" s="420"/>
      <c r="D8" s="406"/>
      <c r="E8" s="423"/>
      <c r="F8" s="423"/>
      <c r="G8" s="423"/>
      <c r="H8" s="407"/>
      <c r="I8" s="427"/>
      <c r="J8" s="428"/>
      <c r="K8" s="406"/>
      <c r="L8" s="407"/>
      <c r="M8" s="438" t="s">
        <v>45</v>
      </c>
      <c r="N8" s="439"/>
      <c r="O8" s="436"/>
      <c r="P8" s="437"/>
      <c r="Q8" s="13"/>
      <c r="R8" s="13"/>
      <c r="S8" s="13"/>
      <c r="T8" s="13"/>
      <c r="U8" s="13"/>
      <c r="V8" s="13"/>
      <c r="W8" s="13"/>
      <c r="X8" s="13"/>
      <c r="Y8" s="13"/>
      <c r="Z8" s="14"/>
      <c r="AA8" s="13"/>
      <c r="AB8" s="13"/>
      <c r="AC8" s="19"/>
      <c r="AD8" s="20"/>
    </row>
    <row r="9" spans="1:30" ht="15" customHeight="1" thickBot="1">
      <c r="A9" s="408"/>
      <c r="B9" s="409"/>
      <c r="C9" s="421"/>
      <c r="D9" s="408"/>
      <c r="E9" s="424"/>
      <c r="F9" s="424"/>
      <c r="G9" s="424"/>
      <c r="H9" s="409"/>
      <c r="I9" s="429"/>
      <c r="J9" s="430"/>
      <c r="K9" s="408"/>
      <c r="L9" s="409"/>
      <c r="M9" s="440" t="s">
        <v>46</v>
      </c>
      <c r="N9" s="441"/>
      <c r="O9" s="436" t="s">
        <v>47</v>
      </c>
      <c r="P9" s="437"/>
      <c r="Q9" s="13"/>
      <c r="R9" s="13"/>
      <c r="S9" s="13"/>
      <c r="T9" s="13"/>
      <c r="U9" s="13"/>
      <c r="V9" s="13"/>
      <c r="W9" s="13"/>
      <c r="X9" s="13"/>
      <c r="Y9" s="13"/>
      <c r="Z9" s="14"/>
      <c r="AA9" s="13"/>
      <c r="AB9" s="13"/>
      <c r="AC9" s="19"/>
      <c r="AD9" s="20"/>
    </row>
    <row r="10" spans="1:30" ht="15" customHeight="1" thickBot="1">
      <c r="A10" s="21"/>
      <c r="B10" s="22"/>
      <c r="C10" s="22"/>
      <c r="D10" s="23"/>
      <c r="E10" s="23"/>
      <c r="F10" s="23"/>
      <c r="G10" s="23"/>
      <c r="H10" s="23"/>
      <c r="I10" s="24"/>
      <c r="J10" s="24"/>
      <c r="K10" s="23"/>
      <c r="L10" s="23"/>
      <c r="M10" s="25"/>
      <c r="N10" s="25"/>
      <c r="O10" s="183"/>
      <c r="P10" s="183"/>
      <c r="Q10" s="22"/>
      <c r="R10" s="22"/>
      <c r="S10" s="22"/>
      <c r="T10" s="22"/>
      <c r="U10" s="22"/>
      <c r="V10" s="22"/>
      <c r="W10" s="22"/>
      <c r="X10" s="22"/>
      <c r="Y10" s="22"/>
      <c r="Z10" s="26"/>
      <c r="AA10" s="22"/>
      <c r="AB10" s="22"/>
      <c r="AC10" s="27"/>
      <c r="AD10" s="28"/>
    </row>
    <row r="11" spans="1:30" ht="15" customHeight="1">
      <c r="A11" s="404" t="s">
        <v>48</v>
      </c>
      <c r="B11" s="405"/>
      <c r="C11" s="410" t="s">
        <v>49</v>
      </c>
      <c r="D11" s="411"/>
      <c r="E11" s="411"/>
      <c r="F11" s="411"/>
      <c r="G11" s="411"/>
      <c r="H11" s="411"/>
      <c r="I11" s="411"/>
      <c r="J11" s="411"/>
      <c r="K11" s="411"/>
      <c r="L11" s="411"/>
      <c r="M11" s="411"/>
      <c r="N11" s="411"/>
      <c r="O11" s="411"/>
      <c r="P11" s="411"/>
      <c r="Q11" s="411"/>
      <c r="R11" s="411"/>
      <c r="S11" s="411"/>
      <c r="T11" s="411"/>
      <c r="U11" s="411"/>
      <c r="V11" s="411"/>
      <c r="W11" s="411"/>
      <c r="X11" s="411"/>
      <c r="Y11" s="411"/>
      <c r="Z11" s="411"/>
      <c r="AA11" s="411"/>
      <c r="AB11" s="411"/>
      <c r="AC11" s="411"/>
      <c r="AD11" s="412"/>
    </row>
    <row r="12" spans="1:30" ht="15" customHeight="1">
      <c r="A12" s="406"/>
      <c r="B12" s="407"/>
      <c r="C12" s="413"/>
      <c r="D12" s="414"/>
      <c r="E12" s="414"/>
      <c r="F12" s="414"/>
      <c r="G12" s="414"/>
      <c r="H12" s="414"/>
      <c r="I12" s="414"/>
      <c r="J12" s="414"/>
      <c r="K12" s="414"/>
      <c r="L12" s="414"/>
      <c r="M12" s="414"/>
      <c r="N12" s="414"/>
      <c r="O12" s="414"/>
      <c r="P12" s="414"/>
      <c r="Q12" s="414"/>
      <c r="R12" s="414"/>
      <c r="S12" s="414"/>
      <c r="T12" s="414"/>
      <c r="U12" s="414"/>
      <c r="V12" s="414"/>
      <c r="W12" s="414"/>
      <c r="X12" s="414"/>
      <c r="Y12" s="414"/>
      <c r="Z12" s="414"/>
      <c r="AA12" s="414"/>
      <c r="AB12" s="414"/>
      <c r="AC12" s="414"/>
      <c r="AD12" s="415"/>
    </row>
    <row r="13" spans="1:30" ht="15" customHeight="1" thickBot="1">
      <c r="A13" s="408"/>
      <c r="B13" s="409"/>
      <c r="C13" s="416"/>
      <c r="D13" s="417"/>
      <c r="E13" s="417"/>
      <c r="F13" s="417"/>
      <c r="G13" s="417"/>
      <c r="H13" s="417"/>
      <c r="I13" s="417"/>
      <c r="J13" s="417"/>
      <c r="K13" s="417"/>
      <c r="L13" s="417"/>
      <c r="M13" s="417"/>
      <c r="N13" s="417"/>
      <c r="O13" s="417"/>
      <c r="P13" s="417"/>
      <c r="Q13" s="417"/>
      <c r="R13" s="417"/>
      <c r="S13" s="417"/>
      <c r="T13" s="417"/>
      <c r="U13" s="417"/>
      <c r="V13" s="417"/>
      <c r="W13" s="417"/>
      <c r="X13" s="417"/>
      <c r="Y13" s="417"/>
      <c r="Z13" s="417"/>
      <c r="AA13" s="417"/>
      <c r="AB13" s="417"/>
      <c r="AC13" s="417"/>
      <c r="AD13" s="418"/>
    </row>
    <row r="14" spans="1:30" ht="9" customHeight="1" thickBot="1">
      <c r="A14" s="30"/>
      <c r="B14" s="31"/>
      <c r="C14" s="32"/>
      <c r="D14" s="32"/>
      <c r="E14" s="32"/>
      <c r="F14" s="32"/>
      <c r="G14" s="32"/>
      <c r="H14" s="32"/>
      <c r="I14" s="32"/>
      <c r="J14" s="32"/>
      <c r="K14" s="32"/>
      <c r="L14" s="32"/>
      <c r="M14" s="33"/>
      <c r="N14" s="33"/>
      <c r="O14" s="33"/>
      <c r="P14" s="33"/>
      <c r="Q14" s="33"/>
      <c r="R14" s="34"/>
      <c r="S14" s="34"/>
      <c r="T14" s="34"/>
      <c r="U14" s="34"/>
      <c r="V14" s="34"/>
      <c r="W14" s="34"/>
      <c r="X14" s="34"/>
      <c r="Y14" s="23"/>
      <c r="Z14" s="23"/>
      <c r="AA14" s="23"/>
      <c r="AB14" s="23"/>
      <c r="AC14" s="23"/>
      <c r="AD14" s="29"/>
    </row>
    <row r="15" spans="1:30" ht="39" customHeight="1" thickBot="1">
      <c r="A15" s="442" t="s">
        <v>50</v>
      </c>
      <c r="B15" s="443"/>
      <c r="C15" s="444" t="s">
        <v>51</v>
      </c>
      <c r="D15" s="445"/>
      <c r="E15" s="445"/>
      <c r="F15" s="445"/>
      <c r="G15" s="445"/>
      <c r="H15" s="445"/>
      <c r="I15" s="445"/>
      <c r="J15" s="445"/>
      <c r="K15" s="446"/>
      <c r="L15" s="447" t="s">
        <v>52</v>
      </c>
      <c r="M15" s="448"/>
      <c r="N15" s="448"/>
      <c r="O15" s="448"/>
      <c r="P15" s="448"/>
      <c r="Q15" s="449"/>
      <c r="R15" s="450" t="s">
        <v>53</v>
      </c>
      <c r="S15" s="451"/>
      <c r="T15" s="451"/>
      <c r="U15" s="451"/>
      <c r="V15" s="451"/>
      <c r="W15" s="451"/>
      <c r="X15" s="452"/>
      <c r="Y15" s="447" t="s">
        <v>54</v>
      </c>
      <c r="Z15" s="449"/>
      <c r="AA15" s="433" t="s">
        <v>55</v>
      </c>
      <c r="AB15" s="434"/>
      <c r="AC15" s="434"/>
      <c r="AD15" s="435"/>
    </row>
    <row r="16" spans="1:30" ht="9" customHeight="1" thickBot="1">
      <c r="A16" s="18"/>
      <c r="B16" s="13"/>
      <c r="C16" s="455"/>
      <c r="D16" s="455"/>
      <c r="E16" s="455"/>
      <c r="F16" s="455"/>
      <c r="G16" s="455"/>
      <c r="H16" s="455"/>
      <c r="I16" s="455"/>
      <c r="J16" s="455"/>
      <c r="K16" s="455"/>
      <c r="L16" s="455"/>
      <c r="M16" s="455"/>
      <c r="N16" s="455"/>
      <c r="O16" s="455"/>
      <c r="P16" s="455"/>
      <c r="Q16" s="455"/>
      <c r="R16" s="455"/>
      <c r="S16" s="455"/>
      <c r="T16" s="455"/>
      <c r="U16" s="455"/>
      <c r="V16" s="455"/>
      <c r="W16" s="455"/>
      <c r="X16" s="455"/>
      <c r="Y16" s="455"/>
      <c r="Z16" s="455"/>
      <c r="AA16" s="455"/>
      <c r="AB16" s="455"/>
      <c r="AC16" s="35"/>
      <c r="AD16" s="36"/>
    </row>
    <row r="17" spans="1:41" s="37" customFormat="1" ht="37.5" customHeight="1" thickBot="1">
      <c r="A17" s="442" t="s">
        <v>56</v>
      </c>
      <c r="B17" s="443"/>
      <c r="C17" s="456" t="s">
        <v>124</v>
      </c>
      <c r="D17" s="457"/>
      <c r="E17" s="457"/>
      <c r="F17" s="457"/>
      <c r="G17" s="457"/>
      <c r="H17" s="457"/>
      <c r="I17" s="457"/>
      <c r="J17" s="457"/>
      <c r="K17" s="457"/>
      <c r="L17" s="457"/>
      <c r="M17" s="457"/>
      <c r="N17" s="457"/>
      <c r="O17" s="457"/>
      <c r="P17" s="457"/>
      <c r="Q17" s="458"/>
      <c r="R17" s="447" t="s">
        <v>58</v>
      </c>
      <c r="S17" s="448"/>
      <c r="T17" s="448"/>
      <c r="U17" s="448"/>
      <c r="V17" s="449"/>
      <c r="W17" s="459">
        <v>0.25</v>
      </c>
      <c r="X17" s="460"/>
      <c r="Y17" s="448" t="s">
        <v>59</v>
      </c>
      <c r="Z17" s="448"/>
      <c r="AA17" s="448"/>
      <c r="AB17" s="449"/>
      <c r="AC17" s="461">
        <v>7.0000000000000007E-2</v>
      </c>
      <c r="AD17" s="462"/>
    </row>
    <row r="18" spans="1:41" ht="16.5" customHeight="1" thickBot="1">
      <c r="A18" s="38"/>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40"/>
    </row>
    <row r="19" spans="1:41" ht="32.1" customHeight="1" thickBot="1">
      <c r="A19" s="447" t="s">
        <v>60</v>
      </c>
      <c r="B19" s="448"/>
      <c r="C19" s="448"/>
      <c r="D19" s="448"/>
      <c r="E19" s="448"/>
      <c r="F19" s="448"/>
      <c r="G19" s="448"/>
      <c r="H19" s="448"/>
      <c r="I19" s="448"/>
      <c r="J19" s="448"/>
      <c r="K19" s="448"/>
      <c r="L19" s="448"/>
      <c r="M19" s="448"/>
      <c r="N19" s="448"/>
      <c r="O19" s="448"/>
      <c r="P19" s="448"/>
      <c r="Q19" s="448"/>
      <c r="R19" s="448"/>
      <c r="S19" s="448"/>
      <c r="T19" s="448"/>
      <c r="U19" s="448"/>
      <c r="V19" s="448"/>
      <c r="W19" s="448"/>
      <c r="X19" s="448"/>
      <c r="Y19" s="448"/>
      <c r="Z19" s="448"/>
      <c r="AA19" s="448"/>
      <c r="AB19" s="448"/>
      <c r="AC19" s="448"/>
      <c r="AD19" s="449"/>
      <c r="AE19" s="185"/>
      <c r="AF19" s="185"/>
    </row>
    <row r="20" spans="1:41" ht="32.1" customHeight="1" thickBot="1">
      <c r="A20" s="41"/>
      <c r="B20" s="19"/>
      <c r="C20" s="541" t="s">
        <v>61</v>
      </c>
      <c r="D20" s="542"/>
      <c r="E20" s="542"/>
      <c r="F20" s="542"/>
      <c r="G20" s="542"/>
      <c r="H20" s="542"/>
      <c r="I20" s="542"/>
      <c r="J20" s="542"/>
      <c r="K20" s="542"/>
      <c r="L20" s="542"/>
      <c r="M20" s="542"/>
      <c r="N20" s="542"/>
      <c r="O20" s="542"/>
      <c r="P20" s="543"/>
      <c r="Q20" s="463" t="s">
        <v>62</v>
      </c>
      <c r="R20" s="464"/>
      <c r="S20" s="464"/>
      <c r="T20" s="464"/>
      <c r="U20" s="464"/>
      <c r="V20" s="464"/>
      <c r="W20" s="464"/>
      <c r="X20" s="464"/>
      <c r="Y20" s="464"/>
      <c r="Z20" s="464"/>
      <c r="AA20" s="464"/>
      <c r="AB20" s="464"/>
      <c r="AC20" s="464"/>
      <c r="AD20" s="465"/>
      <c r="AE20" s="185"/>
      <c r="AF20" s="185"/>
    </row>
    <row r="21" spans="1:41" ht="32.1" customHeight="1" thickBot="1">
      <c r="A21" s="18"/>
      <c r="B21" s="13"/>
      <c r="C21" s="269" t="s">
        <v>63</v>
      </c>
      <c r="D21" s="256" t="s">
        <v>64</v>
      </c>
      <c r="E21" s="256" t="s">
        <v>65</v>
      </c>
      <c r="F21" s="256" t="s">
        <v>66</v>
      </c>
      <c r="G21" s="256" t="s">
        <v>67</v>
      </c>
      <c r="H21" s="256" t="s">
        <v>68</v>
      </c>
      <c r="I21" s="256" t="s">
        <v>69</v>
      </c>
      <c r="J21" s="256" t="s">
        <v>70</v>
      </c>
      <c r="K21" s="256" t="s">
        <v>71</v>
      </c>
      <c r="L21" s="256" t="s">
        <v>72</v>
      </c>
      <c r="M21" s="256" t="s">
        <v>73</v>
      </c>
      <c r="N21" s="256" t="s">
        <v>41</v>
      </c>
      <c r="O21" s="256" t="s">
        <v>25</v>
      </c>
      <c r="P21" s="283" t="s">
        <v>74</v>
      </c>
      <c r="Q21" s="42" t="s">
        <v>63</v>
      </c>
      <c r="R21" s="43" t="s">
        <v>64</v>
      </c>
      <c r="S21" s="43" t="s">
        <v>65</v>
      </c>
      <c r="T21" s="43" t="s">
        <v>66</v>
      </c>
      <c r="U21" s="43" t="s">
        <v>67</v>
      </c>
      <c r="V21" s="43" t="s">
        <v>68</v>
      </c>
      <c r="W21" s="43" t="s">
        <v>69</v>
      </c>
      <c r="X21" s="43" t="s">
        <v>70</v>
      </c>
      <c r="Y21" s="43" t="s">
        <v>71</v>
      </c>
      <c r="Z21" s="43" t="s">
        <v>72</v>
      </c>
      <c r="AA21" s="43" t="s">
        <v>73</v>
      </c>
      <c r="AB21" s="43" t="s">
        <v>41</v>
      </c>
      <c r="AC21" s="43" t="s">
        <v>25</v>
      </c>
      <c r="AD21" s="44" t="s">
        <v>74</v>
      </c>
      <c r="AE21" s="45"/>
      <c r="AF21" s="45"/>
    </row>
    <row r="22" spans="1:41" ht="32.1" customHeight="1">
      <c r="A22" s="466" t="s">
        <v>75</v>
      </c>
      <c r="B22" s="467"/>
      <c r="C22" s="271"/>
      <c r="D22" s="82"/>
      <c r="E22" s="82"/>
      <c r="F22" s="82"/>
      <c r="G22" s="82"/>
      <c r="H22" s="82"/>
      <c r="I22" s="82"/>
      <c r="J22" s="82"/>
      <c r="K22" s="82"/>
      <c r="L22" s="82"/>
      <c r="M22" s="82"/>
      <c r="N22" s="82"/>
      <c r="O22" s="284">
        <f>SUM(C22:N22)</f>
        <v>0</v>
      </c>
      <c r="P22" s="285"/>
      <c r="Q22" s="281">
        <v>230307550</v>
      </c>
      <c r="R22" s="260"/>
      <c r="S22" s="260"/>
      <c r="T22" s="260"/>
      <c r="U22" s="260">
        <v>41878941</v>
      </c>
      <c r="V22" s="260"/>
      <c r="W22" s="260"/>
      <c r="X22" s="260"/>
      <c r="Y22" s="260"/>
      <c r="Z22" s="260"/>
      <c r="AA22" s="260"/>
      <c r="AB22" s="260">
        <v>3074341</v>
      </c>
      <c r="AC22" s="260">
        <f>SUM(Q22:AB22)</f>
        <v>275260832</v>
      </c>
      <c r="AD22" s="49"/>
      <c r="AE22" s="45"/>
      <c r="AF22" s="45">
        <v>275260832</v>
      </c>
      <c r="AG22" s="242">
        <f>AF22-AC22</f>
        <v>0</v>
      </c>
    </row>
    <row r="23" spans="1:41" ht="32.1" customHeight="1">
      <c r="A23" s="453" t="s">
        <v>32</v>
      </c>
      <c r="B23" s="454"/>
      <c r="C23" s="50"/>
      <c r="D23" s="51"/>
      <c r="E23" s="51"/>
      <c r="F23" s="51"/>
      <c r="G23" s="51"/>
      <c r="H23" s="51"/>
      <c r="I23" s="51"/>
      <c r="J23" s="51"/>
      <c r="K23" s="51"/>
      <c r="L23" s="51"/>
      <c r="M23" s="51"/>
      <c r="N23" s="51"/>
      <c r="O23" s="52">
        <f t="shared" ref="O23:O25" si="0">SUM(C23:N23)</f>
        <v>0</v>
      </c>
      <c r="P23" s="286" t="s">
        <v>77</v>
      </c>
      <c r="Q23" s="281">
        <v>116998635</v>
      </c>
      <c r="R23" s="260">
        <v>72394740</v>
      </c>
      <c r="S23" s="260">
        <v>40486306</v>
      </c>
      <c r="T23" s="260">
        <f>34695985-1856360</f>
        <v>32839625</v>
      </c>
      <c r="U23" s="260"/>
      <c r="V23" s="260">
        <v>-410000</v>
      </c>
      <c r="W23" s="260">
        <v>0</v>
      </c>
      <c r="X23" s="260">
        <v>7593600.0000000298</v>
      </c>
      <c r="Y23" s="260">
        <v>5065600</v>
      </c>
      <c r="Z23" s="260">
        <v>-1392160</v>
      </c>
      <c r="AA23" s="260">
        <v>1684487.2899999619</v>
      </c>
      <c r="AB23" s="260">
        <v>-1</v>
      </c>
      <c r="AC23" s="260">
        <f t="shared" ref="AC23:AC25" si="1">SUM(Q23:AB23)</f>
        <v>275260832.28999996</v>
      </c>
      <c r="AD23" s="261">
        <f>AC23/AC22</f>
        <v>1.0000000010535461</v>
      </c>
      <c r="AE23" s="45"/>
      <c r="AF23" s="45">
        <f>W23+X23+Y22</f>
        <v>7593600.0000000298</v>
      </c>
    </row>
    <row r="24" spans="1:41" ht="32.1" customHeight="1">
      <c r="A24" s="453" t="s">
        <v>78</v>
      </c>
      <c r="B24" s="454"/>
      <c r="C24" s="50">
        <v>20130368</v>
      </c>
      <c r="D24" s="51">
        <f>27853639.44-20130368</f>
        <v>7723271.4400000013</v>
      </c>
      <c r="E24" s="51">
        <v>0</v>
      </c>
      <c r="F24" s="51">
        <v>0</v>
      </c>
      <c r="G24" s="51">
        <v>0</v>
      </c>
      <c r="H24" s="51">
        <v>0</v>
      </c>
      <c r="I24" s="51">
        <v>0</v>
      </c>
      <c r="J24" s="51">
        <v>0</v>
      </c>
      <c r="K24" s="51">
        <v>0</v>
      </c>
      <c r="L24" s="51">
        <v>0</v>
      </c>
      <c r="M24" s="51">
        <v>0</v>
      </c>
      <c r="N24" s="51">
        <v>0</v>
      </c>
      <c r="O24" s="52">
        <f t="shared" si="0"/>
        <v>27853639.440000001</v>
      </c>
      <c r="P24" s="277"/>
      <c r="Q24" s="281"/>
      <c r="R24" s="260">
        <f t="shared" ref="R24:AA24" si="2">+$Q22/12</f>
        <v>19192295.833333332</v>
      </c>
      <c r="S24" s="260">
        <f t="shared" si="2"/>
        <v>19192295.833333332</v>
      </c>
      <c r="T24" s="260">
        <f t="shared" si="2"/>
        <v>19192295.833333332</v>
      </c>
      <c r="U24" s="260">
        <f>+$Q22/12</f>
        <v>19192295.833333332</v>
      </c>
      <c r="V24" s="260">
        <f t="shared" si="2"/>
        <v>19192295.833333332</v>
      </c>
      <c r="W24" s="260">
        <f t="shared" si="2"/>
        <v>19192295.833333332</v>
      </c>
      <c r="X24" s="260">
        <f t="shared" si="2"/>
        <v>19192295.833333332</v>
      </c>
      <c r="Y24" s="260">
        <f t="shared" si="2"/>
        <v>19192295.833333332</v>
      </c>
      <c r="Z24" s="260">
        <f t="shared" si="2"/>
        <v>19192295.833333332</v>
      </c>
      <c r="AA24" s="260">
        <f t="shared" si="2"/>
        <v>19192295.833333332</v>
      </c>
      <c r="AB24" s="260">
        <v>83337874</v>
      </c>
      <c r="AC24" s="260">
        <f t="shared" si="1"/>
        <v>275260832.33333337</v>
      </c>
      <c r="AD24" s="53"/>
      <c r="AE24" s="45"/>
      <c r="AF24" s="76"/>
    </row>
    <row r="25" spans="1:41" ht="32.1" customHeight="1" thickBot="1">
      <c r="A25" s="468" t="s">
        <v>23</v>
      </c>
      <c r="B25" s="469"/>
      <c r="C25" s="272">
        <v>19473831</v>
      </c>
      <c r="D25" s="267">
        <v>2439379</v>
      </c>
      <c r="E25" s="267">
        <v>4353585</v>
      </c>
      <c r="F25" s="267">
        <v>15230</v>
      </c>
      <c r="G25" s="267">
        <v>1571614.4399999976</v>
      </c>
      <c r="H25" s="267">
        <v>0</v>
      </c>
      <c r="I25" s="267">
        <v>0</v>
      </c>
      <c r="J25" s="267">
        <v>0</v>
      </c>
      <c r="K25" s="267"/>
      <c r="L25" s="267"/>
      <c r="M25" s="267"/>
      <c r="N25" s="267"/>
      <c r="O25" s="278">
        <f t="shared" si="0"/>
        <v>27853639.439999998</v>
      </c>
      <c r="P25" s="279">
        <v>1</v>
      </c>
      <c r="Q25" s="282"/>
      <c r="R25" s="262">
        <v>928107</v>
      </c>
      <c r="S25" s="262">
        <v>16438439</v>
      </c>
      <c r="T25" s="262">
        <v>17821120</v>
      </c>
      <c r="U25" s="262">
        <v>25189001</v>
      </c>
      <c r="V25" s="262">
        <v>36135866</v>
      </c>
      <c r="W25" s="262">
        <v>23777480</v>
      </c>
      <c r="X25" s="262">
        <v>24059999.999999985</v>
      </c>
      <c r="Y25" s="262">
        <v>23650920</v>
      </c>
      <c r="Z25" s="262">
        <v>22377427</v>
      </c>
      <c r="AA25" s="262">
        <v>30408680.49000001</v>
      </c>
      <c r="AB25" s="262">
        <v>48904713</v>
      </c>
      <c r="AC25" s="262">
        <f t="shared" si="1"/>
        <v>269691753.49000001</v>
      </c>
      <c r="AD25" s="54">
        <f>AC25/AC24</f>
        <v>0.97976799388374525</v>
      </c>
      <c r="AE25" s="45"/>
      <c r="AF25" s="290"/>
      <c r="AG25" s="184">
        <v>190378360</v>
      </c>
    </row>
    <row r="26" spans="1:41" ht="32.1" customHeight="1" thickBot="1">
      <c r="A26" s="18"/>
      <c r="B26" s="13"/>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19"/>
      <c r="AD26" s="28"/>
    </row>
    <row r="27" spans="1:41" ht="34.15" customHeight="1">
      <c r="A27" s="470" t="s">
        <v>80</v>
      </c>
      <c r="B27" s="471"/>
      <c r="C27" s="472"/>
      <c r="D27" s="472"/>
      <c r="E27" s="472"/>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3"/>
    </row>
    <row r="28" spans="1:41" ht="15" customHeight="1">
      <c r="A28" s="474" t="s">
        <v>81</v>
      </c>
      <c r="B28" s="476" t="s">
        <v>82</v>
      </c>
      <c r="C28" s="477"/>
      <c r="D28" s="454" t="s">
        <v>83</v>
      </c>
      <c r="E28" s="480"/>
      <c r="F28" s="480"/>
      <c r="G28" s="480"/>
      <c r="H28" s="480"/>
      <c r="I28" s="480"/>
      <c r="J28" s="480"/>
      <c r="K28" s="480"/>
      <c r="L28" s="480"/>
      <c r="M28" s="480"/>
      <c r="N28" s="480"/>
      <c r="O28" s="481"/>
      <c r="P28" s="482" t="s">
        <v>25</v>
      </c>
      <c r="Q28" s="482" t="s">
        <v>84</v>
      </c>
      <c r="R28" s="482"/>
      <c r="S28" s="482"/>
      <c r="T28" s="482"/>
      <c r="U28" s="482"/>
      <c r="V28" s="482"/>
      <c r="W28" s="482"/>
      <c r="X28" s="482"/>
      <c r="Y28" s="482"/>
      <c r="Z28" s="482"/>
      <c r="AA28" s="482"/>
      <c r="AB28" s="482"/>
      <c r="AC28" s="482"/>
      <c r="AD28" s="483"/>
    </row>
    <row r="29" spans="1:41" ht="27" customHeight="1">
      <c r="A29" s="475"/>
      <c r="B29" s="478"/>
      <c r="C29" s="479"/>
      <c r="D29" s="56" t="s">
        <v>63</v>
      </c>
      <c r="E29" s="56" t="s">
        <v>64</v>
      </c>
      <c r="F29" s="56" t="s">
        <v>65</v>
      </c>
      <c r="G29" s="56" t="s">
        <v>66</v>
      </c>
      <c r="H29" s="56" t="s">
        <v>67</v>
      </c>
      <c r="I29" s="56" t="s">
        <v>68</v>
      </c>
      <c r="J29" s="56" t="s">
        <v>69</v>
      </c>
      <c r="K29" s="56" t="s">
        <v>70</v>
      </c>
      <c r="L29" s="56" t="s">
        <v>71</v>
      </c>
      <c r="M29" s="56" t="s">
        <v>72</v>
      </c>
      <c r="N29" s="56" t="s">
        <v>73</v>
      </c>
      <c r="O29" s="56" t="s">
        <v>41</v>
      </c>
      <c r="P29" s="481"/>
      <c r="Q29" s="482"/>
      <c r="R29" s="482"/>
      <c r="S29" s="482"/>
      <c r="T29" s="482"/>
      <c r="U29" s="482"/>
      <c r="V29" s="482"/>
      <c r="W29" s="482"/>
      <c r="X29" s="482"/>
      <c r="Y29" s="482"/>
      <c r="Z29" s="482"/>
      <c r="AA29" s="482"/>
      <c r="AB29" s="482"/>
      <c r="AC29" s="482"/>
      <c r="AD29" s="483"/>
    </row>
    <row r="30" spans="1:41" ht="93.75" customHeight="1" thickBot="1">
      <c r="A30" s="57" t="s">
        <v>124</v>
      </c>
      <c r="B30" s="484"/>
      <c r="C30" s="485"/>
      <c r="D30" s="58"/>
      <c r="E30" s="58"/>
      <c r="F30" s="58"/>
      <c r="G30" s="58"/>
      <c r="H30" s="58"/>
      <c r="I30" s="58"/>
      <c r="J30" s="58"/>
      <c r="K30" s="58"/>
      <c r="L30" s="58"/>
      <c r="M30" s="58"/>
      <c r="N30" s="58"/>
      <c r="O30" s="58"/>
      <c r="P30" s="59">
        <f>SUM(D30:O30)</f>
        <v>0</v>
      </c>
      <c r="Q30" s="544" t="s">
        <v>125</v>
      </c>
      <c r="R30" s="545"/>
      <c r="S30" s="545"/>
      <c r="T30" s="545"/>
      <c r="U30" s="545"/>
      <c r="V30" s="545"/>
      <c r="W30" s="545"/>
      <c r="X30" s="545"/>
      <c r="Y30" s="545"/>
      <c r="Z30" s="545"/>
      <c r="AA30" s="545"/>
      <c r="AB30" s="545"/>
      <c r="AC30" s="545"/>
      <c r="AD30" s="546"/>
    </row>
    <row r="31" spans="1:41" ht="45" customHeight="1">
      <c r="A31" s="395" t="s">
        <v>86</v>
      </c>
      <c r="B31" s="396"/>
      <c r="C31" s="396"/>
      <c r="D31" s="396"/>
      <c r="E31" s="396"/>
      <c r="F31" s="396"/>
      <c r="G31" s="396"/>
      <c r="H31" s="396"/>
      <c r="I31" s="396"/>
      <c r="J31" s="396"/>
      <c r="K31" s="396"/>
      <c r="L31" s="396"/>
      <c r="M31" s="396"/>
      <c r="N31" s="396"/>
      <c r="O31" s="396"/>
      <c r="P31" s="396"/>
      <c r="Q31" s="396"/>
      <c r="R31" s="396"/>
      <c r="S31" s="396"/>
      <c r="T31" s="396"/>
      <c r="U31" s="396"/>
      <c r="V31" s="396"/>
      <c r="W31" s="396"/>
      <c r="X31" s="396"/>
      <c r="Y31" s="396"/>
      <c r="Z31" s="396"/>
      <c r="AA31" s="396"/>
      <c r="AB31" s="396"/>
      <c r="AC31" s="396"/>
      <c r="AD31" s="397"/>
    </row>
    <row r="32" spans="1:41" ht="23.1" customHeight="1">
      <c r="A32" s="453" t="s">
        <v>87</v>
      </c>
      <c r="B32" s="482" t="s">
        <v>88</v>
      </c>
      <c r="C32" s="482" t="s">
        <v>82</v>
      </c>
      <c r="D32" s="482" t="s">
        <v>89</v>
      </c>
      <c r="E32" s="482"/>
      <c r="F32" s="482"/>
      <c r="G32" s="482"/>
      <c r="H32" s="482"/>
      <c r="I32" s="482"/>
      <c r="J32" s="482"/>
      <c r="K32" s="482"/>
      <c r="L32" s="482"/>
      <c r="M32" s="482"/>
      <c r="N32" s="482"/>
      <c r="O32" s="482"/>
      <c r="P32" s="482"/>
      <c r="Q32" s="482" t="s">
        <v>90</v>
      </c>
      <c r="R32" s="482"/>
      <c r="S32" s="482"/>
      <c r="T32" s="482"/>
      <c r="U32" s="482"/>
      <c r="V32" s="482"/>
      <c r="W32" s="482"/>
      <c r="X32" s="482"/>
      <c r="Y32" s="482"/>
      <c r="Z32" s="482"/>
      <c r="AA32" s="482"/>
      <c r="AB32" s="482"/>
      <c r="AC32" s="482"/>
      <c r="AD32" s="483"/>
      <c r="AG32" s="60"/>
      <c r="AH32" s="60"/>
      <c r="AI32" s="60"/>
      <c r="AJ32" s="60"/>
      <c r="AK32" s="60"/>
      <c r="AL32" s="60"/>
      <c r="AM32" s="60"/>
      <c r="AN32" s="60"/>
      <c r="AO32" s="60"/>
    </row>
    <row r="33" spans="1:41" ht="27" customHeight="1">
      <c r="A33" s="453"/>
      <c r="B33" s="482"/>
      <c r="C33" s="489"/>
      <c r="D33" s="56" t="s">
        <v>63</v>
      </c>
      <c r="E33" s="56" t="s">
        <v>64</v>
      </c>
      <c r="F33" s="56" t="s">
        <v>65</v>
      </c>
      <c r="G33" s="56" t="s">
        <v>66</v>
      </c>
      <c r="H33" s="56" t="s">
        <v>67</v>
      </c>
      <c r="I33" s="56" t="s">
        <v>68</v>
      </c>
      <c r="J33" s="56" t="s">
        <v>69</v>
      </c>
      <c r="K33" s="56" t="s">
        <v>70</v>
      </c>
      <c r="L33" s="56" t="s">
        <v>71</v>
      </c>
      <c r="M33" s="56" t="s">
        <v>72</v>
      </c>
      <c r="N33" s="56" t="s">
        <v>73</v>
      </c>
      <c r="O33" s="56" t="s">
        <v>41</v>
      </c>
      <c r="P33" s="56" t="s">
        <v>25</v>
      </c>
      <c r="Q33" s="482" t="s">
        <v>91</v>
      </c>
      <c r="R33" s="482"/>
      <c r="S33" s="482"/>
      <c r="T33" s="482" t="s">
        <v>92</v>
      </c>
      <c r="U33" s="482"/>
      <c r="V33" s="482"/>
      <c r="W33" s="478" t="s">
        <v>93</v>
      </c>
      <c r="X33" s="500"/>
      <c r="Y33" s="500"/>
      <c r="Z33" s="479"/>
      <c r="AA33" s="478" t="s">
        <v>94</v>
      </c>
      <c r="AB33" s="500"/>
      <c r="AC33" s="500"/>
      <c r="AD33" s="501"/>
      <c r="AG33" s="60"/>
      <c r="AH33" s="60"/>
      <c r="AI33" s="60"/>
      <c r="AJ33" s="60"/>
      <c r="AK33" s="60"/>
      <c r="AL33" s="60"/>
      <c r="AM33" s="60"/>
      <c r="AN33" s="60"/>
      <c r="AO33" s="60"/>
    </row>
    <row r="34" spans="1:41" ht="129" customHeight="1">
      <c r="A34" s="566" t="s">
        <v>124</v>
      </c>
      <c r="B34" s="503">
        <f>+AC17</f>
        <v>7.0000000000000007E-2</v>
      </c>
      <c r="C34" s="64" t="s">
        <v>95</v>
      </c>
      <c r="D34" s="77">
        <f>((D38*($B$38/$B$34))+(D40*($B$40/$B$34)))*$P$34</f>
        <v>0</v>
      </c>
      <c r="E34" s="77">
        <f t="shared" ref="E34:O35" si="3">((E38*($B$38/$B$34))+(E40*($B$40/$B$34)))*$P$34</f>
        <v>1.2857142857142855E-2</v>
      </c>
      <c r="F34" s="77">
        <f t="shared" si="3"/>
        <v>1.2999999999999999E-2</v>
      </c>
      <c r="G34" s="77">
        <f t="shared" si="3"/>
        <v>1.2999999999999999E-2</v>
      </c>
      <c r="H34" s="77">
        <f t="shared" si="3"/>
        <v>0.12014285714285712</v>
      </c>
      <c r="I34" s="77">
        <f t="shared" si="3"/>
        <v>1.2999999999999999E-2</v>
      </c>
      <c r="J34" s="77">
        <f t="shared" si="3"/>
        <v>1.2999999999999999E-2</v>
      </c>
      <c r="K34" s="77">
        <f>((K38*($B$38/$B$34))+(K40*($B$40/$B$34)))*$P$34</f>
        <v>1.2857142857142855E-2</v>
      </c>
      <c r="L34" s="77">
        <f t="shared" si="3"/>
        <v>1.2857142857142855E-2</v>
      </c>
      <c r="M34" s="77">
        <f t="shared" si="3"/>
        <v>1.2857142857142855E-2</v>
      </c>
      <c r="N34" s="77">
        <f t="shared" si="3"/>
        <v>1.2857142857142855E-2</v>
      </c>
      <c r="O34" s="77">
        <f t="shared" si="3"/>
        <v>1.2857142857142855E-2</v>
      </c>
      <c r="P34" s="78">
        <v>0.25</v>
      </c>
      <c r="Q34" s="547" t="s">
        <v>126</v>
      </c>
      <c r="R34" s="548"/>
      <c r="S34" s="549"/>
      <c r="T34" s="547" t="s">
        <v>127</v>
      </c>
      <c r="U34" s="548"/>
      <c r="V34" s="549"/>
      <c r="W34" s="547" t="s">
        <v>128</v>
      </c>
      <c r="X34" s="548"/>
      <c r="Y34" s="548"/>
      <c r="Z34" s="549"/>
      <c r="AA34" s="560" t="s">
        <v>129</v>
      </c>
      <c r="AB34" s="561"/>
      <c r="AC34" s="561"/>
      <c r="AD34" s="562"/>
      <c r="AG34" s="60"/>
      <c r="AH34" s="60"/>
      <c r="AI34" s="60"/>
      <c r="AJ34" s="60"/>
      <c r="AK34" s="60"/>
      <c r="AL34" s="60"/>
      <c r="AM34" s="60"/>
      <c r="AN34" s="60"/>
      <c r="AO34" s="60"/>
    </row>
    <row r="35" spans="1:41" ht="279.75" customHeight="1">
      <c r="A35" s="567"/>
      <c r="B35" s="504"/>
      <c r="C35" s="72" t="s">
        <v>100</v>
      </c>
      <c r="D35" s="79">
        <f>((D39*($B$38/$B$34))+(D41*($B$40/$B$34)))*$P$34</f>
        <v>0</v>
      </c>
      <c r="E35" s="79">
        <v>0.01</v>
      </c>
      <c r="F35" s="79">
        <v>0.01</v>
      </c>
      <c r="G35" s="241">
        <f t="shared" si="3"/>
        <v>1.2857142857142855E-2</v>
      </c>
      <c r="H35" s="241">
        <f t="shared" si="3"/>
        <v>3.9642857142857132E-2</v>
      </c>
      <c r="I35" s="241">
        <f t="shared" si="3"/>
        <v>1.2857142857142855E-2</v>
      </c>
      <c r="J35" s="241">
        <f t="shared" si="3"/>
        <v>1.2857142857142855E-2</v>
      </c>
      <c r="K35" s="241">
        <f t="shared" si="3"/>
        <v>1.2857142857142855E-2</v>
      </c>
      <c r="L35" s="241">
        <f t="shared" si="3"/>
        <v>1.8214285714285711E-2</v>
      </c>
      <c r="M35" s="241">
        <f>((M39*($B$38/$B$34))+(M41*($B$40/$B$34)))*$P$34</f>
        <v>2.357142857142857E-2</v>
      </c>
      <c r="N35" s="241">
        <f>((N39*($B$38/$B$34))+(N41*($B$40/$B$34)))*$P$34</f>
        <v>7.7142857142857124E-2</v>
      </c>
      <c r="O35" s="241">
        <v>1.4999999999999999E-2</v>
      </c>
      <c r="P35" s="81">
        <f>SUM(D35:O35)</f>
        <v>0.245</v>
      </c>
      <c r="Q35" s="550"/>
      <c r="R35" s="551"/>
      <c r="S35" s="552"/>
      <c r="T35" s="550"/>
      <c r="U35" s="551"/>
      <c r="V35" s="552"/>
      <c r="W35" s="550"/>
      <c r="X35" s="551"/>
      <c r="Y35" s="551"/>
      <c r="Z35" s="552"/>
      <c r="AA35" s="563"/>
      <c r="AB35" s="564"/>
      <c r="AC35" s="564"/>
      <c r="AD35" s="565"/>
      <c r="AE35" s="62"/>
      <c r="AG35" s="60"/>
      <c r="AH35" s="60"/>
      <c r="AI35" s="60"/>
      <c r="AJ35" s="60"/>
      <c r="AK35" s="60"/>
      <c r="AL35" s="60"/>
      <c r="AM35" s="60"/>
      <c r="AN35" s="60"/>
      <c r="AO35" s="60"/>
    </row>
    <row r="36" spans="1:41" ht="36.75" customHeight="1">
      <c r="A36" s="466" t="s">
        <v>101</v>
      </c>
      <c r="B36" s="529" t="s">
        <v>130</v>
      </c>
      <c r="C36" s="531" t="s">
        <v>102</v>
      </c>
      <c r="D36" s="531"/>
      <c r="E36" s="531"/>
      <c r="F36" s="531"/>
      <c r="G36" s="531"/>
      <c r="H36" s="531"/>
      <c r="I36" s="531"/>
      <c r="J36" s="531"/>
      <c r="K36" s="531"/>
      <c r="L36" s="531"/>
      <c r="M36" s="531"/>
      <c r="N36" s="531"/>
      <c r="O36" s="531"/>
      <c r="P36" s="531"/>
      <c r="Q36" s="467" t="s">
        <v>103</v>
      </c>
      <c r="R36" s="532"/>
      <c r="S36" s="532"/>
      <c r="T36" s="532"/>
      <c r="U36" s="532"/>
      <c r="V36" s="532"/>
      <c r="W36" s="532"/>
      <c r="X36" s="532"/>
      <c r="Y36" s="532"/>
      <c r="Z36" s="532"/>
      <c r="AA36" s="532"/>
      <c r="AB36" s="532"/>
      <c r="AC36" s="532"/>
      <c r="AD36" s="533"/>
      <c r="AG36" s="60"/>
      <c r="AH36" s="60"/>
      <c r="AI36" s="60"/>
      <c r="AJ36" s="60"/>
      <c r="AK36" s="60"/>
      <c r="AL36" s="60"/>
      <c r="AM36" s="60"/>
      <c r="AN36" s="60"/>
      <c r="AO36" s="60"/>
    </row>
    <row r="37" spans="1:41" ht="26.1" customHeight="1">
      <c r="A37" s="453"/>
      <c r="B37" s="530"/>
      <c r="C37" s="56" t="s">
        <v>104</v>
      </c>
      <c r="D37" s="56" t="s">
        <v>105</v>
      </c>
      <c r="E37" s="56" t="s">
        <v>106</v>
      </c>
      <c r="F37" s="56" t="s">
        <v>107</v>
      </c>
      <c r="G37" s="56" t="s">
        <v>108</v>
      </c>
      <c r="H37" s="56" t="s">
        <v>109</v>
      </c>
      <c r="I37" s="56" t="s">
        <v>110</v>
      </c>
      <c r="J37" s="56" t="s">
        <v>111</v>
      </c>
      <c r="K37" s="56" t="s">
        <v>112</v>
      </c>
      <c r="L37" s="56" t="s">
        <v>113</v>
      </c>
      <c r="M37" s="56" t="s">
        <v>114</v>
      </c>
      <c r="N37" s="56" t="s">
        <v>115</v>
      </c>
      <c r="O37" s="56" t="s">
        <v>116</v>
      </c>
      <c r="P37" s="56" t="s">
        <v>21</v>
      </c>
      <c r="Q37" s="454" t="s">
        <v>117</v>
      </c>
      <c r="R37" s="480"/>
      <c r="S37" s="480"/>
      <c r="T37" s="480"/>
      <c r="U37" s="480"/>
      <c r="V37" s="480"/>
      <c r="W37" s="480"/>
      <c r="X37" s="480"/>
      <c r="Y37" s="480"/>
      <c r="Z37" s="480"/>
      <c r="AA37" s="480"/>
      <c r="AB37" s="480"/>
      <c r="AC37" s="480"/>
      <c r="AD37" s="534"/>
      <c r="AG37" s="63"/>
      <c r="AH37" s="63"/>
      <c r="AI37" s="63"/>
      <c r="AJ37" s="63"/>
      <c r="AK37" s="63"/>
      <c r="AL37" s="63"/>
      <c r="AM37" s="63"/>
      <c r="AN37" s="63"/>
      <c r="AO37" s="63"/>
    </row>
    <row r="38" spans="1:41" ht="116.25" customHeight="1">
      <c r="A38" s="490" t="s">
        <v>131</v>
      </c>
      <c r="B38" s="492">
        <v>0.04</v>
      </c>
      <c r="C38" s="64" t="s">
        <v>95</v>
      </c>
      <c r="D38" s="65">
        <v>0</v>
      </c>
      <c r="E38" s="65">
        <v>0.09</v>
      </c>
      <c r="F38" s="65">
        <v>9.0999999999999998E-2</v>
      </c>
      <c r="G38" s="65">
        <v>9.0999999999999998E-2</v>
      </c>
      <c r="H38" s="65">
        <v>9.0999999999999998E-2</v>
      </c>
      <c r="I38" s="65">
        <v>9.0999999999999998E-2</v>
      </c>
      <c r="J38" s="65">
        <v>9.0999999999999998E-2</v>
      </c>
      <c r="K38" s="65">
        <v>0.09</v>
      </c>
      <c r="L38" s="65">
        <v>0.09</v>
      </c>
      <c r="M38" s="65">
        <v>0.09</v>
      </c>
      <c r="N38" s="65">
        <v>0.09</v>
      </c>
      <c r="O38" s="65">
        <v>0.09</v>
      </c>
      <c r="P38" s="66">
        <f>SUM(D38:O38)</f>
        <v>0.99499999999999977</v>
      </c>
      <c r="Q38" s="559" t="s">
        <v>132</v>
      </c>
      <c r="R38" s="554"/>
      <c r="S38" s="554"/>
      <c r="T38" s="554"/>
      <c r="U38" s="554"/>
      <c r="V38" s="554"/>
      <c r="W38" s="554"/>
      <c r="X38" s="554"/>
      <c r="Y38" s="554"/>
      <c r="Z38" s="554"/>
      <c r="AA38" s="554"/>
      <c r="AB38" s="554"/>
      <c r="AC38" s="554"/>
      <c r="AD38" s="555"/>
      <c r="AG38" s="63"/>
      <c r="AH38" s="63"/>
      <c r="AI38" s="63"/>
      <c r="AJ38" s="63"/>
      <c r="AK38" s="63"/>
      <c r="AL38" s="63"/>
      <c r="AM38" s="63"/>
      <c r="AN38" s="63"/>
      <c r="AO38" s="63"/>
    </row>
    <row r="39" spans="1:41" ht="102.75" customHeight="1">
      <c r="A39" s="491"/>
      <c r="B39" s="493"/>
      <c r="C39" s="67" t="s">
        <v>100</v>
      </c>
      <c r="D39" s="68">
        <v>0</v>
      </c>
      <c r="E39" s="68">
        <v>0.09</v>
      </c>
      <c r="F39" s="68">
        <v>0.09</v>
      </c>
      <c r="G39" s="68">
        <v>0.09</v>
      </c>
      <c r="H39" s="68">
        <v>0.09</v>
      </c>
      <c r="I39" s="68">
        <v>0.09</v>
      </c>
      <c r="J39" s="68">
        <v>0.09</v>
      </c>
      <c r="K39" s="68">
        <v>0.09</v>
      </c>
      <c r="L39" s="68">
        <v>0.09</v>
      </c>
      <c r="M39" s="68">
        <v>0.09</v>
      </c>
      <c r="N39" s="68">
        <v>0.09</v>
      </c>
      <c r="O39" s="68">
        <v>9.6000000000000002E-2</v>
      </c>
      <c r="P39" s="69">
        <f>SUM(D39:O39)</f>
        <v>0.99599999999999977</v>
      </c>
      <c r="Q39" s="556"/>
      <c r="R39" s="557"/>
      <c r="S39" s="557"/>
      <c r="T39" s="557"/>
      <c r="U39" s="557"/>
      <c r="V39" s="557"/>
      <c r="W39" s="557"/>
      <c r="X39" s="557"/>
      <c r="Y39" s="557"/>
      <c r="Z39" s="557"/>
      <c r="AA39" s="557"/>
      <c r="AB39" s="557"/>
      <c r="AC39" s="557"/>
      <c r="AD39" s="558"/>
      <c r="AG39" s="63"/>
      <c r="AH39" s="63"/>
      <c r="AI39" s="63"/>
      <c r="AJ39" s="63"/>
      <c r="AK39" s="63"/>
      <c r="AL39" s="63"/>
      <c r="AM39" s="63"/>
      <c r="AN39" s="63"/>
      <c r="AO39" s="63"/>
    </row>
    <row r="40" spans="1:41" ht="56.25" customHeight="1">
      <c r="A40" s="490" t="s">
        <v>133</v>
      </c>
      <c r="B40" s="536">
        <v>0.03</v>
      </c>
      <c r="C40" s="61" t="s">
        <v>95</v>
      </c>
      <c r="D40" s="65">
        <v>0</v>
      </c>
      <c r="E40" s="65">
        <v>0</v>
      </c>
      <c r="F40" s="65">
        <v>0</v>
      </c>
      <c r="G40" s="65">
        <v>0</v>
      </c>
      <c r="H40" s="65">
        <v>1</v>
      </c>
      <c r="I40" s="65">
        <v>0</v>
      </c>
      <c r="J40" s="65">
        <v>0</v>
      </c>
      <c r="K40" s="65">
        <v>0</v>
      </c>
      <c r="L40" s="65">
        <v>0</v>
      </c>
      <c r="M40" s="65">
        <v>0</v>
      </c>
      <c r="N40" s="65">
        <v>0</v>
      </c>
      <c r="O40" s="65">
        <v>0</v>
      </c>
      <c r="P40" s="69">
        <f>SUM(D40:O40)</f>
        <v>1</v>
      </c>
      <c r="Q40" s="553" t="s">
        <v>134</v>
      </c>
      <c r="R40" s="554"/>
      <c r="S40" s="554"/>
      <c r="T40" s="554"/>
      <c r="U40" s="554"/>
      <c r="V40" s="554"/>
      <c r="W40" s="554"/>
      <c r="X40" s="554"/>
      <c r="Y40" s="554"/>
      <c r="Z40" s="554"/>
      <c r="AA40" s="554"/>
      <c r="AB40" s="554"/>
      <c r="AC40" s="554"/>
      <c r="AD40" s="555"/>
      <c r="AE40" s="70"/>
      <c r="AG40" s="71"/>
      <c r="AH40" s="71"/>
      <c r="AI40" s="71"/>
      <c r="AJ40" s="71"/>
      <c r="AK40" s="71"/>
      <c r="AL40" s="71"/>
      <c r="AM40" s="71"/>
      <c r="AN40" s="71"/>
      <c r="AO40" s="71"/>
    </row>
    <row r="41" spans="1:41" ht="121.5" customHeight="1">
      <c r="A41" s="502"/>
      <c r="B41" s="537"/>
      <c r="C41" s="72" t="s">
        <v>100</v>
      </c>
      <c r="D41" s="73">
        <v>0</v>
      </c>
      <c r="E41" s="73">
        <v>0</v>
      </c>
      <c r="F41" s="73">
        <v>0</v>
      </c>
      <c r="G41" s="73">
        <v>0</v>
      </c>
      <c r="H41" s="73">
        <v>0.25</v>
      </c>
      <c r="I41" s="73">
        <v>0</v>
      </c>
      <c r="J41" s="73">
        <v>0</v>
      </c>
      <c r="K41" s="73">
        <v>0</v>
      </c>
      <c r="L41" s="73">
        <v>0.05</v>
      </c>
      <c r="M41" s="73">
        <v>0.1</v>
      </c>
      <c r="N41" s="73">
        <v>0.6</v>
      </c>
      <c r="O41" s="73">
        <v>0</v>
      </c>
      <c r="P41" s="75">
        <f>SUM(D41:O41)</f>
        <v>1</v>
      </c>
      <c r="Q41" s="556"/>
      <c r="R41" s="557"/>
      <c r="S41" s="557"/>
      <c r="T41" s="557"/>
      <c r="U41" s="557"/>
      <c r="V41" s="557"/>
      <c r="W41" s="557"/>
      <c r="X41" s="557"/>
      <c r="Y41" s="557"/>
      <c r="Z41" s="557"/>
      <c r="AA41" s="557"/>
      <c r="AB41" s="557"/>
      <c r="AC41" s="557"/>
      <c r="AD41" s="558"/>
      <c r="AE41" s="70"/>
    </row>
    <row r="42" spans="1:41">
      <c r="B42" s="186"/>
    </row>
  </sheetData>
  <mergeCells count="76">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 ref="A34:A35"/>
    <mergeCell ref="Q32:AD32"/>
    <mergeCell ref="Q33:S33"/>
    <mergeCell ref="T33:V33"/>
    <mergeCell ref="W33:Z33"/>
    <mergeCell ref="AA33:AD33"/>
    <mergeCell ref="B34:B35"/>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7:P7"/>
    <mergeCell ref="M8:N8"/>
    <mergeCell ref="O8:P8"/>
    <mergeCell ref="M9:N9"/>
    <mergeCell ref="O9:P9"/>
    <mergeCell ref="A11:B13"/>
    <mergeCell ref="C11:AD13"/>
    <mergeCell ref="A7:B9"/>
    <mergeCell ref="C7:C9"/>
    <mergeCell ref="D7:H9"/>
    <mergeCell ref="I7:J9"/>
    <mergeCell ref="K7:L9"/>
    <mergeCell ref="M7:N7"/>
    <mergeCell ref="A1:A4"/>
    <mergeCell ref="B1:AA1"/>
    <mergeCell ref="AB1:AD1"/>
    <mergeCell ref="B2:AA2"/>
    <mergeCell ref="AB2:AD2"/>
    <mergeCell ref="B3:AA4"/>
    <mergeCell ref="AB3:AD3"/>
    <mergeCell ref="AB4:AD4"/>
  </mergeCells>
  <dataValidations count="2">
    <dataValidation type="list" allowBlank="1" showInputMessage="1" showErrorMessage="1" sqref="C7:C9" xr:uid="{2F1FF803-BB80-48C7-AD3D-3F09AA93A548}">
      <formula1>$C$21:$N$21</formula1>
    </dataValidation>
    <dataValidation type="textLength" operator="lessThanOrEqual" allowBlank="1" showInputMessage="1" showErrorMessage="1" errorTitle="Máximo 2.000 caracteres" error="Máximo 2.000 caracteres" sqref="AA34" xr:uid="{00000000-0002-0000-0300-000001000000}">
      <formula1>2000</formula1>
    </dataValidation>
  </dataValidations>
  <printOptions horizontalCentered="1" verticalCentered="1"/>
  <pageMargins left="0.23622047244094491" right="0.23622047244094491" top="0.39370078740157483" bottom="0.39370078740157483" header="0.31496062992125984" footer="0.31496062992125984"/>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AO40"/>
  <sheetViews>
    <sheetView topLeftCell="A32" zoomScale="55" zoomScaleNormal="55" workbookViewId="0">
      <selection activeCell="A38" sqref="A38:A39"/>
    </sheetView>
  </sheetViews>
  <sheetFormatPr baseColWidth="10" defaultColWidth="10.7109375" defaultRowHeight="15"/>
  <cols>
    <col min="1" max="1" width="38.42578125" style="292" customWidth="1"/>
    <col min="2" max="2" width="23" style="292" customWidth="1"/>
    <col min="3" max="14" width="20.7109375" style="292" customWidth="1"/>
    <col min="15" max="15" width="21.7109375" style="292" customWidth="1"/>
    <col min="16" max="21" width="18.28515625" style="292" customWidth="1"/>
    <col min="22" max="22" width="34.7109375" style="292" customWidth="1"/>
    <col min="23" max="27" width="18.28515625" style="292" customWidth="1"/>
    <col min="28" max="28" width="22.7109375" style="292" customWidth="1"/>
    <col min="29" max="29" width="19" style="292" customWidth="1"/>
    <col min="30" max="30" width="19.42578125" style="292" customWidth="1"/>
    <col min="31" max="31" width="6.28515625" style="292" bestFit="1" customWidth="1"/>
    <col min="32" max="32" width="22.7109375" style="292" customWidth="1"/>
    <col min="33" max="33" width="18.42578125" style="292" bestFit="1" customWidth="1"/>
    <col min="34" max="34" width="8.42578125" style="292" customWidth="1"/>
    <col min="35" max="35" width="18.42578125" style="292" bestFit="1" customWidth="1"/>
    <col min="36" max="36" width="5.7109375" style="292" customWidth="1"/>
    <col min="37" max="37" width="18.42578125" style="292" bestFit="1" customWidth="1"/>
    <col min="38" max="38" width="4.7109375" style="292" customWidth="1"/>
    <col min="39" max="39" width="23" style="292" bestFit="1" customWidth="1"/>
    <col min="40" max="40" width="10.7109375" style="292"/>
    <col min="41" max="41" width="18.42578125" style="292" bestFit="1" customWidth="1"/>
    <col min="42" max="42" width="16.28515625" style="292" customWidth="1"/>
    <col min="43" max="16384" width="10.7109375" style="292"/>
  </cols>
  <sheetData>
    <row r="1" spans="1:30" ht="32.25" customHeight="1" thickBot="1">
      <c r="A1" s="568"/>
      <c r="B1" s="571" t="s">
        <v>33</v>
      </c>
      <c r="C1" s="572"/>
      <c r="D1" s="572"/>
      <c r="E1" s="572"/>
      <c r="F1" s="572"/>
      <c r="G1" s="572"/>
      <c r="H1" s="572"/>
      <c r="I1" s="572"/>
      <c r="J1" s="572"/>
      <c r="K1" s="572"/>
      <c r="L1" s="572"/>
      <c r="M1" s="572"/>
      <c r="N1" s="572"/>
      <c r="O1" s="572"/>
      <c r="P1" s="572"/>
      <c r="Q1" s="572"/>
      <c r="R1" s="572"/>
      <c r="S1" s="572"/>
      <c r="T1" s="572"/>
      <c r="U1" s="572"/>
      <c r="V1" s="572"/>
      <c r="W1" s="572"/>
      <c r="X1" s="572"/>
      <c r="Y1" s="572"/>
      <c r="Z1" s="572"/>
      <c r="AA1" s="573"/>
      <c r="AB1" s="574" t="s">
        <v>34</v>
      </c>
      <c r="AC1" s="575"/>
      <c r="AD1" s="576"/>
    </row>
    <row r="2" spans="1:30" ht="30.75" customHeight="1" thickBot="1">
      <c r="A2" s="569"/>
      <c r="B2" s="571" t="s">
        <v>35</v>
      </c>
      <c r="C2" s="572"/>
      <c r="D2" s="572"/>
      <c r="E2" s="572"/>
      <c r="F2" s="572"/>
      <c r="G2" s="572"/>
      <c r="H2" s="572"/>
      <c r="I2" s="572"/>
      <c r="J2" s="572"/>
      <c r="K2" s="572"/>
      <c r="L2" s="572"/>
      <c r="M2" s="572"/>
      <c r="N2" s="572"/>
      <c r="O2" s="572"/>
      <c r="P2" s="572"/>
      <c r="Q2" s="572"/>
      <c r="R2" s="572"/>
      <c r="S2" s="572"/>
      <c r="T2" s="572"/>
      <c r="U2" s="572"/>
      <c r="V2" s="572"/>
      <c r="W2" s="572"/>
      <c r="X2" s="572"/>
      <c r="Y2" s="572"/>
      <c r="Z2" s="572"/>
      <c r="AA2" s="573"/>
      <c r="AB2" s="577" t="s">
        <v>36</v>
      </c>
      <c r="AC2" s="578"/>
      <c r="AD2" s="579"/>
    </row>
    <row r="3" spans="1:30" ht="24" customHeight="1">
      <c r="A3" s="569"/>
      <c r="B3" s="580" t="s">
        <v>37</v>
      </c>
      <c r="C3" s="581"/>
      <c r="D3" s="581"/>
      <c r="E3" s="581"/>
      <c r="F3" s="581"/>
      <c r="G3" s="581"/>
      <c r="H3" s="581"/>
      <c r="I3" s="581"/>
      <c r="J3" s="581"/>
      <c r="K3" s="581"/>
      <c r="L3" s="581"/>
      <c r="M3" s="581"/>
      <c r="N3" s="581"/>
      <c r="O3" s="581"/>
      <c r="P3" s="581"/>
      <c r="Q3" s="581"/>
      <c r="R3" s="581"/>
      <c r="S3" s="581"/>
      <c r="T3" s="581"/>
      <c r="U3" s="581"/>
      <c r="V3" s="581"/>
      <c r="W3" s="581"/>
      <c r="X3" s="581"/>
      <c r="Y3" s="581"/>
      <c r="Z3" s="581"/>
      <c r="AA3" s="582"/>
      <c r="AB3" s="577" t="s">
        <v>38</v>
      </c>
      <c r="AC3" s="578"/>
      <c r="AD3" s="579"/>
    </row>
    <row r="4" spans="1:30" ht="22.15" customHeight="1" thickBot="1">
      <c r="A4" s="570"/>
      <c r="B4" s="583"/>
      <c r="C4" s="584"/>
      <c r="D4" s="584"/>
      <c r="E4" s="584"/>
      <c r="F4" s="584"/>
      <c r="G4" s="584"/>
      <c r="H4" s="584"/>
      <c r="I4" s="584"/>
      <c r="J4" s="584"/>
      <c r="K4" s="584"/>
      <c r="L4" s="584"/>
      <c r="M4" s="584"/>
      <c r="N4" s="584"/>
      <c r="O4" s="584"/>
      <c r="P4" s="584"/>
      <c r="Q4" s="584"/>
      <c r="R4" s="584"/>
      <c r="S4" s="584"/>
      <c r="T4" s="584"/>
      <c r="U4" s="584"/>
      <c r="V4" s="584"/>
      <c r="W4" s="584"/>
      <c r="X4" s="584"/>
      <c r="Y4" s="584"/>
      <c r="Z4" s="584"/>
      <c r="AA4" s="585"/>
      <c r="AB4" s="586" t="s">
        <v>39</v>
      </c>
      <c r="AC4" s="587"/>
      <c r="AD4" s="588"/>
    </row>
    <row r="5" spans="1:30" ht="9" customHeight="1" thickBot="1">
      <c r="A5" s="293"/>
      <c r="B5" s="294"/>
      <c r="C5" s="295"/>
      <c r="D5" s="296"/>
      <c r="E5" s="296"/>
      <c r="F5" s="296"/>
      <c r="G5" s="296"/>
      <c r="H5" s="296"/>
      <c r="I5" s="296"/>
      <c r="J5" s="296"/>
      <c r="K5" s="296"/>
      <c r="L5" s="296"/>
      <c r="M5" s="296"/>
      <c r="N5" s="296"/>
      <c r="O5" s="296"/>
      <c r="P5" s="296"/>
      <c r="Q5" s="296"/>
      <c r="R5" s="296"/>
      <c r="S5" s="296"/>
      <c r="T5" s="296"/>
      <c r="U5" s="296"/>
      <c r="V5" s="296"/>
      <c r="W5" s="296"/>
      <c r="X5" s="296"/>
      <c r="Y5" s="296"/>
      <c r="Z5" s="297"/>
      <c r="AA5" s="296"/>
      <c r="AB5" s="298"/>
      <c r="AC5" s="299"/>
      <c r="AD5" s="300"/>
    </row>
    <row r="6" spans="1:30" ht="9" customHeight="1" thickBot="1">
      <c r="A6" s="301"/>
      <c r="B6" s="296"/>
      <c r="C6" s="296"/>
      <c r="D6" s="296"/>
      <c r="E6" s="296"/>
      <c r="F6" s="296"/>
      <c r="G6" s="296"/>
      <c r="H6" s="296"/>
      <c r="I6" s="296"/>
      <c r="J6" s="296"/>
      <c r="K6" s="296"/>
      <c r="L6" s="296"/>
      <c r="M6" s="296"/>
      <c r="N6" s="296"/>
      <c r="O6" s="296"/>
      <c r="P6" s="296"/>
      <c r="Q6" s="296"/>
      <c r="R6" s="296"/>
      <c r="S6" s="296"/>
      <c r="T6" s="296"/>
      <c r="U6" s="296"/>
      <c r="V6" s="296"/>
      <c r="W6" s="296"/>
      <c r="X6" s="296"/>
      <c r="Y6" s="296"/>
      <c r="Z6" s="297"/>
      <c r="AA6" s="296"/>
      <c r="AB6" s="296"/>
      <c r="AC6" s="302"/>
      <c r="AD6" s="303"/>
    </row>
    <row r="7" spans="1:30" ht="14.45" customHeight="1" thickBot="1">
      <c r="A7" s="589" t="s">
        <v>40</v>
      </c>
      <c r="B7" s="590"/>
      <c r="C7" s="419" t="s">
        <v>41</v>
      </c>
      <c r="D7" s="404" t="s">
        <v>42</v>
      </c>
      <c r="E7" s="422"/>
      <c r="F7" s="422"/>
      <c r="G7" s="422"/>
      <c r="H7" s="405"/>
      <c r="I7" s="425">
        <v>45301</v>
      </c>
      <c r="J7" s="426"/>
      <c r="K7" s="589" t="s">
        <v>43</v>
      </c>
      <c r="L7" s="590"/>
      <c r="M7" s="604" t="s">
        <v>44</v>
      </c>
      <c r="N7" s="605"/>
      <c r="O7" s="609"/>
      <c r="P7" s="610"/>
      <c r="Q7" s="296"/>
      <c r="R7" s="296"/>
      <c r="S7" s="296"/>
      <c r="T7" s="296"/>
      <c r="U7" s="296"/>
      <c r="V7" s="296"/>
      <c r="W7" s="296"/>
      <c r="X7" s="296"/>
      <c r="Y7" s="296"/>
      <c r="Z7" s="297"/>
      <c r="AA7" s="296"/>
      <c r="AB7" s="296"/>
      <c r="AC7" s="302"/>
      <c r="AD7" s="303"/>
    </row>
    <row r="8" spans="1:30" ht="14.45" customHeight="1" thickBot="1">
      <c r="A8" s="591"/>
      <c r="B8" s="592"/>
      <c r="C8" s="420"/>
      <c r="D8" s="406"/>
      <c r="E8" s="423"/>
      <c r="F8" s="423"/>
      <c r="G8" s="423"/>
      <c r="H8" s="407"/>
      <c r="I8" s="427"/>
      <c r="J8" s="428"/>
      <c r="K8" s="591"/>
      <c r="L8" s="592"/>
      <c r="M8" s="611" t="s">
        <v>45</v>
      </c>
      <c r="N8" s="612"/>
      <c r="O8" s="613"/>
      <c r="P8" s="614"/>
      <c r="Q8" s="296"/>
      <c r="R8" s="296"/>
      <c r="S8" s="296"/>
      <c r="T8" s="296"/>
      <c r="U8" s="296"/>
      <c r="V8" s="296"/>
      <c r="W8" s="296"/>
      <c r="X8" s="296"/>
      <c r="Y8" s="296"/>
      <c r="Z8" s="297"/>
      <c r="AA8" s="296"/>
      <c r="AB8" s="296"/>
      <c r="AC8" s="302"/>
      <c r="AD8" s="303"/>
    </row>
    <row r="9" spans="1:30" ht="15" customHeight="1" thickBot="1">
      <c r="A9" s="593"/>
      <c r="B9" s="594"/>
      <c r="C9" s="421"/>
      <c r="D9" s="408"/>
      <c r="E9" s="424"/>
      <c r="F9" s="424"/>
      <c r="G9" s="424"/>
      <c r="H9" s="409"/>
      <c r="I9" s="429"/>
      <c r="J9" s="430"/>
      <c r="K9" s="593"/>
      <c r="L9" s="594"/>
      <c r="M9" s="615" t="s">
        <v>46</v>
      </c>
      <c r="N9" s="616"/>
      <c r="O9" s="617" t="s">
        <v>47</v>
      </c>
      <c r="P9" s="618"/>
      <c r="Q9" s="296"/>
      <c r="R9" s="296"/>
      <c r="S9" s="296"/>
      <c r="T9" s="296"/>
      <c r="U9" s="296"/>
      <c r="V9" s="296"/>
      <c r="W9" s="296"/>
      <c r="X9" s="296"/>
      <c r="Y9" s="296"/>
      <c r="Z9" s="297"/>
      <c r="AA9" s="296"/>
      <c r="AB9" s="296"/>
      <c r="AC9" s="302"/>
      <c r="AD9" s="303"/>
    </row>
    <row r="10" spans="1:30" ht="15" customHeight="1" thickBot="1">
      <c r="A10" s="304"/>
      <c r="B10" s="305"/>
      <c r="C10" s="305"/>
      <c r="D10" s="306"/>
      <c r="E10" s="306"/>
      <c r="F10" s="306"/>
      <c r="G10" s="306"/>
      <c r="H10" s="306"/>
      <c r="I10" s="307"/>
      <c r="J10" s="307"/>
      <c r="K10" s="306"/>
      <c r="L10" s="306"/>
      <c r="M10" s="308"/>
      <c r="N10" s="308"/>
      <c r="O10" s="309"/>
      <c r="P10" s="309"/>
      <c r="Q10" s="305"/>
      <c r="R10" s="305"/>
      <c r="S10" s="305"/>
      <c r="T10" s="305"/>
      <c r="U10" s="305"/>
      <c r="V10" s="305"/>
      <c r="W10" s="305"/>
      <c r="X10" s="305"/>
      <c r="Y10" s="305"/>
      <c r="Z10" s="310"/>
      <c r="AA10" s="305"/>
      <c r="AB10" s="305"/>
      <c r="AC10" s="311"/>
      <c r="AD10" s="312"/>
    </row>
    <row r="11" spans="1:30" ht="15" customHeight="1">
      <c r="A11" s="589" t="s">
        <v>48</v>
      </c>
      <c r="B11" s="590"/>
      <c r="C11" s="595" t="s">
        <v>49</v>
      </c>
      <c r="D11" s="596"/>
      <c r="E11" s="596"/>
      <c r="F11" s="596"/>
      <c r="G11" s="596"/>
      <c r="H11" s="596"/>
      <c r="I11" s="596"/>
      <c r="J11" s="596"/>
      <c r="K11" s="596"/>
      <c r="L11" s="596"/>
      <c r="M11" s="596"/>
      <c r="N11" s="596"/>
      <c r="O11" s="596"/>
      <c r="P11" s="596"/>
      <c r="Q11" s="596"/>
      <c r="R11" s="596"/>
      <c r="S11" s="596"/>
      <c r="T11" s="596"/>
      <c r="U11" s="596"/>
      <c r="V11" s="596"/>
      <c r="W11" s="596"/>
      <c r="X11" s="596"/>
      <c r="Y11" s="596"/>
      <c r="Z11" s="596"/>
      <c r="AA11" s="596"/>
      <c r="AB11" s="596"/>
      <c r="AC11" s="596"/>
      <c r="AD11" s="597"/>
    </row>
    <row r="12" spans="1:30" ht="15" customHeight="1">
      <c r="A12" s="591"/>
      <c r="B12" s="592"/>
      <c r="C12" s="598"/>
      <c r="D12" s="599"/>
      <c r="E12" s="599"/>
      <c r="F12" s="599"/>
      <c r="G12" s="599"/>
      <c r="H12" s="599"/>
      <c r="I12" s="599"/>
      <c r="J12" s="599"/>
      <c r="K12" s="599"/>
      <c r="L12" s="599"/>
      <c r="M12" s="599"/>
      <c r="N12" s="599"/>
      <c r="O12" s="599"/>
      <c r="P12" s="599"/>
      <c r="Q12" s="599"/>
      <c r="R12" s="599"/>
      <c r="S12" s="599"/>
      <c r="T12" s="599"/>
      <c r="U12" s="599"/>
      <c r="V12" s="599"/>
      <c r="W12" s="599"/>
      <c r="X12" s="599"/>
      <c r="Y12" s="599"/>
      <c r="Z12" s="599"/>
      <c r="AA12" s="599"/>
      <c r="AB12" s="599"/>
      <c r="AC12" s="599"/>
      <c r="AD12" s="600"/>
    </row>
    <row r="13" spans="1:30" ht="15" customHeight="1" thickBot="1">
      <c r="A13" s="593"/>
      <c r="B13" s="594"/>
      <c r="C13" s="601"/>
      <c r="D13" s="602"/>
      <c r="E13" s="602"/>
      <c r="F13" s="602"/>
      <c r="G13" s="602"/>
      <c r="H13" s="602"/>
      <c r="I13" s="602"/>
      <c r="J13" s="602"/>
      <c r="K13" s="602"/>
      <c r="L13" s="602"/>
      <c r="M13" s="602"/>
      <c r="N13" s="602"/>
      <c r="O13" s="602"/>
      <c r="P13" s="602"/>
      <c r="Q13" s="602"/>
      <c r="R13" s="602"/>
      <c r="S13" s="602"/>
      <c r="T13" s="602"/>
      <c r="U13" s="602"/>
      <c r="V13" s="602"/>
      <c r="W13" s="602"/>
      <c r="X13" s="602"/>
      <c r="Y13" s="602"/>
      <c r="Z13" s="602"/>
      <c r="AA13" s="602"/>
      <c r="AB13" s="602"/>
      <c r="AC13" s="602"/>
      <c r="AD13" s="603"/>
    </row>
    <row r="14" spans="1:30" ht="9" customHeight="1" thickBot="1">
      <c r="A14" s="314"/>
      <c r="B14" s="315"/>
      <c r="C14" s="316"/>
      <c r="D14" s="316"/>
      <c r="E14" s="316"/>
      <c r="F14" s="316"/>
      <c r="G14" s="316"/>
      <c r="H14" s="316"/>
      <c r="I14" s="316"/>
      <c r="J14" s="316"/>
      <c r="K14" s="316"/>
      <c r="L14" s="316"/>
      <c r="M14" s="317"/>
      <c r="N14" s="317"/>
      <c r="O14" s="317"/>
      <c r="P14" s="317"/>
      <c r="Q14" s="317"/>
      <c r="R14" s="318"/>
      <c r="S14" s="318"/>
      <c r="T14" s="318"/>
      <c r="U14" s="318"/>
      <c r="V14" s="318"/>
      <c r="W14" s="318"/>
      <c r="X14" s="318"/>
      <c r="Y14" s="306"/>
      <c r="Z14" s="306"/>
      <c r="AA14" s="306"/>
      <c r="AB14" s="306"/>
      <c r="AC14" s="306"/>
      <c r="AD14" s="313"/>
    </row>
    <row r="15" spans="1:30" ht="39" customHeight="1" thickBot="1">
      <c r="A15" s="619" t="s">
        <v>50</v>
      </c>
      <c r="B15" s="620"/>
      <c r="C15" s="621" t="s">
        <v>51</v>
      </c>
      <c r="D15" s="622"/>
      <c r="E15" s="622"/>
      <c r="F15" s="622"/>
      <c r="G15" s="622"/>
      <c r="H15" s="622"/>
      <c r="I15" s="622"/>
      <c r="J15" s="622"/>
      <c r="K15" s="623"/>
      <c r="L15" s="624" t="s">
        <v>52</v>
      </c>
      <c r="M15" s="625"/>
      <c r="N15" s="625"/>
      <c r="O15" s="625"/>
      <c r="P15" s="625"/>
      <c r="Q15" s="626"/>
      <c r="R15" s="627" t="s">
        <v>53</v>
      </c>
      <c r="S15" s="628"/>
      <c r="T15" s="628"/>
      <c r="U15" s="628"/>
      <c r="V15" s="628"/>
      <c r="W15" s="628"/>
      <c r="X15" s="629"/>
      <c r="Y15" s="624" t="s">
        <v>54</v>
      </c>
      <c r="Z15" s="626"/>
      <c r="AA15" s="606" t="s">
        <v>55</v>
      </c>
      <c r="AB15" s="607"/>
      <c r="AC15" s="607"/>
      <c r="AD15" s="608"/>
    </row>
    <row r="16" spans="1:30" ht="9" customHeight="1" thickBot="1">
      <c r="A16" s="301"/>
      <c r="B16" s="296"/>
      <c r="C16" s="632"/>
      <c r="D16" s="632"/>
      <c r="E16" s="632"/>
      <c r="F16" s="632"/>
      <c r="G16" s="632"/>
      <c r="H16" s="632"/>
      <c r="I16" s="632"/>
      <c r="J16" s="632"/>
      <c r="K16" s="632"/>
      <c r="L16" s="632"/>
      <c r="M16" s="632"/>
      <c r="N16" s="632"/>
      <c r="O16" s="632"/>
      <c r="P16" s="632"/>
      <c r="Q16" s="632"/>
      <c r="R16" s="632"/>
      <c r="S16" s="632"/>
      <c r="T16" s="632"/>
      <c r="U16" s="632"/>
      <c r="V16" s="632"/>
      <c r="W16" s="632"/>
      <c r="X16" s="632"/>
      <c r="Y16" s="632"/>
      <c r="Z16" s="632"/>
      <c r="AA16" s="632"/>
      <c r="AB16" s="632"/>
      <c r="AC16" s="319"/>
      <c r="AD16" s="320"/>
    </row>
    <row r="17" spans="1:41" s="321" customFormat="1" ht="37.5" customHeight="1" thickBot="1">
      <c r="A17" s="619" t="s">
        <v>56</v>
      </c>
      <c r="B17" s="620"/>
      <c r="C17" s="633" t="s">
        <v>135</v>
      </c>
      <c r="D17" s="634"/>
      <c r="E17" s="634"/>
      <c r="F17" s="634"/>
      <c r="G17" s="634"/>
      <c r="H17" s="634"/>
      <c r="I17" s="634"/>
      <c r="J17" s="634"/>
      <c r="K17" s="634"/>
      <c r="L17" s="634"/>
      <c r="M17" s="634"/>
      <c r="N17" s="634"/>
      <c r="O17" s="634"/>
      <c r="P17" s="634"/>
      <c r="Q17" s="635"/>
      <c r="R17" s="624" t="s">
        <v>58</v>
      </c>
      <c r="S17" s="625"/>
      <c r="T17" s="625"/>
      <c r="U17" s="625"/>
      <c r="V17" s="626"/>
      <c r="W17" s="636">
        <v>10</v>
      </c>
      <c r="X17" s="637"/>
      <c r="Y17" s="625" t="s">
        <v>59</v>
      </c>
      <c r="Z17" s="625"/>
      <c r="AA17" s="625"/>
      <c r="AB17" s="626"/>
      <c r="AC17" s="638">
        <v>0.09</v>
      </c>
      <c r="AD17" s="639"/>
      <c r="AF17" s="321">
        <v>393311941</v>
      </c>
    </row>
    <row r="18" spans="1:41" ht="16.5" customHeight="1" thickBot="1">
      <c r="A18" s="322"/>
      <c r="B18" s="323"/>
      <c r="C18" s="323"/>
      <c r="D18" s="323"/>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4"/>
    </row>
    <row r="19" spans="1:41" ht="32.1" customHeight="1" thickBot="1">
      <c r="A19" s="624" t="s">
        <v>60</v>
      </c>
      <c r="B19" s="625"/>
      <c r="C19" s="625"/>
      <c r="D19" s="625"/>
      <c r="E19" s="625"/>
      <c r="F19" s="625"/>
      <c r="G19" s="625"/>
      <c r="H19" s="625"/>
      <c r="I19" s="625"/>
      <c r="J19" s="625"/>
      <c r="K19" s="625"/>
      <c r="L19" s="625"/>
      <c r="M19" s="625"/>
      <c r="N19" s="625"/>
      <c r="O19" s="625"/>
      <c r="P19" s="625"/>
      <c r="Q19" s="625"/>
      <c r="R19" s="625"/>
      <c r="S19" s="625"/>
      <c r="T19" s="625"/>
      <c r="U19" s="625"/>
      <c r="V19" s="625"/>
      <c r="W19" s="625"/>
      <c r="X19" s="625"/>
      <c r="Y19" s="625"/>
      <c r="Z19" s="625"/>
      <c r="AA19" s="625"/>
      <c r="AB19" s="625"/>
      <c r="AC19" s="625"/>
      <c r="AD19" s="626"/>
      <c r="AE19" s="325"/>
      <c r="AF19" s="325"/>
    </row>
    <row r="20" spans="1:41" ht="32.1" customHeight="1" thickBot="1">
      <c r="A20" s="326"/>
      <c r="B20" s="302"/>
      <c r="C20" s="640" t="s">
        <v>61</v>
      </c>
      <c r="D20" s="641"/>
      <c r="E20" s="641"/>
      <c r="F20" s="641"/>
      <c r="G20" s="641"/>
      <c r="H20" s="641"/>
      <c r="I20" s="641"/>
      <c r="J20" s="641"/>
      <c r="K20" s="641"/>
      <c r="L20" s="641"/>
      <c r="M20" s="641"/>
      <c r="N20" s="641"/>
      <c r="O20" s="641"/>
      <c r="P20" s="642"/>
      <c r="Q20" s="643" t="s">
        <v>62</v>
      </c>
      <c r="R20" s="644"/>
      <c r="S20" s="644"/>
      <c r="T20" s="644"/>
      <c r="U20" s="644"/>
      <c r="V20" s="644"/>
      <c r="W20" s="644"/>
      <c r="X20" s="644"/>
      <c r="Y20" s="644"/>
      <c r="Z20" s="644"/>
      <c r="AA20" s="644"/>
      <c r="AB20" s="644"/>
      <c r="AC20" s="644"/>
      <c r="AD20" s="645"/>
      <c r="AE20" s="325"/>
      <c r="AF20" s="325"/>
    </row>
    <row r="21" spans="1:41" ht="32.1" customHeight="1" thickBot="1">
      <c r="A21" s="301"/>
      <c r="B21" s="296"/>
      <c r="C21" s="327" t="s">
        <v>63</v>
      </c>
      <c r="D21" s="328" t="s">
        <v>64</v>
      </c>
      <c r="E21" s="328" t="s">
        <v>65</v>
      </c>
      <c r="F21" s="328" t="s">
        <v>66</v>
      </c>
      <c r="G21" s="328" t="s">
        <v>67</v>
      </c>
      <c r="H21" s="328" t="s">
        <v>68</v>
      </c>
      <c r="I21" s="328" t="s">
        <v>69</v>
      </c>
      <c r="J21" s="328" t="s">
        <v>70</v>
      </c>
      <c r="K21" s="328" t="s">
        <v>71</v>
      </c>
      <c r="L21" s="328" t="s">
        <v>72</v>
      </c>
      <c r="M21" s="328" t="s">
        <v>73</v>
      </c>
      <c r="N21" s="328" t="s">
        <v>41</v>
      </c>
      <c r="O21" s="328" t="s">
        <v>25</v>
      </c>
      <c r="P21" s="329" t="s">
        <v>74</v>
      </c>
      <c r="Q21" s="327" t="s">
        <v>63</v>
      </c>
      <c r="R21" s="328" t="s">
        <v>64</v>
      </c>
      <c r="S21" s="328" t="s">
        <v>65</v>
      </c>
      <c r="T21" s="328" t="s">
        <v>66</v>
      </c>
      <c r="U21" s="328" t="s">
        <v>67</v>
      </c>
      <c r="V21" s="328" t="s">
        <v>68</v>
      </c>
      <c r="W21" s="328" t="s">
        <v>69</v>
      </c>
      <c r="X21" s="328" t="s">
        <v>70</v>
      </c>
      <c r="Y21" s="328" t="s">
        <v>71</v>
      </c>
      <c r="Z21" s="328" t="s">
        <v>72</v>
      </c>
      <c r="AA21" s="328" t="s">
        <v>73</v>
      </c>
      <c r="AB21" s="328" t="s">
        <v>41</v>
      </c>
      <c r="AC21" s="328" t="s">
        <v>25</v>
      </c>
      <c r="AD21" s="330" t="s">
        <v>74</v>
      </c>
      <c r="AE21" s="331"/>
      <c r="AF21" s="331"/>
    </row>
    <row r="22" spans="1:41" ht="32.1" customHeight="1">
      <c r="A22" s="646" t="s">
        <v>75</v>
      </c>
      <c r="B22" s="647"/>
      <c r="C22" s="332"/>
      <c r="D22" s="333"/>
      <c r="E22" s="333"/>
      <c r="F22" s="333"/>
      <c r="G22" s="333"/>
      <c r="H22" s="333"/>
      <c r="I22" s="333"/>
      <c r="J22" s="333"/>
      <c r="K22" s="333"/>
      <c r="L22" s="333"/>
      <c r="M22" s="333"/>
      <c r="N22" s="333"/>
      <c r="O22" s="334">
        <f>SUM(C22:N22)</f>
        <v>0</v>
      </c>
      <c r="P22" s="335"/>
      <c r="Q22" s="336"/>
      <c r="R22" s="337"/>
      <c r="S22" s="337"/>
      <c r="T22" s="337"/>
      <c r="U22" s="337">
        <v>6311941</v>
      </c>
      <c r="V22" s="337"/>
      <c r="W22" s="337">
        <v>387000000</v>
      </c>
      <c r="X22" s="337"/>
      <c r="Y22" s="337"/>
      <c r="Z22" s="337"/>
      <c r="AA22" s="337"/>
      <c r="AB22" s="337">
        <v>67345400</v>
      </c>
      <c r="AC22" s="337">
        <f>SUM(Q22:AB22)</f>
        <v>460657341</v>
      </c>
      <c r="AD22" s="338"/>
      <c r="AE22" s="331"/>
      <c r="AF22" s="331">
        <v>460657341</v>
      </c>
      <c r="AG22" s="378">
        <f>AC22-AF22</f>
        <v>0</v>
      </c>
    </row>
    <row r="23" spans="1:41" ht="32.1" customHeight="1">
      <c r="A23" s="630" t="s">
        <v>32</v>
      </c>
      <c r="B23" s="631"/>
      <c r="C23" s="257"/>
      <c r="D23" s="258"/>
      <c r="E23" s="258"/>
      <c r="F23" s="258"/>
      <c r="G23" s="258"/>
      <c r="H23" s="258"/>
      <c r="I23" s="258"/>
      <c r="J23" s="258"/>
      <c r="K23" s="258"/>
      <c r="L23" s="258"/>
      <c r="M23" s="258"/>
      <c r="N23" s="258"/>
      <c r="O23" s="334">
        <f>SUM(C23:N23)</f>
        <v>0</v>
      </c>
      <c r="P23" s="259" t="s">
        <v>77</v>
      </c>
      <c r="Q23" s="339">
        <v>3571035</v>
      </c>
      <c r="R23" s="339"/>
      <c r="S23" s="340">
        <v>2740906</v>
      </c>
      <c r="T23" s="340"/>
      <c r="U23" s="340"/>
      <c r="V23" s="340">
        <v>200000000</v>
      </c>
      <c r="W23" s="340">
        <v>0</v>
      </c>
      <c r="X23" s="340"/>
      <c r="Y23" s="340"/>
      <c r="Z23" s="340">
        <v>253215320</v>
      </c>
      <c r="AA23" s="340">
        <v>1130080</v>
      </c>
      <c r="AB23" s="340"/>
      <c r="AC23" s="340">
        <f>SUM(Q23:AB23)</f>
        <v>460657341</v>
      </c>
      <c r="AD23" s="341">
        <f>AC23/AC22</f>
        <v>1</v>
      </c>
      <c r="AE23" s="331"/>
      <c r="AF23" s="342">
        <f>AC23/AC22</f>
        <v>1</v>
      </c>
    </row>
    <row r="24" spans="1:41" ht="32.1" customHeight="1">
      <c r="A24" s="630" t="s">
        <v>78</v>
      </c>
      <c r="B24" s="631"/>
      <c r="C24" s="343"/>
      <c r="D24" s="344"/>
      <c r="E24" s="344">
        <v>0</v>
      </c>
      <c r="F24" s="344">
        <v>0</v>
      </c>
      <c r="G24" s="344">
        <v>0</v>
      </c>
      <c r="H24" s="344">
        <v>0</v>
      </c>
      <c r="I24" s="344">
        <v>0</v>
      </c>
      <c r="J24" s="344">
        <v>0</v>
      </c>
      <c r="K24" s="344">
        <v>0</v>
      </c>
      <c r="L24" s="344">
        <v>0</v>
      </c>
      <c r="M24" s="344">
        <v>0</v>
      </c>
      <c r="N24" s="344">
        <v>0</v>
      </c>
      <c r="O24" s="334">
        <f>SUM(C24:N24)</f>
        <v>0</v>
      </c>
      <c r="P24" s="345"/>
      <c r="Q24" s="339"/>
      <c r="R24" s="340"/>
      <c r="S24" s="340"/>
      <c r="T24" s="340"/>
      <c r="U24" s="340"/>
      <c r="V24" s="340">
        <v>6311941</v>
      </c>
      <c r="W24" s="340"/>
      <c r="X24" s="340"/>
      <c r="Y24" s="340"/>
      <c r="Z24" s="340"/>
      <c r="AA24" s="340"/>
      <c r="AB24" s="379">
        <v>454345400</v>
      </c>
      <c r="AC24" s="340">
        <f t="shared" ref="AC24:AC25" si="0">SUM(Q24:AB24)</f>
        <v>460657341</v>
      </c>
      <c r="AD24" s="346"/>
      <c r="AE24" s="331"/>
      <c r="AF24" s="331"/>
    </row>
    <row r="25" spans="1:41" ht="32.1" customHeight="1" thickBot="1">
      <c r="A25" s="648" t="s">
        <v>23</v>
      </c>
      <c r="B25" s="649"/>
      <c r="C25" s="264"/>
      <c r="D25" s="263"/>
      <c r="E25" s="263"/>
      <c r="F25" s="263"/>
      <c r="G25" s="263"/>
      <c r="H25" s="263"/>
      <c r="I25" s="263">
        <v>0</v>
      </c>
      <c r="J25" s="263">
        <v>0</v>
      </c>
      <c r="K25" s="263"/>
      <c r="L25" s="263"/>
      <c r="M25" s="263"/>
      <c r="N25" s="263"/>
      <c r="O25" s="347">
        <f>SUM(C25:N25)</f>
        <v>0</v>
      </c>
      <c r="P25" s="265" t="s">
        <v>77</v>
      </c>
      <c r="Q25" s="348"/>
      <c r="R25" s="349"/>
      <c r="S25" s="349">
        <v>1749515</v>
      </c>
      <c r="T25" s="349"/>
      <c r="U25" s="349">
        <v>1821520.5</v>
      </c>
      <c r="V25" s="349">
        <v>2458385</v>
      </c>
      <c r="W25" s="349">
        <v>0</v>
      </c>
      <c r="X25" s="349">
        <v>-847560</v>
      </c>
      <c r="Y25" s="349"/>
      <c r="Z25" s="349"/>
      <c r="AA25" s="349">
        <v>81130080</v>
      </c>
      <c r="AB25" s="349">
        <v>374345400</v>
      </c>
      <c r="AC25" s="349">
        <f t="shared" si="0"/>
        <v>460657340.5</v>
      </c>
      <c r="AD25" s="350">
        <f>AC25/AC24</f>
        <v>0.99999999891459457</v>
      </c>
      <c r="AE25" s="331"/>
      <c r="AF25" s="331"/>
    </row>
    <row r="26" spans="1:41" ht="32.1" customHeight="1" thickBot="1">
      <c r="A26" s="301"/>
      <c r="B26" s="296"/>
      <c r="C26" s="351"/>
      <c r="D26" s="351"/>
      <c r="E26" s="351"/>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02"/>
      <c r="AD26" s="312"/>
    </row>
    <row r="27" spans="1:41" ht="34.15" customHeight="1">
      <c r="A27" s="650" t="s">
        <v>80</v>
      </c>
      <c r="B27" s="651"/>
      <c r="C27" s="652"/>
      <c r="D27" s="652"/>
      <c r="E27" s="652"/>
      <c r="F27" s="652"/>
      <c r="G27" s="652"/>
      <c r="H27" s="652"/>
      <c r="I27" s="652"/>
      <c r="J27" s="652"/>
      <c r="K27" s="652"/>
      <c r="L27" s="652"/>
      <c r="M27" s="652"/>
      <c r="N27" s="652"/>
      <c r="O27" s="652"/>
      <c r="P27" s="652"/>
      <c r="Q27" s="652"/>
      <c r="R27" s="652"/>
      <c r="S27" s="652"/>
      <c r="T27" s="652"/>
      <c r="U27" s="652"/>
      <c r="V27" s="652"/>
      <c r="W27" s="652"/>
      <c r="X27" s="652"/>
      <c r="Y27" s="652"/>
      <c r="Z27" s="652"/>
      <c r="AA27" s="652"/>
      <c r="AB27" s="652"/>
      <c r="AC27" s="652"/>
      <c r="AD27" s="653"/>
    </row>
    <row r="28" spans="1:41" ht="15" customHeight="1">
      <c r="A28" s="654" t="s">
        <v>81</v>
      </c>
      <c r="B28" s="656" t="s">
        <v>82</v>
      </c>
      <c r="C28" s="657"/>
      <c r="D28" s="631" t="s">
        <v>83</v>
      </c>
      <c r="E28" s="660"/>
      <c r="F28" s="660"/>
      <c r="G28" s="660"/>
      <c r="H28" s="660"/>
      <c r="I28" s="660"/>
      <c r="J28" s="660"/>
      <c r="K28" s="660"/>
      <c r="L28" s="660"/>
      <c r="M28" s="660"/>
      <c r="N28" s="660"/>
      <c r="O28" s="661"/>
      <c r="P28" s="662" t="s">
        <v>25</v>
      </c>
      <c r="Q28" s="662" t="s">
        <v>84</v>
      </c>
      <c r="R28" s="662"/>
      <c r="S28" s="662"/>
      <c r="T28" s="662"/>
      <c r="U28" s="662"/>
      <c r="V28" s="662"/>
      <c r="W28" s="662"/>
      <c r="X28" s="662"/>
      <c r="Y28" s="662"/>
      <c r="Z28" s="662"/>
      <c r="AA28" s="662"/>
      <c r="AB28" s="662"/>
      <c r="AC28" s="662"/>
      <c r="AD28" s="663"/>
    </row>
    <row r="29" spans="1:41" ht="27" customHeight="1">
      <c r="A29" s="655"/>
      <c r="B29" s="658"/>
      <c r="C29" s="659"/>
      <c r="D29" s="352" t="s">
        <v>63</v>
      </c>
      <c r="E29" s="352" t="s">
        <v>64</v>
      </c>
      <c r="F29" s="352" t="s">
        <v>65</v>
      </c>
      <c r="G29" s="352" t="s">
        <v>66</v>
      </c>
      <c r="H29" s="352" t="s">
        <v>67</v>
      </c>
      <c r="I29" s="352" t="s">
        <v>68</v>
      </c>
      <c r="J29" s="352" t="s">
        <v>69</v>
      </c>
      <c r="K29" s="352" t="s">
        <v>70</v>
      </c>
      <c r="L29" s="352" t="s">
        <v>71</v>
      </c>
      <c r="M29" s="352" t="s">
        <v>72</v>
      </c>
      <c r="N29" s="352" t="s">
        <v>73</v>
      </c>
      <c r="O29" s="352" t="s">
        <v>41</v>
      </c>
      <c r="P29" s="661"/>
      <c r="Q29" s="662"/>
      <c r="R29" s="662"/>
      <c r="S29" s="662"/>
      <c r="T29" s="662"/>
      <c r="U29" s="662"/>
      <c r="V29" s="662"/>
      <c r="W29" s="662"/>
      <c r="X29" s="662"/>
      <c r="Y29" s="662"/>
      <c r="Z29" s="662"/>
      <c r="AA29" s="662"/>
      <c r="AB29" s="662"/>
      <c r="AC29" s="662"/>
      <c r="AD29" s="663"/>
    </row>
    <row r="30" spans="1:41" ht="93.75" customHeight="1" thickBot="1">
      <c r="A30" s="353" t="s">
        <v>135</v>
      </c>
      <c r="B30" s="664"/>
      <c r="C30" s="665"/>
      <c r="D30" s="354"/>
      <c r="E30" s="354"/>
      <c r="F30" s="354"/>
      <c r="G30" s="354"/>
      <c r="H30" s="354"/>
      <c r="I30" s="354"/>
      <c r="J30" s="354"/>
      <c r="K30" s="354"/>
      <c r="L30" s="354"/>
      <c r="M30" s="354"/>
      <c r="N30" s="354"/>
      <c r="O30" s="354"/>
      <c r="P30" s="355">
        <f>SUM(D30:O30)</f>
        <v>0</v>
      </c>
      <c r="Q30" s="666"/>
      <c r="R30" s="667"/>
      <c r="S30" s="667"/>
      <c r="T30" s="667"/>
      <c r="U30" s="667"/>
      <c r="V30" s="667"/>
      <c r="W30" s="667"/>
      <c r="X30" s="667"/>
      <c r="Y30" s="667"/>
      <c r="Z30" s="667"/>
      <c r="AA30" s="667"/>
      <c r="AB30" s="667"/>
      <c r="AC30" s="667"/>
      <c r="AD30" s="668"/>
    </row>
    <row r="31" spans="1:41" ht="45" customHeight="1">
      <c r="A31" s="580" t="s">
        <v>86</v>
      </c>
      <c r="B31" s="581"/>
      <c r="C31" s="581"/>
      <c r="D31" s="581"/>
      <c r="E31" s="581"/>
      <c r="F31" s="581"/>
      <c r="G31" s="581"/>
      <c r="H31" s="581"/>
      <c r="I31" s="581"/>
      <c r="J31" s="581"/>
      <c r="K31" s="581"/>
      <c r="L31" s="581"/>
      <c r="M31" s="581"/>
      <c r="N31" s="581"/>
      <c r="O31" s="581"/>
      <c r="P31" s="581"/>
      <c r="Q31" s="581"/>
      <c r="R31" s="581"/>
      <c r="S31" s="581"/>
      <c r="T31" s="581"/>
      <c r="U31" s="581"/>
      <c r="V31" s="581"/>
      <c r="W31" s="581"/>
      <c r="X31" s="581"/>
      <c r="Y31" s="581"/>
      <c r="Z31" s="581"/>
      <c r="AA31" s="581"/>
      <c r="AB31" s="581"/>
      <c r="AC31" s="581"/>
      <c r="AD31" s="582"/>
    </row>
    <row r="32" spans="1:41" ht="23.1" customHeight="1">
      <c r="A32" s="630" t="s">
        <v>87</v>
      </c>
      <c r="B32" s="662" t="s">
        <v>88</v>
      </c>
      <c r="C32" s="662" t="s">
        <v>82</v>
      </c>
      <c r="D32" s="662" t="s">
        <v>89</v>
      </c>
      <c r="E32" s="662"/>
      <c r="F32" s="662"/>
      <c r="G32" s="662"/>
      <c r="H32" s="662"/>
      <c r="I32" s="662"/>
      <c r="J32" s="662"/>
      <c r="K32" s="662"/>
      <c r="L32" s="662"/>
      <c r="M32" s="662"/>
      <c r="N32" s="662"/>
      <c r="O32" s="662"/>
      <c r="P32" s="662"/>
      <c r="Q32" s="662" t="s">
        <v>90</v>
      </c>
      <c r="R32" s="662"/>
      <c r="S32" s="662"/>
      <c r="T32" s="662"/>
      <c r="U32" s="662"/>
      <c r="V32" s="662"/>
      <c r="W32" s="662"/>
      <c r="X32" s="662"/>
      <c r="Y32" s="662"/>
      <c r="Z32" s="662"/>
      <c r="AA32" s="662"/>
      <c r="AB32" s="662"/>
      <c r="AC32" s="662"/>
      <c r="AD32" s="663"/>
      <c r="AG32" s="356"/>
      <c r="AH32" s="356"/>
      <c r="AI32" s="356"/>
      <c r="AJ32" s="356"/>
      <c r="AK32" s="356"/>
      <c r="AL32" s="356"/>
      <c r="AM32" s="356"/>
      <c r="AN32" s="356"/>
      <c r="AO32" s="356"/>
    </row>
    <row r="33" spans="1:41" ht="27" customHeight="1">
      <c r="A33" s="630"/>
      <c r="B33" s="662"/>
      <c r="C33" s="669"/>
      <c r="D33" s="352" t="s">
        <v>63</v>
      </c>
      <c r="E33" s="352" t="s">
        <v>64</v>
      </c>
      <c r="F33" s="352" t="s">
        <v>65</v>
      </c>
      <c r="G33" s="352" t="s">
        <v>66</v>
      </c>
      <c r="H33" s="352" t="s">
        <v>67</v>
      </c>
      <c r="I33" s="352" t="s">
        <v>68</v>
      </c>
      <c r="J33" s="352" t="s">
        <v>69</v>
      </c>
      <c r="K33" s="352" t="s">
        <v>70</v>
      </c>
      <c r="L33" s="352" t="s">
        <v>71</v>
      </c>
      <c r="M33" s="352" t="s">
        <v>72</v>
      </c>
      <c r="N33" s="352" t="s">
        <v>73</v>
      </c>
      <c r="O33" s="352" t="s">
        <v>41</v>
      </c>
      <c r="P33" s="352" t="s">
        <v>25</v>
      </c>
      <c r="Q33" s="662" t="s">
        <v>91</v>
      </c>
      <c r="R33" s="662"/>
      <c r="S33" s="662"/>
      <c r="T33" s="662" t="s">
        <v>92</v>
      </c>
      <c r="U33" s="662"/>
      <c r="V33" s="662"/>
      <c r="W33" s="658" t="s">
        <v>93</v>
      </c>
      <c r="X33" s="678"/>
      <c r="Y33" s="678"/>
      <c r="Z33" s="659"/>
      <c r="AA33" s="658" t="s">
        <v>94</v>
      </c>
      <c r="AB33" s="678"/>
      <c r="AC33" s="678"/>
      <c r="AD33" s="679"/>
      <c r="AG33" s="356"/>
      <c r="AH33" s="356"/>
      <c r="AI33" s="356"/>
      <c r="AJ33" s="356"/>
      <c r="AK33" s="356"/>
      <c r="AL33" s="356"/>
      <c r="AM33" s="356"/>
      <c r="AN33" s="356"/>
      <c r="AO33" s="356"/>
    </row>
    <row r="34" spans="1:41" ht="102" customHeight="1">
      <c r="A34" s="680" t="s">
        <v>135</v>
      </c>
      <c r="B34" s="682">
        <f>+AC17</f>
        <v>0.09</v>
      </c>
      <c r="C34" s="357" t="s">
        <v>95</v>
      </c>
      <c r="D34" s="358">
        <v>0.9</v>
      </c>
      <c r="E34" s="358">
        <f>(((E38*($B$38/$B$34))*($P$34-$D$34)))</f>
        <v>8.9999999999999976E-3</v>
      </c>
      <c r="F34" s="358">
        <f t="shared" ref="F34:O35" si="1">(((F38*($B$38/$B$34))*($P$34-$D$34)))</f>
        <v>9.099999999999997E-3</v>
      </c>
      <c r="G34" s="358">
        <f t="shared" si="1"/>
        <v>9.099999999999997E-3</v>
      </c>
      <c r="H34" s="358">
        <f t="shared" si="1"/>
        <v>9.099999999999997E-3</v>
      </c>
      <c r="I34" s="358">
        <f t="shared" si="1"/>
        <v>9.099999999999997E-3</v>
      </c>
      <c r="J34" s="358">
        <f t="shared" si="1"/>
        <v>9.099999999999997E-3</v>
      </c>
      <c r="K34" s="358">
        <f t="shared" si="1"/>
        <v>8.9999999999999976E-3</v>
      </c>
      <c r="L34" s="358">
        <f t="shared" si="1"/>
        <v>8.9999999999999976E-3</v>
      </c>
      <c r="M34" s="358">
        <f t="shared" si="1"/>
        <v>8.9999999999999976E-3</v>
      </c>
      <c r="N34" s="358">
        <f t="shared" si="1"/>
        <v>8.9999999999999976E-3</v>
      </c>
      <c r="O34" s="358">
        <f t="shared" si="1"/>
        <v>8.9999999999999976E-3</v>
      </c>
      <c r="P34" s="359">
        <v>1</v>
      </c>
      <c r="Q34" s="684" t="s">
        <v>136</v>
      </c>
      <c r="R34" s="685"/>
      <c r="S34" s="686"/>
      <c r="T34" s="684" t="s">
        <v>137</v>
      </c>
      <c r="U34" s="685"/>
      <c r="V34" s="686"/>
      <c r="W34" s="690" t="s">
        <v>138</v>
      </c>
      <c r="X34" s="691"/>
      <c r="Y34" s="691"/>
      <c r="Z34" s="692"/>
      <c r="AA34" s="690" t="s">
        <v>139</v>
      </c>
      <c r="AB34" s="691"/>
      <c r="AC34" s="691"/>
      <c r="AD34" s="692"/>
      <c r="AG34" s="356"/>
      <c r="AH34" s="356"/>
      <c r="AI34" s="356"/>
      <c r="AJ34" s="356"/>
      <c r="AK34" s="356"/>
      <c r="AL34" s="356"/>
      <c r="AM34" s="356"/>
      <c r="AN34" s="356"/>
      <c r="AO34" s="356"/>
    </row>
    <row r="35" spans="1:41" ht="207.6" customHeight="1">
      <c r="A35" s="681"/>
      <c r="B35" s="683"/>
      <c r="C35" s="360" t="s">
        <v>100</v>
      </c>
      <c r="D35" s="361">
        <v>0.9</v>
      </c>
      <c r="E35" s="361">
        <f>(((E39*($B$38/$B$34))*($P$34-$D$34)))</f>
        <v>8.9999999999999976E-3</v>
      </c>
      <c r="F35" s="361">
        <f t="shared" si="1"/>
        <v>8.9999999999999976E-3</v>
      </c>
      <c r="G35" s="361">
        <f t="shared" si="1"/>
        <v>8.9999999999999976E-3</v>
      </c>
      <c r="H35" s="361">
        <f t="shared" si="1"/>
        <v>8.9999999999999976E-3</v>
      </c>
      <c r="I35" s="361">
        <f t="shared" si="1"/>
        <v>8.9999999999999976E-3</v>
      </c>
      <c r="J35" s="361">
        <f t="shared" si="1"/>
        <v>8.9999999999999976E-3</v>
      </c>
      <c r="K35" s="361">
        <f t="shared" si="1"/>
        <v>8.9999999999999976E-3</v>
      </c>
      <c r="L35" s="361">
        <f t="shared" si="1"/>
        <v>8.9999999999999976E-3</v>
      </c>
      <c r="M35" s="361">
        <f t="shared" si="1"/>
        <v>8.9999999999999976E-3</v>
      </c>
      <c r="N35" s="361">
        <f t="shared" si="1"/>
        <v>8.9999999999999976E-3</v>
      </c>
      <c r="O35" s="361">
        <f t="shared" si="1"/>
        <v>9.9999999999999985E-3</v>
      </c>
      <c r="P35" s="362">
        <f>SUM(D35:O35)</f>
        <v>1</v>
      </c>
      <c r="Q35" s="687"/>
      <c r="R35" s="688"/>
      <c r="S35" s="689"/>
      <c r="T35" s="687"/>
      <c r="U35" s="688"/>
      <c r="V35" s="689"/>
      <c r="W35" s="693"/>
      <c r="X35" s="694"/>
      <c r="Y35" s="694"/>
      <c r="Z35" s="695"/>
      <c r="AA35" s="693"/>
      <c r="AB35" s="694"/>
      <c r="AC35" s="694"/>
      <c r="AD35" s="695"/>
      <c r="AE35" s="363"/>
      <c r="AG35" s="356"/>
      <c r="AH35" s="356"/>
      <c r="AI35" s="356"/>
      <c r="AJ35" s="356"/>
      <c r="AK35" s="356"/>
      <c r="AL35" s="356"/>
      <c r="AM35" s="356"/>
      <c r="AN35" s="356"/>
      <c r="AO35" s="356"/>
    </row>
    <row r="36" spans="1:41" ht="36.75" customHeight="1">
      <c r="A36" s="646" t="s">
        <v>101</v>
      </c>
      <c r="B36" s="696" t="s">
        <v>130</v>
      </c>
      <c r="C36" s="698" t="s">
        <v>102</v>
      </c>
      <c r="D36" s="698"/>
      <c r="E36" s="698"/>
      <c r="F36" s="698"/>
      <c r="G36" s="698"/>
      <c r="H36" s="698"/>
      <c r="I36" s="698"/>
      <c r="J36" s="698"/>
      <c r="K36" s="698"/>
      <c r="L36" s="698"/>
      <c r="M36" s="698"/>
      <c r="N36" s="698"/>
      <c r="O36" s="698"/>
      <c r="P36" s="698"/>
      <c r="Q36" s="647" t="s">
        <v>103</v>
      </c>
      <c r="R36" s="699"/>
      <c r="S36" s="699"/>
      <c r="T36" s="699"/>
      <c r="U36" s="699"/>
      <c r="V36" s="699"/>
      <c r="W36" s="699"/>
      <c r="X36" s="699"/>
      <c r="Y36" s="699"/>
      <c r="Z36" s="699"/>
      <c r="AA36" s="699"/>
      <c r="AB36" s="699"/>
      <c r="AC36" s="699"/>
      <c r="AD36" s="700"/>
      <c r="AG36" s="356"/>
      <c r="AH36" s="356"/>
      <c r="AI36" s="356"/>
      <c r="AJ36" s="356"/>
      <c r="AK36" s="356"/>
      <c r="AL36" s="356"/>
      <c r="AM36" s="356"/>
      <c r="AN36" s="356"/>
      <c r="AO36" s="356"/>
    </row>
    <row r="37" spans="1:41" ht="42.75" customHeight="1">
      <c r="A37" s="630"/>
      <c r="B37" s="697"/>
      <c r="C37" s="352" t="s">
        <v>104</v>
      </c>
      <c r="D37" s="352" t="s">
        <v>105</v>
      </c>
      <c r="E37" s="352" t="s">
        <v>106</v>
      </c>
      <c r="F37" s="352" t="s">
        <v>107</v>
      </c>
      <c r="G37" s="352" t="s">
        <v>108</v>
      </c>
      <c r="H37" s="352" t="s">
        <v>109</v>
      </c>
      <c r="I37" s="352" t="s">
        <v>110</v>
      </c>
      <c r="J37" s="352" t="s">
        <v>111</v>
      </c>
      <c r="K37" s="352" t="s">
        <v>112</v>
      </c>
      <c r="L37" s="352" t="s">
        <v>113</v>
      </c>
      <c r="M37" s="352" t="s">
        <v>114</v>
      </c>
      <c r="N37" s="352" t="s">
        <v>115</v>
      </c>
      <c r="O37" s="352" t="s">
        <v>116</v>
      </c>
      <c r="P37" s="352" t="s">
        <v>21</v>
      </c>
      <c r="Q37" s="631" t="s">
        <v>117</v>
      </c>
      <c r="R37" s="660"/>
      <c r="S37" s="660"/>
      <c r="T37" s="660"/>
      <c r="U37" s="660"/>
      <c r="V37" s="660"/>
      <c r="W37" s="660"/>
      <c r="X37" s="660"/>
      <c r="Y37" s="660"/>
      <c r="Z37" s="660"/>
      <c r="AA37" s="660"/>
      <c r="AB37" s="660"/>
      <c r="AC37" s="660"/>
      <c r="AD37" s="701"/>
      <c r="AG37" s="364"/>
      <c r="AH37" s="364"/>
      <c r="AI37" s="364"/>
      <c r="AJ37" s="364"/>
      <c r="AK37" s="364"/>
      <c r="AL37" s="364"/>
      <c r="AM37" s="364"/>
      <c r="AN37" s="364"/>
      <c r="AO37" s="364"/>
    </row>
    <row r="38" spans="1:41" ht="59.25" customHeight="1">
      <c r="A38" s="670" t="s">
        <v>140</v>
      </c>
      <c r="B38" s="672">
        <v>0.09</v>
      </c>
      <c r="C38" s="365" t="s">
        <v>95</v>
      </c>
      <c r="D38" s="366">
        <v>0</v>
      </c>
      <c r="E38" s="366">
        <v>0.09</v>
      </c>
      <c r="F38" s="366">
        <v>9.0999999999999998E-2</v>
      </c>
      <c r="G38" s="366">
        <v>9.0999999999999998E-2</v>
      </c>
      <c r="H38" s="366">
        <v>9.0999999999999998E-2</v>
      </c>
      <c r="I38" s="366">
        <v>9.0999999999999998E-2</v>
      </c>
      <c r="J38" s="366">
        <v>9.0999999999999998E-2</v>
      </c>
      <c r="K38" s="366">
        <v>0.09</v>
      </c>
      <c r="L38" s="366">
        <v>0.09</v>
      </c>
      <c r="M38" s="366">
        <v>0.09</v>
      </c>
      <c r="N38" s="366">
        <v>0.09</v>
      </c>
      <c r="O38" s="366">
        <v>0.09</v>
      </c>
      <c r="P38" s="367">
        <f>SUM(D38:O38)</f>
        <v>0.99499999999999977</v>
      </c>
      <c r="Q38" s="674" t="s">
        <v>141</v>
      </c>
      <c r="R38" s="675"/>
      <c r="S38" s="675"/>
      <c r="T38" s="675"/>
      <c r="U38" s="675"/>
      <c r="V38" s="675"/>
      <c r="W38" s="675"/>
      <c r="X38" s="675"/>
      <c r="Y38" s="675"/>
      <c r="Z38" s="675"/>
      <c r="AA38" s="675"/>
      <c r="AB38" s="675"/>
      <c r="AC38" s="675"/>
      <c r="AD38" s="675"/>
      <c r="AG38" s="364"/>
      <c r="AH38" s="364"/>
      <c r="AI38" s="364"/>
      <c r="AJ38" s="364"/>
      <c r="AK38" s="364"/>
      <c r="AL38" s="364"/>
      <c r="AM38" s="364"/>
      <c r="AN38" s="364"/>
      <c r="AO38" s="364"/>
    </row>
    <row r="39" spans="1:41" ht="93" customHeight="1">
      <c r="A39" s="671"/>
      <c r="B39" s="673"/>
      <c r="C39" s="360" t="s">
        <v>100</v>
      </c>
      <c r="D39" s="368">
        <v>0</v>
      </c>
      <c r="E39" s="368">
        <v>0.09</v>
      </c>
      <c r="F39" s="368">
        <v>0.09</v>
      </c>
      <c r="G39" s="368">
        <v>0.09</v>
      </c>
      <c r="H39" s="368">
        <v>0.09</v>
      </c>
      <c r="I39" s="368">
        <v>0.09</v>
      </c>
      <c r="J39" s="368">
        <v>0.09</v>
      </c>
      <c r="K39" s="368">
        <v>0.09</v>
      </c>
      <c r="L39" s="368">
        <v>0.09</v>
      </c>
      <c r="M39" s="368">
        <v>0.09</v>
      </c>
      <c r="N39" s="368">
        <v>0.09</v>
      </c>
      <c r="O39" s="368">
        <v>0.1</v>
      </c>
      <c r="P39" s="369">
        <f>SUM(D39:O39)</f>
        <v>0.99999999999999978</v>
      </c>
      <c r="Q39" s="676"/>
      <c r="R39" s="677"/>
      <c r="S39" s="677"/>
      <c r="T39" s="677"/>
      <c r="U39" s="677"/>
      <c r="V39" s="677"/>
      <c r="W39" s="677"/>
      <c r="X39" s="677"/>
      <c r="Y39" s="677"/>
      <c r="Z39" s="677"/>
      <c r="AA39" s="677"/>
      <c r="AB39" s="677"/>
      <c r="AC39" s="677"/>
      <c r="AD39" s="677"/>
      <c r="AG39" s="364"/>
      <c r="AH39" s="364"/>
      <c r="AI39" s="364"/>
      <c r="AJ39" s="364"/>
      <c r="AK39" s="364"/>
      <c r="AL39" s="364"/>
      <c r="AM39" s="364"/>
      <c r="AN39" s="364"/>
      <c r="AO39" s="364"/>
    </row>
    <row r="40" spans="1:41">
      <c r="A40" s="292" t="s">
        <v>142</v>
      </c>
    </row>
  </sheetData>
  <mergeCells count="73">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7:P7"/>
    <mergeCell ref="M8:N8"/>
    <mergeCell ref="O8:P8"/>
    <mergeCell ref="M9:N9"/>
    <mergeCell ref="O9:P9"/>
    <mergeCell ref="A11:B13"/>
    <mergeCell ref="C11:AD13"/>
    <mergeCell ref="A7:B9"/>
    <mergeCell ref="C7:C9"/>
    <mergeCell ref="D7:H9"/>
    <mergeCell ref="I7:J9"/>
    <mergeCell ref="K7:L9"/>
    <mergeCell ref="M7:N7"/>
    <mergeCell ref="A1:A4"/>
    <mergeCell ref="B1:AA1"/>
    <mergeCell ref="AB1:AD1"/>
    <mergeCell ref="B2:AA2"/>
    <mergeCell ref="AB2:AD2"/>
    <mergeCell ref="B3:AA4"/>
    <mergeCell ref="AB3:AD3"/>
    <mergeCell ref="AB4:AD4"/>
  </mergeCells>
  <dataValidations count="2">
    <dataValidation type="list" allowBlank="1" showInputMessage="1" showErrorMessage="1" sqref="C7:C9" xr:uid="{D75FE77B-B263-4081-B2BA-5E144174D8CC}">
      <formula1>$C$21:$N$21</formula1>
    </dataValidation>
    <dataValidation type="textLength" operator="lessThanOrEqual" allowBlank="1" showInputMessage="1" showErrorMessage="1" errorTitle="Máximo 2.000 caracteres" error="Máximo 2.000 caracteres" sqref="T34 Q34" xr:uid="{177C2EF2-6444-4DA0-A035-DADA6BDAFF12}">
      <formula1>2000</formula1>
    </dataValidation>
  </dataValidations>
  <printOptions horizontalCentered="1" verticalCentered="1"/>
  <pageMargins left="0.23622047244094491" right="0.23622047244094491" top="0.39370078740157483" bottom="0.39370078740157483" header="0.31496062992125984" footer="0.31496062992125984"/>
  <pageSetup scale="2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42"/>
  <sheetViews>
    <sheetView topLeftCell="A36" zoomScale="70" zoomScaleNormal="70" workbookViewId="0">
      <selection activeCell="A38" sqref="A38:A41"/>
    </sheetView>
  </sheetViews>
  <sheetFormatPr baseColWidth="10" defaultColWidth="10.7109375" defaultRowHeight="15"/>
  <cols>
    <col min="1" max="1" width="38.42578125" style="184" customWidth="1"/>
    <col min="2" max="2" width="23" style="184" customWidth="1"/>
    <col min="3" max="14" width="20.7109375" style="184" customWidth="1"/>
    <col min="15" max="15" width="23.28515625" style="184" customWidth="1"/>
    <col min="16" max="18" width="18.28515625" style="184" customWidth="1"/>
    <col min="19" max="19" width="31.28515625" style="184" customWidth="1"/>
    <col min="20" max="21" width="18.28515625" style="184" customWidth="1"/>
    <col min="22" max="22" width="22.7109375" style="184" customWidth="1"/>
    <col min="23" max="27" width="18.28515625" style="184" customWidth="1"/>
    <col min="28" max="28" width="22.7109375" style="184" customWidth="1"/>
    <col min="29" max="29" width="19" style="184" customWidth="1"/>
    <col min="30" max="30" width="19.42578125" style="184" customWidth="1"/>
    <col min="31" max="31" width="6.28515625" style="184" bestFit="1" customWidth="1"/>
    <col min="32" max="32" width="30.7109375" style="184" customWidth="1"/>
    <col min="33" max="33" width="29.5703125" style="184" customWidth="1"/>
    <col min="34" max="34" width="24.42578125" style="184" customWidth="1"/>
    <col min="35" max="35" width="4.7109375" style="184" customWidth="1"/>
    <col min="36" max="16384" width="10.7109375" style="184"/>
  </cols>
  <sheetData>
    <row r="1" spans="1:30" ht="32.25" customHeight="1" thickBot="1">
      <c r="A1" s="383"/>
      <c r="B1" s="386" t="s">
        <v>33</v>
      </c>
      <c r="C1" s="387"/>
      <c r="D1" s="387"/>
      <c r="E1" s="387"/>
      <c r="F1" s="387"/>
      <c r="G1" s="387"/>
      <c r="H1" s="387"/>
      <c r="I1" s="387"/>
      <c r="J1" s="387"/>
      <c r="K1" s="387"/>
      <c r="L1" s="387"/>
      <c r="M1" s="387"/>
      <c r="N1" s="387"/>
      <c r="O1" s="387"/>
      <c r="P1" s="387"/>
      <c r="Q1" s="387"/>
      <c r="R1" s="387"/>
      <c r="S1" s="387"/>
      <c r="T1" s="387"/>
      <c r="U1" s="387"/>
      <c r="V1" s="387"/>
      <c r="W1" s="387"/>
      <c r="X1" s="387"/>
      <c r="Y1" s="387"/>
      <c r="Z1" s="387"/>
      <c r="AA1" s="388"/>
      <c r="AB1" s="389" t="s">
        <v>34</v>
      </c>
      <c r="AC1" s="390"/>
      <c r="AD1" s="391"/>
    </row>
    <row r="2" spans="1:30" ht="30.75" customHeight="1" thickBot="1">
      <c r="A2" s="384"/>
      <c r="B2" s="386" t="s">
        <v>35</v>
      </c>
      <c r="C2" s="387"/>
      <c r="D2" s="387"/>
      <c r="E2" s="387"/>
      <c r="F2" s="387"/>
      <c r="G2" s="387"/>
      <c r="H2" s="387"/>
      <c r="I2" s="387"/>
      <c r="J2" s="387"/>
      <c r="K2" s="387"/>
      <c r="L2" s="387"/>
      <c r="M2" s="387"/>
      <c r="N2" s="387"/>
      <c r="O2" s="387"/>
      <c r="P2" s="387"/>
      <c r="Q2" s="387"/>
      <c r="R2" s="387"/>
      <c r="S2" s="387"/>
      <c r="T2" s="387"/>
      <c r="U2" s="387"/>
      <c r="V2" s="387"/>
      <c r="W2" s="387"/>
      <c r="X2" s="387"/>
      <c r="Y2" s="387"/>
      <c r="Z2" s="387"/>
      <c r="AA2" s="388"/>
      <c r="AB2" s="392" t="s">
        <v>36</v>
      </c>
      <c r="AC2" s="393"/>
      <c r="AD2" s="394"/>
    </row>
    <row r="3" spans="1:30" ht="24" customHeight="1">
      <c r="A3" s="384"/>
      <c r="B3" s="395" t="s">
        <v>37</v>
      </c>
      <c r="C3" s="396"/>
      <c r="D3" s="396"/>
      <c r="E3" s="396"/>
      <c r="F3" s="396"/>
      <c r="G3" s="396"/>
      <c r="H3" s="396"/>
      <c r="I3" s="396"/>
      <c r="J3" s="396"/>
      <c r="K3" s="396"/>
      <c r="L3" s="396"/>
      <c r="M3" s="396"/>
      <c r="N3" s="396"/>
      <c r="O3" s="396"/>
      <c r="P3" s="396"/>
      <c r="Q3" s="396"/>
      <c r="R3" s="396"/>
      <c r="S3" s="396"/>
      <c r="T3" s="396"/>
      <c r="U3" s="396"/>
      <c r="V3" s="396"/>
      <c r="W3" s="396"/>
      <c r="X3" s="396"/>
      <c r="Y3" s="396"/>
      <c r="Z3" s="396"/>
      <c r="AA3" s="397"/>
      <c r="AB3" s="392" t="s">
        <v>38</v>
      </c>
      <c r="AC3" s="393"/>
      <c r="AD3" s="394"/>
    </row>
    <row r="4" spans="1:30" ht="22.15" customHeight="1" thickBot="1">
      <c r="A4" s="385"/>
      <c r="B4" s="398"/>
      <c r="C4" s="399"/>
      <c r="D4" s="399"/>
      <c r="E4" s="399"/>
      <c r="F4" s="399"/>
      <c r="G4" s="399"/>
      <c r="H4" s="399"/>
      <c r="I4" s="399"/>
      <c r="J4" s="399"/>
      <c r="K4" s="399"/>
      <c r="L4" s="399"/>
      <c r="M4" s="399"/>
      <c r="N4" s="399"/>
      <c r="O4" s="399"/>
      <c r="P4" s="399"/>
      <c r="Q4" s="399"/>
      <c r="R4" s="399"/>
      <c r="S4" s="399"/>
      <c r="T4" s="399"/>
      <c r="U4" s="399"/>
      <c r="V4" s="399"/>
      <c r="W4" s="399"/>
      <c r="X4" s="399"/>
      <c r="Y4" s="399"/>
      <c r="Z4" s="399"/>
      <c r="AA4" s="400"/>
      <c r="AB4" s="401" t="s">
        <v>39</v>
      </c>
      <c r="AC4" s="402"/>
      <c r="AD4" s="403"/>
    </row>
    <row r="5" spans="1:30" ht="9" customHeight="1" thickBot="1">
      <c r="A5" s="10"/>
      <c r="B5" s="11"/>
      <c r="C5" s="12"/>
      <c r="D5" s="13"/>
      <c r="E5" s="13"/>
      <c r="F5" s="13"/>
      <c r="G5" s="13"/>
      <c r="H5" s="13"/>
      <c r="I5" s="13"/>
      <c r="J5" s="13"/>
      <c r="K5" s="13"/>
      <c r="L5" s="13"/>
      <c r="M5" s="13"/>
      <c r="N5" s="13"/>
      <c r="O5" s="13"/>
      <c r="P5" s="13"/>
      <c r="Q5" s="13"/>
      <c r="R5" s="13"/>
      <c r="S5" s="13"/>
      <c r="T5" s="13"/>
      <c r="U5" s="13"/>
      <c r="V5" s="13"/>
      <c r="W5" s="13"/>
      <c r="X5" s="13"/>
      <c r="Y5" s="13"/>
      <c r="Z5" s="14"/>
      <c r="AA5" s="13"/>
      <c r="AB5" s="15"/>
      <c r="AC5" s="16"/>
      <c r="AD5" s="17"/>
    </row>
    <row r="6" spans="1:30" ht="9" customHeight="1" thickBot="1">
      <c r="A6" s="18"/>
      <c r="B6" s="13"/>
      <c r="C6" s="13"/>
      <c r="D6" s="13"/>
      <c r="E6" s="13"/>
      <c r="F6" s="13"/>
      <c r="G6" s="13"/>
      <c r="H6" s="13"/>
      <c r="I6" s="13"/>
      <c r="J6" s="13"/>
      <c r="K6" s="13"/>
      <c r="L6" s="13"/>
      <c r="M6" s="13"/>
      <c r="N6" s="13"/>
      <c r="O6" s="13"/>
      <c r="P6" s="13"/>
      <c r="Q6" s="13"/>
      <c r="R6" s="13"/>
      <c r="S6" s="13"/>
      <c r="T6" s="13"/>
      <c r="U6" s="13"/>
      <c r="V6" s="13"/>
      <c r="W6" s="13"/>
      <c r="X6" s="13"/>
      <c r="Y6" s="13"/>
      <c r="Z6" s="14"/>
      <c r="AA6" s="13"/>
      <c r="AB6" s="13"/>
      <c r="AC6" s="19"/>
      <c r="AD6" s="20"/>
    </row>
    <row r="7" spans="1:30" ht="14.45" customHeight="1">
      <c r="A7" s="404" t="s">
        <v>40</v>
      </c>
      <c r="B7" s="405"/>
      <c r="C7" s="419" t="s">
        <v>41</v>
      </c>
      <c r="D7" s="404" t="s">
        <v>42</v>
      </c>
      <c r="E7" s="422"/>
      <c r="F7" s="422"/>
      <c r="G7" s="422"/>
      <c r="H7" s="405"/>
      <c r="I7" s="425">
        <v>45301</v>
      </c>
      <c r="J7" s="426"/>
      <c r="K7" s="404" t="s">
        <v>43</v>
      </c>
      <c r="L7" s="405"/>
      <c r="M7" s="431" t="s">
        <v>44</v>
      </c>
      <c r="N7" s="432"/>
      <c r="O7" s="436"/>
      <c r="P7" s="437"/>
      <c r="Q7" s="13"/>
      <c r="R7" s="13"/>
      <c r="S7" s="13"/>
      <c r="T7" s="13"/>
      <c r="U7" s="13"/>
      <c r="V7" s="13"/>
      <c r="W7" s="13"/>
      <c r="X7" s="13"/>
      <c r="Y7" s="13"/>
      <c r="Z7" s="14"/>
      <c r="AA7" s="13"/>
      <c r="AB7" s="13"/>
      <c r="AC7" s="19"/>
      <c r="AD7" s="20"/>
    </row>
    <row r="8" spans="1:30" ht="14.45" customHeight="1">
      <c r="A8" s="406"/>
      <c r="B8" s="407"/>
      <c r="C8" s="420"/>
      <c r="D8" s="406"/>
      <c r="E8" s="423"/>
      <c r="F8" s="423"/>
      <c r="G8" s="423"/>
      <c r="H8" s="407"/>
      <c r="I8" s="427"/>
      <c r="J8" s="428"/>
      <c r="K8" s="406"/>
      <c r="L8" s="407"/>
      <c r="M8" s="438" t="s">
        <v>45</v>
      </c>
      <c r="N8" s="439"/>
      <c r="O8" s="702"/>
      <c r="P8" s="703"/>
      <c r="Q8" s="13"/>
      <c r="R8" s="13"/>
      <c r="S8" s="13"/>
      <c r="T8" s="13"/>
      <c r="U8" s="13"/>
      <c r="V8" s="13"/>
      <c r="W8" s="13"/>
      <c r="X8" s="13"/>
      <c r="Y8" s="13"/>
      <c r="Z8" s="14"/>
      <c r="AA8" s="13"/>
      <c r="AB8" s="13"/>
      <c r="AC8" s="19"/>
      <c r="AD8" s="20"/>
    </row>
    <row r="9" spans="1:30" ht="15" customHeight="1" thickBot="1">
      <c r="A9" s="408"/>
      <c r="B9" s="409"/>
      <c r="C9" s="421"/>
      <c r="D9" s="408"/>
      <c r="E9" s="424"/>
      <c r="F9" s="424"/>
      <c r="G9" s="424"/>
      <c r="H9" s="409"/>
      <c r="I9" s="429"/>
      <c r="J9" s="430"/>
      <c r="K9" s="408"/>
      <c r="L9" s="409"/>
      <c r="M9" s="440" t="s">
        <v>46</v>
      </c>
      <c r="N9" s="441"/>
      <c r="O9" s="704" t="s">
        <v>143</v>
      </c>
      <c r="P9" s="705"/>
      <c r="Q9" s="13"/>
      <c r="R9" s="13"/>
      <c r="S9" s="13"/>
      <c r="T9" s="13"/>
      <c r="U9" s="13"/>
      <c r="V9" s="13"/>
      <c r="W9" s="13"/>
      <c r="X9" s="13"/>
      <c r="Y9" s="13"/>
      <c r="Z9" s="14"/>
      <c r="AA9" s="13"/>
      <c r="AB9" s="13"/>
      <c r="AC9" s="19"/>
      <c r="AD9" s="20"/>
    </row>
    <row r="10" spans="1:30" ht="15" customHeight="1" thickBot="1">
      <c r="A10" s="21"/>
      <c r="B10" s="22"/>
      <c r="C10" s="22"/>
      <c r="D10" s="23"/>
      <c r="E10" s="23"/>
      <c r="F10" s="23"/>
      <c r="G10" s="23"/>
      <c r="H10" s="23"/>
      <c r="I10" s="24"/>
      <c r="J10" s="24"/>
      <c r="K10" s="23"/>
      <c r="L10" s="23"/>
      <c r="M10" s="25"/>
      <c r="N10" s="25"/>
      <c r="O10" s="183"/>
      <c r="P10" s="183"/>
      <c r="Q10" s="22"/>
      <c r="R10" s="22"/>
      <c r="S10" s="22"/>
      <c r="T10" s="22"/>
      <c r="U10" s="22"/>
      <c r="V10" s="22"/>
      <c r="W10" s="22"/>
      <c r="X10" s="22"/>
      <c r="Y10" s="22"/>
      <c r="Z10" s="26"/>
      <c r="AA10" s="22"/>
      <c r="AB10" s="22"/>
      <c r="AC10" s="27"/>
      <c r="AD10" s="28"/>
    </row>
    <row r="11" spans="1:30" ht="15" customHeight="1">
      <c r="A11" s="404" t="s">
        <v>48</v>
      </c>
      <c r="B11" s="405"/>
      <c r="C11" s="410" t="s">
        <v>49</v>
      </c>
      <c r="D11" s="411"/>
      <c r="E11" s="411"/>
      <c r="F11" s="411"/>
      <c r="G11" s="411"/>
      <c r="H11" s="411"/>
      <c r="I11" s="411"/>
      <c r="J11" s="411"/>
      <c r="K11" s="411"/>
      <c r="L11" s="411"/>
      <c r="M11" s="411"/>
      <c r="N11" s="411"/>
      <c r="O11" s="411"/>
      <c r="P11" s="411"/>
      <c r="Q11" s="411"/>
      <c r="R11" s="411"/>
      <c r="S11" s="411"/>
      <c r="T11" s="411"/>
      <c r="U11" s="411"/>
      <c r="V11" s="411"/>
      <c r="W11" s="411"/>
      <c r="X11" s="411"/>
      <c r="Y11" s="411"/>
      <c r="Z11" s="411"/>
      <c r="AA11" s="411"/>
      <c r="AB11" s="411"/>
      <c r="AC11" s="411"/>
      <c r="AD11" s="412"/>
    </row>
    <row r="12" spans="1:30" ht="15" customHeight="1">
      <c r="A12" s="406"/>
      <c r="B12" s="407"/>
      <c r="C12" s="413"/>
      <c r="D12" s="414"/>
      <c r="E12" s="414"/>
      <c r="F12" s="414"/>
      <c r="G12" s="414"/>
      <c r="H12" s="414"/>
      <c r="I12" s="414"/>
      <c r="J12" s="414"/>
      <c r="K12" s="414"/>
      <c r="L12" s="414"/>
      <c r="M12" s="414"/>
      <c r="N12" s="414"/>
      <c r="O12" s="414"/>
      <c r="P12" s="414"/>
      <c r="Q12" s="414"/>
      <c r="R12" s="414"/>
      <c r="S12" s="414"/>
      <c r="T12" s="414"/>
      <c r="U12" s="414"/>
      <c r="V12" s="414"/>
      <c r="W12" s="414"/>
      <c r="X12" s="414"/>
      <c r="Y12" s="414"/>
      <c r="Z12" s="414"/>
      <c r="AA12" s="414"/>
      <c r="AB12" s="414"/>
      <c r="AC12" s="414"/>
      <c r="AD12" s="415"/>
    </row>
    <row r="13" spans="1:30" ht="15" customHeight="1" thickBot="1">
      <c r="A13" s="408"/>
      <c r="B13" s="409"/>
      <c r="C13" s="416"/>
      <c r="D13" s="417"/>
      <c r="E13" s="417"/>
      <c r="F13" s="417"/>
      <c r="G13" s="417"/>
      <c r="H13" s="417"/>
      <c r="I13" s="417"/>
      <c r="J13" s="417"/>
      <c r="K13" s="417"/>
      <c r="L13" s="417"/>
      <c r="M13" s="417"/>
      <c r="N13" s="417"/>
      <c r="O13" s="417"/>
      <c r="P13" s="417"/>
      <c r="Q13" s="417"/>
      <c r="R13" s="417"/>
      <c r="S13" s="417"/>
      <c r="T13" s="417"/>
      <c r="U13" s="417"/>
      <c r="V13" s="417"/>
      <c r="W13" s="417"/>
      <c r="X13" s="417"/>
      <c r="Y13" s="417"/>
      <c r="Z13" s="417"/>
      <c r="AA13" s="417"/>
      <c r="AB13" s="417"/>
      <c r="AC13" s="417"/>
      <c r="AD13" s="418"/>
    </row>
    <row r="14" spans="1:30" ht="9" customHeight="1" thickBot="1">
      <c r="A14" s="30"/>
      <c r="B14" s="31"/>
      <c r="C14" s="32"/>
      <c r="D14" s="32"/>
      <c r="E14" s="32"/>
      <c r="F14" s="32"/>
      <c r="G14" s="32"/>
      <c r="H14" s="32"/>
      <c r="I14" s="32"/>
      <c r="J14" s="32"/>
      <c r="K14" s="32"/>
      <c r="L14" s="32"/>
      <c r="M14" s="33"/>
      <c r="N14" s="33"/>
      <c r="O14" s="33"/>
      <c r="P14" s="33"/>
      <c r="Q14" s="33"/>
      <c r="R14" s="34"/>
      <c r="S14" s="34"/>
      <c r="T14" s="34"/>
      <c r="U14" s="34"/>
      <c r="V14" s="34"/>
      <c r="W14" s="34"/>
      <c r="X14" s="34"/>
      <c r="Y14" s="23"/>
      <c r="Z14" s="23"/>
      <c r="AA14" s="23"/>
      <c r="AB14" s="23"/>
      <c r="AC14" s="23"/>
      <c r="AD14" s="29"/>
    </row>
    <row r="15" spans="1:30" ht="39" customHeight="1" thickBot="1">
      <c r="A15" s="442" t="s">
        <v>50</v>
      </c>
      <c r="B15" s="443"/>
      <c r="C15" s="444" t="s">
        <v>51</v>
      </c>
      <c r="D15" s="445"/>
      <c r="E15" s="445"/>
      <c r="F15" s="445"/>
      <c r="G15" s="445"/>
      <c r="H15" s="445"/>
      <c r="I15" s="445"/>
      <c r="J15" s="445"/>
      <c r="K15" s="446"/>
      <c r="L15" s="447" t="s">
        <v>52</v>
      </c>
      <c r="M15" s="448"/>
      <c r="N15" s="448"/>
      <c r="O15" s="448"/>
      <c r="P15" s="448"/>
      <c r="Q15" s="449"/>
      <c r="R15" s="450" t="s">
        <v>53</v>
      </c>
      <c r="S15" s="451"/>
      <c r="T15" s="451"/>
      <c r="U15" s="451"/>
      <c r="V15" s="451"/>
      <c r="W15" s="451"/>
      <c r="X15" s="452"/>
      <c r="Y15" s="447" t="s">
        <v>54</v>
      </c>
      <c r="Z15" s="449"/>
      <c r="AA15" s="433" t="s">
        <v>55</v>
      </c>
      <c r="AB15" s="434"/>
      <c r="AC15" s="434"/>
      <c r="AD15" s="435"/>
    </row>
    <row r="16" spans="1:30" ht="9" customHeight="1" thickBot="1">
      <c r="A16" s="18"/>
      <c r="B16" s="13"/>
      <c r="C16" s="455"/>
      <c r="D16" s="455"/>
      <c r="E16" s="455"/>
      <c r="F16" s="455"/>
      <c r="G16" s="455"/>
      <c r="H16" s="455"/>
      <c r="I16" s="455"/>
      <c r="J16" s="455"/>
      <c r="K16" s="455"/>
      <c r="L16" s="455"/>
      <c r="M16" s="455"/>
      <c r="N16" s="455"/>
      <c r="O16" s="455"/>
      <c r="P16" s="455"/>
      <c r="Q16" s="455"/>
      <c r="R16" s="455"/>
      <c r="S16" s="455"/>
      <c r="T16" s="455"/>
      <c r="U16" s="455"/>
      <c r="V16" s="455"/>
      <c r="W16" s="455"/>
      <c r="X16" s="455"/>
      <c r="Y16" s="455"/>
      <c r="Z16" s="455"/>
      <c r="AA16" s="455"/>
      <c r="AB16" s="455"/>
      <c r="AC16" s="35"/>
      <c r="AD16" s="36"/>
    </row>
    <row r="17" spans="1:36" s="37" customFormat="1" ht="37.5" customHeight="1" thickBot="1">
      <c r="A17" s="442" t="s">
        <v>56</v>
      </c>
      <c r="B17" s="443"/>
      <c r="C17" s="456" t="s">
        <v>144</v>
      </c>
      <c r="D17" s="457"/>
      <c r="E17" s="457"/>
      <c r="F17" s="457"/>
      <c r="G17" s="457"/>
      <c r="H17" s="457"/>
      <c r="I17" s="457"/>
      <c r="J17" s="457"/>
      <c r="K17" s="457"/>
      <c r="L17" s="457"/>
      <c r="M17" s="457"/>
      <c r="N17" s="457"/>
      <c r="O17" s="457"/>
      <c r="P17" s="457"/>
      <c r="Q17" s="458"/>
      <c r="R17" s="447" t="s">
        <v>58</v>
      </c>
      <c r="S17" s="448"/>
      <c r="T17" s="448"/>
      <c r="U17" s="448"/>
      <c r="V17" s="449"/>
      <c r="W17" s="459">
        <v>0.25</v>
      </c>
      <c r="X17" s="460"/>
      <c r="Y17" s="448" t="s">
        <v>59</v>
      </c>
      <c r="Z17" s="448"/>
      <c r="AA17" s="448"/>
      <c r="AB17" s="449"/>
      <c r="AC17" s="461">
        <v>0.32</v>
      </c>
      <c r="AD17" s="462"/>
    </row>
    <row r="18" spans="1:36" ht="16.5" customHeight="1" thickBot="1">
      <c r="A18" s="38"/>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40"/>
    </row>
    <row r="19" spans="1:36" ht="32.1" customHeight="1" thickBot="1">
      <c r="A19" s="447" t="s">
        <v>60</v>
      </c>
      <c r="B19" s="448"/>
      <c r="C19" s="448"/>
      <c r="D19" s="448"/>
      <c r="E19" s="448"/>
      <c r="F19" s="448"/>
      <c r="G19" s="448"/>
      <c r="H19" s="448"/>
      <c r="I19" s="448"/>
      <c r="J19" s="448"/>
      <c r="K19" s="448"/>
      <c r="L19" s="448"/>
      <c r="M19" s="448"/>
      <c r="N19" s="448"/>
      <c r="O19" s="448"/>
      <c r="P19" s="448"/>
      <c r="Q19" s="448"/>
      <c r="R19" s="448"/>
      <c r="S19" s="448"/>
      <c r="T19" s="448"/>
      <c r="U19" s="448"/>
      <c r="V19" s="448"/>
      <c r="W19" s="448"/>
      <c r="X19" s="448"/>
      <c r="Y19" s="448"/>
      <c r="Z19" s="448"/>
      <c r="AA19" s="448"/>
      <c r="AB19" s="448"/>
      <c r="AC19" s="448"/>
      <c r="AD19" s="449"/>
      <c r="AE19" s="185"/>
      <c r="AF19" s="185"/>
    </row>
    <row r="20" spans="1:36" ht="32.1" customHeight="1" thickBot="1">
      <c r="A20" s="41"/>
      <c r="B20" s="19"/>
      <c r="C20" s="541" t="s">
        <v>61</v>
      </c>
      <c r="D20" s="542"/>
      <c r="E20" s="542"/>
      <c r="F20" s="542"/>
      <c r="G20" s="542"/>
      <c r="H20" s="542"/>
      <c r="I20" s="542"/>
      <c r="J20" s="542"/>
      <c r="K20" s="542"/>
      <c r="L20" s="542"/>
      <c r="M20" s="542"/>
      <c r="N20" s="542"/>
      <c r="O20" s="542"/>
      <c r="P20" s="543"/>
      <c r="Q20" s="463" t="s">
        <v>62</v>
      </c>
      <c r="R20" s="464"/>
      <c r="S20" s="464"/>
      <c r="T20" s="464"/>
      <c r="U20" s="464"/>
      <c r="V20" s="464"/>
      <c r="W20" s="464"/>
      <c r="X20" s="464"/>
      <c r="Y20" s="464"/>
      <c r="Z20" s="464"/>
      <c r="AA20" s="464"/>
      <c r="AB20" s="464"/>
      <c r="AC20" s="464"/>
      <c r="AD20" s="465"/>
      <c r="AE20" s="185"/>
      <c r="AF20" s="185"/>
    </row>
    <row r="21" spans="1:36" ht="32.1" customHeight="1" thickBot="1">
      <c r="A21" s="18"/>
      <c r="B21" s="13"/>
      <c r="C21" s="269" t="s">
        <v>63</v>
      </c>
      <c r="D21" s="256" t="s">
        <v>64</v>
      </c>
      <c r="E21" s="256" t="s">
        <v>65</v>
      </c>
      <c r="F21" s="256" t="s">
        <v>66</v>
      </c>
      <c r="G21" s="256" t="s">
        <v>67</v>
      </c>
      <c r="H21" s="256" t="s">
        <v>68</v>
      </c>
      <c r="I21" s="256" t="s">
        <v>69</v>
      </c>
      <c r="J21" s="256" t="s">
        <v>70</v>
      </c>
      <c r="K21" s="256" t="s">
        <v>71</v>
      </c>
      <c r="L21" s="256" t="s">
        <v>72</v>
      </c>
      <c r="M21" s="256" t="s">
        <v>73</v>
      </c>
      <c r="N21" s="256" t="s">
        <v>41</v>
      </c>
      <c r="O21" s="256" t="s">
        <v>25</v>
      </c>
      <c r="P21" s="270" t="s">
        <v>74</v>
      </c>
      <c r="Q21" s="269" t="s">
        <v>63</v>
      </c>
      <c r="R21" s="256" t="s">
        <v>64</v>
      </c>
      <c r="S21" s="256" t="s">
        <v>65</v>
      </c>
      <c r="T21" s="256" t="s">
        <v>66</v>
      </c>
      <c r="U21" s="256" t="s">
        <v>67</v>
      </c>
      <c r="V21" s="256" t="s">
        <v>68</v>
      </c>
      <c r="W21" s="256" t="s">
        <v>69</v>
      </c>
      <c r="X21" s="256" t="s">
        <v>70</v>
      </c>
      <c r="Y21" s="256" t="s">
        <v>71</v>
      </c>
      <c r="Z21" s="256" t="s">
        <v>72</v>
      </c>
      <c r="AA21" s="256" t="s">
        <v>73</v>
      </c>
      <c r="AB21" s="256" t="s">
        <v>41</v>
      </c>
      <c r="AC21" s="256" t="s">
        <v>25</v>
      </c>
      <c r="AD21" s="270" t="s">
        <v>74</v>
      </c>
      <c r="AE21" s="45"/>
      <c r="AF21" s="45"/>
    </row>
    <row r="22" spans="1:36" ht="32.1" customHeight="1">
      <c r="A22" s="466" t="s">
        <v>75</v>
      </c>
      <c r="B22" s="467"/>
      <c r="C22" s="271"/>
      <c r="D22" s="82"/>
      <c r="E22" s="82"/>
      <c r="F22" s="82"/>
      <c r="G22" s="82"/>
      <c r="H22" s="82"/>
      <c r="I22" s="82"/>
      <c r="J22" s="82"/>
      <c r="K22" s="82"/>
      <c r="L22" s="82"/>
      <c r="M22" s="82"/>
      <c r="N22" s="82"/>
      <c r="O22" s="284">
        <f>SUM(C22:N22)</f>
        <v>0</v>
      </c>
      <c r="P22" s="285"/>
      <c r="Q22" s="287">
        <v>800000000</v>
      </c>
      <c r="R22" s="82">
        <v>210516300</v>
      </c>
      <c r="S22" s="82"/>
      <c r="T22" s="82">
        <v>41159830</v>
      </c>
      <c r="U22" s="82"/>
      <c r="V22" s="82"/>
      <c r="W22" s="82">
        <v>110000000</v>
      </c>
      <c r="X22" s="82">
        <f>200000000-16582658</f>
        <v>183417342</v>
      </c>
      <c r="Y22" s="82"/>
      <c r="Z22" s="82"/>
      <c r="AA22" s="82"/>
      <c r="AB22" s="82"/>
      <c r="AC22" s="82">
        <f>SUM(Q22:AB22)</f>
        <v>1345093472</v>
      </c>
      <c r="AD22" s="268"/>
      <c r="AE22" s="45"/>
      <c r="AF22" s="45" t="s">
        <v>145</v>
      </c>
      <c r="AG22" s="242">
        <f>'[2]Metas 1 PA proyectotras'!AC22+'[2]Metas 2 PA proyecto '!AC22+'[2]Metas 3 PA proyecto'!AC22+'Metas 4 PA'!AC22</f>
        <v>4141027000</v>
      </c>
      <c r="AH22" s="266">
        <f>'Metas 1 PA'!AC22+'Metas 2 PA'!AC22+'Metas 3 PA'!AC22+'Metas 4 PA'!AC22</f>
        <v>4141027000</v>
      </c>
      <c r="AJ22" s="370">
        <f>AG23/AG22</f>
        <v>0.95383450820291682</v>
      </c>
    </row>
    <row r="23" spans="1:36" ht="32.1" customHeight="1">
      <c r="A23" s="453" t="s">
        <v>32</v>
      </c>
      <c r="B23" s="454"/>
      <c r="C23" s="50"/>
      <c r="D23" s="51"/>
      <c r="E23" s="51"/>
      <c r="F23" s="51"/>
      <c r="G23" s="51"/>
      <c r="H23" s="51"/>
      <c r="I23" s="51"/>
      <c r="J23" s="51"/>
      <c r="K23" s="51"/>
      <c r="L23" s="51"/>
      <c r="M23" s="51"/>
      <c r="N23" s="51"/>
      <c r="O23" s="52">
        <f t="shared" ref="O23:O25" si="0">SUM(C23:N23)</f>
        <v>0</v>
      </c>
      <c r="P23" s="286" t="s">
        <v>77</v>
      </c>
      <c r="Q23" s="275">
        <v>684421435</v>
      </c>
      <c r="R23" s="51">
        <v>198617320</v>
      </c>
      <c r="S23" s="51">
        <f>47348483-3011280</f>
        <v>44337203</v>
      </c>
      <c r="T23" s="51"/>
      <c r="U23" s="51"/>
      <c r="V23" s="51">
        <v>221924274</v>
      </c>
      <c r="W23" s="51">
        <v>121742000</v>
      </c>
      <c r="X23" s="51">
        <v>30374400</v>
      </c>
      <c r="Y23" s="51">
        <v>20262400</v>
      </c>
      <c r="Z23" s="51">
        <v>-5568640</v>
      </c>
      <c r="AA23" s="51">
        <v>3101625.8200001717</v>
      </c>
      <c r="AB23" s="51">
        <v>4500001</v>
      </c>
      <c r="AC23" s="51">
        <f>SUM(Q23:AB23)</f>
        <v>1323712018.8200002</v>
      </c>
      <c r="AD23" s="53">
        <f>AC23/AC22</f>
        <v>0.98410411348721505</v>
      </c>
      <c r="AE23" s="45"/>
      <c r="AF23" s="83" t="s">
        <v>146</v>
      </c>
      <c r="AG23" s="266">
        <f>'Metas 1 PA'!AC23+'Metas 2 PA'!AC23+'Metas 3 PA'!AC23+'Metas 4 PA'!AC23</f>
        <v>3949854452</v>
      </c>
    </row>
    <row r="24" spans="1:36" ht="32.1" customHeight="1">
      <c r="A24" s="453" t="s">
        <v>78</v>
      </c>
      <c r="B24" s="454"/>
      <c r="C24" s="50">
        <v>20130368</v>
      </c>
      <c r="D24" s="51">
        <v>512374683.5</v>
      </c>
      <c r="E24" s="51">
        <f>714765691.12-20130368-512374684+0.5</f>
        <v>182260639.62</v>
      </c>
      <c r="F24" s="51">
        <v>0</v>
      </c>
      <c r="G24" s="51">
        <v>0</v>
      </c>
      <c r="H24" s="51">
        <v>0</v>
      </c>
      <c r="I24" s="51">
        <v>0</v>
      </c>
      <c r="J24" s="51">
        <v>0</v>
      </c>
      <c r="K24" s="51">
        <v>0</v>
      </c>
      <c r="L24" s="51">
        <v>0</v>
      </c>
      <c r="M24" s="51">
        <v>0</v>
      </c>
      <c r="N24" s="51">
        <v>0</v>
      </c>
      <c r="O24" s="52">
        <f t="shared" si="0"/>
        <v>714765691.12</v>
      </c>
      <c r="P24" s="277"/>
      <c r="Q24" s="275"/>
      <c r="R24" s="51">
        <v>66666666.666666664</v>
      </c>
      <c r="S24" s="51">
        <v>84209691.666666657</v>
      </c>
      <c r="T24" s="51">
        <v>84209691.666666657</v>
      </c>
      <c r="U24" s="51">
        <v>88783006.111111104</v>
      </c>
      <c r="V24" s="51">
        <f t="shared" ref="V24:AA24" si="1">88783006.1111111+18333333</f>
        <v>107116339.1111111</v>
      </c>
      <c r="W24" s="51">
        <f t="shared" si="1"/>
        <v>107116339.1111111</v>
      </c>
      <c r="X24" s="51">
        <f t="shared" si="1"/>
        <v>107116339.1111111</v>
      </c>
      <c r="Y24" s="51">
        <f t="shared" si="1"/>
        <v>107116339.1111111</v>
      </c>
      <c r="Z24" s="51">
        <f t="shared" si="1"/>
        <v>107116339.1111111</v>
      </c>
      <c r="AA24" s="51">
        <f t="shared" si="1"/>
        <v>107116339.1111111</v>
      </c>
      <c r="AB24" s="51">
        <f>200000000+107116339+71410042</f>
        <v>378526381</v>
      </c>
      <c r="AC24" s="51">
        <f t="shared" ref="AC24:AC25" si="2">SUM(Q24:AB24)</f>
        <v>1345093471.7777779</v>
      </c>
      <c r="AD24" s="53"/>
      <c r="AE24" s="45"/>
      <c r="AF24" s="45" t="s">
        <v>147</v>
      </c>
      <c r="AG24" s="242">
        <f>'[2]Metas 1 PA proyectotras'!AC24+'[2]Metas 2 PA proyecto '!AC24+'[2]Metas 3 PA proyecto'!AC24+'Metas 4 PA'!AC24</f>
        <v>4141026999.7777777</v>
      </c>
      <c r="AJ24" s="251">
        <f>AG25/AG24</f>
        <v>0.8645775483840431</v>
      </c>
    </row>
    <row r="25" spans="1:36" ht="32.1" customHeight="1" thickBot="1">
      <c r="A25" s="468" t="s">
        <v>23</v>
      </c>
      <c r="B25" s="469"/>
      <c r="C25" s="272">
        <v>20063947</v>
      </c>
      <c r="D25" s="267">
        <v>2513300</v>
      </c>
      <c r="E25" s="267">
        <v>515669872</v>
      </c>
      <c r="F25" s="267">
        <v>15692</v>
      </c>
      <c r="G25" s="267">
        <v>176498099.12000012</v>
      </c>
      <c r="H25" s="267">
        <v>0</v>
      </c>
      <c r="I25" s="267">
        <v>4781</v>
      </c>
      <c r="J25" s="267">
        <v>0</v>
      </c>
      <c r="K25" s="267"/>
      <c r="L25" s="267"/>
      <c r="M25" s="267"/>
      <c r="N25" s="267"/>
      <c r="O25" s="278">
        <f t="shared" si="0"/>
        <v>714765691.12000012</v>
      </c>
      <c r="P25" s="279">
        <v>1</v>
      </c>
      <c r="Q25" s="288"/>
      <c r="R25" s="267">
        <v>10755627</v>
      </c>
      <c r="S25" s="267">
        <v>75893745</v>
      </c>
      <c r="T25" s="267">
        <v>82397160</v>
      </c>
      <c r="U25" s="267">
        <v>88746207</v>
      </c>
      <c r="V25" s="267">
        <v>98500579.879999995</v>
      </c>
      <c r="W25" s="267">
        <v>83458440</v>
      </c>
      <c r="X25" s="267">
        <v>85690960.5</v>
      </c>
      <c r="Y25" s="267">
        <v>84902199.999999881</v>
      </c>
      <c r="Z25" s="267">
        <v>104312328</v>
      </c>
      <c r="AA25" s="267">
        <v>90489160</v>
      </c>
      <c r="AB25" s="267">
        <v>451644104</v>
      </c>
      <c r="AC25" s="267">
        <f t="shared" si="2"/>
        <v>1256790511.3799999</v>
      </c>
      <c r="AD25" s="54">
        <f>AC25/AC24</f>
        <v>0.93435180361029468</v>
      </c>
      <c r="AE25" s="45"/>
      <c r="AF25" s="251" t="s">
        <v>148</v>
      </c>
      <c r="AG25" s="266">
        <f>'Metas 1 PA'!AC25+'Metas 2 PA'!AC25+'Metas 3 PA'!AC25+'Metas 4 PA'!AC25</f>
        <v>3580238971.2600002</v>
      </c>
    </row>
    <row r="26" spans="1:36" ht="32.1" customHeight="1" thickBot="1">
      <c r="A26" s="18"/>
      <c r="B26" s="13"/>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19"/>
      <c r="AD26" s="28"/>
      <c r="AG26" s="184">
        <v>3603186581</v>
      </c>
    </row>
    <row r="27" spans="1:36" ht="34.15" customHeight="1">
      <c r="A27" s="470" t="s">
        <v>80</v>
      </c>
      <c r="B27" s="471"/>
      <c r="C27" s="472"/>
      <c r="D27" s="472"/>
      <c r="E27" s="472"/>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3"/>
      <c r="AF27" s="184">
        <v>714657247.38</v>
      </c>
      <c r="AG27" s="184">
        <v>1889015611</v>
      </c>
    </row>
    <row r="28" spans="1:36" ht="15" customHeight="1">
      <c r="A28" s="474" t="s">
        <v>81</v>
      </c>
      <c r="B28" s="476" t="s">
        <v>82</v>
      </c>
      <c r="C28" s="477"/>
      <c r="D28" s="454" t="s">
        <v>83</v>
      </c>
      <c r="E28" s="480"/>
      <c r="F28" s="480"/>
      <c r="G28" s="480"/>
      <c r="H28" s="480"/>
      <c r="I28" s="480"/>
      <c r="J28" s="480"/>
      <c r="K28" s="480"/>
      <c r="L28" s="480"/>
      <c r="M28" s="480"/>
      <c r="N28" s="480"/>
      <c r="O28" s="481"/>
      <c r="P28" s="482" t="s">
        <v>25</v>
      </c>
      <c r="Q28" s="482" t="s">
        <v>84</v>
      </c>
      <c r="R28" s="482"/>
      <c r="S28" s="482"/>
      <c r="T28" s="482"/>
      <c r="U28" s="482"/>
      <c r="V28" s="482"/>
      <c r="W28" s="482"/>
      <c r="X28" s="482"/>
      <c r="Y28" s="482"/>
      <c r="Z28" s="482"/>
      <c r="AA28" s="482"/>
      <c r="AB28" s="482"/>
      <c r="AC28" s="482"/>
      <c r="AD28" s="483"/>
    </row>
    <row r="29" spans="1:36" ht="27" customHeight="1">
      <c r="A29" s="475"/>
      <c r="B29" s="478"/>
      <c r="C29" s="479"/>
      <c r="D29" s="56" t="s">
        <v>63</v>
      </c>
      <c r="E29" s="56" t="s">
        <v>64</v>
      </c>
      <c r="F29" s="56" t="s">
        <v>65</v>
      </c>
      <c r="G29" s="56" t="s">
        <v>66</v>
      </c>
      <c r="H29" s="56" t="s">
        <v>67</v>
      </c>
      <c r="I29" s="56" t="s">
        <v>68</v>
      </c>
      <c r="J29" s="56" t="s">
        <v>69</v>
      </c>
      <c r="K29" s="56" t="s">
        <v>70</v>
      </c>
      <c r="L29" s="56" t="s">
        <v>71</v>
      </c>
      <c r="M29" s="56" t="s">
        <v>72</v>
      </c>
      <c r="N29" s="56" t="s">
        <v>73</v>
      </c>
      <c r="O29" s="56" t="s">
        <v>41</v>
      </c>
      <c r="P29" s="481"/>
      <c r="Q29" s="482"/>
      <c r="R29" s="482"/>
      <c r="S29" s="482"/>
      <c r="T29" s="482"/>
      <c r="U29" s="482"/>
      <c r="V29" s="482"/>
      <c r="W29" s="482"/>
      <c r="X29" s="482"/>
      <c r="Y29" s="482"/>
      <c r="Z29" s="482"/>
      <c r="AA29" s="482"/>
      <c r="AB29" s="482"/>
      <c r="AC29" s="482"/>
      <c r="AD29" s="483"/>
      <c r="AG29" s="184">
        <v>2060015355</v>
      </c>
    </row>
    <row r="30" spans="1:36" ht="93.75" customHeight="1" thickBot="1">
      <c r="A30" s="57" t="s">
        <v>144</v>
      </c>
      <c r="B30" s="484"/>
      <c r="C30" s="485"/>
      <c r="D30" s="58"/>
      <c r="E30" s="58"/>
      <c r="F30" s="58"/>
      <c r="G30" s="58"/>
      <c r="H30" s="58"/>
      <c r="I30" s="58"/>
      <c r="J30" s="58"/>
      <c r="K30" s="58"/>
      <c r="L30" s="58"/>
      <c r="M30" s="58"/>
      <c r="N30" s="58"/>
      <c r="O30" s="58"/>
      <c r="P30" s="59">
        <f>SUM(D30:O30)</f>
        <v>0</v>
      </c>
      <c r="Q30" s="544" t="s">
        <v>149</v>
      </c>
      <c r="R30" s="545"/>
      <c r="S30" s="545"/>
      <c r="T30" s="545"/>
      <c r="U30" s="545"/>
      <c r="V30" s="545"/>
      <c r="W30" s="545"/>
      <c r="X30" s="545"/>
      <c r="Y30" s="545"/>
      <c r="Z30" s="545"/>
      <c r="AA30" s="545"/>
      <c r="AB30" s="545"/>
      <c r="AC30" s="545"/>
      <c r="AD30" s="546"/>
      <c r="AG30" s="184">
        <v>275260832</v>
      </c>
    </row>
    <row r="31" spans="1:36" ht="45" customHeight="1">
      <c r="A31" s="395" t="s">
        <v>86</v>
      </c>
      <c r="B31" s="396"/>
      <c r="C31" s="396"/>
      <c r="D31" s="396"/>
      <c r="E31" s="396"/>
      <c r="F31" s="396"/>
      <c r="G31" s="396"/>
      <c r="H31" s="396"/>
      <c r="I31" s="396"/>
      <c r="J31" s="396"/>
      <c r="K31" s="396"/>
      <c r="L31" s="396"/>
      <c r="M31" s="396"/>
      <c r="N31" s="396"/>
      <c r="O31" s="396"/>
      <c r="P31" s="396"/>
      <c r="Q31" s="396"/>
      <c r="R31" s="396"/>
      <c r="S31" s="396"/>
      <c r="T31" s="396"/>
      <c r="U31" s="396"/>
      <c r="V31" s="396"/>
      <c r="W31" s="396"/>
      <c r="X31" s="396"/>
      <c r="Y31" s="396"/>
      <c r="Z31" s="396"/>
      <c r="AA31" s="396"/>
      <c r="AB31" s="396"/>
      <c r="AC31" s="396"/>
      <c r="AD31" s="397"/>
      <c r="AG31" s="184">
        <v>460657341</v>
      </c>
    </row>
    <row r="32" spans="1:36" ht="23.1" customHeight="1">
      <c r="A32" s="453" t="s">
        <v>87</v>
      </c>
      <c r="B32" s="482" t="s">
        <v>88</v>
      </c>
      <c r="C32" s="482" t="s">
        <v>82</v>
      </c>
      <c r="D32" s="482" t="s">
        <v>89</v>
      </c>
      <c r="E32" s="482"/>
      <c r="F32" s="482"/>
      <c r="G32" s="482"/>
      <c r="H32" s="482"/>
      <c r="I32" s="482"/>
      <c r="J32" s="482"/>
      <c r="K32" s="482"/>
      <c r="L32" s="482"/>
      <c r="M32" s="482"/>
      <c r="N32" s="482"/>
      <c r="O32" s="482"/>
      <c r="P32" s="482"/>
      <c r="Q32" s="482" t="s">
        <v>90</v>
      </c>
      <c r="R32" s="482"/>
      <c r="S32" s="482"/>
      <c r="T32" s="482"/>
      <c r="U32" s="482"/>
      <c r="V32" s="482"/>
      <c r="W32" s="482"/>
      <c r="X32" s="482"/>
      <c r="Y32" s="482"/>
      <c r="Z32" s="482"/>
      <c r="AA32" s="482"/>
      <c r="AB32" s="482"/>
      <c r="AC32" s="482"/>
      <c r="AD32" s="483"/>
      <c r="AG32" s="60">
        <v>1345093472</v>
      </c>
      <c r="AH32" s="60"/>
      <c r="AI32" s="60"/>
    </row>
    <row r="33" spans="1:35" ht="27" customHeight="1">
      <c r="A33" s="453"/>
      <c r="B33" s="482"/>
      <c r="C33" s="489"/>
      <c r="D33" s="56" t="s">
        <v>63</v>
      </c>
      <c r="E33" s="56" t="s">
        <v>64</v>
      </c>
      <c r="F33" s="56" t="s">
        <v>65</v>
      </c>
      <c r="G33" s="56" t="s">
        <v>66</v>
      </c>
      <c r="H33" s="56" t="s">
        <v>67</v>
      </c>
      <c r="I33" s="56" t="s">
        <v>68</v>
      </c>
      <c r="J33" s="56" t="s">
        <v>69</v>
      </c>
      <c r="K33" s="56" t="s">
        <v>70</v>
      </c>
      <c r="L33" s="56" t="s">
        <v>71</v>
      </c>
      <c r="M33" s="56" t="s">
        <v>72</v>
      </c>
      <c r="N33" s="56" t="s">
        <v>73</v>
      </c>
      <c r="O33" s="56" t="s">
        <v>41</v>
      </c>
      <c r="P33" s="56" t="s">
        <v>25</v>
      </c>
      <c r="Q33" s="482" t="s">
        <v>91</v>
      </c>
      <c r="R33" s="482"/>
      <c r="S33" s="482"/>
      <c r="T33" s="482" t="s">
        <v>92</v>
      </c>
      <c r="U33" s="482"/>
      <c r="V33" s="482"/>
      <c r="W33" s="478" t="s">
        <v>93</v>
      </c>
      <c r="X33" s="500"/>
      <c r="Y33" s="500"/>
      <c r="Z33" s="479"/>
      <c r="AA33" s="478" t="s">
        <v>94</v>
      </c>
      <c r="AB33" s="500"/>
      <c r="AC33" s="500"/>
      <c r="AD33" s="501"/>
      <c r="AG33" s="60"/>
      <c r="AH33" s="60"/>
      <c r="AI33" s="60"/>
    </row>
    <row r="34" spans="1:35" ht="178.5" customHeight="1">
      <c r="A34" s="566" t="s">
        <v>144</v>
      </c>
      <c r="B34" s="503">
        <f>+AC17</f>
        <v>0.32</v>
      </c>
      <c r="C34" s="64" t="s">
        <v>95</v>
      </c>
      <c r="D34" s="84">
        <f t="shared" ref="D34:O34" si="3">((D38*($B$38/$B$34))+(D40*($B$40/$B$34)))*$P$34</f>
        <v>0</v>
      </c>
      <c r="E34" s="84">
        <f>((E38*($B$38/$B$34))+(E40*($B$40/$B$34)))*$P$34</f>
        <v>0.125</v>
      </c>
      <c r="F34" s="84">
        <f t="shared" si="3"/>
        <v>0.1875</v>
      </c>
      <c r="G34" s="84">
        <f t="shared" si="3"/>
        <v>0.5625</v>
      </c>
      <c r="H34" s="84">
        <f t="shared" si="3"/>
        <v>0.125</v>
      </c>
      <c r="I34" s="84">
        <f t="shared" si="3"/>
        <v>0.125</v>
      </c>
      <c r="J34" s="84">
        <f t="shared" si="3"/>
        <v>0.125</v>
      </c>
      <c r="K34" s="84">
        <f t="shared" si="3"/>
        <v>0.1875</v>
      </c>
      <c r="L34" s="84">
        <f t="shared" si="3"/>
        <v>0.5625</v>
      </c>
      <c r="M34" s="84">
        <f t="shared" si="3"/>
        <v>0</v>
      </c>
      <c r="N34" s="84">
        <f t="shared" si="3"/>
        <v>0</v>
      </c>
      <c r="O34" s="84">
        <f t="shared" si="3"/>
        <v>0</v>
      </c>
      <c r="P34" s="78">
        <v>2</v>
      </c>
      <c r="Q34" s="553" t="s">
        <v>150</v>
      </c>
      <c r="R34" s="554"/>
      <c r="S34" s="706"/>
      <c r="T34" s="553" t="s">
        <v>151</v>
      </c>
      <c r="U34" s="554"/>
      <c r="V34" s="706"/>
      <c r="W34" s="553" t="s">
        <v>152</v>
      </c>
      <c r="X34" s="554"/>
      <c r="Y34" s="554"/>
      <c r="Z34" s="706"/>
      <c r="AA34" s="553" t="s">
        <v>153</v>
      </c>
      <c r="AB34" s="554"/>
      <c r="AC34" s="554"/>
      <c r="AD34" s="706"/>
      <c r="AG34" s="60"/>
      <c r="AH34" s="60"/>
      <c r="AI34" s="60"/>
    </row>
    <row r="35" spans="1:35" ht="211.15" customHeight="1">
      <c r="A35" s="567"/>
      <c r="B35" s="504"/>
      <c r="C35" s="72" t="s">
        <v>100</v>
      </c>
      <c r="D35" s="85">
        <v>0</v>
      </c>
      <c r="E35" s="86">
        <f>((E39*($B$38/$B$34))+(E41*($B$40/$B$34))*$P$34)</f>
        <v>6.25E-2</v>
      </c>
      <c r="F35" s="87">
        <f>((F39*($B$38/$B$34))+(F41*($B$40/$B$34))*$P$34)</f>
        <v>9.375E-2</v>
      </c>
      <c r="G35" s="87">
        <v>0.86</v>
      </c>
      <c r="H35" s="87">
        <f>((H39*($B$38/$B$34))+(H41*($B$40/$B$34))*$P$34)</f>
        <v>6.25E-2</v>
      </c>
      <c r="I35" s="87">
        <f>((I39*($B$38/$B$34))+(I41*($B$40/$B$34))*$P$34)</f>
        <v>6.25E-2</v>
      </c>
      <c r="J35" s="87">
        <f>((J39*($B$38/$B$34))+(J41*($B$40/$B$34))*$P$34)</f>
        <v>6.25E-2</v>
      </c>
      <c r="K35" s="87">
        <v>0.8</v>
      </c>
      <c r="L35" s="253"/>
      <c r="M35" s="80"/>
      <c r="N35" s="80"/>
      <c r="O35" s="80"/>
      <c r="P35" s="252">
        <f>SUM(D35:O35)</f>
        <v>2.0037500000000001</v>
      </c>
      <c r="Q35" s="556"/>
      <c r="R35" s="557"/>
      <c r="S35" s="707"/>
      <c r="T35" s="556"/>
      <c r="U35" s="557"/>
      <c r="V35" s="707"/>
      <c r="W35" s="556"/>
      <c r="X35" s="557"/>
      <c r="Y35" s="557"/>
      <c r="Z35" s="707"/>
      <c r="AA35" s="556"/>
      <c r="AB35" s="557"/>
      <c r="AC35" s="557"/>
      <c r="AD35" s="707"/>
      <c r="AE35" s="62"/>
      <c r="AG35" s="60"/>
      <c r="AH35" s="60"/>
      <c r="AI35" s="60"/>
    </row>
    <row r="36" spans="1:35" ht="36.75" customHeight="1">
      <c r="A36" s="466" t="s">
        <v>101</v>
      </c>
      <c r="B36" s="529" t="s">
        <v>130</v>
      </c>
      <c r="C36" s="531" t="s">
        <v>102</v>
      </c>
      <c r="D36" s="531"/>
      <c r="E36" s="531"/>
      <c r="F36" s="531"/>
      <c r="G36" s="531"/>
      <c r="H36" s="531"/>
      <c r="I36" s="531"/>
      <c r="J36" s="531"/>
      <c r="K36" s="531"/>
      <c r="L36" s="531"/>
      <c r="M36" s="531"/>
      <c r="N36" s="531"/>
      <c r="O36" s="531"/>
      <c r="P36" s="531"/>
      <c r="Q36" s="467" t="s">
        <v>103</v>
      </c>
      <c r="R36" s="532"/>
      <c r="S36" s="532"/>
      <c r="T36" s="532"/>
      <c r="U36" s="532"/>
      <c r="V36" s="532"/>
      <c r="W36" s="532"/>
      <c r="X36" s="532"/>
      <c r="Y36" s="532"/>
      <c r="Z36" s="532"/>
      <c r="AA36" s="532"/>
      <c r="AB36" s="532"/>
      <c r="AC36" s="532"/>
      <c r="AD36" s="533"/>
      <c r="AG36" s="60"/>
      <c r="AH36" s="60"/>
      <c r="AI36" s="60"/>
    </row>
    <row r="37" spans="1:35" ht="26.1" customHeight="1">
      <c r="A37" s="453"/>
      <c r="B37" s="530"/>
      <c r="C37" s="56" t="s">
        <v>104</v>
      </c>
      <c r="D37" s="56" t="s">
        <v>105</v>
      </c>
      <c r="E37" s="56" t="s">
        <v>106</v>
      </c>
      <c r="F37" s="56" t="s">
        <v>107</v>
      </c>
      <c r="G37" s="56" t="s">
        <v>108</v>
      </c>
      <c r="H37" s="56" t="s">
        <v>109</v>
      </c>
      <c r="I37" s="56" t="s">
        <v>110</v>
      </c>
      <c r="J37" s="56" t="s">
        <v>111</v>
      </c>
      <c r="K37" s="56" t="s">
        <v>112</v>
      </c>
      <c r="L37" s="56" t="s">
        <v>113</v>
      </c>
      <c r="M37" s="56" t="s">
        <v>114</v>
      </c>
      <c r="N37" s="56" t="s">
        <v>115</v>
      </c>
      <c r="O37" s="56" t="s">
        <v>116</v>
      </c>
      <c r="P37" s="56" t="s">
        <v>21</v>
      </c>
      <c r="Q37" s="454" t="s">
        <v>117</v>
      </c>
      <c r="R37" s="480"/>
      <c r="S37" s="480"/>
      <c r="T37" s="480"/>
      <c r="U37" s="480"/>
      <c r="V37" s="480"/>
      <c r="W37" s="480"/>
      <c r="X37" s="480"/>
      <c r="Y37" s="480"/>
      <c r="Z37" s="480"/>
      <c r="AA37" s="480"/>
      <c r="AB37" s="480"/>
      <c r="AC37" s="480"/>
      <c r="AD37" s="534"/>
      <c r="AG37" s="63"/>
      <c r="AH37" s="63"/>
      <c r="AI37" s="63"/>
    </row>
    <row r="38" spans="1:35" ht="167.25" customHeight="1">
      <c r="A38" s="710" t="s">
        <v>154</v>
      </c>
      <c r="B38" s="492">
        <v>0.2</v>
      </c>
      <c r="C38" s="64" t="s">
        <v>95</v>
      </c>
      <c r="D38" s="65">
        <v>0</v>
      </c>
      <c r="E38" s="65">
        <v>0.1</v>
      </c>
      <c r="F38" s="65">
        <v>0.15</v>
      </c>
      <c r="G38" s="65">
        <v>0.15</v>
      </c>
      <c r="H38" s="65">
        <v>0.1</v>
      </c>
      <c r="I38" s="65">
        <v>0.1</v>
      </c>
      <c r="J38" s="65">
        <v>0.1</v>
      </c>
      <c r="K38" s="65">
        <v>0.15</v>
      </c>
      <c r="L38" s="65">
        <v>0.15</v>
      </c>
      <c r="M38" s="65">
        <v>0</v>
      </c>
      <c r="N38" s="65">
        <v>0</v>
      </c>
      <c r="O38" s="65">
        <v>0</v>
      </c>
      <c r="P38" s="66">
        <f>SUM(D38:O38)</f>
        <v>1</v>
      </c>
      <c r="Q38" s="553" t="s">
        <v>155</v>
      </c>
      <c r="R38" s="554"/>
      <c r="S38" s="554"/>
      <c r="T38" s="554"/>
      <c r="U38" s="554"/>
      <c r="V38" s="554"/>
      <c r="W38" s="554"/>
      <c r="X38" s="554"/>
      <c r="Y38" s="554"/>
      <c r="Z38" s="554"/>
      <c r="AA38" s="554"/>
      <c r="AB38" s="554"/>
      <c r="AC38" s="554"/>
      <c r="AD38" s="555"/>
      <c r="AE38" s="184" t="s">
        <v>156</v>
      </c>
      <c r="AG38" s="63"/>
      <c r="AH38" s="63"/>
      <c r="AI38" s="63"/>
    </row>
    <row r="39" spans="1:35" ht="165.6" customHeight="1">
      <c r="A39" s="711"/>
      <c r="B39" s="493"/>
      <c r="C39" s="67" t="s">
        <v>100</v>
      </c>
      <c r="D39" s="68">
        <v>0</v>
      </c>
      <c r="E39" s="68">
        <v>0.1</v>
      </c>
      <c r="F39" s="68">
        <v>0.15</v>
      </c>
      <c r="G39" s="68">
        <v>0.25</v>
      </c>
      <c r="H39" s="68">
        <v>0.1</v>
      </c>
      <c r="I39" s="68">
        <v>0.1</v>
      </c>
      <c r="J39" s="68">
        <v>0.1</v>
      </c>
      <c r="K39" s="68">
        <v>0.2</v>
      </c>
      <c r="L39" s="68">
        <v>0</v>
      </c>
      <c r="M39" s="68">
        <v>0</v>
      </c>
      <c r="N39" s="68"/>
      <c r="O39" s="68"/>
      <c r="P39" s="69">
        <f>SUM(D39:O39)</f>
        <v>1</v>
      </c>
      <c r="Q39" s="712"/>
      <c r="R39" s="713"/>
      <c r="S39" s="713"/>
      <c r="T39" s="713"/>
      <c r="U39" s="713"/>
      <c r="V39" s="713"/>
      <c r="W39" s="713"/>
      <c r="X39" s="713"/>
      <c r="Y39" s="713"/>
      <c r="Z39" s="713"/>
      <c r="AA39" s="713"/>
      <c r="AB39" s="713"/>
      <c r="AC39" s="713"/>
      <c r="AD39" s="714"/>
      <c r="AG39" s="63"/>
      <c r="AH39" s="63"/>
      <c r="AI39" s="63"/>
    </row>
    <row r="40" spans="1:35" ht="75.75" customHeight="1">
      <c r="A40" s="708" t="s">
        <v>157</v>
      </c>
      <c r="B40" s="536">
        <v>0.12</v>
      </c>
      <c r="C40" s="61" t="s">
        <v>95</v>
      </c>
      <c r="D40" s="65">
        <v>0</v>
      </c>
      <c r="E40" s="65">
        <v>0</v>
      </c>
      <c r="F40" s="65">
        <v>0</v>
      </c>
      <c r="G40" s="65">
        <v>0.5</v>
      </c>
      <c r="H40" s="65">
        <v>0</v>
      </c>
      <c r="I40" s="65">
        <v>0</v>
      </c>
      <c r="J40" s="65">
        <v>0</v>
      </c>
      <c r="K40" s="65">
        <v>0</v>
      </c>
      <c r="L40" s="65">
        <v>0.5</v>
      </c>
      <c r="M40" s="65">
        <v>0</v>
      </c>
      <c r="N40" s="65">
        <v>0</v>
      </c>
      <c r="O40" s="65">
        <v>0</v>
      </c>
      <c r="P40" s="69">
        <f>SUM(D40:O40)</f>
        <v>1</v>
      </c>
      <c r="Q40" s="553" t="s">
        <v>151</v>
      </c>
      <c r="R40" s="554"/>
      <c r="S40" s="554"/>
      <c r="T40" s="554"/>
      <c r="U40" s="554"/>
      <c r="V40" s="554"/>
      <c r="W40" s="554"/>
      <c r="X40" s="554"/>
      <c r="Y40" s="554"/>
      <c r="Z40" s="554"/>
      <c r="AA40" s="554"/>
      <c r="AB40" s="554"/>
      <c r="AC40" s="554"/>
      <c r="AD40" s="555"/>
      <c r="AE40" s="70"/>
      <c r="AG40" s="71"/>
      <c r="AH40" s="71"/>
      <c r="AI40" s="71"/>
    </row>
    <row r="41" spans="1:35" ht="74.25" customHeight="1">
      <c r="A41" s="709"/>
      <c r="B41" s="537"/>
      <c r="C41" s="72" t="s">
        <v>100</v>
      </c>
      <c r="D41" s="73">
        <v>0</v>
      </c>
      <c r="E41" s="73">
        <v>0</v>
      </c>
      <c r="F41" s="73">
        <v>0</v>
      </c>
      <c r="G41" s="73">
        <v>0.5</v>
      </c>
      <c r="H41" s="73">
        <v>0</v>
      </c>
      <c r="I41" s="73">
        <v>0</v>
      </c>
      <c r="J41" s="73">
        <v>0</v>
      </c>
      <c r="K41" s="73">
        <v>0.5</v>
      </c>
      <c r="L41" s="73">
        <v>0</v>
      </c>
      <c r="M41" s="73">
        <v>0</v>
      </c>
      <c r="N41" s="73"/>
      <c r="O41" s="73"/>
      <c r="P41" s="75">
        <f>SUM(D41:O41)</f>
        <v>1</v>
      </c>
      <c r="Q41" s="556"/>
      <c r="R41" s="557"/>
      <c r="S41" s="557"/>
      <c r="T41" s="557"/>
      <c r="U41" s="557"/>
      <c r="V41" s="557"/>
      <c r="W41" s="557"/>
      <c r="X41" s="557"/>
      <c r="Y41" s="557"/>
      <c r="Z41" s="557"/>
      <c r="AA41" s="557"/>
      <c r="AB41" s="557"/>
      <c r="AC41" s="557"/>
      <c r="AD41" s="558"/>
      <c r="AE41" s="70"/>
    </row>
    <row r="42" spans="1:35">
      <c r="A42" s="184" t="s">
        <v>142</v>
      </c>
      <c r="B42" s="186"/>
    </row>
  </sheetData>
  <mergeCells count="76">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 ref="A34:A35"/>
    <mergeCell ref="Q32:AD32"/>
    <mergeCell ref="Q33:S33"/>
    <mergeCell ref="T33:V33"/>
    <mergeCell ref="W33:Z33"/>
    <mergeCell ref="AA33:AD33"/>
    <mergeCell ref="B34:B35"/>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7:P7"/>
    <mergeCell ref="M8:N8"/>
    <mergeCell ref="O8:P8"/>
    <mergeCell ref="M9:N9"/>
    <mergeCell ref="O9:P9"/>
    <mergeCell ref="A11:B13"/>
    <mergeCell ref="C11:AD13"/>
    <mergeCell ref="A7:B9"/>
    <mergeCell ref="C7:C9"/>
    <mergeCell ref="D7:H9"/>
    <mergeCell ref="I7:J9"/>
    <mergeCell ref="K7:L9"/>
    <mergeCell ref="M7:N7"/>
    <mergeCell ref="A1:A4"/>
    <mergeCell ref="B1:AA1"/>
    <mergeCell ref="AB1:AD1"/>
    <mergeCell ref="B2:AA2"/>
    <mergeCell ref="AB2:AD2"/>
    <mergeCell ref="B3:AA4"/>
    <mergeCell ref="AB3:AD3"/>
    <mergeCell ref="AB4:AD4"/>
  </mergeCells>
  <dataValidations count="1">
    <dataValidation type="list" allowBlank="1" showInputMessage="1" showErrorMessage="1" sqref="C7:C9" xr:uid="{73C7122C-3910-48BE-9BEC-9750E8F624CE}">
      <formula1>$C$21:$N$21</formula1>
    </dataValidation>
  </dataValidations>
  <printOptions horizontalCentered="1" verticalCentered="1"/>
  <pageMargins left="0.23622047244094491" right="0.23622047244094491" top="0.39370078740157483" bottom="0.39370078740157483" header="0.31496062992125984" footer="0.31496062992125984"/>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B2A1C6"/>
    <pageSetUpPr fitToPage="1"/>
  </sheetPr>
  <dimension ref="A1:AZ20"/>
  <sheetViews>
    <sheetView tabSelected="1" topLeftCell="U17" zoomScaleNormal="100" workbookViewId="0">
      <selection activeCell="AB32" sqref="AB32"/>
    </sheetView>
  </sheetViews>
  <sheetFormatPr baseColWidth="10" defaultColWidth="10.7109375" defaultRowHeight="15"/>
  <cols>
    <col min="1" max="1" width="10.28515625" style="88" customWidth="1"/>
    <col min="2" max="2" width="10" style="88" customWidth="1"/>
    <col min="3" max="3" width="17.28515625" style="88" customWidth="1"/>
    <col min="4" max="6" width="8.28515625" style="88" customWidth="1"/>
    <col min="7" max="7" width="19.42578125" style="88" customWidth="1"/>
    <col min="8" max="8" width="31.28515625" style="88" customWidth="1"/>
    <col min="9" max="10" width="29.28515625" style="88" customWidth="1"/>
    <col min="11" max="11" width="21.28515625" style="88" customWidth="1"/>
    <col min="12" max="13" width="15.28515625" style="88" customWidth="1"/>
    <col min="14" max="14" width="21.28515625" style="88" customWidth="1"/>
    <col min="15" max="18" width="8.7109375" style="88" customWidth="1"/>
    <col min="19" max="19" width="17" style="88" customWidth="1"/>
    <col min="20" max="20" width="22.28515625" style="88" customWidth="1"/>
    <col min="21" max="21" width="27.5703125" style="88" customWidth="1"/>
    <col min="22" max="22" width="15" style="88" customWidth="1"/>
    <col min="23" max="24" width="8" style="88" customWidth="1"/>
    <col min="25" max="25" width="7.7109375" style="88" customWidth="1"/>
    <col min="26" max="26" width="8.28515625" style="88" customWidth="1"/>
    <col min="27" max="27" width="8.7109375" style="88" customWidth="1"/>
    <col min="28" max="28" width="7.42578125" style="88" customWidth="1"/>
    <col min="29" max="29" width="7.28515625" style="88" customWidth="1"/>
    <col min="30" max="31" width="7.42578125" style="88" customWidth="1"/>
    <col min="32" max="32" width="7.28515625" style="88" customWidth="1"/>
    <col min="33" max="33" width="9.5703125" style="88" customWidth="1"/>
    <col min="34" max="34" width="19" style="88" hidden="1" customWidth="1"/>
    <col min="35" max="35" width="11.5703125" style="88" customWidth="1"/>
    <col min="36" max="36" width="9.28515625" style="88" customWidth="1"/>
    <col min="37" max="46" width="5.7109375" style="88" customWidth="1"/>
    <col min="47" max="47" width="17.28515625" style="88" customWidth="1"/>
    <col min="48" max="48" width="15.7109375" style="89" customWidth="1"/>
    <col min="49" max="49" width="65" style="88" customWidth="1"/>
    <col min="50" max="50" width="56.7109375" style="88" customWidth="1"/>
    <col min="51" max="51" width="33.7109375" style="88" customWidth="1"/>
    <col min="52" max="52" width="24.42578125" style="88" customWidth="1"/>
    <col min="53" max="16384" width="10.7109375" style="88"/>
  </cols>
  <sheetData>
    <row r="1" spans="1:52" ht="16.149999999999999" customHeight="1">
      <c r="A1" s="751" t="s">
        <v>33</v>
      </c>
      <c r="B1" s="752"/>
      <c r="C1" s="752"/>
      <c r="D1" s="752"/>
      <c r="E1" s="752"/>
      <c r="F1" s="752"/>
      <c r="G1" s="752"/>
      <c r="H1" s="752"/>
      <c r="I1" s="752"/>
      <c r="J1" s="752"/>
      <c r="K1" s="752"/>
      <c r="L1" s="752"/>
      <c r="M1" s="752"/>
      <c r="N1" s="752"/>
      <c r="O1" s="752"/>
      <c r="P1" s="752"/>
      <c r="Q1" s="752"/>
      <c r="R1" s="752"/>
      <c r="S1" s="752"/>
      <c r="T1" s="752"/>
      <c r="U1" s="752"/>
      <c r="V1" s="752"/>
      <c r="W1" s="752"/>
      <c r="X1" s="752"/>
      <c r="Y1" s="752"/>
      <c r="Z1" s="752"/>
      <c r="AA1" s="752"/>
      <c r="AB1" s="752"/>
      <c r="AC1" s="752"/>
      <c r="AD1" s="752"/>
      <c r="AE1" s="752"/>
      <c r="AF1" s="752"/>
      <c r="AG1" s="752"/>
      <c r="AH1" s="752"/>
      <c r="AI1" s="752"/>
      <c r="AJ1" s="752"/>
      <c r="AK1" s="752"/>
      <c r="AL1" s="752"/>
      <c r="AM1" s="752"/>
      <c r="AN1" s="752"/>
      <c r="AO1" s="752"/>
      <c r="AP1" s="752"/>
      <c r="AQ1" s="752"/>
      <c r="AR1" s="752"/>
      <c r="AS1" s="752"/>
      <c r="AT1" s="752"/>
      <c r="AU1" s="752"/>
      <c r="AV1" s="752"/>
      <c r="AW1" s="752"/>
      <c r="AX1" s="753"/>
      <c r="AY1" s="754" t="s">
        <v>34</v>
      </c>
      <c r="AZ1" s="755"/>
    </row>
    <row r="2" spans="1:52" ht="16.149999999999999" customHeight="1">
      <c r="A2" s="756" t="s">
        <v>35</v>
      </c>
      <c r="B2" s="757"/>
      <c r="C2" s="757"/>
      <c r="D2" s="757"/>
      <c r="E2" s="757"/>
      <c r="F2" s="757"/>
      <c r="G2" s="757"/>
      <c r="H2" s="757"/>
      <c r="I2" s="757"/>
      <c r="J2" s="757"/>
      <c r="K2" s="757"/>
      <c r="L2" s="757"/>
      <c r="M2" s="757"/>
      <c r="N2" s="757"/>
      <c r="O2" s="757"/>
      <c r="P2" s="757"/>
      <c r="Q2" s="757"/>
      <c r="R2" s="757"/>
      <c r="S2" s="757"/>
      <c r="T2" s="757"/>
      <c r="U2" s="757"/>
      <c r="V2" s="757"/>
      <c r="W2" s="757"/>
      <c r="X2" s="757"/>
      <c r="Y2" s="757"/>
      <c r="Z2" s="757"/>
      <c r="AA2" s="757"/>
      <c r="AB2" s="757"/>
      <c r="AC2" s="757"/>
      <c r="AD2" s="757"/>
      <c r="AE2" s="757"/>
      <c r="AF2" s="757"/>
      <c r="AG2" s="757"/>
      <c r="AH2" s="757"/>
      <c r="AI2" s="757"/>
      <c r="AJ2" s="757"/>
      <c r="AK2" s="757"/>
      <c r="AL2" s="757"/>
      <c r="AM2" s="757"/>
      <c r="AN2" s="757"/>
      <c r="AO2" s="757"/>
      <c r="AP2" s="757"/>
      <c r="AQ2" s="757"/>
      <c r="AR2" s="757"/>
      <c r="AS2" s="757"/>
      <c r="AT2" s="757"/>
      <c r="AU2" s="757"/>
      <c r="AV2" s="757"/>
      <c r="AW2" s="757"/>
      <c r="AX2" s="758"/>
      <c r="AY2" s="759" t="s">
        <v>36</v>
      </c>
      <c r="AZ2" s="760"/>
    </row>
    <row r="3" spans="1:52" ht="15" customHeight="1">
      <c r="A3" s="761" t="s">
        <v>158</v>
      </c>
      <c r="B3" s="762"/>
      <c r="C3" s="762"/>
      <c r="D3" s="762"/>
      <c r="E3" s="762"/>
      <c r="F3" s="762"/>
      <c r="G3" s="762"/>
      <c r="H3" s="762"/>
      <c r="I3" s="762"/>
      <c r="J3" s="762"/>
      <c r="K3" s="762"/>
      <c r="L3" s="762"/>
      <c r="M3" s="762"/>
      <c r="N3" s="762"/>
      <c r="O3" s="762"/>
      <c r="P3" s="762"/>
      <c r="Q3" s="762"/>
      <c r="R3" s="762"/>
      <c r="S3" s="762"/>
      <c r="T3" s="762"/>
      <c r="U3" s="762"/>
      <c r="V3" s="762"/>
      <c r="W3" s="762"/>
      <c r="X3" s="762"/>
      <c r="Y3" s="762"/>
      <c r="Z3" s="762"/>
      <c r="AA3" s="762"/>
      <c r="AB3" s="762"/>
      <c r="AC3" s="762"/>
      <c r="AD3" s="762"/>
      <c r="AE3" s="762"/>
      <c r="AF3" s="762"/>
      <c r="AG3" s="762"/>
      <c r="AH3" s="762"/>
      <c r="AI3" s="762"/>
      <c r="AJ3" s="762"/>
      <c r="AK3" s="762"/>
      <c r="AL3" s="762"/>
      <c r="AM3" s="762"/>
      <c r="AN3" s="762"/>
      <c r="AO3" s="762"/>
      <c r="AP3" s="762"/>
      <c r="AQ3" s="762"/>
      <c r="AR3" s="762"/>
      <c r="AS3" s="762"/>
      <c r="AT3" s="762"/>
      <c r="AU3" s="762"/>
      <c r="AV3" s="762"/>
      <c r="AW3" s="762"/>
      <c r="AX3" s="763"/>
      <c r="AY3" s="759" t="s">
        <v>38</v>
      </c>
      <c r="AZ3" s="760"/>
    </row>
    <row r="4" spans="1:52" ht="16.149999999999999" customHeight="1">
      <c r="A4" s="751"/>
      <c r="B4" s="752"/>
      <c r="C4" s="752"/>
      <c r="D4" s="752"/>
      <c r="E4" s="752"/>
      <c r="F4" s="752"/>
      <c r="G4" s="752"/>
      <c r="H4" s="752"/>
      <c r="I4" s="752"/>
      <c r="J4" s="752"/>
      <c r="K4" s="752"/>
      <c r="L4" s="752"/>
      <c r="M4" s="752"/>
      <c r="N4" s="752"/>
      <c r="O4" s="752"/>
      <c r="P4" s="752"/>
      <c r="Q4" s="752"/>
      <c r="R4" s="752"/>
      <c r="S4" s="752"/>
      <c r="T4" s="752"/>
      <c r="U4" s="752"/>
      <c r="V4" s="752"/>
      <c r="W4" s="752"/>
      <c r="X4" s="752"/>
      <c r="Y4" s="752"/>
      <c r="Z4" s="752"/>
      <c r="AA4" s="752"/>
      <c r="AB4" s="752"/>
      <c r="AC4" s="752"/>
      <c r="AD4" s="752"/>
      <c r="AE4" s="752"/>
      <c r="AF4" s="752"/>
      <c r="AG4" s="752"/>
      <c r="AH4" s="752"/>
      <c r="AI4" s="752"/>
      <c r="AJ4" s="752"/>
      <c r="AK4" s="752"/>
      <c r="AL4" s="752"/>
      <c r="AM4" s="752"/>
      <c r="AN4" s="752"/>
      <c r="AO4" s="752"/>
      <c r="AP4" s="752"/>
      <c r="AQ4" s="752"/>
      <c r="AR4" s="752"/>
      <c r="AS4" s="752"/>
      <c r="AT4" s="752"/>
      <c r="AU4" s="752"/>
      <c r="AV4" s="752"/>
      <c r="AW4" s="752"/>
      <c r="AX4" s="753"/>
      <c r="AY4" s="764" t="s">
        <v>159</v>
      </c>
      <c r="AZ4" s="764"/>
    </row>
    <row r="5" spans="1:52" ht="15" customHeight="1">
      <c r="A5" s="716" t="s">
        <v>160</v>
      </c>
      <c r="B5" s="717"/>
      <c r="C5" s="717"/>
      <c r="D5" s="717"/>
      <c r="E5" s="717"/>
      <c r="F5" s="717"/>
      <c r="G5" s="717"/>
      <c r="H5" s="717"/>
      <c r="I5" s="717"/>
      <c r="J5" s="717"/>
      <c r="K5" s="717"/>
      <c r="L5" s="717"/>
      <c r="M5" s="717"/>
      <c r="N5" s="717"/>
      <c r="O5" s="717"/>
      <c r="P5" s="717"/>
      <c r="Q5" s="717"/>
      <c r="R5" s="717"/>
      <c r="S5" s="717"/>
      <c r="T5" s="717"/>
      <c r="U5" s="717"/>
      <c r="V5" s="717"/>
      <c r="W5" s="717"/>
      <c r="X5" s="717"/>
      <c r="Y5" s="717"/>
      <c r="Z5" s="717"/>
      <c r="AA5" s="717"/>
      <c r="AB5" s="717"/>
      <c r="AC5" s="717"/>
      <c r="AD5" s="717"/>
      <c r="AE5" s="717"/>
      <c r="AF5" s="717"/>
      <c r="AG5" s="718"/>
      <c r="AH5" s="372"/>
      <c r="AI5" s="736" t="s">
        <v>46</v>
      </c>
      <c r="AJ5" s="743"/>
      <c r="AK5" s="743"/>
      <c r="AL5" s="743"/>
      <c r="AM5" s="743"/>
      <c r="AN5" s="743"/>
      <c r="AO5" s="743"/>
      <c r="AP5" s="743"/>
      <c r="AQ5" s="743"/>
      <c r="AR5" s="743"/>
      <c r="AS5" s="743"/>
      <c r="AT5" s="743"/>
      <c r="AU5" s="743"/>
      <c r="AV5" s="737"/>
      <c r="AW5" s="723" t="s">
        <v>161</v>
      </c>
      <c r="AX5" s="723" t="s">
        <v>162</v>
      </c>
      <c r="AY5" s="723" t="s">
        <v>163</v>
      </c>
      <c r="AZ5" s="723" t="s">
        <v>164</v>
      </c>
    </row>
    <row r="6" spans="1:52" ht="15" customHeight="1">
      <c r="A6" s="733" t="s">
        <v>42</v>
      </c>
      <c r="B6" s="733"/>
      <c r="C6" s="733"/>
      <c r="D6" s="734">
        <v>45301</v>
      </c>
      <c r="E6" s="735"/>
      <c r="F6" s="736" t="s">
        <v>43</v>
      </c>
      <c r="G6" s="737"/>
      <c r="H6" s="742" t="s">
        <v>44</v>
      </c>
      <c r="I6" s="742"/>
      <c r="J6" s="91"/>
      <c r="K6" s="736"/>
      <c r="L6" s="743"/>
      <c r="M6" s="743"/>
      <c r="N6" s="743"/>
      <c r="O6" s="743"/>
      <c r="P6" s="743"/>
      <c r="Q6" s="743"/>
      <c r="R6" s="743"/>
      <c r="S6" s="743"/>
      <c r="T6" s="743"/>
      <c r="U6" s="743"/>
      <c r="V6" s="92"/>
      <c r="W6" s="92"/>
      <c r="X6" s="92"/>
      <c r="Y6" s="92"/>
      <c r="Z6" s="92"/>
      <c r="AA6" s="92"/>
      <c r="AB6" s="92"/>
      <c r="AC6" s="92"/>
      <c r="AD6" s="92"/>
      <c r="AE6" s="92"/>
      <c r="AF6" s="92"/>
      <c r="AG6" s="93"/>
      <c r="AH6" s="94"/>
      <c r="AI6" s="738"/>
      <c r="AJ6" s="744"/>
      <c r="AK6" s="744"/>
      <c r="AL6" s="744"/>
      <c r="AM6" s="744"/>
      <c r="AN6" s="744"/>
      <c r="AO6" s="744"/>
      <c r="AP6" s="744"/>
      <c r="AQ6" s="744"/>
      <c r="AR6" s="744"/>
      <c r="AS6" s="744"/>
      <c r="AT6" s="744"/>
      <c r="AU6" s="744"/>
      <c r="AV6" s="739"/>
      <c r="AW6" s="732"/>
      <c r="AX6" s="732"/>
      <c r="AY6" s="732"/>
      <c r="AZ6" s="732"/>
    </row>
    <row r="7" spans="1:52" ht="15" customHeight="1">
      <c r="A7" s="733"/>
      <c r="B7" s="733"/>
      <c r="C7" s="733"/>
      <c r="D7" s="735"/>
      <c r="E7" s="735"/>
      <c r="F7" s="738"/>
      <c r="G7" s="739"/>
      <c r="H7" s="742" t="s">
        <v>45</v>
      </c>
      <c r="I7" s="742"/>
      <c r="J7" s="91"/>
      <c r="K7" s="738"/>
      <c r="L7" s="744"/>
      <c r="M7" s="744"/>
      <c r="N7" s="744"/>
      <c r="O7" s="744"/>
      <c r="P7" s="744"/>
      <c r="Q7" s="744"/>
      <c r="R7" s="744"/>
      <c r="S7" s="744"/>
      <c r="T7" s="744"/>
      <c r="U7" s="744"/>
      <c r="V7" s="94"/>
      <c r="W7" s="94"/>
      <c r="X7" s="94"/>
      <c r="Y7" s="94"/>
      <c r="Z7" s="94"/>
      <c r="AA7" s="94"/>
      <c r="AB7" s="94"/>
      <c r="AC7" s="94"/>
      <c r="AD7" s="94"/>
      <c r="AE7" s="94"/>
      <c r="AF7" s="94"/>
      <c r="AG7" s="95"/>
      <c r="AH7" s="94"/>
      <c r="AI7" s="738"/>
      <c r="AJ7" s="744"/>
      <c r="AK7" s="744"/>
      <c r="AL7" s="744"/>
      <c r="AM7" s="744"/>
      <c r="AN7" s="744"/>
      <c r="AO7" s="744"/>
      <c r="AP7" s="744"/>
      <c r="AQ7" s="744"/>
      <c r="AR7" s="744"/>
      <c r="AS7" s="744"/>
      <c r="AT7" s="744"/>
      <c r="AU7" s="744"/>
      <c r="AV7" s="739"/>
      <c r="AW7" s="732"/>
      <c r="AX7" s="732"/>
      <c r="AY7" s="732"/>
      <c r="AZ7" s="732"/>
    </row>
    <row r="8" spans="1:52" ht="15" customHeight="1">
      <c r="A8" s="733"/>
      <c r="B8" s="733"/>
      <c r="C8" s="733"/>
      <c r="D8" s="735"/>
      <c r="E8" s="735"/>
      <c r="F8" s="740"/>
      <c r="G8" s="741"/>
      <c r="H8" s="742" t="s">
        <v>46</v>
      </c>
      <c r="I8" s="742"/>
      <c r="J8" s="91" t="s">
        <v>143</v>
      </c>
      <c r="K8" s="740"/>
      <c r="L8" s="745"/>
      <c r="M8" s="745"/>
      <c r="N8" s="745"/>
      <c r="O8" s="745"/>
      <c r="P8" s="745"/>
      <c r="Q8" s="745"/>
      <c r="R8" s="745"/>
      <c r="S8" s="745"/>
      <c r="T8" s="745"/>
      <c r="U8" s="745"/>
      <c r="V8" s="96"/>
      <c r="W8" s="96"/>
      <c r="X8" s="96"/>
      <c r="Y8" s="96"/>
      <c r="Z8" s="96"/>
      <c r="AA8" s="96"/>
      <c r="AB8" s="96"/>
      <c r="AC8" s="96"/>
      <c r="AD8" s="96"/>
      <c r="AE8" s="96"/>
      <c r="AF8" s="96"/>
      <c r="AG8" s="97"/>
      <c r="AH8" s="94"/>
      <c r="AI8" s="738"/>
      <c r="AJ8" s="744"/>
      <c r="AK8" s="744"/>
      <c r="AL8" s="744"/>
      <c r="AM8" s="744"/>
      <c r="AN8" s="744"/>
      <c r="AO8" s="744"/>
      <c r="AP8" s="744"/>
      <c r="AQ8" s="744"/>
      <c r="AR8" s="744"/>
      <c r="AS8" s="744"/>
      <c r="AT8" s="744"/>
      <c r="AU8" s="744"/>
      <c r="AV8" s="739"/>
      <c r="AW8" s="732"/>
      <c r="AX8" s="732"/>
      <c r="AY8" s="732"/>
      <c r="AZ8" s="732"/>
    </row>
    <row r="9" spans="1:52" ht="15" customHeight="1">
      <c r="A9" s="746" t="s">
        <v>165</v>
      </c>
      <c r="B9" s="747"/>
      <c r="C9" s="748"/>
      <c r="D9" s="749" t="s">
        <v>166</v>
      </c>
      <c r="E9" s="750"/>
      <c r="F9" s="750"/>
      <c r="G9" s="750"/>
      <c r="H9" s="750"/>
      <c r="I9" s="750"/>
      <c r="J9" s="750"/>
      <c r="K9" s="730"/>
      <c r="L9" s="730"/>
      <c r="M9" s="730"/>
      <c r="N9" s="730"/>
      <c r="O9" s="730"/>
      <c r="P9" s="730"/>
      <c r="Q9" s="730"/>
      <c r="R9" s="730"/>
      <c r="S9" s="730"/>
      <c r="T9" s="730"/>
      <c r="U9" s="730"/>
      <c r="V9" s="730"/>
      <c r="W9" s="730"/>
      <c r="X9" s="730"/>
      <c r="Y9" s="730"/>
      <c r="Z9" s="730"/>
      <c r="AA9" s="730"/>
      <c r="AB9" s="730"/>
      <c r="AC9" s="730"/>
      <c r="AD9" s="730"/>
      <c r="AE9" s="730"/>
      <c r="AF9" s="730"/>
      <c r="AG9" s="731"/>
      <c r="AH9" s="98"/>
      <c r="AI9" s="738"/>
      <c r="AJ9" s="744"/>
      <c r="AK9" s="744"/>
      <c r="AL9" s="744"/>
      <c r="AM9" s="744"/>
      <c r="AN9" s="744"/>
      <c r="AO9" s="744"/>
      <c r="AP9" s="744"/>
      <c r="AQ9" s="744"/>
      <c r="AR9" s="744"/>
      <c r="AS9" s="744"/>
      <c r="AT9" s="744"/>
      <c r="AU9" s="744"/>
      <c r="AV9" s="739"/>
      <c r="AW9" s="732"/>
      <c r="AX9" s="732"/>
      <c r="AY9" s="732"/>
      <c r="AZ9" s="732"/>
    </row>
    <row r="10" spans="1:52" ht="15" customHeight="1">
      <c r="A10" s="726" t="s">
        <v>167</v>
      </c>
      <c r="B10" s="727"/>
      <c r="C10" s="728"/>
      <c r="D10" s="729" t="s">
        <v>168</v>
      </c>
      <c r="E10" s="730"/>
      <c r="F10" s="730"/>
      <c r="G10" s="730"/>
      <c r="H10" s="730"/>
      <c r="I10" s="730"/>
      <c r="J10" s="730"/>
      <c r="K10" s="730"/>
      <c r="L10" s="730"/>
      <c r="M10" s="730"/>
      <c r="N10" s="730"/>
      <c r="O10" s="730"/>
      <c r="P10" s="730"/>
      <c r="Q10" s="730"/>
      <c r="R10" s="730"/>
      <c r="S10" s="730"/>
      <c r="T10" s="730"/>
      <c r="U10" s="730"/>
      <c r="V10" s="730"/>
      <c r="W10" s="730"/>
      <c r="X10" s="730"/>
      <c r="Y10" s="730"/>
      <c r="Z10" s="730"/>
      <c r="AA10" s="730"/>
      <c r="AB10" s="730"/>
      <c r="AC10" s="730"/>
      <c r="AD10" s="730"/>
      <c r="AE10" s="730"/>
      <c r="AF10" s="730"/>
      <c r="AG10" s="731"/>
      <c r="AH10" s="100"/>
      <c r="AI10" s="740"/>
      <c r="AJ10" s="745"/>
      <c r="AK10" s="745"/>
      <c r="AL10" s="745"/>
      <c r="AM10" s="745"/>
      <c r="AN10" s="745"/>
      <c r="AO10" s="745"/>
      <c r="AP10" s="745"/>
      <c r="AQ10" s="745"/>
      <c r="AR10" s="745"/>
      <c r="AS10" s="745"/>
      <c r="AT10" s="745"/>
      <c r="AU10" s="745"/>
      <c r="AV10" s="741"/>
      <c r="AW10" s="732"/>
      <c r="AX10" s="732"/>
      <c r="AY10" s="732"/>
      <c r="AZ10" s="732"/>
    </row>
    <row r="11" spans="1:52" ht="40.15" customHeight="1">
      <c r="A11" s="719" t="s">
        <v>169</v>
      </c>
      <c r="B11" s="725"/>
      <c r="C11" s="725"/>
      <c r="D11" s="725"/>
      <c r="E11" s="725"/>
      <c r="F11" s="720"/>
      <c r="G11" s="719" t="s">
        <v>170</v>
      </c>
      <c r="H11" s="720"/>
      <c r="I11" s="723" t="s">
        <v>171</v>
      </c>
      <c r="J11" s="723" t="s">
        <v>172</v>
      </c>
      <c r="K11" s="723" t="s">
        <v>173</v>
      </c>
      <c r="L11" s="723" t="s">
        <v>174</v>
      </c>
      <c r="M11" s="723" t="s">
        <v>175</v>
      </c>
      <c r="N11" s="723" t="s">
        <v>176</v>
      </c>
      <c r="O11" s="719" t="s">
        <v>177</v>
      </c>
      <c r="P11" s="725"/>
      <c r="Q11" s="725"/>
      <c r="R11" s="725"/>
      <c r="S11" s="720"/>
      <c r="T11" s="723" t="s">
        <v>178</v>
      </c>
      <c r="U11" s="723" t="s">
        <v>179</v>
      </c>
      <c r="V11" s="716" t="s">
        <v>180</v>
      </c>
      <c r="W11" s="717"/>
      <c r="X11" s="717"/>
      <c r="Y11" s="717"/>
      <c r="Z11" s="717"/>
      <c r="AA11" s="717"/>
      <c r="AB11" s="717"/>
      <c r="AC11" s="717"/>
      <c r="AD11" s="717"/>
      <c r="AE11" s="717"/>
      <c r="AF11" s="717"/>
      <c r="AG11" s="718"/>
      <c r="AH11" s="371"/>
      <c r="AI11" s="716" t="s">
        <v>181</v>
      </c>
      <c r="AJ11" s="717"/>
      <c r="AK11" s="717"/>
      <c r="AL11" s="717"/>
      <c r="AM11" s="717"/>
      <c r="AN11" s="717"/>
      <c r="AO11" s="717"/>
      <c r="AP11" s="717"/>
      <c r="AQ11" s="717"/>
      <c r="AR11" s="717"/>
      <c r="AS11" s="717"/>
      <c r="AT11" s="718"/>
      <c r="AU11" s="719" t="s">
        <v>25</v>
      </c>
      <c r="AV11" s="720"/>
      <c r="AW11" s="732"/>
      <c r="AX11" s="732"/>
      <c r="AY11" s="732"/>
      <c r="AZ11" s="732"/>
    </row>
    <row r="12" spans="1:52" ht="42.75">
      <c r="A12" s="101" t="s">
        <v>182</v>
      </c>
      <c r="B12" s="101" t="s">
        <v>183</v>
      </c>
      <c r="C12" s="101" t="s">
        <v>184</v>
      </c>
      <c r="D12" s="101" t="s">
        <v>185</v>
      </c>
      <c r="E12" s="101" t="s">
        <v>186</v>
      </c>
      <c r="F12" s="101" t="s">
        <v>187</v>
      </c>
      <c r="G12" s="101" t="s">
        <v>188</v>
      </c>
      <c r="H12" s="101" t="s">
        <v>189</v>
      </c>
      <c r="I12" s="724"/>
      <c r="J12" s="724"/>
      <c r="K12" s="724"/>
      <c r="L12" s="724"/>
      <c r="M12" s="724"/>
      <c r="N12" s="724"/>
      <c r="O12" s="101">
        <v>2020</v>
      </c>
      <c r="P12" s="101">
        <v>2021</v>
      </c>
      <c r="Q12" s="101">
        <v>2022</v>
      </c>
      <c r="R12" s="101">
        <v>2023</v>
      </c>
      <c r="S12" s="101">
        <v>2024</v>
      </c>
      <c r="T12" s="724"/>
      <c r="U12" s="724"/>
      <c r="V12" s="102" t="s">
        <v>63</v>
      </c>
      <c r="W12" s="102" t="s">
        <v>64</v>
      </c>
      <c r="X12" s="102" t="s">
        <v>65</v>
      </c>
      <c r="Y12" s="102" t="s">
        <v>66</v>
      </c>
      <c r="Z12" s="102" t="s">
        <v>67</v>
      </c>
      <c r="AA12" s="102" t="s">
        <v>68</v>
      </c>
      <c r="AB12" s="102" t="s">
        <v>69</v>
      </c>
      <c r="AC12" s="102" t="s">
        <v>70</v>
      </c>
      <c r="AD12" s="102" t="s">
        <v>71</v>
      </c>
      <c r="AE12" s="102" t="s">
        <v>72</v>
      </c>
      <c r="AF12" s="102" t="s">
        <v>73</v>
      </c>
      <c r="AG12" s="102" t="s">
        <v>41</v>
      </c>
      <c r="AH12" s="102"/>
      <c r="AI12" s="102" t="s">
        <v>63</v>
      </c>
      <c r="AJ12" s="102" t="s">
        <v>64</v>
      </c>
      <c r="AK12" s="102" t="s">
        <v>65</v>
      </c>
      <c r="AL12" s="102" t="s">
        <v>66</v>
      </c>
      <c r="AM12" s="102" t="s">
        <v>67</v>
      </c>
      <c r="AN12" s="102" t="s">
        <v>68</v>
      </c>
      <c r="AO12" s="102" t="s">
        <v>69</v>
      </c>
      <c r="AP12" s="102" t="s">
        <v>70</v>
      </c>
      <c r="AQ12" s="102" t="s">
        <v>71</v>
      </c>
      <c r="AR12" s="102" t="s">
        <v>72</v>
      </c>
      <c r="AS12" s="102" t="s">
        <v>73</v>
      </c>
      <c r="AT12" s="102" t="s">
        <v>41</v>
      </c>
      <c r="AU12" s="101" t="s">
        <v>190</v>
      </c>
      <c r="AV12" s="103" t="s">
        <v>191</v>
      </c>
      <c r="AW12" s="724"/>
      <c r="AX12" s="724"/>
      <c r="AY12" s="724"/>
      <c r="AZ12" s="724"/>
    </row>
    <row r="13" spans="1:52" ht="361.5" customHeight="1">
      <c r="A13" s="187">
        <v>452</v>
      </c>
      <c r="B13" s="91"/>
      <c r="C13" s="91"/>
      <c r="D13" s="91"/>
      <c r="E13" s="91"/>
      <c r="F13" s="144" t="s">
        <v>192</v>
      </c>
      <c r="G13" s="143"/>
      <c r="H13" s="188" t="s">
        <v>193</v>
      </c>
      <c r="I13" s="188" t="s">
        <v>194</v>
      </c>
      <c r="J13" s="188" t="s">
        <v>195</v>
      </c>
      <c r="K13" s="188" t="s">
        <v>196</v>
      </c>
      <c r="L13" s="188">
        <v>100</v>
      </c>
      <c r="M13" s="188" t="s">
        <v>197</v>
      </c>
      <c r="N13" s="188" t="s">
        <v>198</v>
      </c>
      <c r="O13" s="189">
        <v>0.1</v>
      </c>
      <c r="P13" s="190">
        <v>0.33</v>
      </c>
      <c r="Q13" s="190">
        <v>0.6</v>
      </c>
      <c r="R13" s="191">
        <v>0.85</v>
      </c>
      <c r="S13" s="191">
        <v>1</v>
      </c>
      <c r="T13" s="192" t="s">
        <v>199</v>
      </c>
      <c r="U13" s="192" t="s">
        <v>200</v>
      </c>
      <c r="V13" s="104">
        <v>0.6</v>
      </c>
      <c r="W13" s="104"/>
      <c r="X13" s="104">
        <v>0.03</v>
      </c>
      <c r="Y13" s="104">
        <v>0.03</v>
      </c>
      <c r="Z13" s="104">
        <v>0.03</v>
      </c>
      <c r="AA13" s="104">
        <v>0.03</v>
      </c>
      <c r="AB13" s="104">
        <v>0.03</v>
      </c>
      <c r="AC13" s="104">
        <v>0.02</v>
      </c>
      <c r="AD13" s="104">
        <v>0.02</v>
      </c>
      <c r="AE13" s="104">
        <v>0.02</v>
      </c>
      <c r="AF13" s="104">
        <v>0.02</v>
      </c>
      <c r="AG13" s="104">
        <v>0.02</v>
      </c>
      <c r="AH13" s="104">
        <f>V13+W13+X13+Y13+Z13+AA13+AB13+AC13+AD13+AE13+AF13+AG13</f>
        <v>0.8500000000000002</v>
      </c>
      <c r="AI13" s="105">
        <v>0.6</v>
      </c>
      <c r="AJ13" s="106"/>
      <c r="AK13" s="247">
        <v>0.03</v>
      </c>
      <c r="AL13" s="247">
        <v>0.03</v>
      </c>
      <c r="AM13" s="247">
        <v>0.03</v>
      </c>
      <c r="AN13" s="247">
        <v>0.03</v>
      </c>
      <c r="AO13" s="247">
        <v>0.03</v>
      </c>
      <c r="AP13" s="247">
        <v>0.02</v>
      </c>
      <c r="AQ13" s="247">
        <v>0.05</v>
      </c>
      <c r="AR13" s="247">
        <v>0.01</v>
      </c>
      <c r="AS13" s="247">
        <v>0.01</v>
      </c>
      <c r="AT13" s="377">
        <v>0.01</v>
      </c>
      <c r="AU13" s="247">
        <f>SUM(AJ13:AT13)</f>
        <v>0.25</v>
      </c>
      <c r="AV13" s="247">
        <f>SUM(AI13:AT13)</f>
        <v>0.8500000000000002</v>
      </c>
      <c r="AW13" s="376" t="s">
        <v>201</v>
      </c>
      <c r="AX13" s="373" t="s">
        <v>202</v>
      </c>
      <c r="AY13" s="373" t="s">
        <v>152</v>
      </c>
      <c r="AZ13" s="373" t="s">
        <v>152</v>
      </c>
    </row>
    <row r="14" spans="1:52" ht="298.89999999999998" customHeight="1">
      <c r="A14" s="187">
        <v>452</v>
      </c>
      <c r="B14" s="91"/>
      <c r="C14" s="91"/>
      <c r="D14" s="91"/>
      <c r="E14" s="91"/>
      <c r="F14" s="144" t="s">
        <v>203</v>
      </c>
      <c r="G14" s="143"/>
      <c r="H14" s="188" t="s">
        <v>193</v>
      </c>
      <c r="I14" s="188" t="s">
        <v>194</v>
      </c>
      <c r="J14" s="188" t="s">
        <v>204</v>
      </c>
      <c r="K14" s="188" t="s">
        <v>196</v>
      </c>
      <c r="L14" s="188">
        <v>100</v>
      </c>
      <c r="M14" s="188" t="s">
        <v>197</v>
      </c>
      <c r="N14" s="188" t="s">
        <v>205</v>
      </c>
      <c r="O14" s="189">
        <v>0.1</v>
      </c>
      <c r="P14" s="190">
        <v>0.33</v>
      </c>
      <c r="Q14" s="190">
        <v>0.6</v>
      </c>
      <c r="R14" s="191">
        <v>0.85</v>
      </c>
      <c r="S14" s="191">
        <v>1</v>
      </c>
      <c r="T14" s="192" t="s">
        <v>199</v>
      </c>
      <c r="U14" s="192" t="s">
        <v>206</v>
      </c>
      <c r="V14" s="104">
        <v>0.6</v>
      </c>
      <c r="W14" s="104"/>
      <c r="X14" s="104">
        <v>0.03</v>
      </c>
      <c r="Y14" s="104">
        <v>0.03</v>
      </c>
      <c r="Z14" s="104">
        <v>0.03</v>
      </c>
      <c r="AA14" s="104">
        <v>0.03</v>
      </c>
      <c r="AB14" s="104">
        <v>0.03</v>
      </c>
      <c r="AC14" s="104">
        <v>0.02</v>
      </c>
      <c r="AD14" s="104">
        <v>0.02</v>
      </c>
      <c r="AE14" s="104">
        <v>0.02</v>
      </c>
      <c r="AF14" s="104">
        <v>0.02</v>
      </c>
      <c r="AG14" s="104">
        <v>0.02</v>
      </c>
      <c r="AH14" s="104">
        <f>V14+W14+X14+Y14+Z14+AA14+AB14+AC14+AD14+AE14+AF14+AG14</f>
        <v>0.8500000000000002</v>
      </c>
      <c r="AI14" s="105">
        <v>0.6</v>
      </c>
      <c r="AJ14" s="106"/>
      <c r="AK14" s="247">
        <v>0.03</v>
      </c>
      <c r="AL14" s="247">
        <v>0.03</v>
      </c>
      <c r="AM14" s="247">
        <v>0.03</v>
      </c>
      <c r="AN14" s="247">
        <v>0.03</v>
      </c>
      <c r="AO14" s="247">
        <v>0.03</v>
      </c>
      <c r="AP14" s="247">
        <v>0.02</v>
      </c>
      <c r="AQ14" s="247">
        <v>0.02</v>
      </c>
      <c r="AR14" s="247">
        <v>0.02</v>
      </c>
      <c r="AS14" s="247">
        <v>0.02</v>
      </c>
      <c r="AT14" s="247">
        <v>0.02</v>
      </c>
      <c r="AU14" s="247">
        <f>SUM(AJ14:AT14)</f>
        <v>0.24999999999999994</v>
      </c>
      <c r="AV14" s="247">
        <f>SUM(AI14:AT14)</f>
        <v>0.8500000000000002</v>
      </c>
      <c r="AW14" s="291" t="s">
        <v>207</v>
      </c>
      <c r="AX14" s="291" t="s">
        <v>208</v>
      </c>
      <c r="AY14" s="108" t="s">
        <v>152</v>
      </c>
      <c r="AZ14" s="108" t="s">
        <v>152</v>
      </c>
    </row>
    <row r="15" spans="1:52" ht="355.9" customHeight="1">
      <c r="A15" s="187">
        <v>454</v>
      </c>
      <c r="B15" s="91"/>
      <c r="C15" s="91"/>
      <c r="D15" s="91">
        <v>34</v>
      </c>
      <c r="E15" s="91"/>
      <c r="F15" s="91"/>
      <c r="G15" s="143"/>
      <c r="H15" s="188" t="s">
        <v>193</v>
      </c>
      <c r="I15" s="188" t="s">
        <v>209</v>
      </c>
      <c r="J15" s="188" t="s">
        <v>210</v>
      </c>
      <c r="K15" s="91" t="s">
        <v>211</v>
      </c>
      <c r="L15" s="91">
        <v>16</v>
      </c>
      <c r="M15" s="91" t="s">
        <v>212</v>
      </c>
      <c r="N15" s="188" t="s">
        <v>213</v>
      </c>
      <c r="O15" s="248">
        <v>1</v>
      </c>
      <c r="P15" s="248">
        <v>5</v>
      </c>
      <c r="Q15" s="248">
        <v>7</v>
      </c>
      <c r="R15" s="248">
        <v>2</v>
      </c>
      <c r="S15" s="248">
        <v>1</v>
      </c>
      <c r="T15" s="91" t="s">
        <v>199</v>
      </c>
      <c r="U15" s="143" t="s">
        <v>214</v>
      </c>
      <c r="V15" s="249"/>
      <c r="W15" s="249"/>
      <c r="X15" s="249"/>
      <c r="Y15" s="250">
        <v>1</v>
      </c>
      <c r="Z15" s="250"/>
      <c r="AA15" s="250"/>
      <c r="AB15" s="250"/>
      <c r="AC15" s="250"/>
      <c r="AD15" s="250">
        <v>1</v>
      </c>
      <c r="AE15" s="249"/>
      <c r="AF15" s="249"/>
      <c r="AG15" s="249"/>
      <c r="AH15" s="250">
        <v>2</v>
      </c>
      <c r="AI15" s="249"/>
      <c r="AJ15" s="249"/>
      <c r="AK15" s="249"/>
      <c r="AL15" s="249">
        <v>1</v>
      </c>
      <c r="AM15" s="249"/>
      <c r="AN15" s="249"/>
      <c r="AO15" s="249"/>
      <c r="AP15" s="249">
        <v>1</v>
      </c>
      <c r="AQ15" s="249"/>
      <c r="AR15" s="107"/>
      <c r="AS15" s="247"/>
      <c r="AT15" s="107"/>
      <c r="AU15" s="107">
        <f>SUM(AI15:AT15)</f>
        <v>2</v>
      </c>
      <c r="AV15" s="247">
        <v>1</v>
      </c>
      <c r="AW15" s="255" t="s">
        <v>215</v>
      </c>
      <c r="AX15" s="291" t="s">
        <v>216</v>
      </c>
      <c r="AY15" s="108" t="s">
        <v>152</v>
      </c>
      <c r="AZ15" s="108" t="s">
        <v>152</v>
      </c>
    </row>
    <row r="16" spans="1:52" ht="259.5" customHeight="1">
      <c r="A16" s="187"/>
      <c r="B16" s="91"/>
      <c r="C16" s="91"/>
      <c r="D16" s="91"/>
      <c r="E16" s="91"/>
      <c r="F16" s="91"/>
      <c r="G16" s="143" t="s">
        <v>217</v>
      </c>
      <c r="H16" s="188" t="s">
        <v>218</v>
      </c>
      <c r="I16" s="188" t="s">
        <v>219</v>
      </c>
      <c r="J16" s="193" t="s">
        <v>220</v>
      </c>
      <c r="K16" s="91" t="s">
        <v>211</v>
      </c>
      <c r="L16" s="107"/>
      <c r="M16" s="194" t="s">
        <v>197</v>
      </c>
      <c r="N16" s="193" t="s">
        <v>221</v>
      </c>
      <c r="O16" s="105"/>
      <c r="P16" s="105"/>
      <c r="Q16" s="105">
        <v>1</v>
      </c>
      <c r="R16" s="105"/>
      <c r="S16" s="105"/>
      <c r="T16" s="91" t="s">
        <v>222</v>
      </c>
      <c r="U16" s="143" t="s">
        <v>223</v>
      </c>
      <c r="V16" s="195"/>
      <c r="W16" s="196"/>
      <c r="X16" s="196">
        <v>0.25</v>
      </c>
      <c r="Y16" s="197"/>
      <c r="Z16" s="197"/>
      <c r="AA16" s="196">
        <v>0.25</v>
      </c>
      <c r="AB16" s="197"/>
      <c r="AC16" s="197"/>
      <c r="AD16" s="196">
        <v>0.25</v>
      </c>
      <c r="AE16" s="197"/>
      <c r="AF16" s="197"/>
      <c r="AG16" s="196">
        <v>0.25</v>
      </c>
      <c r="AH16" s="104">
        <f>V16+W16+X16+Y16+Z16+AA16+AB16+AC16+AD16+AE16+AF16+AG16</f>
        <v>1</v>
      </c>
      <c r="AI16" s="107"/>
      <c r="AJ16" s="107"/>
      <c r="AK16" s="247">
        <v>0.25</v>
      </c>
      <c r="AL16" s="107"/>
      <c r="AM16" s="107"/>
      <c r="AN16" s="247">
        <v>0.25</v>
      </c>
      <c r="AO16" s="107"/>
      <c r="AP16" s="107"/>
      <c r="AQ16" s="247">
        <v>0.25</v>
      </c>
      <c r="AR16" s="107"/>
      <c r="AS16" s="107"/>
      <c r="AT16" s="247">
        <v>0.25</v>
      </c>
      <c r="AU16" s="289">
        <f>SUM(AI16:AT16)</f>
        <v>1</v>
      </c>
      <c r="AV16" s="247">
        <f>SUM(AI16:AT16)</f>
        <v>1</v>
      </c>
      <c r="AW16" s="139" t="s">
        <v>224</v>
      </c>
      <c r="AX16" s="373" t="s">
        <v>225</v>
      </c>
      <c r="AY16" s="373" t="s">
        <v>152</v>
      </c>
      <c r="AZ16" s="373" t="s">
        <v>152</v>
      </c>
    </row>
    <row r="17" spans="1:52" ht="409.5" customHeight="1">
      <c r="A17" s="187"/>
      <c r="B17" s="91"/>
      <c r="C17" s="91"/>
      <c r="D17" s="91"/>
      <c r="E17" s="91"/>
      <c r="F17" s="91"/>
      <c r="G17" s="143" t="s">
        <v>217</v>
      </c>
      <c r="H17" s="188" t="s">
        <v>226</v>
      </c>
      <c r="I17" s="188" t="s">
        <v>219</v>
      </c>
      <c r="J17" s="193" t="s">
        <v>227</v>
      </c>
      <c r="K17" s="91" t="s">
        <v>211</v>
      </c>
      <c r="L17" s="107"/>
      <c r="M17" s="91" t="s">
        <v>197</v>
      </c>
      <c r="N17" s="193" t="s">
        <v>228</v>
      </c>
      <c r="O17" s="105"/>
      <c r="P17" s="105"/>
      <c r="Q17" s="105">
        <v>1</v>
      </c>
      <c r="R17" s="105"/>
      <c r="S17" s="105"/>
      <c r="T17" s="91" t="s">
        <v>222</v>
      </c>
      <c r="U17" s="143" t="s">
        <v>229</v>
      </c>
      <c r="V17" s="195"/>
      <c r="W17" s="196"/>
      <c r="X17" s="196">
        <v>0.25</v>
      </c>
      <c r="Y17" s="197"/>
      <c r="Z17" s="197"/>
      <c r="AA17" s="196">
        <v>0.25</v>
      </c>
      <c r="AB17" s="197"/>
      <c r="AC17" s="197"/>
      <c r="AD17" s="196">
        <v>0.25</v>
      </c>
      <c r="AE17" s="197"/>
      <c r="AF17" s="197"/>
      <c r="AG17" s="196">
        <v>0.25</v>
      </c>
      <c r="AH17" s="104">
        <f>V17+W17+X17+Y17+Z17+AA17+AB17+AC17+AD17+AE17+AF17+AG17</f>
        <v>1</v>
      </c>
      <c r="AI17" s="107"/>
      <c r="AJ17" s="107"/>
      <c r="AK17" s="247">
        <v>0.25</v>
      </c>
      <c r="AL17" s="107"/>
      <c r="AM17" s="107"/>
      <c r="AN17" s="247">
        <v>0.25</v>
      </c>
      <c r="AO17" s="107"/>
      <c r="AP17" s="107"/>
      <c r="AQ17" s="247">
        <v>0.25</v>
      </c>
      <c r="AR17" s="107"/>
      <c r="AS17" s="107"/>
      <c r="AT17" s="247">
        <v>0.25</v>
      </c>
      <c r="AU17" s="289">
        <f>SUM(AI17:AT17)</f>
        <v>1</v>
      </c>
      <c r="AV17" s="247">
        <f>SUM(AI17:AT17)</f>
        <v>1</v>
      </c>
      <c r="AW17" s="374" t="s">
        <v>230</v>
      </c>
      <c r="AX17" s="375" t="s">
        <v>231</v>
      </c>
      <c r="AY17" s="375" t="s">
        <v>152</v>
      </c>
      <c r="AZ17" s="375" t="s">
        <v>152</v>
      </c>
    </row>
    <row r="18" spans="1:52" ht="77.25" customHeight="1">
      <c r="A18" s="721" t="s">
        <v>232</v>
      </c>
      <c r="B18" s="721"/>
      <c r="C18" s="721"/>
      <c r="D18" s="715" t="s">
        <v>233</v>
      </c>
      <c r="E18" s="715"/>
      <c r="F18" s="715"/>
      <c r="G18" s="715"/>
      <c r="H18" s="715"/>
      <c r="I18" s="715"/>
      <c r="J18" s="722" t="s">
        <v>234</v>
      </c>
      <c r="K18" s="722"/>
      <c r="L18" s="722"/>
      <c r="M18" s="722"/>
      <c r="N18" s="722"/>
      <c r="O18" s="722"/>
      <c r="P18" s="715" t="s">
        <v>233</v>
      </c>
      <c r="Q18" s="715"/>
      <c r="R18" s="715"/>
      <c r="S18" s="715"/>
      <c r="T18" s="715"/>
      <c r="U18" s="715"/>
      <c r="V18" s="715" t="s">
        <v>233</v>
      </c>
      <c r="W18" s="715"/>
      <c r="X18" s="715"/>
      <c r="Y18" s="715"/>
      <c r="Z18" s="715"/>
      <c r="AA18" s="715"/>
      <c r="AB18" s="715"/>
      <c r="AC18" s="715"/>
      <c r="AD18" s="715" t="s">
        <v>233</v>
      </c>
      <c r="AE18" s="715"/>
      <c r="AF18" s="715"/>
      <c r="AG18" s="715"/>
      <c r="AH18" s="715"/>
      <c r="AI18" s="715"/>
      <c r="AJ18" s="715"/>
      <c r="AK18" s="715"/>
      <c r="AL18" s="715"/>
      <c r="AM18" s="715"/>
      <c r="AN18" s="715"/>
      <c r="AO18" s="715"/>
      <c r="AP18" s="715"/>
      <c r="AQ18" s="722" t="s">
        <v>235</v>
      </c>
      <c r="AR18" s="722"/>
      <c r="AS18" s="722"/>
      <c r="AT18" s="722"/>
      <c r="AU18" s="715" t="s">
        <v>236</v>
      </c>
      <c r="AV18" s="715"/>
      <c r="AW18" s="715"/>
      <c r="AX18" s="715"/>
      <c r="AY18" s="715"/>
      <c r="AZ18" s="715"/>
    </row>
    <row r="19" spans="1:52">
      <c r="A19" s="721"/>
      <c r="B19" s="721"/>
      <c r="C19" s="721"/>
      <c r="D19" s="715" t="s">
        <v>237</v>
      </c>
      <c r="E19" s="715"/>
      <c r="F19" s="715"/>
      <c r="G19" s="715"/>
      <c r="H19" s="715"/>
      <c r="I19" s="715"/>
      <c r="J19" s="722"/>
      <c r="K19" s="722"/>
      <c r="L19" s="722"/>
      <c r="M19" s="722"/>
      <c r="N19" s="722"/>
      <c r="O19" s="722"/>
      <c r="P19" s="715" t="s">
        <v>238</v>
      </c>
      <c r="Q19" s="715"/>
      <c r="R19" s="715"/>
      <c r="S19" s="715"/>
      <c r="T19" s="715"/>
      <c r="U19" s="715"/>
      <c r="V19" s="715" t="s">
        <v>239</v>
      </c>
      <c r="W19" s="715"/>
      <c r="X19" s="715"/>
      <c r="Y19" s="715"/>
      <c r="Z19" s="715"/>
      <c r="AA19" s="715"/>
      <c r="AB19" s="715"/>
      <c r="AC19" s="715"/>
      <c r="AD19" s="715" t="s">
        <v>240</v>
      </c>
      <c r="AE19" s="715"/>
      <c r="AF19" s="715"/>
      <c r="AG19" s="715"/>
      <c r="AH19" s="715"/>
      <c r="AI19" s="715"/>
      <c r="AJ19" s="715"/>
      <c r="AK19" s="715"/>
      <c r="AL19" s="715"/>
      <c r="AM19" s="715"/>
      <c r="AN19" s="715"/>
      <c r="AO19" s="715"/>
      <c r="AP19" s="715"/>
      <c r="AQ19" s="722"/>
      <c r="AR19" s="722"/>
      <c r="AS19" s="722"/>
      <c r="AT19" s="722"/>
      <c r="AU19" s="715" t="s">
        <v>240</v>
      </c>
      <c r="AV19" s="715"/>
      <c r="AW19" s="715"/>
      <c r="AX19" s="715"/>
      <c r="AY19" s="715"/>
      <c r="AZ19" s="715"/>
    </row>
    <row r="20" spans="1:52" ht="16.149999999999999" customHeight="1">
      <c r="A20" s="721"/>
      <c r="B20" s="721"/>
      <c r="C20" s="721"/>
      <c r="D20" s="715" t="s">
        <v>241</v>
      </c>
      <c r="E20" s="715"/>
      <c r="F20" s="715"/>
      <c r="G20" s="715"/>
      <c r="H20" s="715"/>
      <c r="I20" s="715"/>
      <c r="J20" s="722"/>
      <c r="K20" s="722"/>
      <c r="L20" s="722"/>
      <c r="M20" s="722"/>
      <c r="N20" s="722"/>
      <c r="O20" s="722"/>
      <c r="P20" s="715" t="s">
        <v>242</v>
      </c>
      <c r="Q20" s="715"/>
      <c r="R20" s="715"/>
      <c r="S20" s="715"/>
      <c r="T20" s="715"/>
      <c r="U20" s="715"/>
      <c r="V20" s="715" t="s">
        <v>243</v>
      </c>
      <c r="W20" s="715"/>
      <c r="X20" s="715"/>
      <c r="Y20" s="715"/>
      <c r="Z20" s="715"/>
      <c r="AA20" s="715"/>
      <c r="AB20" s="715"/>
      <c r="AC20" s="715"/>
      <c r="AD20" s="715" t="s">
        <v>244</v>
      </c>
      <c r="AE20" s="715"/>
      <c r="AF20" s="715"/>
      <c r="AG20" s="715"/>
      <c r="AH20" s="715"/>
      <c r="AI20" s="715"/>
      <c r="AJ20" s="715"/>
      <c r="AK20" s="715"/>
      <c r="AL20" s="715"/>
      <c r="AM20" s="715"/>
      <c r="AN20" s="715"/>
      <c r="AO20" s="715"/>
      <c r="AP20" s="715"/>
      <c r="AQ20" s="722"/>
      <c r="AR20" s="722"/>
      <c r="AS20" s="722"/>
      <c r="AT20" s="722"/>
      <c r="AU20" s="715" t="s">
        <v>245</v>
      </c>
      <c r="AV20" s="715"/>
      <c r="AW20" s="715"/>
      <c r="AX20" s="715"/>
      <c r="AY20" s="715"/>
      <c r="AZ20" s="715"/>
    </row>
  </sheetData>
  <mergeCells count="56">
    <mergeCell ref="A1:AX1"/>
    <mergeCell ref="AY1:AZ1"/>
    <mergeCell ref="A2:AX2"/>
    <mergeCell ref="AY2:AZ2"/>
    <mergeCell ref="A3:AX4"/>
    <mergeCell ref="AY3:AZ3"/>
    <mergeCell ref="AY4:AZ4"/>
    <mergeCell ref="AZ5:AZ12"/>
    <mergeCell ref="A6:C8"/>
    <mergeCell ref="D6:E8"/>
    <mergeCell ref="F6:G8"/>
    <mergeCell ref="H6:I6"/>
    <mergeCell ref="A5:AG5"/>
    <mergeCell ref="AI5:AV10"/>
    <mergeCell ref="AW5:AW12"/>
    <mergeCell ref="AX5:AX12"/>
    <mergeCell ref="AY5:AY12"/>
    <mergeCell ref="L11:L12"/>
    <mergeCell ref="K6:U8"/>
    <mergeCell ref="H7:I7"/>
    <mergeCell ref="H8:I8"/>
    <mergeCell ref="A9:C9"/>
    <mergeCell ref="D9:AG9"/>
    <mergeCell ref="A10:C10"/>
    <mergeCell ref="D10:AG10"/>
    <mergeCell ref="A11:F11"/>
    <mergeCell ref="G11:H11"/>
    <mergeCell ref="I11:I12"/>
    <mergeCell ref="J11:J12"/>
    <mergeCell ref="K11:K12"/>
    <mergeCell ref="AI11:AT11"/>
    <mergeCell ref="AU11:AV11"/>
    <mergeCell ref="A18:C20"/>
    <mergeCell ref="D18:I18"/>
    <mergeCell ref="J18:O20"/>
    <mergeCell ref="P18:U18"/>
    <mergeCell ref="V18:AC18"/>
    <mergeCell ref="AD18:AP18"/>
    <mergeCell ref="AQ18:AT20"/>
    <mergeCell ref="AU18:AZ18"/>
    <mergeCell ref="M11:M12"/>
    <mergeCell ref="N11:N12"/>
    <mergeCell ref="O11:S11"/>
    <mergeCell ref="T11:T12"/>
    <mergeCell ref="U11:U12"/>
    <mergeCell ref="V11:AG11"/>
    <mergeCell ref="D20:I20"/>
    <mergeCell ref="P20:U20"/>
    <mergeCell ref="V20:AC20"/>
    <mergeCell ref="AD20:AP20"/>
    <mergeCell ref="AU20:AZ20"/>
    <mergeCell ref="D19:I19"/>
    <mergeCell ref="P19:U19"/>
    <mergeCell ref="V19:AC19"/>
    <mergeCell ref="AD19:AP19"/>
    <mergeCell ref="AU19:AZ19"/>
  </mergeCells>
  <printOptions horizontalCentered="1" verticalCentered="1"/>
  <pageMargins left="0.23622047244094491" right="0.23622047244094491" top="0.39370078740157483" bottom="0.39370078740157483" header="0.31496062992125984" footer="0.31496062992125984"/>
  <pageSetup paperSize="9"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K58"/>
  <sheetViews>
    <sheetView topLeftCell="A7" zoomScale="30" workbookViewId="0">
      <selection activeCell="A5" sqref="A5:AE5"/>
    </sheetView>
  </sheetViews>
  <sheetFormatPr baseColWidth="10" defaultColWidth="19.42578125" defaultRowHeight="15"/>
  <cols>
    <col min="1" max="1" width="29.42578125" style="88" bestFit="1" customWidth="1"/>
    <col min="2" max="17" width="11" style="88" customWidth="1"/>
    <col min="18" max="19" width="12.28515625" style="88" customWidth="1"/>
    <col min="20" max="23" width="8.28515625" style="88" customWidth="1"/>
    <col min="24" max="24" width="9.42578125" style="88" customWidth="1"/>
    <col min="25" max="25" width="8.28515625" style="88" customWidth="1"/>
    <col min="26" max="30" width="7.7109375" style="88" customWidth="1"/>
    <col min="31" max="31" width="11.28515625" style="88" customWidth="1"/>
    <col min="32" max="32" width="2.28515625" style="88" customWidth="1"/>
    <col min="33" max="33" width="19.42578125" style="88" customWidth="1"/>
    <col min="34" max="51" width="11.28515625" style="88" customWidth="1"/>
    <col min="52" max="63" width="8.7109375" style="88" customWidth="1"/>
    <col min="64" max="16384" width="19.42578125" style="88"/>
  </cols>
  <sheetData>
    <row r="1" spans="1:63" ht="16.149999999999999" customHeight="1">
      <c r="A1" s="766" t="s">
        <v>33</v>
      </c>
      <c r="B1" s="766"/>
      <c r="C1" s="766"/>
      <c r="D1" s="766"/>
      <c r="E1" s="766"/>
      <c r="F1" s="766"/>
      <c r="G1" s="766"/>
      <c r="H1" s="766"/>
      <c r="I1" s="766"/>
      <c r="J1" s="766"/>
      <c r="K1" s="766"/>
      <c r="L1" s="766"/>
      <c r="M1" s="766"/>
      <c r="N1" s="766"/>
      <c r="O1" s="766"/>
      <c r="P1" s="766"/>
      <c r="Q1" s="766"/>
      <c r="R1" s="766"/>
      <c r="S1" s="766"/>
      <c r="T1" s="766"/>
      <c r="U1" s="766"/>
      <c r="V1" s="766"/>
      <c r="W1" s="766"/>
      <c r="X1" s="766"/>
      <c r="Y1" s="766"/>
      <c r="Z1" s="766"/>
      <c r="AA1" s="766"/>
      <c r="AB1" s="766"/>
      <c r="AC1" s="766"/>
      <c r="AD1" s="766"/>
      <c r="AE1" s="766"/>
      <c r="AF1" s="766"/>
      <c r="AG1" s="766"/>
      <c r="AH1" s="766"/>
      <c r="AI1" s="766"/>
      <c r="AJ1" s="766"/>
      <c r="AK1" s="766"/>
      <c r="AL1" s="766"/>
      <c r="AM1" s="766"/>
      <c r="AN1" s="766"/>
      <c r="AO1" s="766"/>
      <c r="AP1" s="766"/>
      <c r="AQ1" s="766"/>
      <c r="AR1" s="766"/>
      <c r="AS1" s="766"/>
      <c r="AT1" s="766"/>
      <c r="AU1" s="766"/>
      <c r="AV1" s="766"/>
      <c r="AW1" s="766"/>
      <c r="AX1" s="766"/>
      <c r="AY1" s="766"/>
      <c r="AZ1" s="766"/>
      <c r="BA1" s="766"/>
      <c r="BB1" s="766"/>
      <c r="BC1" s="766"/>
      <c r="BD1" s="766"/>
      <c r="BE1" s="766"/>
      <c r="BF1" s="766"/>
      <c r="BG1" s="766"/>
      <c r="BH1" s="766"/>
      <c r="BI1" s="765" t="s">
        <v>246</v>
      </c>
      <c r="BJ1" s="765"/>
      <c r="BK1" s="765"/>
    </row>
    <row r="2" spans="1:63" ht="16.149999999999999" customHeight="1">
      <c r="A2" s="766" t="s">
        <v>35</v>
      </c>
      <c r="B2" s="766"/>
      <c r="C2" s="766"/>
      <c r="D2" s="766"/>
      <c r="E2" s="766"/>
      <c r="F2" s="766"/>
      <c r="G2" s="766"/>
      <c r="H2" s="766"/>
      <c r="I2" s="766"/>
      <c r="J2" s="766"/>
      <c r="K2" s="766"/>
      <c r="L2" s="766"/>
      <c r="M2" s="766"/>
      <c r="N2" s="766"/>
      <c r="O2" s="766"/>
      <c r="P2" s="766"/>
      <c r="Q2" s="766"/>
      <c r="R2" s="766"/>
      <c r="S2" s="766"/>
      <c r="T2" s="766"/>
      <c r="U2" s="766"/>
      <c r="V2" s="766"/>
      <c r="W2" s="766"/>
      <c r="X2" s="766"/>
      <c r="Y2" s="766"/>
      <c r="Z2" s="766"/>
      <c r="AA2" s="766"/>
      <c r="AB2" s="766"/>
      <c r="AC2" s="766"/>
      <c r="AD2" s="766"/>
      <c r="AE2" s="766"/>
      <c r="AF2" s="766"/>
      <c r="AG2" s="766"/>
      <c r="AH2" s="766"/>
      <c r="AI2" s="766"/>
      <c r="AJ2" s="766"/>
      <c r="AK2" s="766"/>
      <c r="AL2" s="766"/>
      <c r="AM2" s="766"/>
      <c r="AN2" s="766"/>
      <c r="AO2" s="766"/>
      <c r="AP2" s="766"/>
      <c r="AQ2" s="766"/>
      <c r="AR2" s="766"/>
      <c r="AS2" s="766"/>
      <c r="AT2" s="766"/>
      <c r="AU2" s="766"/>
      <c r="AV2" s="766"/>
      <c r="AW2" s="766"/>
      <c r="AX2" s="766"/>
      <c r="AY2" s="766"/>
      <c r="AZ2" s="766"/>
      <c r="BA2" s="766"/>
      <c r="BB2" s="766"/>
      <c r="BC2" s="766"/>
      <c r="BD2" s="766"/>
      <c r="BE2" s="766"/>
      <c r="BF2" s="766"/>
      <c r="BG2" s="766"/>
      <c r="BH2" s="766"/>
      <c r="BI2" s="765" t="s">
        <v>36</v>
      </c>
      <c r="BJ2" s="765"/>
      <c r="BK2" s="765"/>
    </row>
    <row r="3" spans="1:63" ht="26.1" customHeight="1">
      <c r="A3" s="766" t="s">
        <v>247</v>
      </c>
      <c r="B3" s="766"/>
      <c r="C3" s="766"/>
      <c r="D3" s="766"/>
      <c r="E3" s="766"/>
      <c r="F3" s="766"/>
      <c r="G3" s="766"/>
      <c r="H3" s="766"/>
      <c r="I3" s="766"/>
      <c r="J3" s="766"/>
      <c r="K3" s="766"/>
      <c r="L3" s="766"/>
      <c r="M3" s="766"/>
      <c r="N3" s="766"/>
      <c r="O3" s="766"/>
      <c r="P3" s="766"/>
      <c r="Q3" s="766"/>
      <c r="R3" s="766"/>
      <c r="S3" s="766"/>
      <c r="T3" s="766"/>
      <c r="U3" s="766"/>
      <c r="V3" s="766"/>
      <c r="W3" s="766"/>
      <c r="X3" s="766"/>
      <c r="Y3" s="766"/>
      <c r="Z3" s="766"/>
      <c r="AA3" s="766"/>
      <c r="AB3" s="766"/>
      <c r="AC3" s="766"/>
      <c r="AD3" s="766"/>
      <c r="AE3" s="766"/>
      <c r="AF3" s="766"/>
      <c r="AG3" s="766"/>
      <c r="AH3" s="766"/>
      <c r="AI3" s="766"/>
      <c r="AJ3" s="766"/>
      <c r="AK3" s="766"/>
      <c r="AL3" s="766"/>
      <c r="AM3" s="766"/>
      <c r="AN3" s="766"/>
      <c r="AO3" s="766"/>
      <c r="AP3" s="766"/>
      <c r="AQ3" s="766"/>
      <c r="AR3" s="766"/>
      <c r="AS3" s="766"/>
      <c r="AT3" s="766"/>
      <c r="AU3" s="766"/>
      <c r="AV3" s="766"/>
      <c r="AW3" s="766"/>
      <c r="AX3" s="766"/>
      <c r="AY3" s="766"/>
      <c r="AZ3" s="766"/>
      <c r="BA3" s="766"/>
      <c r="BB3" s="766"/>
      <c r="BC3" s="766"/>
      <c r="BD3" s="766"/>
      <c r="BE3" s="766"/>
      <c r="BF3" s="766"/>
      <c r="BG3" s="766"/>
      <c r="BH3" s="766"/>
      <c r="BI3" s="765" t="s">
        <v>38</v>
      </c>
      <c r="BJ3" s="765"/>
      <c r="BK3" s="765"/>
    </row>
    <row r="4" spans="1:63" ht="16.149999999999999" customHeight="1">
      <c r="A4" s="766" t="s">
        <v>248</v>
      </c>
      <c r="B4" s="766"/>
      <c r="C4" s="766"/>
      <c r="D4" s="766"/>
      <c r="E4" s="766"/>
      <c r="F4" s="766"/>
      <c r="G4" s="766"/>
      <c r="H4" s="766"/>
      <c r="I4" s="766"/>
      <c r="J4" s="766"/>
      <c r="K4" s="766"/>
      <c r="L4" s="766"/>
      <c r="M4" s="766"/>
      <c r="N4" s="766"/>
      <c r="O4" s="766"/>
      <c r="P4" s="766"/>
      <c r="Q4" s="766"/>
      <c r="R4" s="766"/>
      <c r="S4" s="766"/>
      <c r="T4" s="766"/>
      <c r="U4" s="766"/>
      <c r="V4" s="766"/>
      <c r="W4" s="766"/>
      <c r="X4" s="766"/>
      <c r="Y4" s="766"/>
      <c r="Z4" s="766"/>
      <c r="AA4" s="766"/>
      <c r="AB4" s="766"/>
      <c r="AC4" s="766"/>
      <c r="AD4" s="766"/>
      <c r="AE4" s="766"/>
      <c r="AF4" s="766"/>
      <c r="AG4" s="766"/>
      <c r="AH4" s="766"/>
      <c r="AI4" s="766"/>
      <c r="AJ4" s="766"/>
      <c r="AK4" s="766"/>
      <c r="AL4" s="766"/>
      <c r="AM4" s="766"/>
      <c r="AN4" s="766"/>
      <c r="AO4" s="766"/>
      <c r="AP4" s="766"/>
      <c r="AQ4" s="766"/>
      <c r="AR4" s="766"/>
      <c r="AS4" s="766"/>
      <c r="AT4" s="766"/>
      <c r="AU4" s="766"/>
      <c r="AV4" s="766"/>
      <c r="AW4" s="766"/>
      <c r="AX4" s="766"/>
      <c r="AY4" s="766"/>
      <c r="AZ4" s="766"/>
      <c r="BA4" s="766"/>
      <c r="BB4" s="766"/>
      <c r="BC4" s="766"/>
      <c r="BD4" s="766"/>
      <c r="BE4" s="766"/>
      <c r="BF4" s="766"/>
      <c r="BG4" s="766"/>
      <c r="BH4" s="766"/>
      <c r="BI4" s="769" t="s">
        <v>249</v>
      </c>
      <c r="BJ4" s="770"/>
      <c r="BK4" s="771"/>
    </row>
    <row r="5" spans="1:63" ht="26.1" customHeight="1">
      <c r="A5" s="768" t="s">
        <v>250</v>
      </c>
      <c r="B5" s="768"/>
      <c r="C5" s="768"/>
      <c r="D5" s="768"/>
      <c r="E5" s="768"/>
      <c r="F5" s="768"/>
      <c r="G5" s="768"/>
      <c r="H5" s="768"/>
      <c r="I5" s="768"/>
      <c r="J5" s="768"/>
      <c r="K5" s="768"/>
      <c r="L5" s="768"/>
      <c r="M5" s="768"/>
      <c r="N5" s="768"/>
      <c r="O5" s="768"/>
      <c r="P5" s="768"/>
      <c r="Q5" s="768"/>
      <c r="R5" s="768"/>
      <c r="S5" s="768"/>
      <c r="T5" s="768"/>
      <c r="U5" s="768"/>
      <c r="V5" s="768"/>
      <c r="W5" s="768"/>
      <c r="X5" s="768"/>
      <c r="Y5" s="768"/>
      <c r="Z5" s="768"/>
      <c r="AA5" s="768"/>
      <c r="AB5" s="768"/>
      <c r="AC5" s="768"/>
      <c r="AD5" s="768"/>
      <c r="AE5" s="768"/>
      <c r="AG5" s="768" t="s">
        <v>251</v>
      </c>
      <c r="AH5" s="768"/>
      <c r="AI5" s="768"/>
      <c r="AJ5" s="768"/>
      <c r="AK5" s="768"/>
      <c r="AL5" s="768"/>
      <c r="AM5" s="768"/>
      <c r="AN5" s="768"/>
      <c r="AO5" s="768"/>
      <c r="AP5" s="768"/>
      <c r="AQ5" s="768"/>
      <c r="AR5" s="768"/>
      <c r="AS5" s="768"/>
      <c r="AT5" s="768"/>
      <c r="AU5" s="768"/>
      <c r="AV5" s="768"/>
      <c r="AW5" s="768"/>
      <c r="AX5" s="768"/>
      <c r="AY5" s="768"/>
      <c r="AZ5" s="768"/>
      <c r="BA5" s="768"/>
      <c r="BB5" s="768"/>
      <c r="BC5" s="768"/>
      <c r="BD5" s="768"/>
      <c r="BE5" s="768"/>
      <c r="BF5" s="768"/>
      <c r="BG5" s="768"/>
      <c r="BH5" s="768"/>
      <c r="BI5" s="776"/>
      <c r="BJ5" s="776"/>
      <c r="BK5" s="776"/>
    </row>
    <row r="6" spans="1:63" ht="31.5" customHeight="1">
      <c r="A6" s="109" t="s">
        <v>252</v>
      </c>
      <c r="B6" s="767"/>
      <c r="C6" s="767"/>
      <c r="D6" s="767"/>
      <c r="E6" s="767"/>
      <c r="F6" s="767"/>
      <c r="G6" s="767"/>
      <c r="H6" s="767"/>
      <c r="I6" s="767"/>
      <c r="J6" s="767"/>
      <c r="K6" s="767"/>
      <c r="L6" s="767"/>
      <c r="M6" s="767"/>
      <c r="N6" s="767"/>
      <c r="O6" s="767"/>
      <c r="P6" s="767"/>
      <c r="Q6" s="767"/>
      <c r="R6" s="767"/>
      <c r="S6" s="767"/>
      <c r="T6" s="767"/>
      <c r="U6" s="767"/>
      <c r="V6" s="767"/>
      <c r="W6" s="767"/>
      <c r="X6" s="767"/>
      <c r="Y6" s="767"/>
      <c r="Z6" s="767"/>
      <c r="AA6" s="767"/>
      <c r="AB6" s="767"/>
      <c r="AC6" s="767"/>
      <c r="AD6" s="767"/>
      <c r="AE6" s="767"/>
      <c r="AF6" s="767"/>
      <c r="AG6" s="767"/>
      <c r="AH6" s="767"/>
      <c r="AI6" s="767"/>
      <c r="AJ6" s="767"/>
      <c r="AK6" s="767"/>
      <c r="AL6" s="767"/>
      <c r="AM6" s="767"/>
      <c r="AN6" s="767"/>
      <c r="AO6" s="767"/>
      <c r="AP6" s="767"/>
      <c r="AQ6" s="767"/>
      <c r="AR6" s="767"/>
      <c r="AS6" s="767"/>
      <c r="AT6" s="767"/>
      <c r="AU6" s="767"/>
      <c r="AV6" s="767"/>
      <c r="AW6" s="767"/>
      <c r="AX6" s="767"/>
      <c r="AY6" s="767"/>
      <c r="AZ6" s="767"/>
      <c r="BA6" s="767"/>
      <c r="BB6" s="767"/>
      <c r="BC6" s="767"/>
      <c r="BD6" s="767"/>
      <c r="BE6" s="767"/>
      <c r="BF6" s="767"/>
      <c r="BG6" s="767"/>
      <c r="BH6" s="767"/>
      <c r="BI6" s="767"/>
      <c r="BJ6" s="767"/>
      <c r="BK6" s="767"/>
    </row>
    <row r="7" spans="1:63" ht="31.5" customHeight="1">
      <c r="A7" s="110" t="s">
        <v>253</v>
      </c>
      <c r="B7" s="774"/>
      <c r="C7" s="777"/>
      <c r="D7" s="777"/>
      <c r="E7" s="777"/>
      <c r="F7" s="777"/>
      <c r="G7" s="777"/>
      <c r="H7" s="777"/>
      <c r="I7" s="777"/>
      <c r="J7" s="777"/>
      <c r="K7" s="777"/>
      <c r="L7" s="777"/>
      <c r="M7" s="777"/>
      <c r="N7" s="777"/>
      <c r="O7" s="777"/>
      <c r="P7" s="777"/>
      <c r="Q7" s="777"/>
      <c r="R7" s="777"/>
      <c r="S7" s="777"/>
      <c r="T7" s="777"/>
      <c r="U7" s="777"/>
      <c r="V7" s="777"/>
      <c r="W7" s="777"/>
      <c r="X7" s="777"/>
      <c r="Y7" s="777"/>
      <c r="Z7" s="777"/>
      <c r="AA7" s="777"/>
      <c r="AB7" s="777"/>
      <c r="AC7" s="777"/>
      <c r="AD7" s="777"/>
      <c r="AE7" s="777"/>
      <c r="AF7" s="777"/>
      <c r="AG7" s="777"/>
      <c r="AH7" s="777"/>
      <c r="AI7" s="777"/>
      <c r="AJ7" s="777"/>
      <c r="AK7" s="777"/>
      <c r="AL7" s="777"/>
      <c r="AM7" s="777"/>
      <c r="AN7" s="777"/>
      <c r="AO7" s="777"/>
      <c r="AP7" s="777"/>
      <c r="AQ7" s="777"/>
      <c r="AR7" s="777"/>
      <c r="AS7" s="777"/>
      <c r="AT7" s="777"/>
      <c r="AU7" s="777"/>
      <c r="AV7" s="777"/>
      <c r="AW7" s="777"/>
      <c r="AX7" s="777"/>
      <c r="AY7" s="777"/>
      <c r="AZ7" s="777"/>
      <c r="BA7" s="777"/>
      <c r="BB7" s="777"/>
      <c r="BC7" s="777"/>
      <c r="BD7" s="777"/>
      <c r="BE7" s="777"/>
      <c r="BF7" s="777"/>
      <c r="BG7" s="777"/>
      <c r="BH7" s="777"/>
      <c r="BI7" s="777"/>
      <c r="BJ7" s="777"/>
      <c r="BK7" s="775"/>
    </row>
    <row r="8" spans="1:63" ht="18.75" customHeight="1">
      <c r="A8" s="112"/>
      <c r="B8" s="112"/>
      <c r="C8" s="112"/>
      <c r="D8" s="112"/>
      <c r="E8" s="112"/>
      <c r="F8" s="112"/>
      <c r="G8" s="112"/>
      <c r="H8" s="112"/>
      <c r="I8" s="112"/>
      <c r="J8" s="112"/>
      <c r="K8" s="113"/>
      <c r="L8" s="113"/>
      <c r="M8" s="113"/>
      <c r="N8" s="113"/>
      <c r="O8" s="113"/>
      <c r="P8" s="113"/>
      <c r="Q8" s="113"/>
      <c r="R8" s="113"/>
      <c r="S8" s="113"/>
      <c r="T8" s="113"/>
      <c r="U8" s="113"/>
      <c r="V8" s="113"/>
      <c r="W8" s="113"/>
      <c r="X8" s="113"/>
      <c r="Y8" s="113"/>
      <c r="Z8" s="113"/>
      <c r="AA8" s="113"/>
      <c r="AB8" s="113"/>
      <c r="AC8" s="113"/>
      <c r="AD8" s="113"/>
      <c r="AE8" s="113"/>
      <c r="AG8" s="112"/>
      <c r="AH8" s="113"/>
      <c r="AI8" s="113"/>
      <c r="AJ8" s="113"/>
      <c r="AK8" s="113"/>
      <c r="AL8" s="113"/>
      <c r="AM8" s="113"/>
      <c r="AN8" s="113"/>
      <c r="AO8" s="113"/>
    </row>
    <row r="9" spans="1:63" ht="30" customHeight="1">
      <c r="A9" s="772" t="s">
        <v>254</v>
      </c>
      <c r="B9" s="111" t="s">
        <v>63</v>
      </c>
      <c r="C9" s="111" t="s">
        <v>64</v>
      </c>
      <c r="D9" s="774" t="s">
        <v>65</v>
      </c>
      <c r="E9" s="775"/>
      <c r="F9" s="111" t="s">
        <v>66</v>
      </c>
      <c r="G9" s="111" t="s">
        <v>67</v>
      </c>
      <c r="H9" s="774" t="s">
        <v>68</v>
      </c>
      <c r="I9" s="775"/>
      <c r="J9" s="111" t="s">
        <v>69</v>
      </c>
      <c r="K9" s="111" t="s">
        <v>70</v>
      </c>
      <c r="L9" s="774" t="s">
        <v>71</v>
      </c>
      <c r="M9" s="775"/>
      <c r="N9" s="111" t="s">
        <v>72</v>
      </c>
      <c r="O9" s="111" t="s">
        <v>73</v>
      </c>
      <c r="P9" s="774" t="s">
        <v>41</v>
      </c>
      <c r="Q9" s="775"/>
      <c r="R9" s="774" t="s">
        <v>255</v>
      </c>
      <c r="S9" s="775"/>
      <c r="T9" s="774" t="s">
        <v>256</v>
      </c>
      <c r="U9" s="777"/>
      <c r="V9" s="777"/>
      <c r="W9" s="777"/>
      <c r="X9" s="777"/>
      <c r="Y9" s="775"/>
      <c r="Z9" s="774" t="s">
        <v>257</v>
      </c>
      <c r="AA9" s="777"/>
      <c r="AB9" s="777"/>
      <c r="AC9" s="777"/>
      <c r="AD9" s="777"/>
      <c r="AE9" s="775"/>
      <c r="AG9" s="772" t="s">
        <v>254</v>
      </c>
      <c r="AH9" s="111" t="s">
        <v>63</v>
      </c>
      <c r="AI9" s="111" t="s">
        <v>64</v>
      </c>
      <c r="AJ9" s="774" t="s">
        <v>65</v>
      </c>
      <c r="AK9" s="775"/>
      <c r="AL9" s="111" t="s">
        <v>66</v>
      </c>
      <c r="AM9" s="111" t="s">
        <v>67</v>
      </c>
      <c r="AN9" s="774" t="s">
        <v>68</v>
      </c>
      <c r="AO9" s="775"/>
      <c r="AP9" s="111" t="s">
        <v>69</v>
      </c>
      <c r="AQ9" s="111" t="s">
        <v>70</v>
      </c>
      <c r="AR9" s="774" t="s">
        <v>71</v>
      </c>
      <c r="AS9" s="775"/>
      <c r="AT9" s="111" t="s">
        <v>72</v>
      </c>
      <c r="AU9" s="111" t="s">
        <v>73</v>
      </c>
      <c r="AV9" s="774" t="s">
        <v>41</v>
      </c>
      <c r="AW9" s="775"/>
      <c r="AX9" s="774" t="s">
        <v>255</v>
      </c>
      <c r="AY9" s="775"/>
      <c r="AZ9" s="774" t="s">
        <v>256</v>
      </c>
      <c r="BA9" s="777"/>
      <c r="BB9" s="777"/>
      <c r="BC9" s="777"/>
      <c r="BD9" s="777"/>
      <c r="BE9" s="775"/>
      <c r="BF9" s="774" t="s">
        <v>257</v>
      </c>
      <c r="BG9" s="777"/>
      <c r="BH9" s="777"/>
      <c r="BI9" s="777"/>
      <c r="BJ9" s="777"/>
      <c r="BK9" s="775"/>
    </row>
    <row r="10" spans="1:63" ht="36" customHeight="1">
      <c r="A10" s="773"/>
      <c r="B10" s="102" t="s">
        <v>258</v>
      </c>
      <c r="C10" s="102" t="s">
        <v>258</v>
      </c>
      <c r="D10" s="102" t="s">
        <v>258</v>
      </c>
      <c r="E10" s="102" t="s">
        <v>259</v>
      </c>
      <c r="F10" s="102" t="s">
        <v>258</v>
      </c>
      <c r="G10" s="102" t="s">
        <v>258</v>
      </c>
      <c r="H10" s="102" t="s">
        <v>258</v>
      </c>
      <c r="I10" s="102" t="s">
        <v>259</v>
      </c>
      <c r="J10" s="102" t="s">
        <v>258</v>
      </c>
      <c r="K10" s="102" t="s">
        <v>258</v>
      </c>
      <c r="L10" s="102" t="s">
        <v>258</v>
      </c>
      <c r="M10" s="102" t="s">
        <v>259</v>
      </c>
      <c r="N10" s="102" t="s">
        <v>258</v>
      </c>
      <c r="O10" s="102" t="s">
        <v>258</v>
      </c>
      <c r="P10" s="102" t="s">
        <v>258</v>
      </c>
      <c r="Q10" s="102" t="s">
        <v>259</v>
      </c>
      <c r="R10" s="102" t="s">
        <v>258</v>
      </c>
      <c r="S10" s="102" t="s">
        <v>259</v>
      </c>
      <c r="T10" s="114" t="s">
        <v>260</v>
      </c>
      <c r="U10" s="114" t="s">
        <v>261</v>
      </c>
      <c r="V10" s="114" t="s">
        <v>262</v>
      </c>
      <c r="W10" s="114" t="s">
        <v>263</v>
      </c>
      <c r="X10" s="115" t="s">
        <v>264</v>
      </c>
      <c r="Y10" s="114" t="s">
        <v>265</v>
      </c>
      <c r="Z10" s="102" t="s">
        <v>266</v>
      </c>
      <c r="AA10" s="116" t="s">
        <v>267</v>
      </c>
      <c r="AB10" s="102" t="s">
        <v>268</v>
      </c>
      <c r="AC10" s="102" t="s">
        <v>269</v>
      </c>
      <c r="AD10" s="102" t="s">
        <v>270</v>
      </c>
      <c r="AE10" s="102" t="s">
        <v>271</v>
      </c>
      <c r="AG10" s="773"/>
      <c r="AH10" s="102" t="s">
        <v>258</v>
      </c>
      <c r="AI10" s="102" t="s">
        <v>258</v>
      </c>
      <c r="AJ10" s="102" t="s">
        <v>258</v>
      </c>
      <c r="AK10" s="102" t="s">
        <v>259</v>
      </c>
      <c r="AL10" s="102" t="s">
        <v>258</v>
      </c>
      <c r="AM10" s="102" t="s">
        <v>258</v>
      </c>
      <c r="AN10" s="102" t="s">
        <v>258</v>
      </c>
      <c r="AO10" s="102" t="s">
        <v>259</v>
      </c>
      <c r="AP10" s="102" t="s">
        <v>258</v>
      </c>
      <c r="AQ10" s="102" t="s">
        <v>258</v>
      </c>
      <c r="AR10" s="102" t="s">
        <v>258</v>
      </c>
      <c r="AS10" s="102" t="s">
        <v>259</v>
      </c>
      <c r="AT10" s="102" t="s">
        <v>258</v>
      </c>
      <c r="AU10" s="102" t="s">
        <v>258</v>
      </c>
      <c r="AV10" s="102" t="s">
        <v>258</v>
      </c>
      <c r="AW10" s="102" t="s">
        <v>259</v>
      </c>
      <c r="AX10" s="102" t="s">
        <v>258</v>
      </c>
      <c r="AY10" s="102" t="s">
        <v>259</v>
      </c>
      <c r="AZ10" s="114" t="s">
        <v>260</v>
      </c>
      <c r="BA10" s="114" t="s">
        <v>261</v>
      </c>
      <c r="BB10" s="114" t="s">
        <v>262</v>
      </c>
      <c r="BC10" s="114" t="s">
        <v>263</v>
      </c>
      <c r="BD10" s="115" t="s">
        <v>264</v>
      </c>
      <c r="BE10" s="114" t="s">
        <v>265</v>
      </c>
      <c r="BF10" s="117" t="s">
        <v>266</v>
      </c>
      <c r="BG10" s="118" t="s">
        <v>267</v>
      </c>
      <c r="BH10" s="117" t="s">
        <v>268</v>
      </c>
      <c r="BI10" s="117" t="s">
        <v>269</v>
      </c>
      <c r="BJ10" s="117" t="s">
        <v>270</v>
      </c>
      <c r="BK10" s="117" t="s">
        <v>271</v>
      </c>
    </row>
    <row r="11" spans="1:63">
      <c r="A11" s="119" t="s">
        <v>272</v>
      </c>
      <c r="B11" s="119"/>
      <c r="C11" s="119"/>
      <c r="D11" s="119"/>
      <c r="E11" s="120"/>
      <c r="F11" s="119"/>
      <c r="G11" s="119"/>
      <c r="H11" s="119"/>
      <c r="I11" s="120"/>
      <c r="J11" s="119"/>
      <c r="K11" s="119"/>
      <c r="L11" s="119"/>
      <c r="M11" s="120"/>
      <c r="N11" s="119"/>
      <c r="O11" s="119"/>
      <c r="P11" s="119"/>
      <c r="Q11" s="120"/>
      <c r="R11" s="121">
        <f t="shared" ref="R11:R31" si="0">B11+C11+D11+F11+G11+H11+J11+K11+L11+N11+O11+P11</f>
        <v>0</v>
      </c>
      <c r="S11" s="122">
        <f>+E11+I11+M11+Q11</f>
        <v>0</v>
      </c>
      <c r="T11" s="123"/>
      <c r="U11" s="123"/>
      <c r="V11" s="123"/>
      <c r="W11" s="123"/>
      <c r="X11" s="123"/>
      <c r="Y11" s="124"/>
      <c r="Z11" s="124"/>
      <c r="AA11" s="124"/>
      <c r="AB11" s="124"/>
      <c r="AC11" s="124"/>
      <c r="AD11" s="124"/>
      <c r="AE11" s="125"/>
      <c r="AG11" s="119" t="s">
        <v>272</v>
      </c>
      <c r="AH11" s="119"/>
      <c r="AI11" s="119"/>
      <c r="AJ11" s="119"/>
      <c r="AK11" s="120"/>
      <c r="AL11" s="119"/>
      <c r="AM11" s="119"/>
      <c r="AN11" s="119"/>
      <c r="AO11" s="120"/>
      <c r="AP11" s="119"/>
      <c r="AQ11" s="119"/>
      <c r="AR11" s="119"/>
      <c r="AS11" s="120"/>
      <c r="AT11" s="119"/>
      <c r="AU11" s="119"/>
      <c r="AV11" s="119"/>
      <c r="AW11" s="120"/>
      <c r="AX11" s="121">
        <f t="shared" ref="AX11:AX31" si="1">AH11+AI11+AJ11+AL11+AM11+AN11+AP11+AQ11+AR11+AT11+AU11+AV11</f>
        <v>0</v>
      </c>
      <c r="AY11" s="122">
        <f>+AK11+AO11+AS11+AW11</f>
        <v>0</v>
      </c>
      <c r="AZ11" s="124"/>
      <c r="BA11" s="124"/>
      <c r="BB11" s="124"/>
      <c r="BC11" s="124"/>
      <c r="BD11" s="124"/>
      <c r="BE11" s="124"/>
      <c r="BF11" s="124"/>
      <c r="BG11" s="124"/>
      <c r="BH11" s="124"/>
      <c r="BI11" s="124"/>
      <c r="BJ11" s="124"/>
      <c r="BK11" s="125"/>
    </row>
    <row r="12" spans="1:63">
      <c r="A12" s="119" t="s">
        <v>273</v>
      </c>
      <c r="B12" s="119"/>
      <c r="C12" s="119"/>
      <c r="D12" s="119"/>
      <c r="E12" s="120"/>
      <c r="F12" s="119"/>
      <c r="G12" s="119"/>
      <c r="H12" s="119"/>
      <c r="I12" s="120"/>
      <c r="J12" s="119"/>
      <c r="K12" s="119"/>
      <c r="L12" s="119"/>
      <c r="M12" s="120"/>
      <c r="N12" s="119"/>
      <c r="O12" s="119"/>
      <c r="P12" s="119"/>
      <c r="Q12" s="120"/>
      <c r="R12" s="121">
        <f t="shared" si="0"/>
        <v>0</v>
      </c>
      <c r="S12" s="122">
        <f t="shared" ref="S12:S31" si="2">+E12+I12+M12+Q12</f>
        <v>0</v>
      </c>
      <c r="T12" s="123"/>
      <c r="U12" s="123"/>
      <c r="V12" s="123"/>
      <c r="W12" s="123"/>
      <c r="X12" s="123"/>
      <c r="Y12" s="124"/>
      <c r="Z12" s="124"/>
      <c r="AA12" s="124"/>
      <c r="AB12" s="124"/>
      <c r="AC12" s="124"/>
      <c r="AD12" s="124"/>
      <c r="AE12" s="124"/>
      <c r="AG12" s="119" t="s">
        <v>273</v>
      </c>
      <c r="AH12" s="119"/>
      <c r="AI12" s="119"/>
      <c r="AJ12" s="119"/>
      <c r="AK12" s="120"/>
      <c r="AL12" s="119"/>
      <c r="AM12" s="119"/>
      <c r="AN12" s="119"/>
      <c r="AO12" s="120"/>
      <c r="AP12" s="119"/>
      <c r="AQ12" s="119"/>
      <c r="AR12" s="119"/>
      <c r="AS12" s="120"/>
      <c r="AT12" s="119"/>
      <c r="AU12" s="119"/>
      <c r="AV12" s="119"/>
      <c r="AW12" s="120"/>
      <c r="AX12" s="121">
        <f t="shared" si="1"/>
        <v>0</v>
      </c>
      <c r="AY12" s="122">
        <f t="shared" ref="AY12:AY31" si="3">+AK12+AO12+AS12+AW12</f>
        <v>0</v>
      </c>
      <c r="AZ12" s="124"/>
      <c r="BA12" s="124"/>
      <c r="BB12" s="124"/>
      <c r="BC12" s="124"/>
      <c r="BD12" s="124"/>
      <c r="BE12" s="124"/>
      <c r="BF12" s="124"/>
      <c r="BG12" s="124"/>
      <c r="BH12" s="124"/>
      <c r="BI12" s="124"/>
      <c r="BJ12" s="124"/>
      <c r="BK12" s="124"/>
    </row>
    <row r="13" spans="1:63">
      <c r="A13" s="119" t="s">
        <v>274</v>
      </c>
      <c r="B13" s="119"/>
      <c r="C13" s="119"/>
      <c r="D13" s="119"/>
      <c r="E13" s="120"/>
      <c r="F13" s="119"/>
      <c r="G13" s="119"/>
      <c r="H13" s="119"/>
      <c r="I13" s="120"/>
      <c r="J13" s="119"/>
      <c r="K13" s="119"/>
      <c r="L13" s="119"/>
      <c r="M13" s="120"/>
      <c r="N13" s="119"/>
      <c r="O13" s="119"/>
      <c r="P13" s="119"/>
      <c r="Q13" s="120"/>
      <c r="R13" s="121">
        <f t="shared" si="0"/>
        <v>0</v>
      </c>
      <c r="S13" s="122">
        <f t="shared" si="2"/>
        <v>0</v>
      </c>
      <c r="T13" s="123"/>
      <c r="U13" s="123"/>
      <c r="V13" s="123"/>
      <c r="W13" s="123"/>
      <c r="X13" s="123"/>
      <c r="Y13" s="124"/>
      <c r="Z13" s="124"/>
      <c r="AA13" s="124"/>
      <c r="AB13" s="124"/>
      <c r="AC13" s="124"/>
      <c r="AD13" s="124"/>
      <c r="AE13" s="124"/>
      <c r="AG13" s="119" t="s">
        <v>274</v>
      </c>
      <c r="AH13" s="119"/>
      <c r="AI13" s="119"/>
      <c r="AJ13" s="119"/>
      <c r="AK13" s="120"/>
      <c r="AL13" s="119"/>
      <c r="AM13" s="119"/>
      <c r="AN13" s="119"/>
      <c r="AO13" s="120"/>
      <c r="AP13" s="119"/>
      <c r="AQ13" s="119"/>
      <c r="AR13" s="119"/>
      <c r="AS13" s="120"/>
      <c r="AT13" s="119"/>
      <c r="AU13" s="119"/>
      <c r="AV13" s="119"/>
      <c r="AW13" s="120"/>
      <c r="AX13" s="121">
        <f t="shared" si="1"/>
        <v>0</v>
      </c>
      <c r="AY13" s="122">
        <f t="shared" si="3"/>
        <v>0</v>
      </c>
      <c r="AZ13" s="124"/>
      <c r="BA13" s="124"/>
      <c r="BB13" s="124"/>
      <c r="BC13" s="124"/>
      <c r="BD13" s="124"/>
      <c r="BE13" s="124"/>
      <c r="BF13" s="124"/>
      <c r="BG13" s="124"/>
      <c r="BH13" s="124"/>
      <c r="BI13" s="124"/>
      <c r="BJ13" s="124"/>
      <c r="BK13" s="124"/>
    </row>
    <row r="14" spans="1:63">
      <c r="A14" s="119" t="s">
        <v>275</v>
      </c>
      <c r="B14" s="119"/>
      <c r="C14" s="119"/>
      <c r="D14" s="119"/>
      <c r="E14" s="120"/>
      <c r="F14" s="119"/>
      <c r="G14" s="119"/>
      <c r="H14" s="119"/>
      <c r="I14" s="120"/>
      <c r="J14" s="119"/>
      <c r="K14" s="119"/>
      <c r="L14" s="119"/>
      <c r="M14" s="120"/>
      <c r="N14" s="119"/>
      <c r="O14" s="119"/>
      <c r="P14" s="119"/>
      <c r="Q14" s="120"/>
      <c r="R14" s="121">
        <f t="shared" si="0"/>
        <v>0</v>
      </c>
      <c r="S14" s="122">
        <f t="shared" si="2"/>
        <v>0</v>
      </c>
      <c r="T14" s="123"/>
      <c r="U14" s="123"/>
      <c r="V14" s="123"/>
      <c r="W14" s="123"/>
      <c r="X14" s="123"/>
      <c r="Y14" s="124"/>
      <c r="Z14" s="124"/>
      <c r="AA14" s="124"/>
      <c r="AB14" s="124"/>
      <c r="AC14" s="124"/>
      <c r="AD14" s="124"/>
      <c r="AE14" s="124"/>
      <c r="AG14" s="119" t="s">
        <v>275</v>
      </c>
      <c r="AH14" s="119"/>
      <c r="AI14" s="119"/>
      <c r="AJ14" s="119"/>
      <c r="AK14" s="120"/>
      <c r="AL14" s="119"/>
      <c r="AM14" s="119"/>
      <c r="AN14" s="119"/>
      <c r="AO14" s="120"/>
      <c r="AP14" s="119"/>
      <c r="AQ14" s="119"/>
      <c r="AR14" s="119"/>
      <c r="AS14" s="120"/>
      <c r="AT14" s="119"/>
      <c r="AU14" s="119"/>
      <c r="AV14" s="119"/>
      <c r="AW14" s="120"/>
      <c r="AX14" s="121">
        <f t="shared" si="1"/>
        <v>0</v>
      </c>
      <c r="AY14" s="122">
        <f t="shared" si="3"/>
        <v>0</v>
      </c>
      <c r="AZ14" s="124"/>
      <c r="BA14" s="124"/>
      <c r="BB14" s="124"/>
      <c r="BC14" s="124"/>
      <c r="BD14" s="124"/>
      <c r="BE14" s="124"/>
      <c r="BF14" s="124"/>
      <c r="BG14" s="124"/>
      <c r="BH14" s="124"/>
      <c r="BI14" s="124"/>
      <c r="BJ14" s="124"/>
      <c r="BK14" s="124"/>
    </row>
    <row r="15" spans="1:63">
      <c r="A15" s="119" t="s">
        <v>276</v>
      </c>
      <c r="B15" s="119"/>
      <c r="C15" s="119"/>
      <c r="D15" s="119"/>
      <c r="E15" s="120"/>
      <c r="F15" s="119"/>
      <c r="G15" s="119"/>
      <c r="H15" s="119"/>
      <c r="I15" s="120"/>
      <c r="J15" s="119"/>
      <c r="K15" s="119"/>
      <c r="L15" s="119"/>
      <c r="M15" s="120"/>
      <c r="N15" s="119"/>
      <c r="O15" s="119"/>
      <c r="P15" s="119"/>
      <c r="Q15" s="120"/>
      <c r="R15" s="121">
        <f t="shared" si="0"/>
        <v>0</v>
      </c>
      <c r="S15" s="122">
        <f t="shared" si="2"/>
        <v>0</v>
      </c>
      <c r="T15" s="123"/>
      <c r="U15" s="123"/>
      <c r="V15" s="123"/>
      <c r="W15" s="123"/>
      <c r="X15" s="123"/>
      <c r="Y15" s="124"/>
      <c r="Z15" s="124"/>
      <c r="AA15" s="124"/>
      <c r="AB15" s="124"/>
      <c r="AC15" s="124"/>
      <c r="AD15" s="124"/>
      <c r="AE15" s="124"/>
      <c r="AG15" s="119" t="s">
        <v>276</v>
      </c>
      <c r="AH15" s="119"/>
      <c r="AI15" s="119"/>
      <c r="AJ15" s="119"/>
      <c r="AK15" s="120"/>
      <c r="AL15" s="119"/>
      <c r="AM15" s="119"/>
      <c r="AN15" s="119"/>
      <c r="AO15" s="120"/>
      <c r="AP15" s="119"/>
      <c r="AQ15" s="119"/>
      <c r="AR15" s="119"/>
      <c r="AS15" s="120"/>
      <c r="AT15" s="119"/>
      <c r="AU15" s="119"/>
      <c r="AV15" s="119"/>
      <c r="AW15" s="120"/>
      <c r="AX15" s="121">
        <f t="shared" si="1"/>
        <v>0</v>
      </c>
      <c r="AY15" s="122">
        <f t="shared" si="3"/>
        <v>0</v>
      </c>
      <c r="AZ15" s="124"/>
      <c r="BA15" s="124"/>
      <c r="BB15" s="124"/>
      <c r="BC15" s="124"/>
      <c r="BD15" s="124"/>
      <c r="BE15" s="124"/>
      <c r="BF15" s="124"/>
      <c r="BG15" s="124"/>
      <c r="BH15" s="124"/>
      <c r="BI15" s="124"/>
      <c r="BJ15" s="124"/>
      <c r="BK15" s="124"/>
    </row>
    <row r="16" spans="1:63">
      <c r="A16" s="119" t="s">
        <v>277</v>
      </c>
      <c r="B16" s="119"/>
      <c r="C16" s="119"/>
      <c r="D16" s="119"/>
      <c r="E16" s="120"/>
      <c r="F16" s="119"/>
      <c r="G16" s="119"/>
      <c r="H16" s="119"/>
      <c r="I16" s="120"/>
      <c r="J16" s="119"/>
      <c r="K16" s="119"/>
      <c r="L16" s="119"/>
      <c r="M16" s="120"/>
      <c r="N16" s="119"/>
      <c r="O16" s="119"/>
      <c r="P16" s="119"/>
      <c r="Q16" s="120"/>
      <c r="R16" s="121">
        <f t="shared" si="0"/>
        <v>0</v>
      </c>
      <c r="S16" s="122">
        <f t="shared" si="2"/>
        <v>0</v>
      </c>
      <c r="T16" s="123"/>
      <c r="U16" s="123"/>
      <c r="V16" s="123"/>
      <c r="W16" s="123"/>
      <c r="X16" s="123"/>
      <c r="Y16" s="124"/>
      <c r="Z16" s="124"/>
      <c r="AA16" s="124"/>
      <c r="AB16" s="124"/>
      <c r="AC16" s="124"/>
      <c r="AD16" s="124"/>
      <c r="AE16" s="124"/>
      <c r="AG16" s="119" t="s">
        <v>277</v>
      </c>
      <c r="AH16" s="119"/>
      <c r="AI16" s="119"/>
      <c r="AJ16" s="119"/>
      <c r="AK16" s="120"/>
      <c r="AL16" s="119"/>
      <c r="AM16" s="119"/>
      <c r="AN16" s="119"/>
      <c r="AO16" s="120"/>
      <c r="AP16" s="119"/>
      <c r="AQ16" s="119"/>
      <c r="AR16" s="119"/>
      <c r="AS16" s="120"/>
      <c r="AT16" s="119"/>
      <c r="AU16" s="119"/>
      <c r="AV16" s="119"/>
      <c r="AW16" s="120"/>
      <c r="AX16" s="121">
        <f t="shared" si="1"/>
        <v>0</v>
      </c>
      <c r="AY16" s="122">
        <f t="shared" si="3"/>
        <v>0</v>
      </c>
      <c r="AZ16" s="124"/>
      <c r="BA16" s="124"/>
      <c r="BB16" s="124"/>
      <c r="BC16" s="124"/>
      <c r="BD16" s="124"/>
      <c r="BE16" s="124"/>
      <c r="BF16" s="124"/>
      <c r="BG16" s="124"/>
      <c r="BH16" s="124"/>
      <c r="BI16" s="124"/>
      <c r="BJ16" s="124"/>
      <c r="BK16" s="124"/>
    </row>
    <row r="17" spans="1:63">
      <c r="A17" s="119" t="s">
        <v>278</v>
      </c>
      <c r="B17" s="119"/>
      <c r="C17" s="119"/>
      <c r="D17" s="119"/>
      <c r="E17" s="120"/>
      <c r="F17" s="119"/>
      <c r="G17" s="119"/>
      <c r="H17" s="119"/>
      <c r="I17" s="120"/>
      <c r="J17" s="119"/>
      <c r="K17" s="119"/>
      <c r="L17" s="119"/>
      <c r="M17" s="120"/>
      <c r="N17" s="119"/>
      <c r="O17" s="119"/>
      <c r="P17" s="119"/>
      <c r="Q17" s="120"/>
      <c r="R17" s="121">
        <f t="shared" si="0"/>
        <v>0</v>
      </c>
      <c r="S17" s="122">
        <f t="shared" si="2"/>
        <v>0</v>
      </c>
      <c r="T17" s="123"/>
      <c r="U17" s="123"/>
      <c r="V17" s="123"/>
      <c r="W17" s="123"/>
      <c r="X17" s="123"/>
      <c r="Y17" s="124"/>
      <c r="Z17" s="124"/>
      <c r="AA17" s="124"/>
      <c r="AB17" s="124"/>
      <c r="AC17" s="124"/>
      <c r="AD17" s="124"/>
      <c r="AE17" s="124"/>
      <c r="AG17" s="119" t="s">
        <v>278</v>
      </c>
      <c r="AH17" s="119"/>
      <c r="AI17" s="119"/>
      <c r="AJ17" s="119"/>
      <c r="AK17" s="120"/>
      <c r="AL17" s="119"/>
      <c r="AM17" s="119"/>
      <c r="AN17" s="119"/>
      <c r="AO17" s="120"/>
      <c r="AP17" s="119"/>
      <c r="AQ17" s="119"/>
      <c r="AR17" s="119"/>
      <c r="AS17" s="120"/>
      <c r="AT17" s="119"/>
      <c r="AU17" s="119"/>
      <c r="AV17" s="119"/>
      <c r="AW17" s="120"/>
      <c r="AX17" s="121">
        <f t="shared" si="1"/>
        <v>0</v>
      </c>
      <c r="AY17" s="122">
        <f t="shared" si="3"/>
        <v>0</v>
      </c>
      <c r="AZ17" s="124"/>
      <c r="BA17" s="124"/>
      <c r="BB17" s="124"/>
      <c r="BC17" s="124"/>
      <c r="BD17" s="124"/>
      <c r="BE17" s="124"/>
      <c r="BF17" s="124"/>
      <c r="BG17" s="124"/>
      <c r="BH17" s="124"/>
      <c r="BI17" s="124"/>
      <c r="BJ17" s="124"/>
      <c r="BK17" s="124"/>
    </row>
    <row r="18" spans="1:63">
      <c r="A18" s="119" t="s">
        <v>279</v>
      </c>
      <c r="B18" s="119"/>
      <c r="C18" s="119"/>
      <c r="D18" s="119"/>
      <c r="E18" s="120"/>
      <c r="F18" s="119"/>
      <c r="G18" s="119"/>
      <c r="H18" s="119"/>
      <c r="I18" s="120"/>
      <c r="J18" s="119"/>
      <c r="K18" s="119"/>
      <c r="L18" s="119"/>
      <c r="M18" s="120"/>
      <c r="N18" s="119"/>
      <c r="O18" s="119"/>
      <c r="P18" s="119"/>
      <c r="Q18" s="120"/>
      <c r="R18" s="121">
        <f t="shared" si="0"/>
        <v>0</v>
      </c>
      <c r="S18" s="122">
        <f t="shared" si="2"/>
        <v>0</v>
      </c>
      <c r="T18" s="123"/>
      <c r="U18" s="123"/>
      <c r="V18" s="123"/>
      <c r="W18" s="123"/>
      <c r="X18" s="123"/>
      <c r="Y18" s="124"/>
      <c r="Z18" s="124"/>
      <c r="AA18" s="124"/>
      <c r="AB18" s="124"/>
      <c r="AC18" s="124"/>
      <c r="AD18" s="124"/>
      <c r="AE18" s="124"/>
      <c r="AG18" s="119" t="s">
        <v>279</v>
      </c>
      <c r="AH18" s="119"/>
      <c r="AI18" s="119"/>
      <c r="AJ18" s="119"/>
      <c r="AK18" s="120"/>
      <c r="AL18" s="119"/>
      <c r="AM18" s="119"/>
      <c r="AN18" s="119"/>
      <c r="AO18" s="120"/>
      <c r="AP18" s="119"/>
      <c r="AQ18" s="119"/>
      <c r="AR18" s="119"/>
      <c r="AS18" s="120"/>
      <c r="AT18" s="119"/>
      <c r="AU18" s="119"/>
      <c r="AV18" s="119"/>
      <c r="AW18" s="120"/>
      <c r="AX18" s="121">
        <f t="shared" si="1"/>
        <v>0</v>
      </c>
      <c r="AY18" s="122">
        <f t="shared" si="3"/>
        <v>0</v>
      </c>
      <c r="AZ18" s="124"/>
      <c r="BA18" s="124"/>
      <c r="BB18" s="124"/>
      <c r="BC18" s="124"/>
      <c r="BD18" s="124"/>
      <c r="BE18" s="124"/>
      <c r="BF18" s="124"/>
      <c r="BG18" s="124"/>
      <c r="BH18" s="124"/>
      <c r="BI18" s="124"/>
      <c r="BJ18" s="124"/>
      <c r="BK18" s="124"/>
    </row>
    <row r="19" spans="1:63">
      <c r="A19" s="119" t="s">
        <v>280</v>
      </c>
      <c r="B19" s="119"/>
      <c r="C19" s="119"/>
      <c r="D19" s="119"/>
      <c r="E19" s="120"/>
      <c r="F19" s="119"/>
      <c r="G19" s="119"/>
      <c r="H19" s="119"/>
      <c r="I19" s="120"/>
      <c r="J19" s="119"/>
      <c r="K19" s="119"/>
      <c r="L19" s="119"/>
      <c r="M19" s="120"/>
      <c r="N19" s="119"/>
      <c r="O19" s="119"/>
      <c r="P19" s="119"/>
      <c r="Q19" s="120"/>
      <c r="R19" s="121">
        <f t="shared" si="0"/>
        <v>0</v>
      </c>
      <c r="S19" s="122">
        <f t="shared" si="2"/>
        <v>0</v>
      </c>
      <c r="T19" s="123"/>
      <c r="U19" s="123"/>
      <c r="V19" s="123"/>
      <c r="W19" s="123"/>
      <c r="X19" s="123"/>
      <c r="Y19" s="124"/>
      <c r="Z19" s="124"/>
      <c r="AA19" s="124"/>
      <c r="AB19" s="124"/>
      <c r="AC19" s="124"/>
      <c r="AD19" s="124"/>
      <c r="AE19" s="124"/>
      <c r="AG19" s="119" t="s">
        <v>280</v>
      </c>
      <c r="AH19" s="119"/>
      <c r="AI19" s="119"/>
      <c r="AJ19" s="119"/>
      <c r="AK19" s="120"/>
      <c r="AL19" s="119"/>
      <c r="AM19" s="119"/>
      <c r="AN19" s="119"/>
      <c r="AO19" s="120"/>
      <c r="AP19" s="119"/>
      <c r="AQ19" s="119"/>
      <c r="AR19" s="119"/>
      <c r="AS19" s="120"/>
      <c r="AT19" s="119"/>
      <c r="AU19" s="119"/>
      <c r="AV19" s="119"/>
      <c r="AW19" s="120"/>
      <c r="AX19" s="121">
        <f t="shared" si="1"/>
        <v>0</v>
      </c>
      <c r="AY19" s="122">
        <f t="shared" si="3"/>
        <v>0</v>
      </c>
      <c r="AZ19" s="124"/>
      <c r="BA19" s="124"/>
      <c r="BB19" s="124"/>
      <c r="BC19" s="124"/>
      <c r="BD19" s="124"/>
      <c r="BE19" s="124"/>
      <c r="BF19" s="124"/>
      <c r="BG19" s="124"/>
      <c r="BH19" s="124"/>
      <c r="BI19" s="119"/>
      <c r="BJ19" s="119"/>
      <c r="BK19" s="119"/>
    </row>
    <row r="20" spans="1:63">
      <c r="A20" s="119" t="s">
        <v>281</v>
      </c>
      <c r="B20" s="119"/>
      <c r="C20" s="119"/>
      <c r="D20" s="119"/>
      <c r="E20" s="120"/>
      <c r="F20" s="119"/>
      <c r="G20" s="119"/>
      <c r="H20" s="119"/>
      <c r="I20" s="120"/>
      <c r="J20" s="119"/>
      <c r="K20" s="119"/>
      <c r="L20" s="119"/>
      <c r="M20" s="120"/>
      <c r="N20" s="119"/>
      <c r="O20" s="119"/>
      <c r="P20" s="119"/>
      <c r="Q20" s="120"/>
      <c r="R20" s="121">
        <f t="shared" si="0"/>
        <v>0</v>
      </c>
      <c r="S20" s="122">
        <f t="shared" si="2"/>
        <v>0</v>
      </c>
      <c r="T20" s="123"/>
      <c r="U20" s="123"/>
      <c r="V20" s="123"/>
      <c r="W20" s="123"/>
      <c r="X20" s="123"/>
      <c r="Y20" s="124"/>
      <c r="Z20" s="124"/>
      <c r="AA20" s="124"/>
      <c r="AB20" s="124"/>
      <c r="AC20" s="124"/>
      <c r="AD20" s="124"/>
      <c r="AE20" s="124"/>
      <c r="AG20" s="119" t="s">
        <v>281</v>
      </c>
      <c r="AH20" s="119"/>
      <c r="AI20" s="119"/>
      <c r="AJ20" s="119"/>
      <c r="AK20" s="120"/>
      <c r="AL20" s="119"/>
      <c r="AM20" s="119"/>
      <c r="AN20" s="119"/>
      <c r="AO20" s="120"/>
      <c r="AP20" s="119"/>
      <c r="AQ20" s="119"/>
      <c r="AR20" s="119"/>
      <c r="AS20" s="120"/>
      <c r="AT20" s="119"/>
      <c r="AU20" s="119"/>
      <c r="AV20" s="119"/>
      <c r="AW20" s="120"/>
      <c r="AX20" s="121">
        <f t="shared" si="1"/>
        <v>0</v>
      </c>
      <c r="AY20" s="122">
        <f t="shared" si="3"/>
        <v>0</v>
      </c>
      <c r="AZ20" s="124"/>
      <c r="BA20" s="124"/>
      <c r="BB20" s="124"/>
      <c r="BC20" s="124"/>
      <c r="BD20" s="124"/>
      <c r="BE20" s="124"/>
      <c r="BF20" s="124"/>
      <c r="BG20" s="124"/>
      <c r="BH20" s="124"/>
      <c r="BI20" s="119"/>
      <c r="BJ20" s="119"/>
      <c r="BK20" s="119"/>
    </row>
    <row r="21" spans="1:63">
      <c r="A21" s="119" t="s">
        <v>282</v>
      </c>
      <c r="B21" s="119"/>
      <c r="C21" s="119"/>
      <c r="D21" s="119"/>
      <c r="E21" s="120"/>
      <c r="F21" s="119"/>
      <c r="G21" s="119"/>
      <c r="H21" s="119"/>
      <c r="I21" s="120"/>
      <c r="J21" s="119"/>
      <c r="K21" s="119"/>
      <c r="L21" s="119"/>
      <c r="M21" s="120"/>
      <c r="N21" s="119"/>
      <c r="O21" s="119"/>
      <c r="P21" s="119"/>
      <c r="Q21" s="120"/>
      <c r="R21" s="121">
        <f t="shared" si="0"/>
        <v>0</v>
      </c>
      <c r="S21" s="122">
        <f t="shared" si="2"/>
        <v>0</v>
      </c>
      <c r="T21" s="123"/>
      <c r="U21" s="123"/>
      <c r="V21" s="123"/>
      <c r="W21" s="123"/>
      <c r="X21" s="123"/>
      <c r="Y21" s="124"/>
      <c r="Z21" s="124"/>
      <c r="AA21" s="124"/>
      <c r="AB21" s="124"/>
      <c r="AC21" s="124"/>
      <c r="AD21" s="124"/>
      <c r="AE21" s="124"/>
      <c r="AG21" s="119" t="s">
        <v>282</v>
      </c>
      <c r="AH21" s="119"/>
      <c r="AI21" s="119"/>
      <c r="AJ21" s="119"/>
      <c r="AK21" s="120"/>
      <c r="AL21" s="119"/>
      <c r="AM21" s="119"/>
      <c r="AN21" s="119"/>
      <c r="AO21" s="120"/>
      <c r="AP21" s="119"/>
      <c r="AQ21" s="119"/>
      <c r="AR21" s="119"/>
      <c r="AS21" s="120"/>
      <c r="AT21" s="119"/>
      <c r="AU21" s="119"/>
      <c r="AV21" s="119"/>
      <c r="AW21" s="120"/>
      <c r="AX21" s="121">
        <f t="shared" si="1"/>
        <v>0</v>
      </c>
      <c r="AY21" s="122">
        <f t="shared" si="3"/>
        <v>0</v>
      </c>
      <c r="AZ21" s="124"/>
      <c r="BA21" s="124"/>
      <c r="BB21" s="124"/>
      <c r="BC21" s="124"/>
      <c r="BD21" s="124"/>
      <c r="BE21" s="124"/>
      <c r="BF21" s="124"/>
      <c r="BG21" s="124"/>
      <c r="BH21" s="124"/>
      <c r="BI21" s="119"/>
      <c r="BJ21" s="119"/>
      <c r="BK21" s="119"/>
    </row>
    <row r="22" spans="1:63">
      <c r="A22" s="119" t="s">
        <v>283</v>
      </c>
      <c r="B22" s="119"/>
      <c r="C22" s="119"/>
      <c r="D22" s="119"/>
      <c r="E22" s="120"/>
      <c r="F22" s="119"/>
      <c r="G22" s="119"/>
      <c r="H22" s="119"/>
      <c r="I22" s="120"/>
      <c r="J22" s="119"/>
      <c r="K22" s="119"/>
      <c r="L22" s="119"/>
      <c r="M22" s="120"/>
      <c r="N22" s="119"/>
      <c r="O22" s="119"/>
      <c r="P22" s="119"/>
      <c r="Q22" s="120"/>
      <c r="R22" s="121">
        <f t="shared" si="0"/>
        <v>0</v>
      </c>
      <c r="S22" s="122">
        <f t="shared" si="2"/>
        <v>0</v>
      </c>
      <c r="T22" s="123"/>
      <c r="U22" s="123"/>
      <c r="V22" s="123"/>
      <c r="W22" s="123"/>
      <c r="X22" s="123"/>
      <c r="Y22" s="124"/>
      <c r="Z22" s="124"/>
      <c r="AA22" s="124"/>
      <c r="AB22" s="124"/>
      <c r="AC22" s="124"/>
      <c r="AD22" s="124"/>
      <c r="AE22" s="124"/>
      <c r="AG22" s="119" t="s">
        <v>283</v>
      </c>
      <c r="AH22" s="119"/>
      <c r="AI22" s="119"/>
      <c r="AJ22" s="119"/>
      <c r="AK22" s="120"/>
      <c r="AL22" s="119"/>
      <c r="AM22" s="119"/>
      <c r="AN22" s="119"/>
      <c r="AO22" s="120"/>
      <c r="AP22" s="119"/>
      <c r="AQ22" s="119"/>
      <c r="AR22" s="119"/>
      <c r="AS22" s="120"/>
      <c r="AT22" s="119"/>
      <c r="AU22" s="119"/>
      <c r="AV22" s="119"/>
      <c r="AW22" s="120"/>
      <c r="AX22" s="121">
        <f t="shared" si="1"/>
        <v>0</v>
      </c>
      <c r="AY22" s="122">
        <f t="shared" si="3"/>
        <v>0</v>
      </c>
      <c r="AZ22" s="124"/>
      <c r="BA22" s="124"/>
      <c r="BB22" s="124"/>
      <c r="BC22" s="124"/>
      <c r="BD22" s="124"/>
      <c r="BE22" s="124"/>
      <c r="BF22" s="124"/>
      <c r="BG22" s="124"/>
      <c r="BH22" s="124"/>
      <c r="BI22" s="124"/>
      <c r="BJ22" s="124"/>
      <c r="BK22" s="124"/>
    </row>
    <row r="23" spans="1:63">
      <c r="A23" s="119" t="s">
        <v>284</v>
      </c>
      <c r="B23" s="119"/>
      <c r="C23" s="119"/>
      <c r="D23" s="119"/>
      <c r="E23" s="120"/>
      <c r="F23" s="119"/>
      <c r="G23" s="119"/>
      <c r="H23" s="119"/>
      <c r="I23" s="120"/>
      <c r="J23" s="119"/>
      <c r="K23" s="119"/>
      <c r="L23" s="119"/>
      <c r="M23" s="120"/>
      <c r="N23" s="119"/>
      <c r="O23" s="119"/>
      <c r="P23" s="119"/>
      <c r="Q23" s="120"/>
      <c r="R23" s="121">
        <f t="shared" si="0"/>
        <v>0</v>
      </c>
      <c r="S23" s="122">
        <f t="shared" si="2"/>
        <v>0</v>
      </c>
      <c r="T23" s="123"/>
      <c r="U23" s="123"/>
      <c r="V23" s="123"/>
      <c r="W23" s="123"/>
      <c r="X23" s="123"/>
      <c r="Y23" s="124"/>
      <c r="Z23" s="124"/>
      <c r="AA23" s="124"/>
      <c r="AB23" s="124"/>
      <c r="AC23" s="124"/>
      <c r="AD23" s="124"/>
      <c r="AE23" s="124"/>
      <c r="AG23" s="119" t="s">
        <v>284</v>
      </c>
      <c r="AH23" s="119"/>
      <c r="AI23" s="119"/>
      <c r="AJ23" s="119"/>
      <c r="AK23" s="120"/>
      <c r="AL23" s="119"/>
      <c r="AM23" s="119"/>
      <c r="AN23" s="119"/>
      <c r="AO23" s="120"/>
      <c r="AP23" s="119"/>
      <c r="AQ23" s="119"/>
      <c r="AR23" s="119"/>
      <c r="AS23" s="120"/>
      <c r="AT23" s="119"/>
      <c r="AU23" s="119"/>
      <c r="AV23" s="119"/>
      <c r="AW23" s="120"/>
      <c r="AX23" s="121">
        <f t="shared" si="1"/>
        <v>0</v>
      </c>
      <c r="AY23" s="122">
        <f t="shared" si="3"/>
        <v>0</v>
      </c>
      <c r="AZ23" s="124"/>
      <c r="BA23" s="124"/>
      <c r="BB23" s="124"/>
      <c r="BC23" s="124"/>
      <c r="BD23" s="124"/>
      <c r="BE23" s="124"/>
      <c r="BF23" s="124"/>
      <c r="BG23" s="124"/>
      <c r="BH23" s="124"/>
      <c r="BI23" s="124"/>
      <c r="BJ23" s="124"/>
      <c r="BK23" s="124"/>
    </row>
    <row r="24" spans="1:63">
      <c r="A24" s="119" t="s">
        <v>285</v>
      </c>
      <c r="B24" s="119"/>
      <c r="C24" s="119"/>
      <c r="D24" s="119"/>
      <c r="E24" s="120"/>
      <c r="F24" s="119"/>
      <c r="G24" s="119"/>
      <c r="H24" s="119"/>
      <c r="I24" s="120"/>
      <c r="J24" s="119"/>
      <c r="K24" s="119"/>
      <c r="L24" s="119"/>
      <c r="M24" s="120"/>
      <c r="N24" s="119"/>
      <c r="O24" s="119"/>
      <c r="P24" s="119"/>
      <c r="Q24" s="120"/>
      <c r="R24" s="121">
        <f t="shared" si="0"/>
        <v>0</v>
      </c>
      <c r="S24" s="122">
        <f t="shared" si="2"/>
        <v>0</v>
      </c>
      <c r="T24" s="123"/>
      <c r="U24" s="123"/>
      <c r="V24" s="123"/>
      <c r="W24" s="123"/>
      <c r="X24" s="123"/>
      <c r="Y24" s="124"/>
      <c r="Z24" s="124"/>
      <c r="AA24" s="124"/>
      <c r="AB24" s="124"/>
      <c r="AC24" s="124"/>
      <c r="AD24" s="124"/>
      <c r="AE24" s="124"/>
      <c r="AG24" s="119" t="s">
        <v>285</v>
      </c>
      <c r="AH24" s="119"/>
      <c r="AI24" s="119"/>
      <c r="AJ24" s="119"/>
      <c r="AK24" s="120"/>
      <c r="AL24" s="119"/>
      <c r="AM24" s="119"/>
      <c r="AN24" s="119"/>
      <c r="AO24" s="120"/>
      <c r="AP24" s="119"/>
      <c r="AQ24" s="119"/>
      <c r="AR24" s="119"/>
      <c r="AS24" s="120"/>
      <c r="AT24" s="119"/>
      <c r="AU24" s="119"/>
      <c r="AV24" s="119"/>
      <c r="AW24" s="120"/>
      <c r="AX24" s="121">
        <f t="shared" si="1"/>
        <v>0</v>
      </c>
      <c r="AY24" s="122">
        <f t="shared" si="3"/>
        <v>0</v>
      </c>
      <c r="AZ24" s="124"/>
      <c r="BA24" s="124"/>
      <c r="BB24" s="124"/>
      <c r="BC24" s="124"/>
      <c r="BD24" s="124"/>
      <c r="BE24" s="124"/>
      <c r="BF24" s="124"/>
      <c r="BG24" s="124"/>
      <c r="BH24" s="124"/>
      <c r="BI24" s="124"/>
      <c r="BJ24" s="124"/>
      <c r="BK24" s="124"/>
    </row>
    <row r="25" spans="1:63">
      <c r="A25" s="119" t="s">
        <v>286</v>
      </c>
      <c r="B25" s="119"/>
      <c r="C25" s="119"/>
      <c r="D25" s="119"/>
      <c r="E25" s="120"/>
      <c r="F25" s="119"/>
      <c r="G25" s="119"/>
      <c r="H25" s="119"/>
      <c r="I25" s="120"/>
      <c r="J25" s="119"/>
      <c r="K25" s="119"/>
      <c r="L25" s="119"/>
      <c r="M25" s="120"/>
      <c r="N25" s="119"/>
      <c r="O25" s="119"/>
      <c r="P25" s="119"/>
      <c r="Q25" s="120"/>
      <c r="R25" s="121">
        <f t="shared" si="0"/>
        <v>0</v>
      </c>
      <c r="S25" s="122">
        <f t="shared" si="2"/>
        <v>0</v>
      </c>
      <c r="T25" s="123"/>
      <c r="U25" s="123"/>
      <c r="V25" s="123"/>
      <c r="W25" s="123"/>
      <c r="X25" s="123"/>
      <c r="Y25" s="124"/>
      <c r="Z25" s="124"/>
      <c r="AA25" s="124"/>
      <c r="AB25" s="124"/>
      <c r="AC25" s="124"/>
      <c r="AD25" s="124"/>
      <c r="AE25" s="124"/>
      <c r="AG25" s="119" t="s">
        <v>286</v>
      </c>
      <c r="AH25" s="119"/>
      <c r="AI25" s="119"/>
      <c r="AJ25" s="119"/>
      <c r="AK25" s="120"/>
      <c r="AL25" s="119"/>
      <c r="AM25" s="119"/>
      <c r="AN25" s="119"/>
      <c r="AO25" s="120"/>
      <c r="AP25" s="119"/>
      <c r="AQ25" s="119"/>
      <c r="AR25" s="119"/>
      <c r="AS25" s="120"/>
      <c r="AT25" s="119"/>
      <c r="AU25" s="119"/>
      <c r="AV25" s="119"/>
      <c r="AW25" s="120"/>
      <c r="AX25" s="121">
        <f t="shared" si="1"/>
        <v>0</v>
      </c>
      <c r="AY25" s="122">
        <f t="shared" si="3"/>
        <v>0</v>
      </c>
      <c r="AZ25" s="124"/>
      <c r="BA25" s="124"/>
      <c r="BB25" s="124"/>
      <c r="BC25" s="124"/>
      <c r="BD25" s="124"/>
      <c r="BE25" s="124"/>
      <c r="BF25" s="124"/>
      <c r="BG25" s="124"/>
      <c r="BH25" s="124"/>
      <c r="BI25" s="124"/>
      <c r="BJ25" s="124"/>
      <c r="BK25" s="124"/>
    </row>
    <row r="26" spans="1:63">
      <c r="A26" s="119" t="s">
        <v>287</v>
      </c>
      <c r="B26" s="119"/>
      <c r="C26" s="119"/>
      <c r="D26" s="119"/>
      <c r="E26" s="120"/>
      <c r="F26" s="119"/>
      <c r="G26" s="119"/>
      <c r="H26" s="119"/>
      <c r="I26" s="120"/>
      <c r="J26" s="119"/>
      <c r="K26" s="119"/>
      <c r="L26" s="119"/>
      <c r="M26" s="120"/>
      <c r="N26" s="119"/>
      <c r="O26" s="119"/>
      <c r="P26" s="119"/>
      <c r="Q26" s="120"/>
      <c r="R26" s="121">
        <f t="shared" si="0"/>
        <v>0</v>
      </c>
      <c r="S26" s="122">
        <f t="shared" si="2"/>
        <v>0</v>
      </c>
      <c r="T26" s="123"/>
      <c r="U26" s="123"/>
      <c r="V26" s="123"/>
      <c r="W26" s="123"/>
      <c r="X26" s="123"/>
      <c r="Y26" s="124"/>
      <c r="Z26" s="124"/>
      <c r="AA26" s="124"/>
      <c r="AB26" s="124"/>
      <c r="AC26" s="124"/>
      <c r="AD26" s="124"/>
      <c r="AE26" s="124"/>
      <c r="AG26" s="119" t="s">
        <v>287</v>
      </c>
      <c r="AH26" s="119"/>
      <c r="AI26" s="119"/>
      <c r="AJ26" s="119"/>
      <c r="AK26" s="120"/>
      <c r="AL26" s="119"/>
      <c r="AM26" s="119"/>
      <c r="AN26" s="119"/>
      <c r="AO26" s="120"/>
      <c r="AP26" s="119"/>
      <c r="AQ26" s="119"/>
      <c r="AR26" s="119"/>
      <c r="AS26" s="120"/>
      <c r="AT26" s="119"/>
      <c r="AU26" s="119"/>
      <c r="AV26" s="119"/>
      <c r="AW26" s="120"/>
      <c r="AX26" s="121">
        <f t="shared" si="1"/>
        <v>0</v>
      </c>
      <c r="AY26" s="122">
        <f t="shared" si="3"/>
        <v>0</v>
      </c>
      <c r="AZ26" s="124"/>
      <c r="BA26" s="124"/>
      <c r="BB26" s="124"/>
      <c r="BC26" s="124"/>
      <c r="BD26" s="124"/>
      <c r="BE26" s="124"/>
      <c r="BF26" s="124"/>
      <c r="BG26" s="124"/>
      <c r="BH26" s="124"/>
      <c r="BI26" s="124"/>
      <c r="BJ26" s="124"/>
      <c r="BK26" s="124"/>
    </row>
    <row r="27" spans="1:63">
      <c r="A27" s="119" t="s">
        <v>288</v>
      </c>
      <c r="B27" s="119"/>
      <c r="C27" s="119"/>
      <c r="D27" s="119"/>
      <c r="E27" s="120"/>
      <c r="F27" s="119"/>
      <c r="G27" s="119"/>
      <c r="H27" s="119"/>
      <c r="I27" s="120"/>
      <c r="J27" s="119"/>
      <c r="K27" s="119"/>
      <c r="L27" s="119"/>
      <c r="M27" s="120"/>
      <c r="N27" s="119"/>
      <c r="O27" s="119"/>
      <c r="P27" s="119"/>
      <c r="Q27" s="120"/>
      <c r="R27" s="121">
        <f t="shared" si="0"/>
        <v>0</v>
      </c>
      <c r="S27" s="122">
        <f t="shared" si="2"/>
        <v>0</v>
      </c>
      <c r="T27" s="123"/>
      <c r="U27" s="123"/>
      <c r="V27" s="123"/>
      <c r="W27" s="123"/>
      <c r="X27" s="123"/>
      <c r="Y27" s="124"/>
      <c r="Z27" s="124"/>
      <c r="AA27" s="124"/>
      <c r="AB27" s="124"/>
      <c r="AC27" s="124"/>
      <c r="AD27" s="124"/>
      <c r="AE27" s="124"/>
      <c r="AG27" s="119" t="s">
        <v>288</v>
      </c>
      <c r="AH27" s="119"/>
      <c r="AI27" s="119"/>
      <c r="AJ27" s="119"/>
      <c r="AK27" s="120"/>
      <c r="AL27" s="119"/>
      <c r="AM27" s="119"/>
      <c r="AN27" s="119"/>
      <c r="AO27" s="120"/>
      <c r="AP27" s="119"/>
      <c r="AQ27" s="119"/>
      <c r="AR27" s="119"/>
      <c r="AS27" s="120"/>
      <c r="AT27" s="119"/>
      <c r="AU27" s="119"/>
      <c r="AV27" s="119"/>
      <c r="AW27" s="120"/>
      <c r="AX27" s="121">
        <f t="shared" si="1"/>
        <v>0</v>
      </c>
      <c r="AY27" s="122">
        <f t="shared" si="3"/>
        <v>0</v>
      </c>
      <c r="AZ27" s="124"/>
      <c r="BA27" s="124"/>
      <c r="BB27" s="124"/>
      <c r="BC27" s="124"/>
      <c r="BD27" s="124"/>
      <c r="BE27" s="124"/>
      <c r="BF27" s="124"/>
      <c r="BG27" s="124"/>
      <c r="BH27" s="124"/>
      <c r="BI27" s="124"/>
      <c r="BJ27" s="124"/>
      <c r="BK27" s="124"/>
    </row>
    <row r="28" spans="1:63">
      <c r="A28" s="119" t="s">
        <v>289</v>
      </c>
      <c r="B28" s="119"/>
      <c r="C28" s="119"/>
      <c r="D28" s="119"/>
      <c r="E28" s="120"/>
      <c r="F28" s="119"/>
      <c r="G28" s="119"/>
      <c r="H28" s="119"/>
      <c r="I28" s="120"/>
      <c r="J28" s="119"/>
      <c r="K28" s="119"/>
      <c r="L28" s="119"/>
      <c r="M28" s="120"/>
      <c r="N28" s="119"/>
      <c r="O28" s="119"/>
      <c r="P28" s="119"/>
      <c r="Q28" s="120"/>
      <c r="R28" s="121">
        <f t="shared" si="0"/>
        <v>0</v>
      </c>
      <c r="S28" s="122">
        <f t="shared" si="2"/>
        <v>0</v>
      </c>
      <c r="T28" s="123"/>
      <c r="U28" s="123"/>
      <c r="V28" s="123"/>
      <c r="W28" s="123"/>
      <c r="X28" s="123"/>
      <c r="Y28" s="124"/>
      <c r="Z28" s="124"/>
      <c r="AA28" s="124"/>
      <c r="AB28" s="124"/>
      <c r="AC28" s="124"/>
      <c r="AD28" s="124"/>
      <c r="AE28" s="124"/>
      <c r="AG28" s="119" t="s">
        <v>289</v>
      </c>
      <c r="AH28" s="119"/>
      <c r="AI28" s="119"/>
      <c r="AJ28" s="119"/>
      <c r="AK28" s="120"/>
      <c r="AL28" s="119"/>
      <c r="AM28" s="119"/>
      <c r="AN28" s="119"/>
      <c r="AO28" s="120"/>
      <c r="AP28" s="119"/>
      <c r="AQ28" s="119"/>
      <c r="AR28" s="119"/>
      <c r="AS28" s="120"/>
      <c r="AT28" s="119"/>
      <c r="AU28" s="119"/>
      <c r="AV28" s="119"/>
      <c r="AW28" s="120"/>
      <c r="AX28" s="121">
        <f t="shared" si="1"/>
        <v>0</v>
      </c>
      <c r="AY28" s="122">
        <f t="shared" si="3"/>
        <v>0</v>
      </c>
      <c r="AZ28" s="124"/>
      <c r="BA28" s="124"/>
      <c r="BB28" s="124"/>
      <c r="BC28" s="124"/>
      <c r="BD28" s="124"/>
      <c r="BE28" s="124"/>
      <c r="BF28" s="124"/>
      <c r="BG28" s="124"/>
      <c r="BH28" s="124"/>
      <c r="BI28" s="124"/>
      <c r="BJ28" s="124"/>
      <c r="BK28" s="124"/>
    </row>
    <row r="29" spans="1:63">
      <c r="A29" s="119" t="s">
        <v>290</v>
      </c>
      <c r="B29" s="119"/>
      <c r="C29" s="119"/>
      <c r="D29" s="119"/>
      <c r="E29" s="120"/>
      <c r="F29" s="119"/>
      <c r="G29" s="119"/>
      <c r="H29" s="119"/>
      <c r="I29" s="120"/>
      <c r="J29" s="119"/>
      <c r="K29" s="119"/>
      <c r="L29" s="119"/>
      <c r="M29" s="120"/>
      <c r="N29" s="119"/>
      <c r="O29" s="119"/>
      <c r="P29" s="119"/>
      <c r="Q29" s="120"/>
      <c r="R29" s="121">
        <f t="shared" si="0"/>
        <v>0</v>
      </c>
      <c r="S29" s="122">
        <f t="shared" si="2"/>
        <v>0</v>
      </c>
      <c r="T29" s="123"/>
      <c r="U29" s="123"/>
      <c r="V29" s="123"/>
      <c r="W29" s="123"/>
      <c r="X29" s="123"/>
      <c r="Y29" s="124"/>
      <c r="Z29" s="124"/>
      <c r="AA29" s="124"/>
      <c r="AB29" s="124"/>
      <c r="AC29" s="124"/>
      <c r="AD29" s="124"/>
      <c r="AE29" s="124"/>
      <c r="AG29" s="119" t="s">
        <v>290</v>
      </c>
      <c r="AH29" s="119"/>
      <c r="AI29" s="119"/>
      <c r="AJ29" s="119"/>
      <c r="AK29" s="120"/>
      <c r="AL29" s="119"/>
      <c r="AM29" s="119"/>
      <c r="AN29" s="119"/>
      <c r="AO29" s="120"/>
      <c r="AP29" s="119"/>
      <c r="AQ29" s="119"/>
      <c r="AR29" s="119"/>
      <c r="AS29" s="120"/>
      <c r="AT29" s="119"/>
      <c r="AU29" s="119"/>
      <c r="AV29" s="119"/>
      <c r="AW29" s="120"/>
      <c r="AX29" s="121">
        <f t="shared" si="1"/>
        <v>0</v>
      </c>
      <c r="AY29" s="122">
        <f t="shared" si="3"/>
        <v>0</v>
      </c>
      <c r="AZ29" s="124"/>
      <c r="BA29" s="124"/>
      <c r="BB29" s="124"/>
      <c r="BC29" s="124"/>
      <c r="BD29" s="124"/>
      <c r="BE29" s="124"/>
      <c r="BF29" s="124"/>
      <c r="BG29" s="124"/>
      <c r="BH29" s="124"/>
      <c r="BI29" s="124"/>
      <c r="BJ29" s="124"/>
      <c r="BK29" s="124"/>
    </row>
    <row r="30" spans="1:63">
      <c r="A30" s="119" t="s">
        <v>291</v>
      </c>
      <c r="B30" s="119"/>
      <c r="C30" s="119"/>
      <c r="D30" s="119"/>
      <c r="E30" s="120"/>
      <c r="F30" s="119"/>
      <c r="G30" s="119"/>
      <c r="H30" s="119"/>
      <c r="I30" s="120"/>
      <c r="J30" s="119"/>
      <c r="K30" s="119"/>
      <c r="L30" s="119"/>
      <c r="M30" s="120"/>
      <c r="N30" s="119"/>
      <c r="O30" s="119"/>
      <c r="P30" s="119"/>
      <c r="Q30" s="120"/>
      <c r="R30" s="121">
        <f t="shared" si="0"/>
        <v>0</v>
      </c>
      <c r="S30" s="122">
        <f t="shared" si="2"/>
        <v>0</v>
      </c>
      <c r="T30" s="123"/>
      <c r="U30" s="123"/>
      <c r="V30" s="123"/>
      <c r="W30" s="123"/>
      <c r="X30" s="123"/>
      <c r="Y30" s="124"/>
      <c r="Z30" s="124"/>
      <c r="AA30" s="124"/>
      <c r="AB30" s="124"/>
      <c r="AC30" s="124"/>
      <c r="AD30" s="124"/>
      <c r="AE30" s="124"/>
      <c r="AG30" s="119" t="s">
        <v>291</v>
      </c>
      <c r="AH30" s="119"/>
      <c r="AI30" s="119"/>
      <c r="AJ30" s="119"/>
      <c r="AK30" s="120"/>
      <c r="AL30" s="119"/>
      <c r="AM30" s="119"/>
      <c r="AN30" s="119"/>
      <c r="AO30" s="120"/>
      <c r="AP30" s="119"/>
      <c r="AQ30" s="119"/>
      <c r="AR30" s="119"/>
      <c r="AS30" s="120"/>
      <c r="AT30" s="119"/>
      <c r="AU30" s="119"/>
      <c r="AV30" s="119"/>
      <c r="AW30" s="120"/>
      <c r="AX30" s="121">
        <f t="shared" si="1"/>
        <v>0</v>
      </c>
      <c r="AY30" s="122">
        <f t="shared" si="3"/>
        <v>0</v>
      </c>
      <c r="AZ30" s="124"/>
      <c r="BA30" s="124"/>
      <c r="BB30" s="124"/>
      <c r="BC30" s="124"/>
      <c r="BD30" s="124"/>
      <c r="BE30" s="124"/>
      <c r="BF30" s="124"/>
      <c r="BG30" s="124"/>
      <c r="BH30" s="124"/>
      <c r="BI30" s="124"/>
      <c r="BJ30" s="124"/>
      <c r="BK30" s="124"/>
    </row>
    <row r="31" spans="1:63">
      <c r="A31" s="119" t="s">
        <v>292</v>
      </c>
      <c r="B31" s="119"/>
      <c r="C31" s="119"/>
      <c r="D31" s="119"/>
      <c r="E31" s="120"/>
      <c r="F31" s="119"/>
      <c r="G31" s="119"/>
      <c r="H31" s="119"/>
      <c r="I31" s="120"/>
      <c r="J31" s="119"/>
      <c r="K31" s="119"/>
      <c r="L31" s="119"/>
      <c r="M31" s="120"/>
      <c r="N31" s="119"/>
      <c r="O31" s="119"/>
      <c r="P31" s="119"/>
      <c r="Q31" s="120"/>
      <c r="R31" s="121">
        <f t="shared" si="0"/>
        <v>0</v>
      </c>
      <c r="S31" s="122">
        <f t="shared" si="2"/>
        <v>0</v>
      </c>
      <c r="T31" s="123"/>
      <c r="U31" s="123"/>
      <c r="V31" s="123"/>
      <c r="W31" s="123"/>
      <c r="X31" s="123"/>
      <c r="Y31" s="124"/>
      <c r="Z31" s="124"/>
      <c r="AA31" s="124"/>
      <c r="AB31" s="124"/>
      <c r="AC31" s="124"/>
      <c r="AD31" s="124"/>
      <c r="AE31" s="124"/>
      <c r="AG31" s="119" t="s">
        <v>292</v>
      </c>
      <c r="AH31" s="119"/>
      <c r="AI31" s="119"/>
      <c r="AJ31" s="119"/>
      <c r="AK31" s="120"/>
      <c r="AL31" s="119"/>
      <c r="AM31" s="119"/>
      <c r="AN31" s="119"/>
      <c r="AO31" s="120"/>
      <c r="AP31" s="119"/>
      <c r="AQ31" s="119"/>
      <c r="AR31" s="119"/>
      <c r="AS31" s="120"/>
      <c r="AT31" s="119"/>
      <c r="AU31" s="119"/>
      <c r="AV31" s="119"/>
      <c r="AW31" s="120"/>
      <c r="AX31" s="121">
        <f t="shared" si="1"/>
        <v>0</v>
      </c>
      <c r="AY31" s="122">
        <f t="shared" si="3"/>
        <v>0</v>
      </c>
      <c r="AZ31" s="124"/>
      <c r="BA31" s="124"/>
      <c r="BB31" s="124"/>
      <c r="BC31" s="124"/>
      <c r="BD31" s="124"/>
      <c r="BE31" s="124"/>
      <c r="BF31" s="124"/>
      <c r="BG31" s="124"/>
      <c r="BH31" s="124"/>
      <c r="BI31" s="124"/>
      <c r="BJ31" s="124"/>
      <c r="BK31" s="124"/>
    </row>
    <row r="32" spans="1:63">
      <c r="A32" s="126" t="s">
        <v>293</v>
      </c>
      <c r="B32" s="127">
        <f>SUM(B11:B31)</f>
        <v>0</v>
      </c>
      <c r="C32" s="127">
        <f t="shared" ref="C32:AE32" si="4">SUM(C11:C31)</f>
        <v>0</v>
      </c>
      <c r="D32" s="127">
        <f t="shared" si="4"/>
        <v>0</v>
      </c>
      <c r="E32" s="128">
        <f>SUM(E11:E31)</f>
        <v>0</v>
      </c>
      <c r="F32" s="127">
        <f t="shared" si="4"/>
        <v>0</v>
      </c>
      <c r="G32" s="127">
        <f t="shared" si="4"/>
        <v>0</v>
      </c>
      <c r="H32" s="127">
        <f t="shared" si="4"/>
        <v>0</v>
      </c>
      <c r="I32" s="128">
        <f>SUM(I11:I31)</f>
        <v>0</v>
      </c>
      <c r="J32" s="127">
        <f t="shared" si="4"/>
        <v>0</v>
      </c>
      <c r="K32" s="127">
        <f t="shared" si="4"/>
        <v>0</v>
      </c>
      <c r="L32" s="127">
        <f t="shared" si="4"/>
        <v>0</v>
      </c>
      <c r="M32" s="128">
        <f>SUM(M11:M31)</f>
        <v>0</v>
      </c>
      <c r="N32" s="127">
        <f t="shared" si="4"/>
        <v>0</v>
      </c>
      <c r="O32" s="127">
        <f t="shared" si="4"/>
        <v>0</v>
      </c>
      <c r="P32" s="127">
        <f t="shared" si="4"/>
        <v>0</v>
      </c>
      <c r="Q32" s="128">
        <f>SUM(Q11:Q31)</f>
        <v>0</v>
      </c>
      <c r="R32" s="127">
        <f t="shared" si="4"/>
        <v>0</v>
      </c>
      <c r="S32" s="122">
        <f t="shared" si="4"/>
        <v>0</v>
      </c>
      <c r="T32" s="127">
        <f t="shared" si="4"/>
        <v>0</v>
      </c>
      <c r="U32" s="127">
        <f t="shared" si="4"/>
        <v>0</v>
      </c>
      <c r="V32" s="127">
        <f t="shared" si="4"/>
        <v>0</v>
      </c>
      <c r="W32" s="127">
        <f t="shared" si="4"/>
        <v>0</v>
      </c>
      <c r="X32" s="127">
        <f t="shared" si="4"/>
        <v>0</v>
      </c>
      <c r="Y32" s="127">
        <f t="shared" si="4"/>
        <v>0</v>
      </c>
      <c r="Z32" s="127">
        <f t="shared" si="4"/>
        <v>0</v>
      </c>
      <c r="AA32" s="127">
        <f t="shared" si="4"/>
        <v>0</v>
      </c>
      <c r="AB32" s="127">
        <f t="shared" si="4"/>
        <v>0</v>
      </c>
      <c r="AC32" s="127">
        <f t="shared" si="4"/>
        <v>0</v>
      </c>
      <c r="AD32" s="127">
        <f t="shared" si="4"/>
        <v>0</v>
      </c>
      <c r="AE32" s="127">
        <f t="shared" si="4"/>
        <v>0</v>
      </c>
      <c r="AG32" s="126" t="s">
        <v>293</v>
      </c>
      <c r="AH32" s="127">
        <f t="shared" ref="AH32:AW32" si="5">SUM(AH11:AH31)</f>
        <v>0</v>
      </c>
      <c r="AI32" s="127">
        <f t="shared" si="5"/>
        <v>0</v>
      </c>
      <c r="AJ32" s="127">
        <f t="shared" si="5"/>
        <v>0</v>
      </c>
      <c r="AK32" s="128">
        <f t="shared" si="5"/>
        <v>0</v>
      </c>
      <c r="AL32" s="127">
        <f t="shared" si="5"/>
        <v>0</v>
      </c>
      <c r="AM32" s="127">
        <f t="shared" si="5"/>
        <v>0</v>
      </c>
      <c r="AN32" s="127">
        <f t="shared" si="5"/>
        <v>0</v>
      </c>
      <c r="AO32" s="128">
        <f t="shared" si="5"/>
        <v>0</v>
      </c>
      <c r="AP32" s="127">
        <f t="shared" si="5"/>
        <v>0</v>
      </c>
      <c r="AQ32" s="127">
        <f t="shared" si="5"/>
        <v>0</v>
      </c>
      <c r="AR32" s="127">
        <f t="shared" si="5"/>
        <v>0</v>
      </c>
      <c r="AS32" s="128">
        <f t="shared" si="5"/>
        <v>0</v>
      </c>
      <c r="AT32" s="127">
        <f t="shared" si="5"/>
        <v>0</v>
      </c>
      <c r="AU32" s="127">
        <f t="shared" si="5"/>
        <v>0</v>
      </c>
      <c r="AV32" s="127">
        <f t="shared" si="5"/>
        <v>0</v>
      </c>
      <c r="AW32" s="128">
        <f t="shared" si="5"/>
        <v>0</v>
      </c>
      <c r="AX32" s="129">
        <f t="shared" ref="AX32:BK32" si="6">SUM(AX11:AX31)</f>
        <v>0</v>
      </c>
      <c r="AY32" s="130">
        <f t="shared" si="6"/>
        <v>0</v>
      </c>
      <c r="AZ32" s="127">
        <f t="shared" si="6"/>
        <v>0</v>
      </c>
      <c r="BA32" s="127">
        <f t="shared" si="6"/>
        <v>0</v>
      </c>
      <c r="BB32" s="127">
        <f t="shared" si="6"/>
        <v>0</v>
      </c>
      <c r="BC32" s="127">
        <f t="shared" si="6"/>
        <v>0</v>
      </c>
      <c r="BD32" s="127">
        <f t="shared" si="6"/>
        <v>0</v>
      </c>
      <c r="BE32" s="127">
        <f t="shared" si="6"/>
        <v>0</v>
      </c>
      <c r="BF32" s="127">
        <f t="shared" si="6"/>
        <v>0</v>
      </c>
      <c r="BG32" s="127">
        <f t="shared" si="6"/>
        <v>0</v>
      </c>
      <c r="BH32" s="127">
        <f t="shared" si="6"/>
        <v>0</v>
      </c>
      <c r="BI32" s="127">
        <f t="shared" si="6"/>
        <v>0</v>
      </c>
      <c r="BJ32" s="127">
        <f t="shared" si="6"/>
        <v>0</v>
      </c>
      <c r="BK32" s="127">
        <f t="shared" si="6"/>
        <v>0</v>
      </c>
    </row>
    <row r="35" spans="1:63" ht="30" customHeight="1">
      <c r="A35" s="772" t="s">
        <v>254</v>
      </c>
      <c r="B35" s="111" t="s">
        <v>63</v>
      </c>
      <c r="C35" s="111" t="s">
        <v>64</v>
      </c>
      <c r="D35" s="774" t="s">
        <v>65</v>
      </c>
      <c r="E35" s="775"/>
      <c r="F35" s="111" t="s">
        <v>66</v>
      </c>
      <c r="G35" s="111" t="s">
        <v>67</v>
      </c>
      <c r="H35" s="774" t="s">
        <v>68</v>
      </c>
      <c r="I35" s="775"/>
      <c r="J35" s="111" t="s">
        <v>69</v>
      </c>
      <c r="K35" s="111" t="s">
        <v>70</v>
      </c>
      <c r="L35" s="774" t="s">
        <v>71</v>
      </c>
      <c r="M35" s="775"/>
      <c r="N35" s="111" t="s">
        <v>72</v>
      </c>
      <c r="O35" s="111" t="s">
        <v>73</v>
      </c>
      <c r="P35" s="774" t="s">
        <v>41</v>
      </c>
      <c r="Q35" s="775"/>
      <c r="R35" s="774" t="s">
        <v>255</v>
      </c>
      <c r="S35" s="775"/>
      <c r="T35" s="774" t="s">
        <v>256</v>
      </c>
      <c r="U35" s="777"/>
      <c r="V35" s="777"/>
      <c r="W35" s="777"/>
      <c r="X35" s="777"/>
      <c r="Y35" s="775"/>
      <c r="Z35" s="774" t="s">
        <v>257</v>
      </c>
      <c r="AA35" s="777"/>
      <c r="AB35" s="777"/>
      <c r="AC35" s="777"/>
      <c r="AD35" s="777"/>
      <c r="AE35" s="775"/>
      <c r="AG35" s="772" t="s">
        <v>254</v>
      </c>
      <c r="AH35" s="111" t="s">
        <v>63</v>
      </c>
      <c r="AI35" s="111" t="s">
        <v>64</v>
      </c>
      <c r="AJ35" s="774" t="s">
        <v>65</v>
      </c>
      <c r="AK35" s="775"/>
      <c r="AL35" s="111" t="s">
        <v>66</v>
      </c>
      <c r="AM35" s="111" t="s">
        <v>67</v>
      </c>
      <c r="AN35" s="774" t="s">
        <v>68</v>
      </c>
      <c r="AO35" s="775"/>
      <c r="AP35" s="111" t="s">
        <v>69</v>
      </c>
      <c r="AQ35" s="111" t="s">
        <v>70</v>
      </c>
      <c r="AR35" s="774" t="s">
        <v>71</v>
      </c>
      <c r="AS35" s="775"/>
      <c r="AT35" s="111" t="s">
        <v>72</v>
      </c>
      <c r="AU35" s="111" t="s">
        <v>73</v>
      </c>
      <c r="AV35" s="774" t="s">
        <v>41</v>
      </c>
      <c r="AW35" s="775"/>
      <c r="AX35" s="774" t="s">
        <v>255</v>
      </c>
      <c r="AY35" s="775"/>
      <c r="AZ35" s="774" t="s">
        <v>256</v>
      </c>
      <c r="BA35" s="777"/>
      <c r="BB35" s="777"/>
      <c r="BC35" s="777"/>
      <c r="BD35" s="777"/>
      <c r="BE35" s="775"/>
      <c r="BF35" s="774" t="s">
        <v>257</v>
      </c>
      <c r="BG35" s="777"/>
      <c r="BH35" s="777"/>
      <c r="BI35" s="777"/>
      <c r="BJ35" s="777"/>
      <c r="BK35" s="775"/>
    </row>
    <row r="36" spans="1:63" ht="36" customHeight="1">
      <c r="A36" s="773"/>
      <c r="B36" s="102" t="s">
        <v>258</v>
      </c>
      <c r="C36" s="102" t="s">
        <v>258</v>
      </c>
      <c r="D36" s="102" t="s">
        <v>258</v>
      </c>
      <c r="E36" s="102" t="s">
        <v>259</v>
      </c>
      <c r="F36" s="102" t="s">
        <v>258</v>
      </c>
      <c r="G36" s="102" t="s">
        <v>258</v>
      </c>
      <c r="H36" s="102" t="s">
        <v>258</v>
      </c>
      <c r="I36" s="102" t="s">
        <v>259</v>
      </c>
      <c r="J36" s="102" t="s">
        <v>258</v>
      </c>
      <c r="K36" s="102" t="s">
        <v>258</v>
      </c>
      <c r="L36" s="102" t="s">
        <v>258</v>
      </c>
      <c r="M36" s="102" t="s">
        <v>259</v>
      </c>
      <c r="N36" s="102" t="s">
        <v>258</v>
      </c>
      <c r="O36" s="102" t="s">
        <v>258</v>
      </c>
      <c r="P36" s="102" t="s">
        <v>258</v>
      </c>
      <c r="Q36" s="102" t="s">
        <v>259</v>
      </c>
      <c r="R36" s="102" t="s">
        <v>258</v>
      </c>
      <c r="S36" s="102" t="s">
        <v>259</v>
      </c>
      <c r="T36" s="114" t="s">
        <v>260</v>
      </c>
      <c r="U36" s="114" t="s">
        <v>261</v>
      </c>
      <c r="V36" s="114" t="s">
        <v>262</v>
      </c>
      <c r="W36" s="114" t="s">
        <v>263</v>
      </c>
      <c r="X36" s="115" t="s">
        <v>264</v>
      </c>
      <c r="Y36" s="114" t="s">
        <v>265</v>
      </c>
      <c r="Z36" s="102" t="s">
        <v>266</v>
      </c>
      <c r="AA36" s="116" t="s">
        <v>267</v>
      </c>
      <c r="AB36" s="102" t="s">
        <v>268</v>
      </c>
      <c r="AC36" s="102" t="s">
        <v>269</v>
      </c>
      <c r="AD36" s="102" t="s">
        <v>270</v>
      </c>
      <c r="AE36" s="102" t="s">
        <v>271</v>
      </c>
      <c r="AG36" s="773"/>
      <c r="AH36" s="102" t="s">
        <v>258</v>
      </c>
      <c r="AI36" s="102" t="s">
        <v>258</v>
      </c>
      <c r="AJ36" s="102" t="s">
        <v>258</v>
      </c>
      <c r="AK36" s="102" t="s">
        <v>259</v>
      </c>
      <c r="AL36" s="102" t="s">
        <v>258</v>
      </c>
      <c r="AM36" s="102" t="s">
        <v>258</v>
      </c>
      <c r="AN36" s="102" t="s">
        <v>258</v>
      </c>
      <c r="AO36" s="102" t="s">
        <v>259</v>
      </c>
      <c r="AP36" s="102" t="s">
        <v>258</v>
      </c>
      <c r="AQ36" s="102" t="s">
        <v>258</v>
      </c>
      <c r="AR36" s="102" t="s">
        <v>258</v>
      </c>
      <c r="AS36" s="102" t="s">
        <v>259</v>
      </c>
      <c r="AT36" s="102" t="s">
        <v>258</v>
      </c>
      <c r="AU36" s="102" t="s">
        <v>258</v>
      </c>
      <c r="AV36" s="102" t="s">
        <v>258</v>
      </c>
      <c r="AW36" s="102" t="s">
        <v>259</v>
      </c>
      <c r="AX36" s="102" t="s">
        <v>258</v>
      </c>
      <c r="AY36" s="102" t="s">
        <v>259</v>
      </c>
      <c r="AZ36" s="114" t="s">
        <v>260</v>
      </c>
      <c r="BA36" s="114" t="s">
        <v>261</v>
      </c>
      <c r="BB36" s="114" t="s">
        <v>262</v>
      </c>
      <c r="BC36" s="114" t="s">
        <v>263</v>
      </c>
      <c r="BD36" s="115" t="s">
        <v>264</v>
      </c>
      <c r="BE36" s="114" t="s">
        <v>265</v>
      </c>
      <c r="BF36" s="117" t="s">
        <v>266</v>
      </c>
      <c r="BG36" s="118" t="s">
        <v>267</v>
      </c>
      <c r="BH36" s="117" t="s">
        <v>268</v>
      </c>
      <c r="BI36" s="117" t="s">
        <v>269</v>
      </c>
      <c r="BJ36" s="117" t="s">
        <v>270</v>
      </c>
      <c r="BK36" s="117" t="s">
        <v>271</v>
      </c>
    </row>
    <row r="37" spans="1:63">
      <c r="A37" s="119" t="s">
        <v>272</v>
      </c>
      <c r="B37" s="119"/>
      <c r="C37" s="119"/>
      <c r="D37" s="119"/>
      <c r="E37" s="120"/>
      <c r="F37" s="119"/>
      <c r="G37" s="119"/>
      <c r="H37" s="119"/>
      <c r="I37" s="120"/>
      <c r="J37" s="119"/>
      <c r="K37" s="119"/>
      <c r="L37" s="119"/>
      <c r="M37" s="120"/>
      <c r="N37" s="119"/>
      <c r="O37" s="119"/>
      <c r="P37" s="119"/>
      <c r="Q37" s="120"/>
      <c r="R37" s="121">
        <f t="shared" ref="R37:R57" si="7">B37+C37+D37+F37+G37+H37+J37+K37+L37+N37+O37+P37</f>
        <v>0</v>
      </c>
      <c r="S37" s="122">
        <f>+E37+I37+M37+Q37</f>
        <v>0</v>
      </c>
      <c r="T37" s="123"/>
      <c r="U37" s="123"/>
      <c r="V37" s="123"/>
      <c r="W37" s="123"/>
      <c r="X37" s="123"/>
      <c r="Y37" s="124"/>
      <c r="Z37" s="124"/>
      <c r="AA37" s="124"/>
      <c r="AB37" s="124"/>
      <c r="AC37" s="124"/>
      <c r="AD37" s="124"/>
      <c r="AE37" s="125"/>
      <c r="AG37" s="119" t="s">
        <v>272</v>
      </c>
      <c r="AH37" s="119"/>
      <c r="AI37" s="119"/>
      <c r="AJ37" s="119"/>
      <c r="AK37" s="120"/>
      <c r="AL37" s="119"/>
      <c r="AM37" s="119"/>
      <c r="AN37" s="119"/>
      <c r="AO37" s="120"/>
      <c r="AP37" s="119"/>
      <c r="AQ37" s="119"/>
      <c r="AR37" s="119"/>
      <c r="AS37" s="120"/>
      <c r="AT37" s="119"/>
      <c r="AU37" s="119"/>
      <c r="AV37" s="119"/>
      <c r="AW37" s="120"/>
      <c r="AX37" s="121">
        <f t="shared" ref="AX37:AX57" si="8">AH37+AI37+AJ37+AL37+AM37+AN37+AP37+AQ37+AR37+AT37+AU37+AV37</f>
        <v>0</v>
      </c>
      <c r="AY37" s="122">
        <f>+AK37+AO37+AS37+AW37</f>
        <v>0</v>
      </c>
      <c r="AZ37" s="124"/>
      <c r="BA37" s="124"/>
      <c r="BB37" s="124"/>
      <c r="BC37" s="124"/>
      <c r="BD37" s="124"/>
      <c r="BE37" s="124"/>
      <c r="BF37" s="124"/>
      <c r="BG37" s="124"/>
      <c r="BH37" s="124"/>
      <c r="BI37" s="124"/>
      <c r="BJ37" s="124"/>
      <c r="BK37" s="125"/>
    </row>
    <row r="38" spans="1:63">
      <c r="A38" s="119" t="s">
        <v>273</v>
      </c>
      <c r="B38" s="119"/>
      <c r="C38" s="119"/>
      <c r="D38" s="119"/>
      <c r="E38" s="120"/>
      <c r="F38" s="119"/>
      <c r="G38" s="119"/>
      <c r="H38" s="119"/>
      <c r="I38" s="120"/>
      <c r="J38" s="119"/>
      <c r="K38" s="119"/>
      <c r="L38" s="119"/>
      <c r="M38" s="120"/>
      <c r="N38" s="119"/>
      <c r="O38" s="119"/>
      <c r="P38" s="119"/>
      <c r="Q38" s="120"/>
      <c r="R38" s="121">
        <f t="shared" si="7"/>
        <v>0</v>
      </c>
      <c r="S38" s="122">
        <f t="shared" ref="S38:S57" si="9">+E38+I38+M38+Q38</f>
        <v>0</v>
      </c>
      <c r="T38" s="123"/>
      <c r="U38" s="123"/>
      <c r="V38" s="123"/>
      <c r="W38" s="123"/>
      <c r="X38" s="123"/>
      <c r="Y38" s="124"/>
      <c r="Z38" s="124"/>
      <c r="AA38" s="124"/>
      <c r="AB38" s="124"/>
      <c r="AC38" s="124"/>
      <c r="AD38" s="124"/>
      <c r="AE38" s="124"/>
      <c r="AG38" s="119" t="s">
        <v>273</v>
      </c>
      <c r="AH38" s="119"/>
      <c r="AI38" s="119"/>
      <c r="AJ38" s="119"/>
      <c r="AK38" s="120"/>
      <c r="AL38" s="119"/>
      <c r="AM38" s="119"/>
      <c r="AN38" s="119"/>
      <c r="AO38" s="120"/>
      <c r="AP38" s="119"/>
      <c r="AQ38" s="119"/>
      <c r="AR38" s="119"/>
      <c r="AS38" s="120"/>
      <c r="AT38" s="119"/>
      <c r="AU38" s="119"/>
      <c r="AV38" s="119"/>
      <c r="AW38" s="120"/>
      <c r="AX38" s="121">
        <f t="shared" si="8"/>
        <v>0</v>
      </c>
      <c r="AY38" s="122">
        <f t="shared" ref="AY38:AY57" si="10">+AK38+AO38+AS38+AW38</f>
        <v>0</v>
      </c>
      <c r="AZ38" s="124"/>
      <c r="BA38" s="124"/>
      <c r="BB38" s="124"/>
      <c r="BC38" s="124"/>
      <c r="BD38" s="124"/>
      <c r="BE38" s="124"/>
      <c r="BF38" s="124"/>
      <c r="BG38" s="124"/>
      <c r="BH38" s="124"/>
      <c r="BI38" s="124"/>
      <c r="BJ38" s="124"/>
      <c r="BK38" s="124"/>
    </row>
    <row r="39" spans="1:63">
      <c r="A39" s="119" t="s">
        <v>274</v>
      </c>
      <c r="B39" s="119"/>
      <c r="C39" s="119"/>
      <c r="D39" s="119"/>
      <c r="E39" s="120"/>
      <c r="F39" s="119"/>
      <c r="G39" s="119"/>
      <c r="H39" s="119"/>
      <c r="I39" s="120"/>
      <c r="J39" s="119"/>
      <c r="K39" s="119"/>
      <c r="L39" s="119"/>
      <c r="M39" s="120"/>
      <c r="N39" s="119"/>
      <c r="O39" s="119"/>
      <c r="P39" s="119"/>
      <c r="Q39" s="120"/>
      <c r="R39" s="121">
        <f t="shared" si="7"/>
        <v>0</v>
      </c>
      <c r="S39" s="122">
        <f t="shared" si="9"/>
        <v>0</v>
      </c>
      <c r="T39" s="123"/>
      <c r="U39" s="123"/>
      <c r="V39" s="123"/>
      <c r="W39" s="123"/>
      <c r="X39" s="123"/>
      <c r="Y39" s="124"/>
      <c r="Z39" s="124"/>
      <c r="AA39" s="124"/>
      <c r="AB39" s="124"/>
      <c r="AC39" s="124"/>
      <c r="AD39" s="124"/>
      <c r="AE39" s="124"/>
      <c r="AG39" s="119" t="s">
        <v>274</v>
      </c>
      <c r="AH39" s="119"/>
      <c r="AI39" s="119"/>
      <c r="AJ39" s="119"/>
      <c r="AK39" s="120"/>
      <c r="AL39" s="119"/>
      <c r="AM39" s="119"/>
      <c r="AN39" s="119"/>
      <c r="AO39" s="120"/>
      <c r="AP39" s="119"/>
      <c r="AQ39" s="119"/>
      <c r="AR39" s="119"/>
      <c r="AS39" s="120"/>
      <c r="AT39" s="119"/>
      <c r="AU39" s="119"/>
      <c r="AV39" s="119"/>
      <c r="AW39" s="120"/>
      <c r="AX39" s="121">
        <f t="shared" si="8"/>
        <v>0</v>
      </c>
      <c r="AY39" s="122">
        <f t="shared" si="10"/>
        <v>0</v>
      </c>
      <c r="AZ39" s="124"/>
      <c r="BA39" s="124"/>
      <c r="BB39" s="124"/>
      <c r="BC39" s="124"/>
      <c r="BD39" s="124"/>
      <c r="BE39" s="124"/>
      <c r="BF39" s="124"/>
      <c r="BG39" s="124"/>
      <c r="BH39" s="124"/>
      <c r="BI39" s="124"/>
      <c r="BJ39" s="124"/>
      <c r="BK39" s="124"/>
    </row>
    <row r="40" spans="1:63">
      <c r="A40" s="119" t="s">
        <v>275</v>
      </c>
      <c r="B40" s="119"/>
      <c r="C40" s="119"/>
      <c r="D40" s="119"/>
      <c r="E40" s="120"/>
      <c r="F40" s="119"/>
      <c r="G40" s="119"/>
      <c r="H40" s="119"/>
      <c r="I40" s="120"/>
      <c r="J40" s="119"/>
      <c r="K40" s="119"/>
      <c r="L40" s="119"/>
      <c r="M40" s="120"/>
      <c r="N40" s="119"/>
      <c r="O40" s="119"/>
      <c r="P40" s="119"/>
      <c r="Q40" s="120"/>
      <c r="R40" s="121">
        <f t="shared" si="7"/>
        <v>0</v>
      </c>
      <c r="S40" s="122">
        <f t="shared" si="9"/>
        <v>0</v>
      </c>
      <c r="T40" s="123"/>
      <c r="U40" s="123"/>
      <c r="V40" s="123"/>
      <c r="W40" s="123"/>
      <c r="X40" s="123"/>
      <c r="Y40" s="124"/>
      <c r="Z40" s="124"/>
      <c r="AA40" s="124"/>
      <c r="AB40" s="124"/>
      <c r="AC40" s="124"/>
      <c r="AD40" s="124"/>
      <c r="AE40" s="124"/>
      <c r="AG40" s="119" t="s">
        <v>275</v>
      </c>
      <c r="AH40" s="119"/>
      <c r="AI40" s="119"/>
      <c r="AJ40" s="119"/>
      <c r="AK40" s="120"/>
      <c r="AL40" s="119"/>
      <c r="AM40" s="119"/>
      <c r="AN40" s="119"/>
      <c r="AO40" s="120"/>
      <c r="AP40" s="119"/>
      <c r="AQ40" s="119"/>
      <c r="AR40" s="119"/>
      <c r="AS40" s="120"/>
      <c r="AT40" s="119"/>
      <c r="AU40" s="119"/>
      <c r="AV40" s="119"/>
      <c r="AW40" s="120"/>
      <c r="AX40" s="121">
        <f t="shared" si="8"/>
        <v>0</v>
      </c>
      <c r="AY40" s="122">
        <f t="shared" si="10"/>
        <v>0</v>
      </c>
      <c r="AZ40" s="124"/>
      <c r="BA40" s="124"/>
      <c r="BB40" s="124"/>
      <c r="BC40" s="124"/>
      <c r="BD40" s="124"/>
      <c r="BE40" s="124"/>
      <c r="BF40" s="124"/>
      <c r="BG40" s="124"/>
      <c r="BH40" s="124"/>
      <c r="BI40" s="124"/>
      <c r="BJ40" s="124"/>
      <c r="BK40" s="124"/>
    </row>
    <row r="41" spans="1:63">
      <c r="A41" s="119" t="s">
        <v>276</v>
      </c>
      <c r="B41" s="119"/>
      <c r="C41" s="119"/>
      <c r="D41" s="119"/>
      <c r="E41" s="120"/>
      <c r="F41" s="119"/>
      <c r="G41" s="119"/>
      <c r="H41" s="119"/>
      <c r="I41" s="120"/>
      <c r="J41" s="119"/>
      <c r="K41" s="119"/>
      <c r="L41" s="119"/>
      <c r="M41" s="120"/>
      <c r="N41" s="119"/>
      <c r="O41" s="119"/>
      <c r="P41" s="119"/>
      <c r="Q41" s="120"/>
      <c r="R41" s="121">
        <f t="shared" si="7"/>
        <v>0</v>
      </c>
      <c r="S41" s="122">
        <f t="shared" si="9"/>
        <v>0</v>
      </c>
      <c r="T41" s="123"/>
      <c r="U41" s="123"/>
      <c r="V41" s="123"/>
      <c r="W41" s="123"/>
      <c r="X41" s="123"/>
      <c r="Y41" s="124"/>
      <c r="Z41" s="124"/>
      <c r="AA41" s="124"/>
      <c r="AB41" s="124"/>
      <c r="AC41" s="124"/>
      <c r="AD41" s="124"/>
      <c r="AE41" s="124"/>
      <c r="AG41" s="119" t="s">
        <v>276</v>
      </c>
      <c r="AH41" s="119"/>
      <c r="AI41" s="119"/>
      <c r="AJ41" s="119"/>
      <c r="AK41" s="120"/>
      <c r="AL41" s="119"/>
      <c r="AM41" s="119"/>
      <c r="AN41" s="119"/>
      <c r="AO41" s="120"/>
      <c r="AP41" s="119"/>
      <c r="AQ41" s="119"/>
      <c r="AR41" s="119"/>
      <c r="AS41" s="120"/>
      <c r="AT41" s="119"/>
      <c r="AU41" s="119"/>
      <c r="AV41" s="119"/>
      <c r="AW41" s="120"/>
      <c r="AX41" s="121">
        <f t="shared" si="8"/>
        <v>0</v>
      </c>
      <c r="AY41" s="122">
        <f t="shared" si="10"/>
        <v>0</v>
      </c>
      <c r="AZ41" s="124"/>
      <c r="BA41" s="124"/>
      <c r="BB41" s="124"/>
      <c r="BC41" s="124"/>
      <c r="BD41" s="124"/>
      <c r="BE41" s="124"/>
      <c r="BF41" s="124"/>
      <c r="BG41" s="124"/>
      <c r="BH41" s="124"/>
      <c r="BI41" s="124"/>
      <c r="BJ41" s="124"/>
      <c r="BK41" s="124"/>
    </row>
    <row r="42" spans="1:63">
      <c r="A42" s="119" t="s">
        <v>277</v>
      </c>
      <c r="B42" s="119"/>
      <c r="C42" s="119"/>
      <c r="D42" s="119"/>
      <c r="E42" s="120"/>
      <c r="F42" s="119"/>
      <c r="G42" s="119"/>
      <c r="H42" s="119"/>
      <c r="I42" s="120"/>
      <c r="J42" s="119"/>
      <c r="K42" s="119"/>
      <c r="L42" s="119"/>
      <c r="M42" s="120"/>
      <c r="N42" s="119"/>
      <c r="O42" s="119"/>
      <c r="P42" s="119"/>
      <c r="Q42" s="120"/>
      <c r="R42" s="121">
        <f t="shared" si="7"/>
        <v>0</v>
      </c>
      <c r="S42" s="122">
        <f t="shared" si="9"/>
        <v>0</v>
      </c>
      <c r="T42" s="123"/>
      <c r="U42" s="123"/>
      <c r="V42" s="123"/>
      <c r="W42" s="123"/>
      <c r="X42" s="123"/>
      <c r="Y42" s="124"/>
      <c r="Z42" s="124"/>
      <c r="AA42" s="124"/>
      <c r="AB42" s="124"/>
      <c r="AC42" s="124"/>
      <c r="AD42" s="124"/>
      <c r="AE42" s="124"/>
      <c r="AG42" s="119" t="s">
        <v>277</v>
      </c>
      <c r="AH42" s="119"/>
      <c r="AI42" s="119"/>
      <c r="AJ42" s="119"/>
      <c r="AK42" s="120"/>
      <c r="AL42" s="119"/>
      <c r="AM42" s="119"/>
      <c r="AN42" s="119"/>
      <c r="AO42" s="120"/>
      <c r="AP42" s="119"/>
      <c r="AQ42" s="119"/>
      <c r="AR42" s="119"/>
      <c r="AS42" s="120"/>
      <c r="AT42" s="119"/>
      <c r="AU42" s="119"/>
      <c r="AV42" s="119"/>
      <c r="AW42" s="120"/>
      <c r="AX42" s="121">
        <f t="shared" si="8"/>
        <v>0</v>
      </c>
      <c r="AY42" s="122">
        <f t="shared" si="10"/>
        <v>0</v>
      </c>
      <c r="AZ42" s="124"/>
      <c r="BA42" s="124"/>
      <c r="BB42" s="124"/>
      <c r="BC42" s="124"/>
      <c r="BD42" s="124"/>
      <c r="BE42" s="124"/>
      <c r="BF42" s="124"/>
      <c r="BG42" s="124"/>
      <c r="BH42" s="124"/>
      <c r="BI42" s="124"/>
      <c r="BJ42" s="124"/>
      <c r="BK42" s="124"/>
    </row>
    <row r="43" spans="1:63">
      <c r="A43" s="119" t="s">
        <v>278</v>
      </c>
      <c r="B43" s="119"/>
      <c r="C43" s="119"/>
      <c r="D43" s="119"/>
      <c r="E43" s="120"/>
      <c r="F43" s="119"/>
      <c r="G43" s="119"/>
      <c r="H43" s="119"/>
      <c r="I43" s="120"/>
      <c r="J43" s="119"/>
      <c r="K43" s="119"/>
      <c r="L43" s="119"/>
      <c r="M43" s="120"/>
      <c r="N43" s="119"/>
      <c r="O43" s="119"/>
      <c r="P43" s="119"/>
      <c r="Q43" s="120"/>
      <c r="R43" s="121">
        <f t="shared" si="7"/>
        <v>0</v>
      </c>
      <c r="S43" s="122">
        <f t="shared" si="9"/>
        <v>0</v>
      </c>
      <c r="T43" s="123"/>
      <c r="U43" s="123"/>
      <c r="V43" s="123"/>
      <c r="W43" s="123"/>
      <c r="X43" s="123"/>
      <c r="Y43" s="124"/>
      <c r="Z43" s="124"/>
      <c r="AA43" s="124"/>
      <c r="AB43" s="124"/>
      <c r="AC43" s="124"/>
      <c r="AD43" s="124"/>
      <c r="AE43" s="124"/>
      <c r="AG43" s="119" t="s">
        <v>278</v>
      </c>
      <c r="AH43" s="119"/>
      <c r="AI43" s="119"/>
      <c r="AJ43" s="119"/>
      <c r="AK43" s="120"/>
      <c r="AL43" s="119"/>
      <c r="AM43" s="119"/>
      <c r="AN43" s="119"/>
      <c r="AO43" s="120"/>
      <c r="AP43" s="119"/>
      <c r="AQ43" s="119"/>
      <c r="AR43" s="119"/>
      <c r="AS43" s="120"/>
      <c r="AT43" s="119"/>
      <c r="AU43" s="119"/>
      <c r="AV43" s="119"/>
      <c r="AW43" s="120"/>
      <c r="AX43" s="121">
        <f t="shared" si="8"/>
        <v>0</v>
      </c>
      <c r="AY43" s="122">
        <f t="shared" si="10"/>
        <v>0</v>
      </c>
      <c r="AZ43" s="124"/>
      <c r="BA43" s="124"/>
      <c r="BB43" s="124"/>
      <c r="BC43" s="124"/>
      <c r="BD43" s="124"/>
      <c r="BE43" s="124"/>
      <c r="BF43" s="124"/>
      <c r="BG43" s="124"/>
      <c r="BH43" s="124"/>
      <c r="BI43" s="124"/>
      <c r="BJ43" s="124"/>
      <c r="BK43" s="124"/>
    </row>
    <row r="44" spans="1:63">
      <c r="A44" s="119" t="s">
        <v>279</v>
      </c>
      <c r="B44" s="119"/>
      <c r="C44" s="119"/>
      <c r="D44" s="119"/>
      <c r="E44" s="120"/>
      <c r="F44" s="119"/>
      <c r="G44" s="119"/>
      <c r="H44" s="119"/>
      <c r="I44" s="120"/>
      <c r="J44" s="119"/>
      <c r="K44" s="119"/>
      <c r="L44" s="119"/>
      <c r="M44" s="120"/>
      <c r="N44" s="119"/>
      <c r="O44" s="119"/>
      <c r="P44" s="119"/>
      <c r="Q44" s="120"/>
      <c r="R44" s="121">
        <f t="shared" si="7"/>
        <v>0</v>
      </c>
      <c r="S44" s="122">
        <f t="shared" si="9"/>
        <v>0</v>
      </c>
      <c r="T44" s="123"/>
      <c r="U44" s="123"/>
      <c r="V44" s="123"/>
      <c r="W44" s="123"/>
      <c r="X44" s="123"/>
      <c r="Y44" s="124"/>
      <c r="Z44" s="124"/>
      <c r="AA44" s="124"/>
      <c r="AB44" s="124"/>
      <c r="AC44" s="124"/>
      <c r="AD44" s="124"/>
      <c r="AE44" s="124"/>
      <c r="AG44" s="119" t="s">
        <v>279</v>
      </c>
      <c r="AH44" s="119"/>
      <c r="AI44" s="119"/>
      <c r="AJ44" s="119"/>
      <c r="AK44" s="120"/>
      <c r="AL44" s="119"/>
      <c r="AM44" s="119"/>
      <c r="AN44" s="119"/>
      <c r="AO44" s="120"/>
      <c r="AP44" s="119"/>
      <c r="AQ44" s="119"/>
      <c r="AR44" s="119"/>
      <c r="AS44" s="120"/>
      <c r="AT44" s="119"/>
      <c r="AU44" s="119"/>
      <c r="AV44" s="119"/>
      <c r="AW44" s="120"/>
      <c r="AX44" s="121">
        <f t="shared" si="8"/>
        <v>0</v>
      </c>
      <c r="AY44" s="122">
        <f t="shared" si="10"/>
        <v>0</v>
      </c>
      <c r="AZ44" s="124"/>
      <c r="BA44" s="124"/>
      <c r="BB44" s="124"/>
      <c r="BC44" s="124"/>
      <c r="BD44" s="124"/>
      <c r="BE44" s="124"/>
      <c r="BF44" s="124"/>
      <c r="BG44" s="124"/>
      <c r="BH44" s="124"/>
      <c r="BI44" s="124"/>
      <c r="BJ44" s="124"/>
      <c r="BK44" s="124"/>
    </row>
    <row r="45" spans="1:63">
      <c r="A45" s="119" t="s">
        <v>280</v>
      </c>
      <c r="B45" s="119"/>
      <c r="C45" s="119"/>
      <c r="D45" s="119"/>
      <c r="E45" s="120"/>
      <c r="F45" s="119"/>
      <c r="G45" s="119"/>
      <c r="H45" s="119"/>
      <c r="I45" s="120"/>
      <c r="J45" s="119"/>
      <c r="K45" s="119"/>
      <c r="L45" s="119"/>
      <c r="M45" s="120"/>
      <c r="N45" s="119"/>
      <c r="O45" s="119"/>
      <c r="P45" s="119"/>
      <c r="Q45" s="120"/>
      <c r="R45" s="121">
        <f t="shared" si="7"/>
        <v>0</v>
      </c>
      <c r="S45" s="122">
        <f t="shared" si="9"/>
        <v>0</v>
      </c>
      <c r="T45" s="123"/>
      <c r="U45" s="123"/>
      <c r="V45" s="123"/>
      <c r="W45" s="123"/>
      <c r="X45" s="123"/>
      <c r="Y45" s="124"/>
      <c r="Z45" s="124"/>
      <c r="AA45" s="124"/>
      <c r="AB45" s="124"/>
      <c r="AC45" s="124"/>
      <c r="AD45" s="124"/>
      <c r="AE45" s="124"/>
      <c r="AG45" s="119" t="s">
        <v>280</v>
      </c>
      <c r="AH45" s="119"/>
      <c r="AI45" s="119"/>
      <c r="AJ45" s="119"/>
      <c r="AK45" s="120"/>
      <c r="AL45" s="119"/>
      <c r="AM45" s="119"/>
      <c r="AN45" s="119"/>
      <c r="AO45" s="120"/>
      <c r="AP45" s="119"/>
      <c r="AQ45" s="119"/>
      <c r="AR45" s="119"/>
      <c r="AS45" s="120"/>
      <c r="AT45" s="119"/>
      <c r="AU45" s="119"/>
      <c r="AV45" s="119"/>
      <c r="AW45" s="120"/>
      <c r="AX45" s="121">
        <f t="shared" si="8"/>
        <v>0</v>
      </c>
      <c r="AY45" s="122">
        <f t="shared" si="10"/>
        <v>0</v>
      </c>
      <c r="AZ45" s="124"/>
      <c r="BA45" s="124"/>
      <c r="BB45" s="124"/>
      <c r="BC45" s="124"/>
      <c r="BD45" s="124"/>
      <c r="BE45" s="124"/>
      <c r="BF45" s="124"/>
      <c r="BG45" s="124"/>
      <c r="BH45" s="124"/>
      <c r="BI45" s="119"/>
      <c r="BJ45" s="119"/>
      <c r="BK45" s="119"/>
    </row>
    <row r="46" spans="1:63">
      <c r="A46" s="119" t="s">
        <v>281</v>
      </c>
      <c r="B46" s="119"/>
      <c r="C46" s="119"/>
      <c r="D46" s="119"/>
      <c r="E46" s="120"/>
      <c r="F46" s="119"/>
      <c r="G46" s="119"/>
      <c r="H46" s="119"/>
      <c r="I46" s="120"/>
      <c r="J46" s="119"/>
      <c r="K46" s="119"/>
      <c r="L46" s="119"/>
      <c r="M46" s="120"/>
      <c r="N46" s="119"/>
      <c r="O46" s="119"/>
      <c r="P46" s="119"/>
      <c r="Q46" s="120"/>
      <c r="R46" s="121">
        <f t="shared" si="7"/>
        <v>0</v>
      </c>
      <c r="S46" s="122">
        <f t="shared" si="9"/>
        <v>0</v>
      </c>
      <c r="T46" s="123"/>
      <c r="U46" s="123"/>
      <c r="V46" s="123"/>
      <c r="W46" s="123"/>
      <c r="X46" s="123"/>
      <c r="Y46" s="124"/>
      <c r="Z46" s="124"/>
      <c r="AA46" s="124"/>
      <c r="AB46" s="124"/>
      <c r="AC46" s="124"/>
      <c r="AD46" s="124"/>
      <c r="AE46" s="124"/>
      <c r="AG46" s="119" t="s">
        <v>281</v>
      </c>
      <c r="AH46" s="119"/>
      <c r="AI46" s="119"/>
      <c r="AJ46" s="119"/>
      <c r="AK46" s="120"/>
      <c r="AL46" s="119"/>
      <c r="AM46" s="119"/>
      <c r="AN46" s="119"/>
      <c r="AO46" s="120"/>
      <c r="AP46" s="119"/>
      <c r="AQ46" s="119"/>
      <c r="AR46" s="119"/>
      <c r="AS46" s="120"/>
      <c r="AT46" s="119"/>
      <c r="AU46" s="119"/>
      <c r="AV46" s="119"/>
      <c r="AW46" s="120"/>
      <c r="AX46" s="121">
        <f t="shared" si="8"/>
        <v>0</v>
      </c>
      <c r="AY46" s="122">
        <f t="shared" si="10"/>
        <v>0</v>
      </c>
      <c r="AZ46" s="124"/>
      <c r="BA46" s="124"/>
      <c r="BB46" s="124"/>
      <c r="BC46" s="124"/>
      <c r="BD46" s="124"/>
      <c r="BE46" s="124"/>
      <c r="BF46" s="124"/>
      <c r="BG46" s="124"/>
      <c r="BH46" s="124"/>
      <c r="BI46" s="119"/>
      <c r="BJ46" s="119"/>
      <c r="BK46" s="119"/>
    </row>
    <row r="47" spans="1:63">
      <c r="A47" s="119" t="s">
        <v>282</v>
      </c>
      <c r="B47" s="119"/>
      <c r="C47" s="119"/>
      <c r="D47" s="119"/>
      <c r="E47" s="120"/>
      <c r="F47" s="119"/>
      <c r="G47" s="119"/>
      <c r="H47" s="119"/>
      <c r="I47" s="120"/>
      <c r="J47" s="119"/>
      <c r="K47" s="119"/>
      <c r="L47" s="119"/>
      <c r="M47" s="120"/>
      <c r="N47" s="119"/>
      <c r="O47" s="119"/>
      <c r="P47" s="119"/>
      <c r="Q47" s="120"/>
      <c r="R47" s="121">
        <f t="shared" si="7"/>
        <v>0</v>
      </c>
      <c r="S47" s="122">
        <f t="shared" si="9"/>
        <v>0</v>
      </c>
      <c r="T47" s="123"/>
      <c r="U47" s="123"/>
      <c r="V47" s="123"/>
      <c r="W47" s="123"/>
      <c r="X47" s="123"/>
      <c r="Y47" s="124"/>
      <c r="Z47" s="124"/>
      <c r="AA47" s="124"/>
      <c r="AB47" s="124"/>
      <c r="AC47" s="124"/>
      <c r="AD47" s="124"/>
      <c r="AE47" s="124"/>
      <c r="AG47" s="119" t="s">
        <v>282</v>
      </c>
      <c r="AH47" s="119"/>
      <c r="AI47" s="119"/>
      <c r="AJ47" s="119"/>
      <c r="AK47" s="120"/>
      <c r="AL47" s="119"/>
      <c r="AM47" s="119"/>
      <c r="AN47" s="119"/>
      <c r="AO47" s="120"/>
      <c r="AP47" s="119"/>
      <c r="AQ47" s="119"/>
      <c r="AR47" s="119"/>
      <c r="AS47" s="120"/>
      <c r="AT47" s="119"/>
      <c r="AU47" s="119"/>
      <c r="AV47" s="119"/>
      <c r="AW47" s="120"/>
      <c r="AX47" s="121">
        <f t="shared" si="8"/>
        <v>0</v>
      </c>
      <c r="AY47" s="122">
        <f t="shared" si="10"/>
        <v>0</v>
      </c>
      <c r="AZ47" s="124"/>
      <c r="BA47" s="124"/>
      <c r="BB47" s="124"/>
      <c r="BC47" s="124"/>
      <c r="BD47" s="124"/>
      <c r="BE47" s="124"/>
      <c r="BF47" s="124"/>
      <c r="BG47" s="124"/>
      <c r="BH47" s="124"/>
      <c r="BI47" s="119"/>
      <c r="BJ47" s="119"/>
      <c r="BK47" s="119"/>
    </row>
    <row r="48" spans="1:63">
      <c r="A48" s="119" t="s">
        <v>283</v>
      </c>
      <c r="B48" s="119"/>
      <c r="C48" s="119"/>
      <c r="D48" s="119"/>
      <c r="E48" s="120"/>
      <c r="F48" s="119"/>
      <c r="G48" s="119"/>
      <c r="H48" s="119"/>
      <c r="I48" s="120"/>
      <c r="J48" s="119"/>
      <c r="K48" s="119"/>
      <c r="L48" s="119"/>
      <c r="M48" s="120"/>
      <c r="N48" s="119"/>
      <c r="O48" s="119"/>
      <c r="P48" s="119"/>
      <c r="Q48" s="120"/>
      <c r="R48" s="121">
        <f t="shared" si="7"/>
        <v>0</v>
      </c>
      <c r="S48" s="122">
        <f t="shared" si="9"/>
        <v>0</v>
      </c>
      <c r="T48" s="123"/>
      <c r="U48" s="123"/>
      <c r="V48" s="123"/>
      <c r="W48" s="123"/>
      <c r="X48" s="123"/>
      <c r="Y48" s="124"/>
      <c r="Z48" s="124"/>
      <c r="AA48" s="124"/>
      <c r="AB48" s="124"/>
      <c r="AC48" s="124"/>
      <c r="AD48" s="124"/>
      <c r="AE48" s="124"/>
      <c r="AG48" s="119" t="s">
        <v>283</v>
      </c>
      <c r="AH48" s="119"/>
      <c r="AI48" s="119"/>
      <c r="AJ48" s="119"/>
      <c r="AK48" s="120"/>
      <c r="AL48" s="119"/>
      <c r="AM48" s="119"/>
      <c r="AN48" s="119"/>
      <c r="AO48" s="120"/>
      <c r="AP48" s="119"/>
      <c r="AQ48" s="119"/>
      <c r="AR48" s="119"/>
      <c r="AS48" s="120"/>
      <c r="AT48" s="119"/>
      <c r="AU48" s="119"/>
      <c r="AV48" s="119"/>
      <c r="AW48" s="120"/>
      <c r="AX48" s="121">
        <f t="shared" si="8"/>
        <v>0</v>
      </c>
      <c r="AY48" s="122">
        <f t="shared" si="10"/>
        <v>0</v>
      </c>
      <c r="AZ48" s="124"/>
      <c r="BA48" s="124"/>
      <c r="BB48" s="124"/>
      <c r="BC48" s="124"/>
      <c r="BD48" s="124"/>
      <c r="BE48" s="124"/>
      <c r="BF48" s="124"/>
      <c r="BG48" s="124"/>
      <c r="BH48" s="124"/>
      <c r="BI48" s="124"/>
      <c r="BJ48" s="124"/>
      <c r="BK48" s="124"/>
    </row>
    <row r="49" spans="1:63">
      <c r="A49" s="119" t="s">
        <v>284</v>
      </c>
      <c r="B49" s="119"/>
      <c r="C49" s="119"/>
      <c r="D49" s="119"/>
      <c r="E49" s="120"/>
      <c r="F49" s="119"/>
      <c r="G49" s="119"/>
      <c r="H49" s="119"/>
      <c r="I49" s="120"/>
      <c r="J49" s="119"/>
      <c r="K49" s="119"/>
      <c r="L49" s="119"/>
      <c r="M49" s="120"/>
      <c r="N49" s="119"/>
      <c r="O49" s="119"/>
      <c r="P49" s="119"/>
      <c r="Q49" s="120"/>
      <c r="R49" s="121">
        <f t="shared" si="7"/>
        <v>0</v>
      </c>
      <c r="S49" s="122">
        <f t="shared" si="9"/>
        <v>0</v>
      </c>
      <c r="T49" s="123"/>
      <c r="U49" s="123"/>
      <c r="V49" s="123"/>
      <c r="W49" s="123"/>
      <c r="X49" s="123"/>
      <c r="Y49" s="124"/>
      <c r="Z49" s="124"/>
      <c r="AA49" s="124"/>
      <c r="AB49" s="124"/>
      <c r="AC49" s="124"/>
      <c r="AD49" s="124"/>
      <c r="AE49" s="124"/>
      <c r="AG49" s="119" t="s">
        <v>284</v>
      </c>
      <c r="AH49" s="119"/>
      <c r="AI49" s="119"/>
      <c r="AJ49" s="119"/>
      <c r="AK49" s="120"/>
      <c r="AL49" s="119"/>
      <c r="AM49" s="119"/>
      <c r="AN49" s="119"/>
      <c r="AO49" s="120"/>
      <c r="AP49" s="119"/>
      <c r="AQ49" s="119"/>
      <c r="AR49" s="119"/>
      <c r="AS49" s="120"/>
      <c r="AT49" s="119"/>
      <c r="AU49" s="119"/>
      <c r="AV49" s="119"/>
      <c r="AW49" s="120"/>
      <c r="AX49" s="121">
        <f t="shared" si="8"/>
        <v>0</v>
      </c>
      <c r="AY49" s="122">
        <f t="shared" si="10"/>
        <v>0</v>
      </c>
      <c r="AZ49" s="124"/>
      <c r="BA49" s="124"/>
      <c r="BB49" s="124"/>
      <c r="BC49" s="124"/>
      <c r="BD49" s="124"/>
      <c r="BE49" s="124"/>
      <c r="BF49" s="124"/>
      <c r="BG49" s="124"/>
      <c r="BH49" s="124"/>
      <c r="BI49" s="124"/>
      <c r="BJ49" s="124"/>
      <c r="BK49" s="124"/>
    </row>
    <row r="50" spans="1:63">
      <c r="A50" s="119" t="s">
        <v>285</v>
      </c>
      <c r="B50" s="119"/>
      <c r="C50" s="119"/>
      <c r="D50" s="119"/>
      <c r="E50" s="120"/>
      <c r="F50" s="119"/>
      <c r="G50" s="119"/>
      <c r="H50" s="119"/>
      <c r="I50" s="120"/>
      <c r="J50" s="119"/>
      <c r="K50" s="119"/>
      <c r="L50" s="119"/>
      <c r="M50" s="120"/>
      <c r="N50" s="119"/>
      <c r="O50" s="119"/>
      <c r="P50" s="119"/>
      <c r="Q50" s="120"/>
      <c r="R50" s="121">
        <f t="shared" si="7"/>
        <v>0</v>
      </c>
      <c r="S50" s="122">
        <f t="shared" si="9"/>
        <v>0</v>
      </c>
      <c r="T50" s="123"/>
      <c r="U50" s="123"/>
      <c r="V50" s="123"/>
      <c r="W50" s="123"/>
      <c r="X50" s="123"/>
      <c r="Y50" s="124"/>
      <c r="Z50" s="124"/>
      <c r="AA50" s="124"/>
      <c r="AB50" s="124"/>
      <c r="AC50" s="124"/>
      <c r="AD50" s="124"/>
      <c r="AE50" s="124"/>
      <c r="AG50" s="119" t="s">
        <v>285</v>
      </c>
      <c r="AH50" s="119"/>
      <c r="AI50" s="119"/>
      <c r="AJ50" s="119"/>
      <c r="AK50" s="120"/>
      <c r="AL50" s="119"/>
      <c r="AM50" s="119"/>
      <c r="AN50" s="119"/>
      <c r="AO50" s="120"/>
      <c r="AP50" s="119"/>
      <c r="AQ50" s="119"/>
      <c r="AR50" s="119"/>
      <c r="AS50" s="120"/>
      <c r="AT50" s="119"/>
      <c r="AU50" s="119"/>
      <c r="AV50" s="119"/>
      <c r="AW50" s="120"/>
      <c r="AX50" s="121">
        <f t="shared" si="8"/>
        <v>0</v>
      </c>
      <c r="AY50" s="122">
        <f t="shared" si="10"/>
        <v>0</v>
      </c>
      <c r="AZ50" s="124"/>
      <c r="BA50" s="124"/>
      <c r="BB50" s="124"/>
      <c r="BC50" s="124"/>
      <c r="BD50" s="124"/>
      <c r="BE50" s="124"/>
      <c r="BF50" s="124"/>
      <c r="BG50" s="124"/>
      <c r="BH50" s="124"/>
      <c r="BI50" s="124"/>
      <c r="BJ50" s="124"/>
      <c r="BK50" s="124"/>
    </row>
    <row r="51" spans="1:63">
      <c r="A51" s="119" t="s">
        <v>286</v>
      </c>
      <c r="B51" s="119"/>
      <c r="C51" s="119"/>
      <c r="D51" s="119"/>
      <c r="E51" s="120"/>
      <c r="F51" s="119"/>
      <c r="G51" s="119"/>
      <c r="H51" s="119"/>
      <c r="I51" s="120"/>
      <c r="J51" s="119"/>
      <c r="K51" s="119"/>
      <c r="L51" s="119"/>
      <c r="M51" s="120"/>
      <c r="N51" s="119"/>
      <c r="O51" s="119"/>
      <c r="P51" s="119"/>
      <c r="Q51" s="120"/>
      <c r="R51" s="121">
        <f t="shared" si="7"/>
        <v>0</v>
      </c>
      <c r="S51" s="122">
        <f t="shared" si="9"/>
        <v>0</v>
      </c>
      <c r="T51" s="123"/>
      <c r="U51" s="123"/>
      <c r="V51" s="123"/>
      <c r="W51" s="123"/>
      <c r="X51" s="123"/>
      <c r="Y51" s="124"/>
      <c r="Z51" s="124"/>
      <c r="AA51" s="124"/>
      <c r="AB51" s="124"/>
      <c r="AC51" s="124"/>
      <c r="AD51" s="124"/>
      <c r="AE51" s="124"/>
      <c r="AG51" s="119" t="s">
        <v>286</v>
      </c>
      <c r="AH51" s="119"/>
      <c r="AI51" s="119"/>
      <c r="AJ51" s="119"/>
      <c r="AK51" s="120"/>
      <c r="AL51" s="119"/>
      <c r="AM51" s="119"/>
      <c r="AN51" s="119"/>
      <c r="AO51" s="120"/>
      <c r="AP51" s="119"/>
      <c r="AQ51" s="119"/>
      <c r="AR51" s="119"/>
      <c r="AS51" s="120"/>
      <c r="AT51" s="119"/>
      <c r="AU51" s="119"/>
      <c r="AV51" s="119"/>
      <c r="AW51" s="120"/>
      <c r="AX51" s="121">
        <f t="shared" si="8"/>
        <v>0</v>
      </c>
      <c r="AY51" s="122">
        <f t="shared" si="10"/>
        <v>0</v>
      </c>
      <c r="AZ51" s="124"/>
      <c r="BA51" s="124"/>
      <c r="BB51" s="124"/>
      <c r="BC51" s="124"/>
      <c r="BD51" s="124"/>
      <c r="BE51" s="124"/>
      <c r="BF51" s="124"/>
      <c r="BG51" s="124"/>
      <c r="BH51" s="124"/>
      <c r="BI51" s="124"/>
      <c r="BJ51" s="124"/>
      <c r="BK51" s="124"/>
    </row>
    <row r="52" spans="1:63">
      <c r="A52" s="119" t="s">
        <v>287</v>
      </c>
      <c r="B52" s="119"/>
      <c r="C52" s="119"/>
      <c r="D52" s="119"/>
      <c r="E52" s="120"/>
      <c r="F52" s="119"/>
      <c r="G52" s="119"/>
      <c r="H52" s="119"/>
      <c r="I52" s="120"/>
      <c r="J52" s="119"/>
      <c r="K52" s="119"/>
      <c r="L52" s="119"/>
      <c r="M52" s="120"/>
      <c r="N52" s="119"/>
      <c r="O52" s="119"/>
      <c r="P52" s="119"/>
      <c r="Q52" s="120"/>
      <c r="R52" s="121">
        <f t="shared" si="7"/>
        <v>0</v>
      </c>
      <c r="S52" s="122">
        <f t="shared" si="9"/>
        <v>0</v>
      </c>
      <c r="T52" s="123"/>
      <c r="U52" s="123"/>
      <c r="V52" s="123"/>
      <c r="W52" s="123"/>
      <c r="X52" s="123"/>
      <c r="Y52" s="124"/>
      <c r="Z52" s="124"/>
      <c r="AA52" s="124"/>
      <c r="AB52" s="124"/>
      <c r="AC52" s="124"/>
      <c r="AD52" s="124"/>
      <c r="AE52" s="124"/>
      <c r="AG52" s="119" t="s">
        <v>287</v>
      </c>
      <c r="AH52" s="119"/>
      <c r="AI52" s="119"/>
      <c r="AJ52" s="119"/>
      <c r="AK52" s="120"/>
      <c r="AL52" s="119"/>
      <c r="AM52" s="119"/>
      <c r="AN52" s="119"/>
      <c r="AO52" s="120"/>
      <c r="AP52" s="119"/>
      <c r="AQ52" s="119"/>
      <c r="AR52" s="119"/>
      <c r="AS52" s="120"/>
      <c r="AT52" s="119"/>
      <c r="AU52" s="119"/>
      <c r="AV52" s="119"/>
      <c r="AW52" s="120"/>
      <c r="AX52" s="121">
        <f t="shared" si="8"/>
        <v>0</v>
      </c>
      <c r="AY52" s="122">
        <f t="shared" si="10"/>
        <v>0</v>
      </c>
      <c r="AZ52" s="124"/>
      <c r="BA52" s="124"/>
      <c r="BB52" s="124"/>
      <c r="BC52" s="124"/>
      <c r="BD52" s="124"/>
      <c r="BE52" s="124"/>
      <c r="BF52" s="124"/>
      <c r="BG52" s="124"/>
      <c r="BH52" s="124"/>
      <c r="BI52" s="124"/>
      <c r="BJ52" s="124"/>
      <c r="BK52" s="124"/>
    </row>
    <row r="53" spans="1:63">
      <c r="A53" s="119" t="s">
        <v>288</v>
      </c>
      <c r="B53" s="119"/>
      <c r="C53" s="119"/>
      <c r="D53" s="119"/>
      <c r="E53" s="120"/>
      <c r="F53" s="119"/>
      <c r="G53" s="119"/>
      <c r="H53" s="119"/>
      <c r="I53" s="120"/>
      <c r="J53" s="119"/>
      <c r="K53" s="119"/>
      <c r="L53" s="119"/>
      <c r="M53" s="120"/>
      <c r="N53" s="119"/>
      <c r="O53" s="119"/>
      <c r="P53" s="119"/>
      <c r="Q53" s="120"/>
      <c r="R53" s="121">
        <f t="shared" si="7"/>
        <v>0</v>
      </c>
      <c r="S53" s="122">
        <f t="shared" si="9"/>
        <v>0</v>
      </c>
      <c r="T53" s="123"/>
      <c r="U53" s="123"/>
      <c r="V53" s="123"/>
      <c r="W53" s="123"/>
      <c r="X53" s="123"/>
      <c r="Y53" s="124"/>
      <c r="Z53" s="124"/>
      <c r="AA53" s="124"/>
      <c r="AB53" s="124"/>
      <c r="AC53" s="124"/>
      <c r="AD53" s="124"/>
      <c r="AE53" s="124"/>
      <c r="AG53" s="119" t="s">
        <v>288</v>
      </c>
      <c r="AH53" s="119"/>
      <c r="AI53" s="119"/>
      <c r="AJ53" s="119"/>
      <c r="AK53" s="120"/>
      <c r="AL53" s="119"/>
      <c r="AM53" s="119"/>
      <c r="AN53" s="119"/>
      <c r="AO53" s="120"/>
      <c r="AP53" s="119"/>
      <c r="AQ53" s="119"/>
      <c r="AR53" s="119"/>
      <c r="AS53" s="120"/>
      <c r="AT53" s="119"/>
      <c r="AU53" s="119"/>
      <c r="AV53" s="119"/>
      <c r="AW53" s="120"/>
      <c r="AX53" s="121">
        <f t="shared" si="8"/>
        <v>0</v>
      </c>
      <c r="AY53" s="122">
        <f t="shared" si="10"/>
        <v>0</v>
      </c>
      <c r="AZ53" s="124"/>
      <c r="BA53" s="124"/>
      <c r="BB53" s="124"/>
      <c r="BC53" s="124"/>
      <c r="BD53" s="124"/>
      <c r="BE53" s="124"/>
      <c r="BF53" s="124"/>
      <c r="BG53" s="124"/>
      <c r="BH53" s="124"/>
      <c r="BI53" s="124"/>
      <c r="BJ53" s="124"/>
      <c r="BK53" s="124"/>
    </row>
    <row r="54" spans="1:63">
      <c r="A54" s="119" t="s">
        <v>289</v>
      </c>
      <c r="B54" s="119"/>
      <c r="C54" s="119"/>
      <c r="D54" s="119"/>
      <c r="E54" s="120"/>
      <c r="F54" s="119"/>
      <c r="G54" s="119"/>
      <c r="H54" s="119"/>
      <c r="I54" s="120"/>
      <c r="J54" s="119"/>
      <c r="K54" s="119"/>
      <c r="L54" s="119"/>
      <c r="M54" s="120"/>
      <c r="N54" s="119"/>
      <c r="O54" s="119"/>
      <c r="P54" s="119"/>
      <c r="Q54" s="120"/>
      <c r="R54" s="121">
        <f t="shared" si="7"/>
        <v>0</v>
      </c>
      <c r="S54" s="122">
        <f t="shared" si="9"/>
        <v>0</v>
      </c>
      <c r="T54" s="123"/>
      <c r="U54" s="123"/>
      <c r="V54" s="123"/>
      <c r="W54" s="123"/>
      <c r="X54" s="123"/>
      <c r="Y54" s="124"/>
      <c r="Z54" s="124"/>
      <c r="AA54" s="124"/>
      <c r="AB54" s="124"/>
      <c r="AC54" s="124"/>
      <c r="AD54" s="124"/>
      <c r="AE54" s="124"/>
      <c r="AG54" s="119" t="s">
        <v>289</v>
      </c>
      <c r="AH54" s="119"/>
      <c r="AI54" s="119"/>
      <c r="AJ54" s="119"/>
      <c r="AK54" s="120"/>
      <c r="AL54" s="119"/>
      <c r="AM54" s="119"/>
      <c r="AN54" s="119"/>
      <c r="AO54" s="120"/>
      <c r="AP54" s="119"/>
      <c r="AQ54" s="119"/>
      <c r="AR54" s="119"/>
      <c r="AS54" s="120"/>
      <c r="AT54" s="119"/>
      <c r="AU54" s="119"/>
      <c r="AV54" s="119"/>
      <c r="AW54" s="120"/>
      <c r="AX54" s="121">
        <f t="shared" si="8"/>
        <v>0</v>
      </c>
      <c r="AY54" s="122">
        <f t="shared" si="10"/>
        <v>0</v>
      </c>
      <c r="AZ54" s="124"/>
      <c r="BA54" s="124"/>
      <c r="BB54" s="124"/>
      <c r="BC54" s="124"/>
      <c r="BD54" s="124"/>
      <c r="BE54" s="124"/>
      <c r="BF54" s="124"/>
      <c r="BG54" s="124"/>
      <c r="BH54" s="124"/>
      <c r="BI54" s="124"/>
      <c r="BJ54" s="124"/>
      <c r="BK54" s="124"/>
    </row>
    <row r="55" spans="1:63">
      <c r="A55" s="119" t="s">
        <v>290</v>
      </c>
      <c r="B55" s="119"/>
      <c r="C55" s="119"/>
      <c r="D55" s="119"/>
      <c r="E55" s="120"/>
      <c r="F55" s="119"/>
      <c r="G55" s="119"/>
      <c r="H55" s="119"/>
      <c r="I55" s="120"/>
      <c r="J55" s="119"/>
      <c r="K55" s="119"/>
      <c r="L55" s="119"/>
      <c r="M55" s="120"/>
      <c r="N55" s="119"/>
      <c r="O55" s="119"/>
      <c r="P55" s="119"/>
      <c r="Q55" s="120"/>
      <c r="R55" s="121">
        <f t="shared" si="7"/>
        <v>0</v>
      </c>
      <c r="S55" s="122">
        <f t="shared" si="9"/>
        <v>0</v>
      </c>
      <c r="T55" s="123"/>
      <c r="U55" s="123"/>
      <c r="V55" s="123"/>
      <c r="W55" s="123"/>
      <c r="X55" s="123"/>
      <c r="Y55" s="124"/>
      <c r="Z55" s="124"/>
      <c r="AA55" s="124"/>
      <c r="AB55" s="124"/>
      <c r="AC55" s="124"/>
      <c r="AD55" s="124"/>
      <c r="AE55" s="124"/>
      <c r="AG55" s="119" t="s">
        <v>290</v>
      </c>
      <c r="AH55" s="119"/>
      <c r="AI55" s="119"/>
      <c r="AJ55" s="119"/>
      <c r="AK55" s="120"/>
      <c r="AL55" s="119"/>
      <c r="AM55" s="119"/>
      <c r="AN55" s="119"/>
      <c r="AO55" s="120"/>
      <c r="AP55" s="119"/>
      <c r="AQ55" s="119"/>
      <c r="AR55" s="119"/>
      <c r="AS55" s="120"/>
      <c r="AT55" s="119"/>
      <c r="AU55" s="119"/>
      <c r="AV55" s="119"/>
      <c r="AW55" s="120"/>
      <c r="AX55" s="121">
        <f t="shared" si="8"/>
        <v>0</v>
      </c>
      <c r="AY55" s="122">
        <f t="shared" si="10"/>
        <v>0</v>
      </c>
      <c r="AZ55" s="124"/>
      <c r="BA55" s="124"/>
      <c r="BB55" s="124"/>
      <c r="BC55" s="124"/>
      <c r="BD55" s="124"/>
      <c r="BE55" s="124"/>
      <c r="BF55" s="124"/>
      <c r="BG55" s="124"/>
      <c r="BH55" s="124"/>
      <c r="BI55" s="124"/>
      <c r="BJ55" s="124"/>
      <c r="BK55" s="124"/>
    </row>
    <row r="56" spans="1:63">
      <c r="A56" s="119" t="s">
        <v>291</v>
      </c>
      <c r="B56" s="119"/>
      <c r="C56" s="119"/>
      <c r="D56" s="119"/>
      <c r="E56" s="120"/>
      <c r="F56" s="119"/>
      <c r="G56" s="119"/>
      <c r="H56" s="119"/>
      <c r="I56" s="120"/>
      <c r="J56" s="119"/>
      <c r="K56" s="119"/>
      <c r="L56" s="119"/>
      <c r="M56" s="120"/>
      <c r="N56" s="119"/>
      <c r="O56" s="119"/>
      <c r="P56" s="119"/>
      <c r="Q56" s="120"/>
      <c r="R56" s="121">
        <f t="shared" si="7"/>
        <v>0</v>
      </c>
      <c r="S56" s="122">
        <f t="shared" si="9"/>
        <v>0</v>
      </c>
      <c r="T56" s="123"/>
      <c r="U56" s="123"/>
      <c r="V56" s="123"/>
      <c r="W56" s="123"/>
      <c r="X56" s="123"/>
      <c r="Y56" s="124"/>
      <c r="Z56" s="124"/>
      <c r="AA56" s="124"/>
      <c r="AB56" s="124"/>
      <c r="AC56" s="124"/>
      <c r="AD56" s="124"/>
      <c r="AE56" s="124"/>
      <c r="AG56" s="119" t="s">
        <v>291</v>
      </c>
      <c r="AH56" s="119"/>
      <c r="AI56" s="119"/>
      <c r="AJ56" s="119"/>
      <c r="AK56" s="120"/>
      <c r="AL56" s="119"/>
      <c r="AM56" s="119"/>
      <c r="AN56" s="119"/>
      <c r="AO56" s="120"/>
      <c r="AP56" s="119"/>
      <c r="AQ56" s="119"/>
      <c r="AR56" s="119"/>
      <c r="AS56" s="120"/>
      <c r="AT56" s="119"/>
      <c r="AU56" s="119"/>
      <c r="AV56" s="119"/>
      <c r="AW56" s="120"/>
      <c r="AX56" s="121">
        <f t="shared" si="8"/>
        <v>0</v>
      </c>
      <c r="AY56" s="122">
        <f t="shared" si="10"/>
        <v>0</v>
      </c>
      <c r="AZ56" s="124"/>
      <c r="BA56" s="124"/>
      <c r="BB56" s="124"/>
      <c r="BC56" s="124"/>
      <c r="BD56" s="124"/>
      <c r="BE56" s="124"/>
      <c r="BF56" s="124"/>
      <c r="BG56" s="124"/>
      <c r="BH56" s="124"/>
      <c r="BI56" s="124"/>
      <c r="BJ56" s="124"/>
      <c r="BK56" s="124"/>
    </row>
    <row r="57" spans="1:63">
      <c r="A57" s="119" t="s">
        <v>292</v>
      </c>
      <c r="B57" s="119"/>
      <c r="C57" s="119"/>
      <c r="D57" s="119"/>
      <c r="E57" s="120"/>
      <c r="F57" s="119"/>
      <c r="G57" s="119"/>
      <c r="H57" s="119"/>
      <c r="I57" s="120"/>
      <c r="J57" s="119"/>
      <c r="K57" s="119"/>
      <c r="L57" s="119"/>
      <c r="M57" s="120"/>
      <c r="N57" s="119"/>
      <c r="O57" s="119"/>
      <c r="P57" s="119"/>
      <c r="Q57" s="120"/>
      <c r="R57" s="121">
        <f t="shared" si="7"/>
        <v>0</v>
      </c>
      <c r="S57" s="122">
        <f t="shared" si="9"/>
        <v>0</v>
      </c>
      <c r="T57" s="123"/>
      <c r="U57" s="123"/>
      <c r="V57" s="123"/>
      <c r="W57" s="123"/>
      <c r="X57" s="123"/>
      <c r="Y57" s="124"/>
      <c r="Z57" s="124"/>
      <c r="AA57" s="124"/>
      <c r="AB57" s="124"/>
      <c r="AC57" s="124"/>
      <c r="AD57" s="124"/>
      <c r="AE57" s="124"/>
      <c r="AG57" s="119" t="s">
        <v>292</v>
      </c>
      <c r="AH57" s="119"/>
      <c r="AI57" s="119"/>
      <c r="AJ57" s="119"/>
      <c r="AK57" s="120"/>
      <c r="AL57" s="119"/>
      <c r="AM57" s="119"/>
      <c r="AN57" s="119"/>
      <c r="AO57" s="120"/>
      <c r="AP57" s="119"/>
      <c r="AQ57" s="119"/>
      <c r="AR57" s="119"/>
      <c r="AS57" s="120"/>
      <c r="AT57" s="119"/>
      <c r="AU57" s="119"/>
      <c r="AV57" s="119"/>
      <c r="AW57" s="120"/>
      <c r="AX57" s="121">
        <f t="shared" si="8"/>
        <v>0</v>
      </c>
      <c r="AY57" s="122">
        <f t="shared" si="10"/>
        <v>0</v>
      </c>
      <c r="AZ57" s="124"/>
      <c r="BA57" s="124"/>
      <c r="BB57" s="124"/>
      <c r="BC57" s="124"/>
      <c r="BD57" s="124"/>
      <c r="BE57" s="124"/>
      <c r="BF57" s="124"/>
      <c r="BG57" s="124"/>
      <c r="BH57" s="124"/>
      <c r="BI57" s="124"/>
      <c r="BJ57" s="124"/>
      <c r="BK57" s="124"/>
    </row>
    <row r="58" spans="1:63">
      <c r="A58" s="126" t="s">
        <v>293</v>
      </c>
      <c r="B58" s="127">
        <f t="shared" ref="B58:Q58" si="11">SUM(B37:B57)</f>
        <v>0</v>
      </c>
      <c r="C58" s="127">
        <f t="shared" si="11"/>
        <v>0</v>
      </c>
      <c r="D58" s="127">
        <f t="shared" si="11"/>
        <v>0</v>
      </c>
      <c r="E58" s="128">
        <f t="shared" si="11"/>
        <v>0</v>
      </c>
      <c r="F58" s="127">
        <f t="shared" si="11"/>
        <v>0</v>
      </c>
      <c r="G58" s="127">
        <f t="shared" si="11"/>
        <v>0</v>
      </c>
      <c r="H58" s="127">
        <f t="shared" si="11"/>
        <v>0</v>
      </c>
      <c r="I58" s="128">
        <f t="shared" si="11"/>
        <v>0</v>
      </c>
      <c r="J58" s="127">
        <f t="shared" si="11"/>
        <v>0</v>
      </c>
      <c r="K58" s="127">
        <f t="shared" si="11"/>
        <v>0</v>
      </c>
      <c r="L58" s="127">
        <f t="shared" si="11"/>
        <v>0</v>
      </c>
      <c r="M58" s="128">
        <f t="shared" si="11"/>
        <v>0</v>
      </c>
      <c r="N58" s="127">
        <f t="shared" si="11"/>
        <v>0</v>
      </c>
      <c r="O58" s="127">
        <f t="shared" si="11"/>
        <v>0</v>
      </c>
      <c r="P58" s="127">
        <f t="shared" si="11"/>
        <v>0</v>
      </c>
      <c r="Q58" s="128">
        <f t="shared" si="11"/>
        <v>0</v>
      </c>
      <c r="R58" s="127">
        <f t="shared" ref="R58:AE58" si="12">SUM(R37:R57)</f>
        <v>0</v>
      </c>
      <c r="S58" s="122">
        <f t="shared" si="12"/>
        <v>0</v>
      </c>
      <c r="T58" s="127">
        <f t="shared" si="12"/>
        <v>0</v>
      </c>
      <c r="U58" s="127">
        <f t="shared" si="12"/>
        <v>0</v>
      </c>
      <c r="V58" s="127">
        <f t="shared" si="12"/>
        <v>0</v>
      </c>
      <c r="W58" s="127">
        <f t="shared" si="12"/>
        <v>0</v>
      </c>
      <c r="X58" s="127">
        <f t="shared" si="12"/>
        <v>0</v>
      </c>
      <c r="Y58" s="127">
        <f t="shared" si="12"/>
        <v>0</v>
      </c>
      <c r="Z58" s="127">
        <f t="shared" si="12"/>
        <v>0</v>
      </c>
      <c r="AA58" s="127">
        <f t="shared" si="12"/>
        <v>0</v>
      </c>
      <c r="AB58" s="127">
        <f t="shared" si="12"/>
        <v>0</v>
      </c>
      <c r="AC58" s="127">
        <f t="shared" si="12"/>
        <v>0</v>
      </c>
      <c r="AD58" s="127">
        <f t="shared" si="12"/>
        <v>0</v>
      </c>
      <c r="AE58" s="127">
        <f t="shared" si="12"/>
        <v>0</v>
      </c>
      <c r="AG58" s="126" t="s">
        <v>293</v>
      </c>
      <c r="AH58" s="127">
        <f t="shared" ref="AH58:AW58" si="13">SUM(AH37:AH57)</f>
        <v>0</v>
      </c>
      <c r="AI58" s="127">
        <f t="shared" si="13"/>
        <v>0</v>
      </c>
      <c r="AJ58" s="127">
        <f t="shared" si="13"/>
        <v>0</v>
      </c>
      <c r="AK58" s="128">
        <f t="shared" si="13"/>
        <v>0</v>
      </c>
      <c r="AL58" s="127">
        <f t="shared" si="13"/>
        <v>0</v>
      </c>
      <c r="AM58" s="127">
        <f t="shared" si="13"/>
        <v>0</v>
      </c>
      <c r="AN58" s="127">
        <f t="shared" si="13"/>
        <v>0</v>
      </c>
      <c r="AO58" s="128">
        <f t="shared" si="13"/>
        <v>0</v>
      </c>
      <c r="AP58" s="127">
        <f t="shared" si="13"/>
        <v>0</v>
      </c>
      <c r="AQ58" s="127">
        <f t="shared" si="13"/>
        <v>0</v>
      </c>
      <c r="AR58" s="127">
        <f t="shared" si="13"/>
        <v>0</v>
      </c>
      <c r="AS58" s="128">
        <f t="shared" si="13"/>
        <v>0</v>
      </c>
      <c r="AT58" s="127">
        <f t="shared" si="13"/>
        <v>0</v>
      </c>
      <c r="AU58" s="127">
        <f t="shared" si="13"/>
        <v>0</v>
      </c>
      <c r="AV58" s="127">
        <f t="shared" si="13"/>
        <v>0</v>
      </c>
      <c r="AW58" s="128">
        <f t="shared" si="13"/>
        <v>0</v>
      </c>
      <c r="AX58" s="129">
        <f t="shared" ref="AX58:BK58" si="14">SUM(AX37:AX57)</f>
        <v>0</v>
      </c>
      <c r="AY58" s="130">
        <f t="shared" si="14"/>
        <v>0</v>
      </c>
      <c r="AZ58" s="127">
        <f t="shared" si="14"/>
        <v>0</v>
      </c>
      <c r="BA58" s="127">
        <f t="shared" si="14"/>
        <v>0</v>
      </c>
      <c r="BB58" s="127">
        <f t="shared" si="14"/>
        <v>0</v>
      </c>
      <c r="BC58" s="127">
        <f t="shared" si="14"/>
        <v>0</v>
      </c>
      <c r="BD58" s="127">
        <f t="shared" si="14"/>
        <v>0</v>
      </c>
      <c r="BE58" s="127">
        <f t="shared" si="14"/>
        <v>0</v>
      </c>
      <c r="BF58" s="127">
        <f t="shared" si="14"/>
        <v>0</v>
      </c>
      <c r="BG58" s="127">
        <f t="shared" si="14"/>
        <v>0</v>
      </c>
      <c r="BH58" s="127">
        <f t="shared" si="14"/>
        <v>0</v>
      </c>
      <c r="BI58" s="127">
        <f t="shared" si="14"/>
        <v>0</v>
      </c>
      <c r="BJ58" s="127">
        <f t="shared" si="14"/>
        <v>0</v>
      </c>
      <c r="BK58" s="127">
        <f t="shared" si="14"/>
        <v>0</v>
      </c>
    </row>
  </sheetData>
  <mergeCells count="44">
    <mergeCell ref="D35:E35"/>
    <mergeCell ref="H35:I35"/>
    <mergeCell ref="L35:M35"/>
    <mergeCell ref="P35:Q35"/>
    <mergeCell ref="L9:M9"/>
    <mergeCell ref="AX35:AY35"/>
    <mergeCell ref="AZ35:BE35"/>
    <mergeCell ref="BF35:BK35"/>
    <mergeCell ref="R35:S35"/>
    <mergeCell ref="AN9:AO9"/>
    <mergeCell ref="AR35:AS35"/>
    <mergeCell ref="AV9:AW9"/>
    <mergeCell ref="AG35:AG36"/>
    <mergeCell ref="T9:Y9"/>
    <mergeCell ref="AR9:AS9"/>
    <mergeCell ref="T35:Y35"/>
    <mergeCell ref="AJ9:AK9"/>
    <mergeCell ref="AJ35:AK35"/>
    <mergeCell ref="AN35:AO35"/>
    <mergeCell ref="Z35:AE35"/>
    <mergeCell ref="A35:A36"/>
    <mergeCell ref="A9:A10"/>
    <mergeCell ref="A3:BH3"/>
    <mergeCell ref="H9:I9"/>
    <mergeCell ref="AG5:BK5"/>
    <mergeCell ref="A4:BH4"/>
    <mergeCell ref="AG9:AG10"/>
    <mergeCell ref="P9:Q9"/>
    <mergeCell ref="BF9:BK9"/>
    <mergeCell ref="AV35:AW35"/>
    <mergeCell ref="Z9:AE9"/>
    <mergeCell ref="B7:BK7"/>
    <mergeCell ref="R9:S9"/>
    <mergeCell ref="D9:E9"/>
    <mergeCell ref="AZ9:BE9"/>
    <mergeCell ref="AX9:AY9"/>
    <mergeCell ref="BI1:BK1"/>
    <mergeCell ref="BI2:BK2"/>
    <mergeCell ref="BI3:BK3"/>
    <mergeCell ref="A1:BH1"/>
    <mergeCell ref="B6:BK6"/>
    <mergeCell ref="A5:AE5"/>
    <mergeCell ref="A2:BH2"/>
    <mergeCell ref="BI4:BK4"/>
  </mergeCells>
  <pageMargins left="0.7" right="0.7" top="0.75" bottom="0.75" header="0.3" footer="0.3"/>
  <pageSetup paperSize="9" scale="18"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45"/>
  <sheetViews>
    <sheetView topLeftCell="A31" zoomScale="90" workbookViewId="0">
      <selection activeCell="A35" sqref="A35"/>
    </sheetView>
  </sheetViews>
  <sheetFormatPr baseColWidth="10" defaultColWidth="10.7109375" defaultRowHeight="15"/>
  <cols>
    <col min="1" max="1" width="72" style="131" bestFit="1" customWidth="1"/>
    <col min="2" max="2" width="73.42578125" style="131" customWidth="1"/>
    <col min="3" max="3" width="10.7109375" style="131"/>
    <col min="4" max="4" width="31.28515625" style="131" customWidth="1"/>
    <col min="5" max="5" width="70.28515625" style="131" customWidth="1"/>
    <col min="6" max="6" width="17.28515625" style="131" customWidth="1"/>
    <col min="7" max="8" width="21.7109375" style="131" customWidth="1"/>
    <col min="9" max="9" width="19.28515625" style="131" customWidth="1"/>
    <col min="10" max="10" width="42" style="131" customWidth="1"/>
    <col min="11" max="16384" width="10.7109375" style="131"/>
  </cols>
  <sheetData>
    <row r="1" spans="1:2" ht="25.5" customHeight="1">
      <c r="A1" s="782" t="s">
        <v>158</v>
      </c>
      <c r="B1" s="783"/>
    </row>
    <row r="2" spans="1:2" ht="25.5" customHeight="1">
      <c r="A2" s="780" t="s">
        <v>294</v>
      </c>
      <c r="B2" s="781"/>
    </row>
    <row r="3" spans="1:2">
      <c r="A3" s="132" t="s">
        <v>295</v>
      </c>
      <c r="B3" s="133" t="s">
        <v>296</v>
      </c>
    </row>
    <row r="4" spans="1:2">
      <c r="A4" s="134" t="s">
        <v>42</v>
      </c>
      <c r="B4" s="135" t="s">
        <v>297</v>
      </c>
    </row>
    <row r="5" spans="1:2" ht="105">
      <c r="A5" s="134" t="s">
        <v>43</v>
      </c>
      <c r="B5" s="136" t="s">
        <v>298</v>
      </c>
    </row>
    <row r="6" spans="1:2">
      <c r="A6" s="134" t="s">
        <v>48</v>
      </c>
      <c r="B6" s="784" t="s">
        <v>299</v>
      </c>
    </row>
    <row r="7" spans="1:2">
      <c r="A7" s="134" t="s">
        <v>50</v>
      </c>
      <c r="B7" s="785"/>
    </row>
    <row r="8" spans="1:2">
      <c r="A8" s="134" t="s">
        <v>52</v>
      </c>
      <c r="B8" s="785"/>
    </row>
    <row r="9" spans="1:2">
      <c r="A9" s="134" t="s">
        <v>300</v>
      </c>
      <c r="B9" s="786"/>
    </row>
    <row r="10" spans="1:2" ht="30">
      <c r="A10" s="134" t="s">
        <v>40</v>
      </c>
      <c r="B10" s="137" t="s">
        <v>301</v>
      </c>
    </row>
    <row r="11" spans="1:2" ht="45">
      <c r="A11" s="134" t="s">
        <v>60</v>
      </c>
      <c r="B11" s="137" t="s">
        <v>302</v>
      </c>
    </row>
    <row r="12" spans="1:2" ht="60">
      <c r="A12" s="134" t="s">
        <v>59</v>
      </c>
      <c r="B12" s="138" t="s">
        <v>303</v>
      </c>
    </row>
    <row r="13" spans="1:2" ht="30">
      <c r="A13" s="134" t="s">
        <v>304</v>
      </c>
      <c r="B13" s="138" t="s">
        <v>305</v>
      </c>
    </row>
    <row r="14" spans="1:2" ht="45">
      <c r="A14" s="134" t="s">
        <v>306</v>
      </c>
      <c r="B14" s="138" t="s">
        <v>307</v>
      </c>
    </row>
    <row r="15" spans="1:2" ht="72" customHeight="1">
      <c r="A15" s="90" t="s">
        <v>308</v>
      </c>
      <c r="B15" s="139" t="s">
        <v>309</v>
      </c>
    </row>
    <row r="16" spans="1:2" ht="194.25">
      <c r="A16" s="90" t="s">
        <v>310</v>
      </c>
      <c r="B16" s="140" t="s">
        <v>311</v>
      </c>
    </row>
    <row r="17" spans="1:2" ht="25.5" customHeight="1">
      <c r="A17" s="780" t="s">
        <v>312</v>
      </c>
      <c r="B17" s="781"/>
    </row>
    <row r="18" spans="1:2">
      <c r="A18" s="132" t="s">
        <v>295</v>
      </c>
      <c r="B18" s="133" t="s">
        <v>296</v>
      </c>
    </row>
    <row r="19" spans="1:2">
      <c r="A19" s="134" t="s">
        <v>42</v>
      </c>
      <c r="B19" s="135" t="s">
        <v>297</v>
      </c>
    </row>
    <row r="20" spans="1:2" ht="105">
      <c r="A20" s="134" t="s">
        <v>43</v>
      </c>
      <c r="B20" s="141" t="s">
        <v>313</v>
      </c>
    </row>
    <row r="21" spans="1:2" ht="30">
      <c r="A21" s="134" t="s">
        <v>314</v>
      </c>
      <c r="B21" s="138" t="s">
        <v>315</v>
      </c>
    </row>
    <row r="22" spans="1:2" ht="45">
      <c r="A22" s="134" t="s">
        <v>316</v>
      </c>
      <c r="B22" s="138" t="s">
        <v>317</v>
      </c>
    </row>
    <row r="23" spans="1:2" ht="75">
      <c r="A23" s="134" t="s">
        <v>318</v>
      </c>
      <c r="B23" s="138" t="s">
        <v>319</v>
      </c>
    </row>
    <row r="24" spans="1:2" ht="30">
      <c r="A24" s="134" t="s">
        <v>320</v>
      </c>
      <c r="B24" s="138" t="s">
        <v>321</v>
      </c>
    </row>
    <row r="25" spans="1:2">
      <c r="A25" s="134" t="s">
        <v>322</v>
      </c>
      <c r="B25" s="138" t="s">
        <v>323</v>
      </c>
    </row>
    <row r="26" spans="1:2" ht="46.15" customHeight="1">
      <c r="A26" s="134" t="s">
        <v>324</v>
      </c>
      <c r="B26" s="142" t="s">
        <v>325</v>
      </c>
    </row>
    <row r="27" spans="1:2" ht="75">
      <c r="A27" s="134" t="s">
        <v>172</v>
      </c>
      <c r="B27" s="142" t="s">
        <v>326</v>
      </c>
    </row>
    <row r="28" spans="1:2" ht="45">
      <c r="A28" s="134" t="s">
        <v>327</v>
      </c>
      <c r="B28" s="142" t="s">
        <v>328</v>
      </c>
    </row>
    <row r="29" spans="1:2" ht="45">
      <c r="A29" s="134" t="s">
        <v>329</v>
      </c>
      <c r="B29" s="142" t="s">
        <v>330</v>
      </c>
    </row>
    <row r="30" spans="1:2" ht="45">
      <c r="A30" s="134" t="s">
        <v>331</v>
      </c>
      <c r="B30" s="142" t="s">
        <v>332</v>
      </c>
    </row>
    <row r="31" spans="1:2" ht="144" customHeight="1">
      <c r="A31" s="134" t="s">
        <v>333</v>
      </c>
      <c r="B31" s="142" t="s">
        <v>334</v>
      </c>
    </row>
    <row r="32" spans="1:2" ht="30">
      <c r="A32" s="134" t="s">
        <v>335</v>
      </c>
      <c r="B32" s="142" t="s">
        <v>336</v>
      </c>
    </row>
    <row r="33" spans="1:2" ht="30">
      <c r="A33" s="134" t="s">
        <v>337</v>
      </c>
      <c r="B33" s="142" t="s">
        <v>338</v>
      </c>
    </row>
    <row r="34" spans="1:2" ht="30">
      <c r="A34" s="134" t="s">
        <v>339</v>
      </c>
      <c r="B34" s="142" t="s">
        <v>340</v>
      </c>
    </row>
    <row r="35" spans="1:2" ht="30">
      <c r="A35" s="134" t="s">
        <v>341</v>
      </c>
      <c r="B35" s="142" t="s">
        <v>342</v>
      </c>
    </row>
    <row r="36" spans="1:2" ht="75">
      <c r="A36" s="134" t="s">
        <v>343</v>
      </c>
      <c r="B36" s="142" t="s">
        <v>344</v>
      </c>
    </row>
    <row r="37" spans="1:2">
      <c r="A37" s="134" t="s">
        <v>161</v>
      </c>
      <c r="B37" s="142" t="s">
        <v>345</v>
      </c>
    </row>
    <row r="38" spans="1:2" ht="30">
      <c r="A38" s="134" t="s">
        <v>346</v>
      </c>
      <c r="B38" s="142" t="s">
        <v>347</v>
      </c>
    </row>
    <row r="39" spans="1:2" ht="45">
      <c r="A39" s="134" t="s">
        <v>348</v>
      </c>
      <c r="B39" s="142" t="s">
        <v>349</v>
      </c>
    </row>
    <row r="40" spans="1:2" ht="28.5">
      <c r="A40" s="90" t="s">
        <v>164</v>
      </c>
      <c r="B40" s="142" t="s">
        <v>350</v>
      </c>
    </row>
    <row r="41" spans="1:2" ht="25.5" customHeight="1">
      <c r="A41" s="780" t="s">
        <v>351</v>
      </c>
      <c r="B41" s="781"/>
    </row>
    <row r="42" spans="1:2">
      <c r="A42" s="782" t="s">
        <v>352</v>
      </c>
      <c r="B42" s="783"/>
    </row>
    <row r="43" spans="1:2" ht="72" customHeight="1">
      <c r="A43" s="778" t="s">
        <v>353</v>
      </c>
      <c r="B43" s="779"/>
    </row>
    <row r="44" spans="1:2" ht="30">
      <c r="A44" s="134" t="s">
        <v>329</v>
      </c>
      <c r="B44" s="142" t="s">
        <v>354</v>
      </c>
    </row>
    <row r="45" spans="1:2" ht="45">
      <c r="A45" s="90" t="s">
        <v>355</v>
      </c>
      <c r="B45" s="142" t="s">
        <v>356</v>
      </c>
    </row>
  </sheetData>
  <mergeCells count="7">
    <mergeCell ref="A43:B43"/>
    <mergeCell ref="A41:B41"/>
    <mergeCell ref="A42:B42"/>
    <mergeCell ref="A1:B1"/>
    <mergeCell ref="A2:B2"/>
    <mergeCell ref="B6:B9"/>
    <mergeCell ref="A17:B17"/>
  </mergeCells>
  <pageMargins left="0.25" right="0.25" top="0.75" bottom="0.75" header="0.3" footer="0.3"/>
  <pageSetup paperSize="9" scale="3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7" ma:contentTypeDescription="Crear nuevo documento." ma:contentTypeScope="" ma:versionID="d956573d87abb794c4a9810d20ba9997">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17bacb17f57d4cda79cc9468e4177047"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E6B1D4-F70A-435D-AC5D-0CCC855DF2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309413-0748-4AC1-96C8-3C500D895D39}">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RESERVA</vt:lpstr>
      <vt:lpstr>VIGENCIA</vt:lpstr>
      <vt:lpstr>Metas 1 PA</vt:lpstr>
      <vt:lpstr>Metas 2 PA</vt:lpstr>
      <vt:lpstr>Metas 3 PA</vt:lpstr>
      <vt:lpstr>Metas 4 PA</vt:lpstr>
      <vt:lpstr>Indicadores PA </vt:lpstr>
      <vt:lpstr>Territorialización PA</vt:lpstr>
      <vt:lpstr>Instructivo</vt:lpstr>
      <vt:lpstr>Generalidades</vt:lpstr>
      <vt:lpstr>Hoja13</vt:lpstr>
      <vt:lpstr>Hoja1</vt:lpstr>
      <vt:lpstr>PONDERACIÓN</vt:lpstr>
      <vt:lpstr>'Indicadores PA '!Área_de_impresión</vt:lpstr>
      <vt:lpstr>'Metas 1 PA'!Área_de_impresión</vt:lpstr>
      <vt:lpstr>'Metas 2 PA'!Área_de_impresión</vt:lpstr>
      <vt:lpstr>'Metas 3 PA'!Área_de_impresión</vt:lpstr>
      <vt:lpstr>'Metas 4 PA'!Área_de_impresión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Cindy Rocio Lopez Villanueva</cp:lastModifiedBy>
  <cp:revision/>
  <dcterms:created xsi:type="dcterms:W3CDTF">2011-04-27T03:16:52Z</dcterms:created>
  <dcterms:modified xsi:type="dcterms:W3CDTF">2024-01-25T18:35:42Z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ICV">
    <vt:lpwstr>c1de4ce5ee2a4bc68549ba625990afd1</vt:lpwstr>
  </property>
  <property fmtid="{D5CDD505-2E9C-101B-9397-08002B2CF9AE}" pid="4" name="MediaServiceImageTags">
    <vt:lpwstr/>
  </property>
</Properties>
</file>