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6" documentId="13_ncr:1_{0EE65578-CF81-4B90-96B8-2928123B8BFE}" xr6:coauthVersionLast="47" xr6:coauthVersionMax="47" xr10:uidLastSave="{35ADF5A8-5C5A-43CE-888B-308E6E28A4AF}"/>
  <bookViews>
    <workbookView xWindow="-108" yWindow="-108" windowWidth="23256" windowHeight="12456" tabRatio="939" firstSheet="5" activeTab="7"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37"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PA'!$A$12:$AZ$63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T60" i="36" l="1"/>
  <c r="AT13" i="36"/>
  <c r="AC25" i="43"/>
  <c r="AB24" i="44"/>
  <c r="AS19" i="36" l="1"/>
  <c r="L17" i="36"/>
  <c r="D22" i="47" l="1"/>
  <c r="E22" i="47"/>
  <c r="F22" i="47"/>
  <c r="G22" i="47"/>
  <c r="H22" i="47"/>
  <c r="I22" i="47"/>
  <c r="J22" i="47"/>
  <c r="K22" i="47"/>
  <c r="L22" i="47"/>
  <c r="M22" i="47"/>
  <c r="N22" i="47"/>
  <c r="AT14" i="36" l="1"/>
  <c r="AT58" i="36"/>
  <c r="AT55" i="36" l="1"/>
  <c r="AU55" i="36" s="1"/>
  <c r="AT21" i="36" l="1"/>
  <c r="AT57" i="36" l="1"/>
  <c r="AU57" i="36" s="1"/>
  <c r="AC22" i="42"/>
  <c r="P35" i="42"/>
  <c r="AT45" i="36" l="1"/>
  <c r="AT24" i="36" l="1"/>
  <c r="AC25" i="41" l="1"/>
  <c r="AH25" i="40" s="1"/>
  <c r="AU60" i="36" l="1"/>
  <c r="AU14" i="36"/>
  <c r="L21" i="36" l="1"/>
  <c r="L20" i="36"/>
  <c r="L16" i="36"/>
  <c r="AC22" i="43"/>
  <c r="F3" i="20"/>
  <c r="J3" i="20"/>
  <c r="N3" i="20"/>
  <c r="F4" i="20"/>
  <c r="J4" i="20"/>
  <c r="N4" i="20"/>
  <c r="F5" i="20"/>
  <c r="J5" i="20"/>
  <c r="F6" i="20"/>
  <c r="J6" i="20"/>
  <c r="F7" i="20"/>
  <c r="J7" i="20"/>
  <c r="F8" i="20"/>
  <c r="S11" i="37"/>
  <c r="AX32" i="37"/>
  <c r="AY11" i="37"/>
  <c r="S12" i="37"/>
  <c r="AY12" i="37"/>
  <c r="S13" i="37"/>
  <c r="AY13" i="37"/>
  <c r="S14" i="37"/>
  <c r="AY14" i="37"/>
  <c r="S15" i="37"/>
  <c r="AY15" i="37"/>
  <c r="S16" i="37"/>
  <c r="AY16" i="37"/>
  <c r="S17" i="37"/>
  <c r="AY17" i="37"/>
  <c r="S18" i="37"/>
  <c r="AY18" i="37"/>
  <c r="S19" i="37"/>
  <c r="AY19" i="37"/>
  <c r="S20" i="37"/>
  <c r="AY20" i="37"/>
  <c r="S21" i="37"/>
  <c r="AY21" i="37"/>
  <c r="S22" i="37"/>
  <c r="AY22" i="37"/>
  <c r="S23" i="37"/>
  <c r="AY23" i="37"/>
  <c r="S24" i="37"/>
  <c r="AY24" i="37"/>
  <c r="S25" i="37"/>
  <c r="AY25" i="37"/>
  <c r="S26" i="37"/>
  <c r="AY26" i="37"/>
  <c r="S27" i="37"/>
  <c r="AY27" i="37"/>
  <c r="S28" i="37"/>
  <c r="AY28" i="37"/>
  <c r="S29" i="37"/>
  <c r="AY29" i="37"/>
  <c r="S30" i="37"/>
  <c r="AY30" i="37"/>
  <c r="S31" i="37"/>
  <c r="AY31" i="37"/>
  <c r="B32" i="37"/>
  <c r="C32" i="37"/>
  <c r="D32" i="37"/>
  <c r="E32" i="37"/>
  <c r="F32" i="37"/>
  <c r="G32" i="37"/>
  <c r="H32" i="37"/>
  <c r="I32" i="37"/>
  <c r="J32" i="37"/>
  <c r="K32" i="37"/>
  <c r="L32" i="37"/>
  <c r="M32" i="37"/>
  <c r="N32" i="37"/>
  <c r="O32" i="37"/>
  <c r="P32" i="37"/>
  <c r="Q32" i="37"/>
  <c r="R32" i="37"/>
  <c r="T32" i="37"/>
  <c r="U32" i="37"/>
  <c r="V32" i="37"/>
  <c r="W32" i="37"/>
  <c r="X32" i="37"/>
  <c r="Y32" i="37"/>
  <c r="Z32" i="37"/>
  <c r="AA32" i="37"/>
  <c r="AB32" i="37"/>
  <c r="AC32" i="37"/>
  <c r="AD32" i="37"/>
  <c r="AE32" i="37"/>
  <c r="AH32" i="37"/>
  <c r="AI32" i="37"/>
  <c r="AJ32" i="37"/>
  <c r="AK32" i="37"/>
  <c r="AL32" i="37"/>
  <c r="AM32" i="37"/>
  <c r="AN32" i="37"/>
  <c r="AO32" i="37"/>
  <c r="AP32" i="37"/>
  <c r="AQ32" i="37"/>
  <c r="AR32" i="37"/>
  <c r="AS32" i="37"/>
  <c r="AT32" i="37"/>
  <c r="AU32" i="37"/>
  <c r="AV32" i="37"/>
  <c r="AW32" i="37"/>
  <c r="AZ32" i="37"/>
  <c r="BA32" i="37"/>
  <c r="BB32" i="37"/>
  <c r="BC32" i="37"/>
  <c r="BD32" i="37"/>
  <c r="BE32" i="37"/>
  <c r="BF32" i="37"/>
  <c r="BG32" i="37"/>
  <c r="BH32" i="37"/>
  <c r="BI32" i="37"/>
  <c r="BJ32" i="37"/>
  <c r="BK32" i="37"/>
  <c r="R37" i="37"/>
  <c r="S37" i="37"/>
  <c r="AX37" i="37"/>
  <c r="AY37" i="37"/>
  <c r="R38" i="37"/>
  <c r="S38" i="37"/>
  <c r="AX38" i="37"/>
  <c r="AY38" i="37"/>
  <c r="R39" i="37"/>
  <c r="S39" i="37"/>
  <c r="AX39" i="37"/>
  <c r="AY39" i="37"/>
  <c r="R40" i="37"/>
  <c r="S40" i="37"/>
  <c r="AX40" i="37"/>
  <c r="AY40" i="37"/>
  <c r="R41" i="37"/>
  <c r="S41" i="37"/>
  <c r="AX41" i="37"/>
  <c r="AY41" i="37"/>
  <c r="R42" i="37"/>
  <c r="S42" i="37"/>
  <c r="AX42" i="37"/>
  <c r="AY42" i="37"/>
  <c r="R43" i="37"/>
  <c r="S43" i="37"/>
  <c r="AX43" i="37"/>
  <c r="AY43" i="37"/>
  <c r="R44" i="37"/>
  <c r="S44" i="37"/>
  <c r="AX44" i="37"/>
  <c r="AY44" i="37"/>
  <c r="R45" i="37"/>
  <c r="S45" i="37"/>
  <c r="AX45" i="37"/>
  <c r="AY45" i="37"/>
  <c r="R46" i="37"/>
  <c r="S46" i="37"/>
  <c r="AX46" i="37"/>
  <c r="AY46" i="37"/>
  <c r="R47" i="37"/>
  <c r="S47" i="37"/>
  <c r="AX47" i="37"/>
  <c r="AY47" i="37"/>
  <c r="R48" i="37"/>
  <c r="S48" i="37"/>
  <c r="AX48" i="37"/>
  <c r="AY48" i="37"/>
  <c r="R49" i="37"/>
  <c r="S49" i="37"/>
  <c r="AX49" i="37"/>
  <c r="AY49" i="37"/>
  <c r="R50" i="37"/>
  <c r="S50" i="37"/>
  <c r="AX50" i="37"/>
  <c r="AY50" i="37"/>
  <c r="R51" i="37"/>
  <c r="S51" i="37"/>
  <c r="AX51" i="37"/>
  <c r="AY51" i="37"/>
  <c r="R52" i="37"/>
  <c r="S52" i="37"/>
  <c r="AX52" i="37"/>
  <c r="AY52" i="37"/>
  <c r="R53" i="37"/>
  <c r="S53" i="37"/>
  <c r="AX53" i="37"/>
  <c r="AY53" i="37"/>
  <c r="R54" i="37"/>
  <c r="S54" i="37"/>
  <c r="AX54" i="37"/>
  <c r="AY54" i="37"/>
  <c r="R55" i="37"/>
  <c r="S55" i="37"/>
  <c r="AX55" i="37"/>
  <c r="AY55" i="37"/>
  <c r="R56" i="37"/>
  <c r="S56" i="37"/>
  <c r="AX56" i="37"/>
  <c r="AY56" i="37"/>
  <c r="R57" i="37"/>
  <c r="S57" i="37"/>
  <c r="AX57" i="37"/>
  <c r="AY57" i="37"/>
  <c r="B58" i="37"/>
  <c r="C58" i="37"/>
  <c r="D58" i="37"/>
  <c r="E58" i="37"/>
  <c r="F58" i="37"/>
  <c r="G58" i="37"/>
  <c r="H58" i="37"/>
  <c r="I58" i="37"/>
  <c r="J58" i="37"/>
  <c r="K58" i="37"/>
  <c r="L58" i="37"/>
  <c r="M58" i="37"/>
  <c r="N58" i="37"/>
  <c r="O58" i="37"/>
  <c r="P58" i="37"/>
  <c r="Q58" i="37"/>
  <c r="T58" i="37"/>
  <c r="U58" i="37"/>
  <c r="V58" i="37"/>
  <c r="W58" i="37"/>
  <c r="X58" i="37"/>
  <c r="Y58" i="37"/>
  <c r="Z58" i="37"/>
  <c r="AA58" i="37"/>
  <c r="AB58" i="37"/>
  <c r="AC58" i="37"/>
  <c r="AD58" i="37"/>
  <c r="AE58" i="37"/>
  <c r="AH58" i="37"/>
  <c r="AI58" i="37"/>
  <c r="AJ58" i="37"/>
  <c r="AK58" i="37"/>
  <c r="AL58" i="37"/>
  <c r="AM58" i="37"/>
  <c r="AN58" i="37"/>
  <c r="AO58" i="37"/>
  <c r="AP58" i="37"/>
  <c r="AQ58" i="37"/>
  <c r="AR58" i="37"/>
  <c r="AS58" i="37"/>
  <c r="AT58" i="37"/>
  <c r="AU58" i="37"/>
  <c r="AV58" i="37"/>
  <c r="AW58" i="37"/>
  <c r="AZ58" i="37"/>
  <c r="BA58" i="37"/>
  <c r="BB58" i="37"/>
  <c r="BC58" i="37"/>
  <c r="BD58" i="37"/>
  <c r="BE58" i="37"/>
  <c r="BF58" i="37"/>
  <c r="BG58" i="37"/>
  <c r="BH58" i="37"/>
  <c r="BI58" i="37"/>
  <c r="BJ58" i="37"/>
  <c r="BK58" i="37"/>
  <c r="AU13" i="36"/>
  <c r="AT15" i="36"/>
  <c r="AU15" i="36" s="1"/>
  <c r="AT16" i="36"/>
  <c r="AU16" i="36" s="1"/>
  <c r="AT17" i="36"/>
  <c r="AU17" i="36" s="1"/>
  <c r="AT18" i="36"/>
  <c r="AU18" i="36" s="1"/>
  <c r="AT19" i="36"/>
  <c r="AU19" i="36" s="1"/>
  <c r="AT20" i="36"/>
  <c r="AU20" i="36" s="1"/>
  <c r="AU21" i="36"/>
  <c r="AT22" i="36"/>
  <c r="AT23" i="36"/>
  <c r="AT25" i="36"/>
  <c r="AT26" i="36"/>
  <c r="AT27" i="36"/>
  <c r="AH28" i="36"/>
  <c r="AT28" i="36" s="1"/>
  <c r="AT29" i="36"/>
  <c r="AT30" i="36"/>
  <c r="AT31" i="36"/>
  <c r="AT32" i="36"/>
  <c r="AT33" i="36"/>
  <c r="AT34" i="36"/>
  <c r="AT35" i="36"/>
  <c r="AT36" i="36"/>
  <c r="AT37" i="36"/>
  <c r="AT38" i="36"/>
  <c r="AT39" i="36"/>
  <c r="AT40" i="36"/>
  <c r="AT41" i="36"/>
  <c r="AT42" i="36"/>
  <c r="AT43" i="36"/>
  <c r="AT44" i="36"/>
  <c r="AT46" i="36"/>
  <c r="AT47" i="36"/>
  <c r="AT48" i="36"/>
  <c r="AT49" i="36"/>
  <c r="AT50" i="36"/>
  <c r="AT51" i="36"/>
  <c r="AT52" i="36"/>
  <c r="AT53" i="36"/>
  <c r="AT54" i="36"/>
  <c r="AU56" i="36"/>
  <c r="AU58" i="36"/>
  <c r="AT59" i="36"/>
  <c r="AU59" i="36" s="1"/>
  <c r="O22" i="48"/>
  <c r="AC22" i="48"/>
  <c r="C23" i="48"/>
  <c r="O23" i="48" s="1"/>
  <c r="AC23" i="48"/>
  <c r="O24" i="48"/>
  <c r="AC24" i="48"/>
  <c r="O25" i="48"/>
  <c r="AC25" i="48"/>
  <c r="P30" i="48"/>
  <c r="P34" i="48"/>
  <c r="P35" i="48"/>
  <c r="P38" i="48"/>
  <c r="P39" i="48"/>
  <c r="P40" i="48"/>
  <c r="P41" i="48"/>
  <c r="P42" i="48"/>
  <c r="P43" i="48"/>
  <c r="C22" i="47"/>
  <c r="O22" i="47"/>
  <c r="AC22" i="47"/>
  <c r="C23" i="47"/>
  <c r="O23" i="47" s="1"/>
  <c r="AC23" i="47"/>
  <c r="O24" i="47"/>
  <c r="AC24" i="47"/>
  <c r="C25" i="47"/>
  <c r="O25" i="47" s="1"/>
  <c r="AC25" i="47"/>
  <c r="P30" i="47"/>
  <c r="P35" i="47"/>
  <c r="P38" i="47"/>
  <c r="P39" i="47"/>
  <c r="P40" i="47"/>
  <c r="P41" i="47"/>
  <c r="O22" i="46"/>
  <c r="AC22" i="46"/>
  <c r="C23" i="46"/>
  <c r="O23" i="46"/>
  <c r="AC23" i="46"/>
  <c r="O24" i="46"/>
  <c r="AC24" i="46"/>
  <c r="O25" i="46"/>
  <c r="AC25" i="46"/>
  <c r="P30" i="46"/>
  <c r="P38" i="46"/>
  <c r="P39" i="46"/>
  <c r="P40" i="46"/>
  <c r="P41" i="46"/>
  <c r="P42" i="46"/>
  <c r="P43" i="46"/>
  <c r="O22" i="45"/>
  <c r="AC22" i="45"/>
  <c r="C23" i="45"/>
  <c r="O23" i="45" s="1"/>
  <c r="AC23" i="45"/>
  <c r="O24" i="45"/>
  <c r="AC24" i="45"/>
  <c r="O25" i="45"/>
  <c r="AC25" i="45"/>
  <c r="P30" i="45"/>
  <c r="P35" i="45"/>
  <c r="P38" i="45"/>
  <c r="P39" i="45"/>
  <c r="P40" i="45"/>
  <c r="P41" i="45"/>
  <c r="P42" i="45"/>
  <c r="P43" i="45"/>
  <c r="P44" i="45"/>
  <c r="P45" i="45"/>
  <c r="O22" i="44"/>
  <c r="AC22" i="44"/>
  <c r="C23" i="44"/>
  <c r="O23" i="44" s="1"/>
  <c r="AC23" i="44"/>
  <c r="O24" i="44"/>
  <c r="AC24" i="44"/>
  <c r="O25" i="44"/>
  <c r="AC25" i="44"/>
  <c r="P30" i="44"/>
  <c r="P35" i="44"/>
  <c r="P38" i="44"/>
  <c r="P39" i="44"/>
  <c r="P40" i="44"/>
  <c r="P41" i="44"/>
  <c r="P42" i="44"/>
  <c r="P43" i="44"/>
  <c r="P44" i="44"/>
  <c r="P45" i="44"/>
  <c r="O22" i="43"/>
  <c r="C23" i="43"/>
  <c r="O23" i="43" s="1"/>
  <c r="AC23" i="43"/>
  <c r="O24" i="43"/>
  <c r="AC24" i="43"/>
  <c r="O25" i="43"/>
  <c r="P30" i="43"/>
  <c r="P34" i="43"/>
  <c r="P35" i="43"/>
  <c r="P38" i="43"/>
  <c r="P39" i="43"/>
  <c r="P40" i="43"/>
  <c r="P41" i="43"/>
  <c r="O22" i="42"/>
  <c r="C23" i="42"/>
  <c r="O23" i="42" s="1"/>
  <c r="AC23" i="42"/>
  <c r="O24" i="42"/>
  <c r="AC24" i="42"/>
  <c r="O25" i="42"/>
  <c r="AC25" i="42"/>
  <c r="P30" i="42"/>
  <c r="P38" i="42"/>
  <c r="P39" i="42"/>
  <c r="P40" i="42"/>
  <c r="P41" i="42"/>
  <c r="O22" i="41"/>
  <c r="AG22" i="40" s="1"/>
  <c r="AC22" i="41"/>
  <c r="C23" i="41"/>
  <c r="O23" i="41" s="1"/>
  <c r="AG23" i="40" s="1"/>
  <c r="O24" i="41"/>
  <c r="AG24" i="40" s="1"/>
  <c r="AC24" i="41"/>
  <c r="O25" i="41"/>
  <c r="AG25" i="40" s="1"/>
  <c r="P30" i="41"/>
  <c r="P34" i="41"/>
  <c r="P35" i="41"/>
  <c r="P38" i="41"/>
  <c r="P39" i="41"/>
  <c r="P24" i="1"/>
  <c r="P28" i="1"/>
  <c r="P29" i="1"/>
  <c r="P32" i="1"/>
  <c r="P33" i="1"/>
  <c r="P34" i="1"/>
  <c r="P35" i="1"/>
  <c r="P36" i="1"/>
  <c r="P37" i="1"/>
  <c r="P38" i="1"/>
  <c r="P39" i="1"/>
  <c r="O22" i="40"/>
  <c r="AC22" i="40"/>
  <c r="C23" i="40"/>
  <c r="O23" i="40"/>
  <c r="AC23" i="40"/>
  <c r="O24" i="40"/>
  <c r="AC24" i="40"/>
  <c r="O25" i="40"/>
  <c r="AC25" i="40"/>
  <c r="P30" i="40"/>
  <c r="P34" i="40"/>
  <c r="P35" i="40"/>
  <c r="P38" i="40"/>
  <c r="P39" i="40"/>
  <c r="P40" i="40"/>
  <c r="P41" i="40"/>
  <c r="P42" i="40"/>
  <c r="P43" i="40"/>
  <c r="AH24" i="40" l="1"/>
  <c r="AH22" i="40"/>
  <c r="R58" i="37"/>
  <c r="AX58" i="37"/>
  <c r="S58" i="37"/>
  <c r="AY58" i="37"/>
  <c r="S32" i="37"/>
  <c r="AD23" i="48"/>
  <c r="P25" i="48"/>
  <c r="P23" i="48"/>
  <c r="AD23" i="47"/>
  <c r="AD23" i="46"/>
  <c r="P25" i="46"/>
  <c r="P23" i="46"/>
  <c r="P25" i="45"/>
  <c r="AD23" i="44"/>
  <c r="P25" i="44"/>
  <c r="P23" i="44"/>
  <c r="P25" i="42"/>
  <c r="P23" i="42"/>
  <c r="P23" i="40"/>
  <c r="AD23" i="40"/>
  <c r="AD23" i="43"/>
  <c r="P23" i="45"/>
  <c r="AD25" i="40"/>
  <c r="AD23" i="45"/>
  <c r="AD25" i="44"/>
  <c r="AY32" i="37"/>
  <c r="AD25" i="48"/>
  <c r="AD25" i="47"/>
  <c r="AD25" i="46"/>
  <c r="AD25" i="45"/>
  <c r="AD25" i="43"/>
  <c r="AD23" i="42"/>
  <c r="AD25" i="42"/>
  <c r="AD25" i="41"/>
  <c r="P25" i="40"/>
  <c r="AC23" i="41"/>
  <c r="AD23" i="41" l="1"/>
  <c r="AH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medicación del indicador y del reporte del seguimiento </t>
        </r>
      </text>
    </comment>
  </commentList>
</comments>
</file>

<file path=xl/sharedStrings.xml><?xml version="1.0" encoding="utf-8"?>
<sst xmlns="http://schemas.openxmlformats.org/spreadsheetml/2006/main" count="2595" uniqueCount="766">
  <si>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</si>
  <si>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</si>
  <si>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</si>
  <si>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</si>
  <si>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</si>
  <si>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</si>
  <si>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</si>
  <si>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</si>
  <si>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</si>
  <si>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</si>
  <si>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</si>
  <si>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</si>
  <si>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</si>
  <si>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</si>
  <si>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</si>
  <si>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</si>
  <si>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</si>
  <si>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</si>
  <si>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</si>
  <si>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</si>
  <si>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</si>
  <si>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</si>
  <si>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</si>
  <si>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</si>
  <si>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</si>
  <si>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</si>
  <si>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</si>
  <si>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</si>
  <si>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</si>
  <si>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</si>
  <si>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</si>
  <si>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</si>
  <si>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</si>
  <si>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</si>
  <si>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</si>
  <si>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</si>
  <si>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</si>
  <si>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</si>
  <si>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</si>
  <si>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</si>
  <si>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</si>
  <si>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</si>
  <si>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</si>
  <si>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Total reporte 
Reserva</t>
  </si>
  <si>
    <t>Total reporte 
Vigencia</t>
  </si>
  <si>
    <t>PROGRAMACION DE COMPROMISOS</t>
  </si>
  <si>
    <t>Prog Compromisos</t>
  </si>
  <si>
    <t>COMPROMISOS</t>
  </si>
  <si>
    <t>Ejec Compromisos</t>
  </si>
  <si>
    <t>PROGRAMACION DE GIROS</t>
  </si>
  <si>
    <t>Prog Giros</t>
  </si>
  <si>
    <t>GIROS</t>
  </si>
  <si>
    <t>Ejec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</si>
  <si>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</si>
  <si>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</si>
  <si>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</si>
  <si>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</si>
  <si>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</si>
  <si>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</si>
  <si>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</si>
  <si>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</si>
  <si>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</si>
  <si>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</si>
  <si>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</si>
  <si>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</si>
  <si>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</si>
  <si>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</si>
  <si>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</si>
  <si>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</si>
  <si>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</si>
  <si>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</si>
  <si>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</si>
  <si>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</si>
  <si>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</si>
  <si>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</si>
  <si>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</si>
  <si>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</si>
  <si>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</si>
  <si>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</si>
  <si>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</si>
  <si>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</si>
  <si>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</si>
  <si>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</si>
  <si>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</si>
  <si>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</si>
  <si>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</si>
  <si>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</si>
  <si>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</si>
  <si>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</si>
  <si>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</si>
  <si>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</si>
  <si>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</si>
  <si>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</si>
  <si>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</si>
  <si>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</si>
  <si>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</si>
  <si>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</si>
  <si>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</si>
  <si>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</si>
  <si>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</si>
  <si>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</si>
  <si>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</si>
  <si>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</si>
  <si>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</si>
  <si>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</si>
  <si>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</si>
  <si>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</si>
  <si>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</si>
  <si>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</si>
  <si>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</si>
  <si>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</si>
  <si>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</si>
  <si>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</si>
  <si>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</si>
  <si>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</si>
  <si>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</si>
  <si>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</si>
  <si>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</si>
  <si>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No se presentaron retrasos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</si>
  <si>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</si>
  <si>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</si>
  <si>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</si>
  <si>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</si>
  <si>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</si>
  <si>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</si>
  <si>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</si>
  <si>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</si>
  <si>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</si>
  <si>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</si>
  <si>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</si>
  <si>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</si>
  <si>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</si>
  <si>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</si>
  <si>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</si>
  <si>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</si>
  <si>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</si>
  <si>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</si>
  <si>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</si>
  <si>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</si>
  <si>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</si>
  <si>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</si>
  <si>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</si>
  <si>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</si>
  <si>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</si>
  <si>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</si>
  <si>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</si>
  <si>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</si>
  <si>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</si>
  <si>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</si>
  <si>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</si>
  <si>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</si>
  <si>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</si>
  <si>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</si>
  <si>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</si>
  <si>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</si>
  <si>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</si>
  <si>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</si>
  <si>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</si>
  <si>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</si>
  <si>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</si>
  <si>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</si>
  <si>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</si>
  <si>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</si>
  <si>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</si>
  <si>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</si>
  <si>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</si>
  <si>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</si>
  <si>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</si>
  <si>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</si>
  <si>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</si>
  <si>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</si>
  <si>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</si>
  <si>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</si>
  <si>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</si>
  <si>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</si>
  <si>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</si>
  <si>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</si>
  <si>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</si>
  <si>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</si>
  <si>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</si>
  <si>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</si>
  <si>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</si>
  <si>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</si>
  <si>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</si>
  <si>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</si>
  <si>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</si>
  <si>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</si>
  <si>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</si>
  <si>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</si>
  <si>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</si>
  <si>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</si>
  <si>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</si>
  <si>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</si>
  <si>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</si>
  <si>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</si>
  <si>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</si>
  <si>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</si>
  <si>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</si>
  <si>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</si>
  <si>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</si>
  <si>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</si>
  <si>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</si>
  <si>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</si>
  <si>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</si>
  <si>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</si>
  <si>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</si>
  <si>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</si>
  <si>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</si>
  <si>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</si>
  <si>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</si>
  <si>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</si>
  <si>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</si>
  <si>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</si>
  <si>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</si>
  <si>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De manera permanente las profesionales trabajan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</si>
  <si>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</si>
  <si>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</si>
  <si>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</si>
  <si>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</si>
  <si>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</si>
  <si>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</si>
  <si>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</si>
  <si>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</si>
  <si>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</si>
  <si>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</si>
  <si>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 xml:space="preserve">Como alternativa de solución se reiterará a las coordinaciones de los equipos la importancia de registrar en instrumentos SAAT las atenciones y seguimientos de todos los casos asignados. </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</si>
  <si>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</si>
  <si>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</si>
  <si>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</si>
  <si>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</si>
  <si>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</si>
  <si>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</si>
  <si>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</si>
  <si>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</si>
  <si>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</si>
  <si>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</si>
  <si>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</si>
  <si>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total de orientaciones psico-jurídicas efectivas</t>
  </si>
  <si>
    <t>Sumatoria del número total de orientaciones psico-jurídicas efectivas</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</si>
  <si>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</si>
  <si>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</si>
  <si>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</si>
  <si>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</si>
  <si>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</si>
  <si>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</si>
  <si>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</si>
  <si>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</si>
  <si>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</si>
  <si>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</si>
  <si>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</si>
  <si>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</si>
  <si>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</si>
  <si>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</si>
  <si>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</si>
  <si>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</si>
  <si>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</si>
  <si>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</si>
  <si>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</si>
  <si>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</si>
  <si>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</si>
  <si>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</si>
  <si>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</si>
  <si>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</si>
  <si>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</si>
  <si>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</si>
  <si>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</si>
  <si>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</si>
  <si>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</si>
  <si>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</si>
  <si>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</si>
  <si>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</si>
  <si>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</si>
  <si>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</si>
  <si>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</si>
  <si>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</si>
  <si>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</si>
  <si>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</si>
  <si>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</si>
  <si>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</si>
  <si>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</si>
  <si>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</si>
  <si>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</si>
  <si>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</si>
  <si>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</si>
  <si>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</si>
  <si>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</si>
  <si>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</si>
  <si>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</si>
  <si>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</si>
  <si>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</si>
  <si>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</si>
  <si>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</si>
  <si>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</si>
  <si>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</si>
  <si>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</si>
  <si>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</si>
  <si>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</si>
  <si>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</si>
  <si>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</si>
  <si>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</si>
  <si>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</si>
  <si>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</si>
  <si>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</si>
  <si>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</si>
  <si>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El equipo trabaja permanentemente en el fortalecimiento de los procesos psicosociales que permitan el adecuado cierre y la priorización de seguimientos para casos enlos que se identifique riesgo de feminicidio.</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</si>
  <si>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</si>
  <si>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</si>
  <si>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</si>
  <si>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</si>
  <si>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</si>
  <si>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</si>
  <si>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</si>
  <si>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</si>
  <si>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</si>
  <si>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</si>
  <si>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</si>
  <si>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</si>
  <si>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</si>
  <si>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</si>
  <si>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</si>
  <si>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</si>
  <si>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</si>
  <si>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</si>
  <si>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</si>
  <si>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</si>
  <si>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No se presentan retrasos</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</si>
  <si>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</si>
  <si>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</si>
  <si>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</si>
  <si>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</si>
  <si>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</si>
  <si>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</si>
  <si>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ELABORÓ</t>
  </si>
  <si>
    <t>Firma:</t>
  </si>
  <si>
    <t>APROBÓ (Según aplique Gerenta de proyecto, Líder técnica y responsable de proceso)</t>
  </si>
  <si>
    <t>REVISÓ OFICINA ASESORA DE PLANEACIÓN</t>
  </si>
  <si>
    <t xml:space="preserve">VoBo. </t>
  </si>
  <si>
    <t>Nombre: Alexandra Quintero Benavides</t>
  </si>
  <si>
    <t xml:space="preserve">Nombre: Lisa Cristina Gómez Camargo </t>
  </si>
  <si>
    <t>Nombre:</t>
  </si>
  <si>
    <t>Cargo: Contratista Dirección de Eliminación de Violencias contra las Mujeres y Acceso a la Justicia</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</si>
  <si>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</si>
  <si>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</si>
  <si>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</si>
  <si>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</si>
  <si>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</si>
  <si>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</si>
  <si>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</si>
  <si>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</si>
  <si>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</si>
  <si>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</si>
  <si>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</si>
  <si>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</si>
  <si>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</si>
  <si>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</si>
  <si>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</si>
  <si>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</si>
  <si>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</si>
  <si>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</si>
  <si>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</si>
  <si>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</si>
  <si>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</si>
  <si>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</si>
  <si>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</si>
  <si>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</si>
  <si>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</si>
  <si>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</si>
  <si>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</si>
  <si>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</si>
  <si>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</si>
  <si>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</si>
  <si>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</si>
  <si>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</si>
  <si>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</si>
  <si>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</si>
  <si>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</si>
  <si>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</si>
  <si>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</si>
  <si>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</si>
  <si>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</si>
  <si>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</si>
  <si>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</si>
  <si>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</si>
  <si>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</si>
  <si>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</si>
  <si>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</si>
  <si>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</si>
  <si>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</si>
  <si>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</si>
  <si>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</si>
  <si>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</si>
  <si>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</si>
  <si>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</si>
  <si>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</si>
  <si>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</si>
  <si>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</si>
  <si>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</si>
  <si>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</si>
  <si>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</si>
  <si>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</si>
  <si>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</si>
  <si>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</si>
  <si>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</si>
  <si>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</si>
  <si>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</si>
  <si>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</si>
  <si>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</si>
  <si>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</si>
  <si>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</si>
  <si>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</si>
  <si>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</si>
  <si>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</si>
  <si>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</si>
  <si>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</si>
  <si>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</si>
  <si>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</si>
  <si>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</si>
  <si>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</si>
  <si>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</si>
  <si>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</si>
  <si>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</si>
  <si>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</si>
  <si>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</si>
  <si>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</si>
  <si>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</si>
  <si>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</si>
  <si>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</si>
  <si>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</si>
  <si>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</si>
  <si>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</si>
  <si>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</si>
  <si>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</si>
  <si>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</si>
  <si>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</si>
  <si>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</si>
  <si>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</si>
  <si>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</si>
  <si>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</si>
  <si>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</si>
  <si>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</si>
  <si>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</si>
  <si>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</si>
  <si>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</si>
  <si>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</si>
  <si>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</si>
  <si>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</si>
  <si>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</si>
  <si>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</si>
  <si>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</si>
  <si>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</si>
  <si>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</si>
  <si>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</si>
  <si>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</si>
  <si>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</si>
  <si>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</si>
  <si>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</si>
  <si>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</si>
  <si>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</si>
  <si>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</si>
  <si>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</si>
  <si>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</si>
  <si>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</si>
  <si>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</si>
  <si>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</si>
  <si>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</si>
  <si>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</si>
  <si>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</si>
  <si>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</si>
  <si>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</si>
  <si>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</si>
  <si>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</si>
  <si>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</si>
  <si>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</si>
  <si>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</si>
  <si>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</si>
  <si>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</si>
  <si>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</si>
  <si>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</si>
  <si>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</si>
  <si>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</si>
  <si>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</si>
  <si>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</si>
  <si>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</si>
  <si>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</si>
  <si>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</si>
  <si>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</si>
  <si>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</si>
  <si>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</si>
  <si>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</si>
  <si>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</si>
  <si>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</si>
  <si>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</si>
  <si>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</si>
  <si>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</si>
  <si>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</si>
  <si>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</si>
  <si>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</si>
  <si>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</si>
  <si>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</si>
  <si>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</si>
  <si>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</si>
  <si>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</si>
  <si>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</si>
  <si>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</si>
  <si>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</si>
  <si>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</si>
  <si>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</si>
  <si>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</si>
  <si>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</si>
  <si>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</si>
  <si>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</si>
  <si>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</si>
  <si>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</si>
  <si>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</si>
  <si>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</si>
  <si>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</si>
  <si>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</si>
  <si>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</si>
  <si>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</si>
  <si>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</si>
  <si>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</si>
  <si>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</si>
  <si>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</si>
  <si>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</si>
  <si>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</si>
  <si>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</si>
  <si>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</si>
  <si>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</si>
  <si>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</si>
  <si>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</si>
  <si>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</si>
  <si>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</si>
  <si>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</si>
  <si>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</si>
  <si>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</si>
  <si>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</si>
  <si>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</si>
  <si>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</si>
  <si>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</si>
  <si>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</si>
  <si>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</si>
  <si>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</si>
  <si>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</si>
  <si>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</si>
  <si>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</si>
  <si>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</si>
  <si>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</si>
  <si>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</si>
  <si>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</si>
  <si>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</si>
  <si>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</si>
  <si>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</si>
  <si>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</si>
  <si>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</si>
  <si>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</si>
  <si>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</si>
  <si>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</si>
  <si>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</si>
  <si>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</si>
  <si>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</si>
  <si>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</si>
  <si>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</si>
  <si>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</si>
  <si>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</si>
  <si>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</si>
  <si>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</si>
  <si>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</si>
  <si>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</si>
  <si>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</si>
  <si>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</si>
  <si>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</si>
  <si>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</si>
  <si>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</si>
  <si>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</si>
  <si>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</si>
  <si>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</si>
  <si>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</si>
  <si>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</si>
  <si>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</si>
  <si>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</si>
  <si>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</si>
  <si>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</si>
  <si>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</si>
  <si>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</si>
  <si>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</si>
  <si>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</si>
  <si>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</si>
  <si>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</si>
  <si>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</si>
  <si>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</si>
  <si>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</si>
  <si>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</si>
  <si>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</si>
  <si>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</si>
  <si>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</si>
  <si>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</si>
  <si>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</si>
  <si>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</si>
  <si>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</si>
  <si>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</si>
  <si>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</si>
  <si>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</si>
  <si>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</si>
  <si>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</si>
  <si>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</si>
  <si>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</si>
  <si>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</si>
  <si>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</si>
  <si>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</si>
  <si>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</si>
  <si>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</si>
  <si>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</si>
  <si>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</si>
  <si>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</si>
  <si>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</si>
  <si>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</si>
  <si>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</si>
  <si>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</si>
  <si>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</si>
  <si>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</si>
  <si>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En este periodo no se realizó la sesión directiva del Grupo de género y prevención del feminicidio del Consejo Distrital de Seguridad a cargo de la Secretaría Distrital de Seguridad, Convivencia y Justicia, quien lleva la secretaría técnica del espacio. </t>
  </si>
  <si>
    <t>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</si>
  <si>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</si>
  <si>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No se presentaron retrasos.</t>
  </si>
  <si>
    <t xml:space="preserve">Se fortalecerá la articulación interinstitucional con la Dirección Técnica de Seguridad de Transmilenio y se reiterará su responsabilidad en el cumplimiento de esta acción, acordada en el marco de la 3a Meta Estratégica, “Avanzar en la implementación del Protocolo de prevención, atención y sanción de las violencias contra las mujeres en el espacio y el transporte público”, de la mesa de trabajo del Sistema SOFIA. Esta acción también es un producto de la PPMyEG, a cargo de Transmilenio, en corresponsabilidad con la SDMUJER. </t>
  </si>
  <si>
    <t>Realizar 12.957 atenciones a mujeres víctimas de violencias, a través de las duplas de atención psicosocial</t>
  </si>
  <si>
    <t>9. Realizar 12.957 atenciones a mujeres víctimas de violencias, a través de las duplas de atención psicosocial</t>
  </si>
  <si>
    <t xml:space="preserve">Durante el mes de diciembre fueron contestados, analizados o gestionados 1.145 incidentes recepcionados por la AgenciaMuj de los códigos de tipificación priorizados. </t>
  </si>
  <si>
    <t>Durante el mes diciembre de los 1,145 incidentes contestados, gestionados y analizados por la AgenciaMuj, 831 fueron direccionados a equipos de la Secretaría Distrital de la Mujer para atención post-evento (407 direccionados específicamente a la Línea Púrpura Distrital)  y en urgencia-emergencia a través de la móvil mujer, recurso de despacho de la AgenciaMuj.</t>
  </si>
  <si>
    <t>Durante el mes de diciembre se recepcionaron y gestionaron 145 incidentes con código de tipificación 204-Tentativa de Feminicidio priorizado para la atención en urgencia/emergencia a través de la móvil mujer de la AgenciaMuj bajo un esquema de duplas psico jurídicas.</t>
  </si>
  <si>
    <t>Durante el mes de diciembre se realizaron 91 orientaciones psico-jurídicas efectivas (incluye el estado Derivado a otras estrategias) por parte de la móvil mujer de la AgenciaMuj</t>
  </si>
  <si>
    <t>Durante el mes de diciembre gestionaros 54 incidentes como intento fallido de contacto (por desplazamiento fallido, rechaza atención o contacto inicial fallido, contacto inicial fallido alertante), en el marco de la atención de la móvil mujer de la AgenciaMuj</t>
  </si>
  <si>
    <t>Logros: Durante el mes de diciembre se recepcionaron y gestionaron 145 incidentes con código de tipificación 204-Tentativa de Feminicidio priorizado para la atención en urgencia/emergencia a través de la móvil mujer bajo un esquema de duplas psico jurídicas. Frente a estos incidentes, se realizaron 91 orientaciones psico-jurídicas efectivas (incluye el estado "Derivado a otras estrategias") y 54 incidentes con intento fallido de contacto (por desplazamiento fallido, rechaza atención o contacto inicial fallido, contacto inicial fallido alertante). Adicionalmente, se retomó el balance de la móvil mujer en el espacio de reunión entre la AgenciaMuj y C4, se realizó requerimiento, seguimiento y capacitación frente al aprovisionamiento del recurso de despacho en la plataforma PremierOne.
Durante los meses de enero a diciembre se recepcionaron y gestionaron 1.481 incidentes priorizados para la atención en urgencia/emergencia a través de la móvil mujer de la AgenciaMuj, se realizaron 918 orientaciones psico-jurídicas efectivas (incluye el estado Derivado a otras estrategias) y se gestionaros 563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</si>
  <si>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Para el mes de diciembre, la efectividad de la Línea Púrpura Distrital fue de 93%, teniendo para el mes un total de 1.769  llamadas contestadas y llamadas que ingresan a buzón y un total de 1.907 llamadas efectivas (llamadas contestadas + llamadas abandonadas + llamadas que ingresan a buzón).</t>
  </si>
  <si>
    <t xml:space="preserve">Durante el mes de diciembre se realizaron 3.148 atenciones efectivas a través de la Línea Púrpura Distrital "Mujeres que Escuchan Mujeres", de las cuales 2.020 fueron primeras atenciones y 1.128 seguimientos telefónicos. </t>
  </si>
  <si>
    <t xml:space="preserve">Durante el mes de diciembre se realizaron 1.733 intervenciones de las cuales 745 fueron orientaciones sobre la ruta de atención, 835 atenciones psicosociales y 153 orientaciones sociojuridicas a mujeres de acuerdo con las necesidades y demandas de las mujeres, así como los hechos victimizantes. </t>
  </si>
  <si>
    <t>Con corte al mes de diciembre se realizaron un total de 912 seguimientos efectivos, de los cuales 879 son de Bogota y 33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</si>
  <si>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diciembre se realizaron un total de 640 seguimientos a mujeres desde la Línea Púrpura Distrital.</t>
  </si>
  <si>
    <t>Con corte al mes de diciembre se realizaron un total de 912 seguimientos efectivos, de los cuales 879 son de Bogota y 33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211 fueron seguimientos fallidos (seguimientos en Bogotá y Alertantes)</t>
  </si>
  <si>
    <t>Durante el mes de diciembre se realizaron 1.733 intervenciones de las cuales 745 fueron orientaciones sobre la ruta de atención, 835 atenciones psicosociales y 153 orientaciones sociojuridicas a mujeres de acuerdo con las necesidades y demandas de las mujeres, así como los hechos victimizantes. 
Con corte al mes de diciembre se realizaron 20.595 intervenciones de las cuales 8.417 fueron orientaciones sobre la ruta de atención, 9.603 atenciones psicosociales y 2.575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</si>
  <si>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Logros: Durante el mes de diciembre fueron contestados, analizados o gestionados 1.145 incidentes recepcionados por la AgenciaMuj de los códigos de tipificación priorizados. De estos, 314 incidentes fueron no procedentes y 831 fueron direccionados a equipos de la Secretaría de la Mujer para atención post-evento y en emergencia (407 direccionados específicamente a la Línea Púrpura Distrital). Se desarrollaron 6 espacios de construcción y articulación conjunta con el C4, en los que se realizó el seguimiento al plan de trabajo semanal, reuniones semanales de seguimiento a la operación y a la transferencia de voz por parte de la AgenciaMUJ (código 611- Maltrato con circunstancia modificadora Violencia en contexto de pareja y expareja). Adicionalmente, se enviaron vía correo electrónico alertas para promover y articular en la atención de diferentes incidentes y notificaciones de errores de asociación, y necesidades de herramientas de clonación y registro.
De los 11.668 incidentes contestados, gestionados y analizados entre los meses de enero a diciembre de acuerdo a sus características y criterios, 3.814 fueron no procedentes y 7.854 fueron direccionados a equipos de la Secretaría Distrital de la Mujer para atención post-evento y en urgencia-emergencia a través de la móvil mujer, recurso de despacho de la AgenciaMuj (4.153 direccionados específicamente a la Línea Púrpura Distrital). 
Beneficios: Se ha posibilitado dar una respuesta oportuna e integral bajo los principios de no revictimización, debida diligencia, oficiosidad, coordinación y acción sin daño.   
No se presentaron retrasos</t>
  </si>
  <si>
    <t xml:space="preserve">En el año 2023 se realizaron 37.814 atenciones efectivas a través de la Línea Púrpura Distrital "Mujeres que Escuchan Mujeres", de las cuales  25.338 fueron primeras atenciones y 12.476 seguimientos telefónicos. </t>
  </si>
  <si>
    <t>En el año 2023 se realizaron 20.595 intervenciones de las cuales 8.417 fueron orientaciones sobre la ruta de atención, 9.603 atenciones psicosociales y 2.575 orientaciones sociojuridicas a mujeres de acuerdo con las necesidades y demandas de las mujeres, así como los hechos victimizantes.</t>
  </si>
  <si>
    <t xml:space="preserve">En el año 2023 fueron contestados, analizados o gestionados 11.668 incidentes recepcionados por la AgenciaMuj de los códigos de tipificación priorizados. </t>
  </si>
  <si>
    <t xml:space="preserve">En el año 2023 de los 11.668 incidentes contestados, gestionados y analizados por la AgenciaMuj, 7.854 fueron direccionados a equipos de la Secretaría Distrital de la Mujer para atención post-evento (4.153 direccionados específicamente a la Línea Púrpura Distrital)  y en urgencia-emergencia a través de la móvil mujer, recurso de despacho de la AgenciaMuj. </t>
  </si>
  <si>
    <t>En el año 2023 se recepcionaron y gestionaron 1.481 incidentes con código de tipificación 204-Tentativa de Feminicidio priorizado para la atención en urgencia/emergencia a través de la móvil mujer de la AgenciaMuj bajo un esquema de duplas psico jurídicas.</t>
  </si>
  <si>
    <t>En el año 2023 se realizaron 918 orientaciones psico-jurídicas efectivas (incluye el estado Derivado a otras estrategias) por parte de la móvil mujer de la AgenciaMuj</t>
  </si>
  <si>
    <t>En el año 2023 se gestionaros 563 incidentes como intento fallido de contacto (por desplazamiento fallido, rechaza atención o contacto inicial fallido, contacto inicial fallido alertante), en el marco de la atención de la móvil mujer de la AgenciaMuj</t>
  </si>
  <si>
    <r>
      <rPr>
        <sz val="11"/>
        <rFont val="Times New Roman"/>
        <family val="1"/>
      </rPr>
      <t xml:space="preserve">
Durante el mes de diciembre se realizaron 3.148 atenciones efectivas a través de la Línea Púrpura Distrital "Mujeres que Escuchan Mujeres", de las cuales 2.020 fueron primeras atenciones y 1.128 seguimientos telefónicos. 
</t>
    </r>
    <r>
      <rPr>
        <sz val="11"/>
        <color rgb="FFFF0000"/>
        <rFont val="Times New Roman"/>
        <family val="1"/>
      </rPr>
      <t xml:space="preserve">
</t>
    </r>
    <r>
      <rPr>
        <sz val="11"/>
        <rFont val="Times New Roman"/>
        <family val="1"/>
      </rPr>
      <t>De los 1.145 incidentes contestados, gestionados y analizados por la AgenciaMuj en el mes de diciembre de acuerdo a sus características y criterios, 831 fueron direccionados a equipos de la Secretaría Distrital de la Mujer para atención post-evento (407 direccionados específicamente a la Línea Púrpura Distrital)  y en urgencia-emergencia a través de la móvil mujer, recurso de despacho de la Agencia MUJ .
Así mismo, se recepcionaron y gestionaron 145 incidentes con código de tipificación 204-Tentativa de Feminicidio priorizado para la atención en urgencia/emergencia a través de la móvil mujer de la AgenciaMuj bajo un esquema de duplas psico jurídicas. Se realizaron 91 orientaciones psico-jurídicas efectivas (incluye el estado Derivado a otras estrategias) y se gestionaron 54 incidentes como intento fallido de contacto (por desplazamiento fallido, rechaza atención o contacto inicial fallido, contacto inicial fallido alertante).</t>
    </r>
  </si>
  <si>
    <r>
      <rPr>
        <sz val="11"/>
        <rFont val="Times New Roman"/>
        <family val="1"/>
      </rPr>
      <t xml:space="preserve">En el año 2023 se realizaron 37.814 atenciones efectivas a través de la Línea Púrpura Distrital "Mujeres que Escuchan Mujeres", de las cuales  25.338 fueron primeras atenciones y 12.476 seguimientos telefónicos. </t>
    </r>
    <r>
      <rPr>
        <sz val="11"/>
        <color rgb="FFFF0000"/>
        <rFont val="Times New Roman"/>
        <family val="1"/>
      </rPr>
      <t xml:space="preserve">
</t>
    </r>
    <r>
      <rPr>
        <sz val="11"/>
        <rFont val="Times New Roman"/>
        <family val="1"/>
      </rPr>
      <t>De los 11.668 incidentes contestados, gestionados y analizados por la AgenciaMuj, 7.854 fueron direccionados a equipos de la Secretaría Distrital de la Mujer para atención post-evento (4.153 direccionados específicamente a la Línea Púrpura Distrital)  y en urgencia-emergencia a través de la móvil mujer, recurso de despacho de la AgenciaMuj. 
Igualmente se recepcionaron y gestionaron 1.481 incidentes con código de tipificación 204-Tentativa de Feminicidio priorizado para la atención en urgencia/emergencia a través de la móvil mujer de la AgenciaMuj bajo un esquema de duplas psico jurídicas.</t>
    </r>
  </si>
  <si>
    <t>En el año 2023 se realizaron un total de 9.806 seguimientos efectivos, de los cuales 9.430 son de Bogota y 376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</si>
  <si>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diciembre se realizaron un total de 912 seguimientos efectivos, de los cuales 879 son de Bogota y 33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211 fueron seguimientos fallidos (seguimientos en Bogotá y Alertantes)
Entre enero y diciembre se realizaron un total de 9.806 seguimientos efectivos, de los cuales 9.430 son de Bogota y 376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2.585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</si>
  <si>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 xml:space="preserve">En el año 2023 se realizaron un total de 9.806 seguimientos efectivos, de los cuales 9.430 son de Bogota y 376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2.585 fueron seguimientos fallidos (Bogotá y Alertantes)
 </t>
  </si>
  <si>
    <t>En el año 2023 se realizaron un total de 6.961 seguimientos a mujeres desde la Línea Púrpura Distrital.</t>
  </si>
  <si>
    <t>Para el año 2023 se alcanzó una efectividad acumulada de 93% en la atención de la Línea Púrpura Distrital, teniendo para el período un total de 27.134  llamadas contestadas y llamadas que ingresan a buzón y un total de 29.067  llamadas efectivas (llamadas contestadas + llamadas abandonadas + llamadas que ingresan a buzón).</t>
  </si>
  <si>
    <t>En diciembre,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1 IPS articulación con la red privada, a través de los cuales se realizaron 521 atenciones de las cuales 432  corresponden a asesorías y 89 a orientaciones.</t>
  </si>
  <si>
    <t xml:space="preserve">En diciembre, en el marco de la estrategia de prevención del feminicidio (desde la Estrategia Intersectorial para la Prevención y Atención de Víctimas de Violencia de Género con Énfasis en Violencia Sexual y Feminicidio (Estrategia en hospitales), se llevaron a cabo 4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t>
  </si>
  <si>
    <t xml:space="preserve">En diciembre en el marco de la estrategia de prevención del feminicidio (desde la Estrategia Intersectorial para la Prevención y Atención de Víctimas de Violencia de Género con Énfasis en Violencia Sexual y Feminicidio (Estrategia en hospitales)) se realizaron 3.074  atenciones, de las cuales 432  corresponden a asesorías, 89 a  orientaciones y  2.553 a seguimientos de ciudadanas que ya habían sido atendidas con anterioridad por la Estrategia en Hospitales. 
</t>
  </si>
  <si>
    <t>En el año 2023, en el marco de la estrategia de prevención del feminicidio (desde la Estrategia Intersectorial para la Prevención y Atención de Víctimas de Violencia de Género con Énfasis en Violencia Sexual y Feminicidio (Estrategia en hospitales)) se realizaron 20.719 atenciones, de las cuales 3.528 corresponden a asesorías, 1.156 a orientaciones y 16.035 a seguimientos de ciudadanas que ya habían sido atendidas con anterioridad por la Estrategia en Hospitales.</t>
  </si>
  <si>
    <t>En el año 2023, en el marco de la estrategia de prevención del feminicidio (desde la Estrategia Intersectorial para la Prevención y Atención de Víctimas de Violencia de Género con Énfasis en Violencia Sexual y Feminicidio (Estrategia en hospitales), se llevaron a cabo 113 sesiones o espacios con el sector salud, de las cuales 97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t>
  </si>
  <si>
    <t>Logros: En el  mes de diciembre  se llevaron a cabo 4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Entre abril y diciembre, en el marco de la estrategia de prevención del feminicidio (desde la Estrategia Intersectorial para la Prevención y Atención de Víctimas de Violencia de Género con Énfasis en Violencia Sexual y Feminicidio (Estrategia en hospitales), se llevaron a cabo 113 sesiones o espacios con el sector salud, de las cuales 97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
Beneficios: La asistencia técnica legal brindada al personal de salud contribuyó en la cualificación de la atención brindada a las ciudadanas víctimas de VBG que acuden a los servicios de urgencias de las IPS Priorizadas. 
No se presentaron retrasos</t>
  </si>
  <si>
    <t>Entre abril y diciembre, en el marco de la estrategia de prevención del feminicidio (desde la Estrategia Intersectorial para la Prevención y Atención de Víctimas de Violencia de Género con Énfasis en Violencia Sexual y Feminicidio (Estrategia en hospitales), se llevaron a cabo 113 sesiones o espacios con el sector salud, de las cuales 97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t>
  </si>
  <si>
    <t xml:space="preserve">Logros: (i) La estrategia de prevención del riesgo de feminicidio (SAAT) recibió del Instituto Nacional de Medicina Legal y Ciencias Forenses 114 casos de mujeres valoradas en riesgo de muerte con datos de contacto correspondientes a noviembre de 2023.
(ii) La estrategia de prevención del riesgo de feminicidio (SAAT) asignó a los equipos sociojurídicos y psicosociales de la entidad 114 casos de mujeres con datos de contacto en riesgo de muerte para hacer seguimiento, correspondientes a las valoraciones del INMLCF de noviembre 2023:
- CASA REFUGIO: 14
- DUPLAS DE ATENCIÓN PSICOSOCIAL: 2
- EJG CIOM: 22
- EJG-CAF (CAPIV-CAIVAS): 3
- EJG-CASA JUSTICIA CON RUTA INTEGRAL: 16
- EJG-CASA JUSTICIA SIN RUTA INTEGRAL: 7
- EJG-URI: 7
- ESTRATEGIA DE HOSPITALES: 13
- PSICOSOCIAL CIOM: 22
- SAAT: 8
(iii) Los equipos de atención sociojurídica y psicosocial de la entidad hicieron el seguimiento a 130 mujeres en riesgo de muerte según valoración del INMLCF, de los cuales 95 corresponden a valoraciones de noviembre, y 35 a valoraciones de periodos anteriores:
- Casa Refugio: 14
- Duplas de Atención Psicosocial: 3
- Estrategia Justicia de Género - CIOM: 32
- Estrategia Justicia de Género - CAF (CAIVAS-CAPIV): 2
- Estrategia Justicia de Género - CASAS DE JUSTICIA CON RUTA INTEGRAL: 28
- Estrategia Justicia de Género - CASAS DE JUSTICIA SIN RUTA INTEGRAL: 9
- Estrategia Justicia de Género - URI: 3
- Estrategia de Hospitales: 12
- Psicosocial - CIOM: 20
- Sistema Articulado de Alertas Tempranas-SAAT: 7
(iv) La estrategia de prevención del riesgo de feminicidio (SAAT) hizo acompañamiento y seguimiento sociojurídico y psicosocial, a través de sus profesionales de atención a 8 mujeres en posible riesgo de feminicidio, según la remisión de los siguientes equipos de la entidad:
- Atención DEVAJ: 2
- Directiva de la entidad: 1
- Duplas de Atención Psicosocial: 1
- Estrategia de Hospitales: 3
- Psicosocial CIOM: 1
Entre enero y diciembre de 2023, la estrategia de prevención del riesgo de feminicidio (Sistema Articulado de Alertas Tempranas-SAAT)  hizo seguimiento socio jurídico y psicosocial a 2.029 casos de mujeres en riesgo de feminicidio, según remisiones externas del Instituto Nacional de Medicina Legal y Ciencias Forenses, y remisiones internas de equipos de atención de la Secretaría Distrital de la Mujer.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19 casos asignados a los equipos de atención de la entidad no registraron seguimiento.
Alternativas: se reiterará a las coordinaciones de los equipos la importancia de registrar en instrumentos SAAT las atenciones y seguimientos de todos los casos asignados. </t>
  </si>
  <si>
    <t>En diciembre 19 casos asignados a los equipos de atención de la entidad no registraron seguimiento. Como alternativa de solución se reiterará a las coordinaciones de los equipos la importancia de registrar en instrumentos SAAT las atenciones y seguimientos de todos los casos asignados. 
Así mismo, en este mes no se realizó sesión directiva del Grupo de género y prevención del feminicidio del Consejo Distrital de Seguridad a cargo de la Secretaría Distrital de Seguridad, Convivencia y Justicia, quien lleva la secretaría técnica del espacio.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</si>
  <si>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Logros: en diciembre de 2023, se articularon 23 espacios de coordinación interinstitucional para la prevención del feminicidio en el marco de los Consejos Locales de Seguridad como se describe a continuación:
(i) En diciembre de 2023, se articularon 23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135 casos de mujeres en riesgo de feminicidio y víctimas de violencias, en las localidades de: 
1. Usaquén
10. Engativá
11. Suba
12. Barrios Unidos
13. Teusaquillo
14. Los Mártires
15. Antonio Nariño
16. Puente Aranda
17. La Candelaria
18. Rafael Uribe Uribe
19. Ciudad Bolívar
2. Chapinero
20. Sumapaz
3. Santa Fe
4. San Cristóbal
5. Usme
6. Tunjuelito
7. Bosa
8. Kennedy
9. Fontibón
Entre enero y diciembre de 2023, se articularon 133 espacios de coordinación interinstitucional para la prevención del feminicidio en el marco de los Consejos Distritales de Seguridad a nivel local y distrital.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realizó sesión directiva del Grupo de género y prevención del feminicidio del Consejo Distrital de Seguridad a cargo de la Secretaría Distrital de Seguridad, Convivencia y Justicia, quien lleva la secretaría técnica del espacio.
Alternativas: 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</si>
  <si>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 xml:space="preserve">En diciembre en el marco de la estrategia de prevención del riesgo de feminicidio, el Sistema Articulado de Alertas Tempranas-SAAT hizo seguimiento socio jurídico y psicosocial a 138 casos de mujeres en riesgo de feminicidio, según remisiones externas del Instituto Nacional de Medicina Legal y Ciencias Forenses, y remisiones internas de equipos de atención de la Secretaría Distrital de la Mujer. Así mismo, se articularon 23 espacios de coordinación interinstitucional para la prevención del feminicidio en el marco de los Consejos Distritales y Locales de Seguridad.
Asimismo, en el marco de la estrategia de prevención del feminicidio se operó en 8 IPS en el marco de las 4 subredes públicas y en articulación con la red privada, a través de los cuales se realizaron 521 atenciones de las cuales 432 corresponden a asesorías y 89 a orientaciones. Así mismo,  se llevaron a cabo 4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</si>
  <si>
    <t xml:space="preserve">En diciembre de 2023 se hizo seguimiento socio jurídico y psicosocial a 138 casos de mujeres en riesgo de feminicidio, según remisiones externas del Instituto Nacional de Medicina Legal y Ciencias Forenses, y remisiones internas de equipos de atención de la Secretaría Distrital de la Mujer. </t>
  </si>
  <si>
    <t xml:space="preserve">En diciembre 19 casos asignados a los equipos de atención de la entidad no registraron seguimiento. </t>
  </si>
  <si>
    <t xml:space="preserve">La estrategia de prevención del riesgo de feminicidio (Sistema Articulado de Alertas Tempranas-SAAT) entre enero y diciembre de 2023 hizo seguimiento socio jurídico y psicosocial a 2.029 casos de mujeres en riesgo de feminicidio, según remisiones externas del Instituto Nacional de Medicina Legal y Ciencias Forenses, y remisiones internas de equipos de atención de la Secretaría Distrital de la Mujer. </t>
  </si>
  <si>
    <t>En diciembre de 2023, se articularon 23 espacios de coordinación interinstitucional a nivel local y distrital para la prevención del feminicidio en el marco de los Consejos de Seguridad.</t>
  </si>
  <si>
    <t>Entre enero y diciembre de 2023, se articularon 133 espacios de coordinación interinstitucional para la prevención del feminicidio en el marco de los Consejos de Seguridad a nivel local y distrital.</t>
  </si>
  <si>
    <t xml:space="preserve">Nombre: </t>
  </si>
  <si>
    <t>Durante el cuarto trimestre de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</si>
  <si>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el cuarto trimestre de 2023, el SAAT hizo seguimiento jurídico y psicosocial al 97% por ciento de los casos de mujeres valoradas en riesgo de feminicidio por el Instituto Nacional de Medicina Legal y Ciencias Forenses e identificadas por equipos internos de la Secretaría Distrital de la Mujer. </t>
  </si>
  <si>
    <t>Durante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</si>
  <si>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Durante el mes de diciembre, las Duplas de Atención Psicosocial realizaron un total de 569 atenciones, de las cuales 94 corresponden a primeras atenciones y 475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</si>
  <si>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De enero a diciembre de 2023, las profesionales de las Duplas de Atención Psicosocial han realizado un total de 5.109 atenciones psicosociales,  de las cuales 1.237 corresponden a primeras atenciones y 3.872 a seguimientos efectivos. Estas atenciones incluyen primer contacto con las ciudadanas, primera atención, concertación de citas para el seguimiento y seguimientos efectivos. El proceso de orientación, atención y acompañamiento psicosocial facilitado por las profesionales aportó al reconocimiento de las violencias y a la garantía del derecho de las mujeres a una vida libre de las mismas.</t>
  </si>
  <si>
    <t>Logros: Durante el mes de diciembre 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Desde enero y hasta diciembre se ha fortalecido la articulación permanente y trabajo conjunto entre las Duplas y los equipos de la Estrategia de Justicia de Género, SAAT, Casa Refugio, Sistema de Cuidado, la Estrategia de prevención y atención para los delitos de ataque con agentes quimicos y trata de personas, y los equipos SOFIA distrital y local.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</si>
  <si>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En el marco de la gestión para la atención, durante el mes de diciembre se registraron un total de 135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t>
  </si>
  <si>
    <t>De enero a diciembre de 2023, las profesionales de las Duplas de Atención Psicosocial han realizado un total de 5.109 atenciones psicosociales, de las cuales 1.237 corresponden a primeras atenciones y 3.872 a seguimientos efectivos. Estas atenciones incluyen primer contacto con las ciudadanas, primera atención, concertación de citas para el seguimiento y seguimientos efectivos. El proceso de orientación, atención y acompañamiento psicosocial facilitado por las profesionales aportó al reconocimiento de las violencias y a la garantía del derecho de las mujeres a una vida libre de las mismas.</t>
  </si>
  <si>
    <t>Con corte al mes de diciembre, las profesionales han realizado 3.872 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</si>
  <si>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En el marco de la gestión para la atención, durante el mes de diciembre se registraron un total de 135 seguimientos fallidos los cuales corresponden a acciones de seguimiento que son gestionadas por las profesionales y acordadas con las ciudadanas.                                                                                                                                                                                                                 
Alternativa de solución: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</si>
  <si>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Durante el mes de diciembre, las profesionales realizaron un total de 475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</si>
  <si>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 xml:space="preserve">Durante el mes de diciembre las Duplas de Atención Psicosocial realizaron atención inicial a 94 casos nuevos; de estos, 74 casos corresponden a casos recibidos durante el mismo mes y 20 a casos pendientes por atención en meses anteriores.  Se dio tramite oportuno a las 109 remisiones recibidas durante el mes de diciembre, garantizando la gestión para la atención a las mujeres con las que se logró contacto efectivo y quienes expresaron interés y voluntad en inciar el proceso de acompañamiento. </t>
  </si>
  <si>
    <t xml:space="preserve">Durante el mes de diciembre a través de las Duplas de atención psicosocial, se atendieron 94 casos nuevos. </t>
  </si>
  <si>
    <t>Entre enero y diciembre, las Duplas de Atención Psicosocial han atendido un total de 1.237 casos nuevos.</t>
  </si>
  <si>
    <t>Entre enero y diciembre las Duplas han recibido un total de 1.382 solicitudes de atención psicosocial. De esta cifra se ha logrado iniciar el proceso de orientación en 1.237 casos nuevos.</t>
  </si>
  <si>
    <t>Logros: Durante el mes de diciembre las Duplas de Atención Psicosocial realizaron atención inicial a 94 casos nuevos; de estos, 74 casos corresponden a casos recibidos durante el mismo mes y 20 a casos pendientes por atención en meses anteriores.  Se dio tramite oportuno a las 109 remisiones recibidas durante el mes de diciembre, garantizando la gestión para la atención a las mujeres con las que se logró contacto efectivo y quienes expresaron interés y voluntad en inciar el proceso de acompañamiento. 
Entre enero y diciembre las Duplas han recibido un total de 1.382 solicitudes de atención psicosocial. De esta cifra se ha logrado iniciar el proceso de orientación en 1.237 casos nuevos.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</si>
  <si>
    <t>Durante el mes de diciembre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</si>
  <si>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Durante el mes de diciembre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</si>
  <si>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diciembre se llevaron a cabo 64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diciembre se llevaron a cabo 724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</si>
  <si>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diciembre se realizaron 48 reuniones de supervisión técnica en las 6 Casas Refugio que operaron durante el mes, de las cuales 7 se relacionaron con el área jurídica, 6 con primeros auxilios, 6 con nutrición, 6 con pedagogía, 6 con trabajo social, 5 con psicología y 12 actividades de revisión del proceso de atención que se brinda a las mujeres acogidas y lineamientos.
En el periodo de enero a diciembre se desarrollaron 570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</si>
  <si>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En el año 2023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</si>
  <si>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 xml:space="preserve">Durante el mes de diciembre se recibieron 54 solicitudes de cupo (mujeres víctimas de violencia y personas a cargo) en el correo institucional de Casas Refugio, de las cuales se aceptaron y se realizaron los trámites de ingreso para 44 solicitudes al evidenciar que cumplían con los criterios, 6 resultaron en desistimiento de cupo y 4 no cumplieron con los criterios para el ingreso a Casa Refugio. 
Las 44 solicitudes de cupo que cumplieron con los criterios de ingreso, conllevaron la acogida de 94 personas nuevas, entre las cuales se encontraban 45 mujeres adultas víctimas de violencia y 49 niños, niñas y adolescentes. Durante el mes de diciembre estuvieron acogidas un total de 244 personas (mujeres víctimas de violencia y personas a cargo) en las Casas Refugio. </t>
  </si>
  <si>
    <t>Logros: Durante el mes de diciembre se recibieron 54 solicitudes de cupo (mujeres víctimas de violencia y personas a cargo) en el correo institucional de Casas Refugio, de las cuales se aceptaron y se realizaron los trámites de ingreso para 44 solicitudes al evidenciar que cumplían con los criterios, 6 resultaron en desistimiento de cupo y 4 no cumplieron con los criterios para el ingreso a Casa Refugio.
En el periodo de enero a diciembre se recibieron 750 solicitudes de cupo (mujeres víctimas de violencia y personas a cargo) en el correo institucional de Casas Refugio, de las cuales se aceptaron y se realizaron los trámites de ingreso para 622 solicitudes al evidenciar que cumplían con los criterios, a través de 6 Casas Refugio; 101 resultaron en desistimiento de cupo para el ingreso a Casa Refugio y 27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</si>
  <si>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En el mes de diciembre se brindó acogida a 94 personas nuevas (mujeres víctimas de violencia y personas a cargo) que cumplieron los criterios de ingreso a las Casas Refugio, de las cuales 45 fueron mujeres adultas y adultas mayores, 3 adolescentes, 35 niñas y niños y 11 bebés. Bajo ese marco, en diciembre estuvieron acogidas un total de 244 personas en la Estrategia de Casas Refugio en sus tres Modalidades: Tradicional, Intermedia y Rural. 
En el periodo de enero a diciembre se brindó acogida a 1.353 personas nuevas (mujeres víctimas de violencia y personas a cargo) que cumplieron los criterios de ingreso a las Casas Refugio, de las cuales 628 son mujeres y mujeres adultas mayores, 63 adolescentes, 495 niñas y niños, 166 bebés y 1 hombre adulto dependiente del cuidado de su madre. 
Beneficios: La acogida a mujeres víctimas de violencia y los miembros de sus sistemas familiares aportó a salvaguardar su vida e integridad personal y garantizó un proceso de atención integral que fomenta sus capacidades y oportunidades.
No se presentaron retrasos.</t>
  </si>
  <si>
    <t xml:space="preserve">Entre enero y diciembre se recibieron 750 solicitudes de cupo (mujeres víctimas de violencia y personas a cargo) en el correo institucional de Casas Refugio, de las cuales se aceptaron y se realizaron los trámites de ingreso para 622 solicitudes al evidenciar que cumplían con los criterios, 101 resultaron en desistimiento de cupo y 27 no cumplieron criterios para el ingreso a Casa Refugio.
Las 622 solicitudes de cupo que cumplieron con los criterios de ingreso, conllevaron la acogida de 1.353 personas nuevas, entre las cuales se encontraban 628 mujeres adultas víctimas de violencia y 725 niños, niñas, adolescentes y personas de sus grupos familiares. </t>
  </si>
  <si>
    <t>Con corte al mes de diciembre se dio cumplimiento a la operación de la Estrategia Casas Refugio a través del funcionamiento de 6 casas, 4 en la Modalidad de Atención Tradicional, 1 de la Modalidad Intermedia y 1 de la Modalidad Rural.</t>
  </si>
  <si>
    <t>Entre enero y diciembre se dio cumplimiento a la operación de la Estrategia Casas Refugio a través del funcionamiento de 6 casas, 4 en la Modalidad de Atención Tradicional, 1 de la Modalidad Intermedia y 1 de la Modalidad Rural.</t>
  </si>
  <si>
    <t>Durante el mes de diciembre se recibieron 54 solicitudes de cupo en el correo institucional de Casas Refugio, reportadas por los equipos de atención de la Secretaría Distrital de la Mujer y por las demás entidades que remiten mujeres victimas de violencia.</t>
  </si>
  <si>
    <t xml:space="preserve">Durante el mes de diciembre se aceptaron y se realizaron los trámites de ingreso para 44 solicitudes de cupo de mujeres víctimas de violencia que fueron recibidas en el correo institucional de Casas Refugio, al evidenciar que cumplían con los criterios de ingreso. </t>
  </si>
  <si>
    <t>En el mes de diciembre se acogieron un total de 63 personas nuevas en la Modalidad Tradicional de las Casas Refugio, de las cuales 30 fueron mujeres adultas víctimas de violencia y 33 niños, niñas y adolescentes.</t>
  </si>
  <si>
    <t>En el mes de diciembre se acogieron un total de 19 personas nuevas en la Modalidad Intermedia de las Casas Refugio, de las cuales 10 fueron mujeres adultas víctimas de violencia y 9 niños, niñas y adolescentes.</t>
  </si>
  <si>
    <t xml:space="preserve">En el mes de diciembre se acogieron un total de 12 personas nuevas en la Modalidad Rural de las Casas Refugio, de las cuales 5 fueron mujeres adultas víctimas de violencia y 7 niños, niñas y adolescentes. </t>
  </si>
  <si>
    <t xml:space="preserve">Durante el mes de diciembre ingresaron un total de 94 personas nuevas en las Casas Refugio, de las cuales 45 fueron mujeres adultas víctimas de violencia y 49 niños, niñas, adolescentes. </t>
  </si>
  <si>
    <t>Entre enero y diciembre se recibieron 750 solicitudes de cupo en el correo institucional de Casas Refugio, reportadas por los equipos de atención de la Secretaría Distrital de la Mujer y por las demás entidades que remiten mujeres victimas de violencia.</t>
  </si>
  <si>
    <t>Entre enero y diciembrese aceptaron y se realizaron los trámites de ingreso para 622 solicitudes de cupo de mujeres víctimas de violencia que fueron recibidas en el correo institucional de Casas Refugio, al evidenciar que cumplían con los criterios de ingreso.</t>
  </si>
  <si>
    <t>Entre enero y diciembre se acogieron un total de 895 personas nuevas en la Modalidad Tradicional de las Casas Refugio, de las cuales 402 fueron mujeres adultas víctimas de violencia y 493 niños, niñas, adolescentes y personas de su sistema familiar dependiente.</t>
  </si>
  <si>
    <t>Entre enero y diciembre se acogieron un total de 127 personas nuevas en la Modalidad Rural de las Casas Refugio, de las cuales 55 fueron mujeres adultas víctimas de violencia y 72 niños, niñas y adolescentes. La operación de la Casa Rerugio de Modalidad Rural corresponde a la ampliación de la oferta entre el año 2021 y el 2023.</t>
  </si>
  <si>
    <t xml:space="preserve">Entre enero y diciembre ingresaron un total de 1.353 personas nuevas en las Casas Refugio, de las cuales de las cuales 628 fueron mujeres adultas víctimas de violencia y 725 niños, niñas, adolescentes y personas de sus sistemas familiares dependientes. </t>
  </si>
  <si>
    <t>Entre enero y diciembre se acogieron un total de 331 personas nuevas en la Modalidad Intermedia de las Casas Refugio, de las cuales 171 fueron mujeres adultas víctimas de violencia y 160 niños, niñas y adolescentes. La operación de la Casa Refugio de Modalidad Intermedia corresponde a la ampliación de la oferta entre el año 2021 y el 2023.</t>
  </si>
  <si>
    <t xml:space="preserve">Durante el mes de diciembre ingresaron un total de 94 personas nuevas en las Casas Refugio, de las cuales 45 fueron mujeres adultas víctimas de violencia y 49 niños, niñas, adolescentes de sus sistemas familiares dependientes. </t>
  </si>
  <si>
    <t xml:space="preserve">En los meses de enero a diciembre ingresaron un total de 1.353 personas nuevas en las Casas Refugio, de las cuales 628 fueron mujeres adultas víctimas de violencia y 725 niños, niñas, adolescentes y personas de sus sistemas familiares dependientes. </t>
  </si>
  <si>
    <t xml:space="preserve">En el cuarto trimestre del año, octubre a diciembre, se realizaron 6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solicitid de acogida por parte de las autoridades competentes. </t>
  </si>
  <si>
    <t>Logros: Logros: En diciembre se fortalecieron las capacidades de 325 servidoras y servidores, con diferentes modalidades de vinculación, para el reconocimiento y garantía del derecho de las mujeres a una vida libre de violencias. Al respecto, se realizaron 19 jornadas, fortaleciendo las capacidades a 306 servidoras y servidores. Los contenidos abarcaron el derecho a una vida libre de violencias, la Ruta única de atención a mujeres víctimas de violencias y en riesgo de feminicidio, Presentación estrategia en contra de los delitos de trata, ataque con agentes químicos, Presentación Estrategia en Hospitales, Oferta de servicios de la Secretaría Distrital de la Mujer, Modelo de Atención y Protocolo de ingreso, permanencia y Egreso de la Estrategia de Casas Refugio para mujeres, Sistema Distrital de Protección Integral a las Mujeres Víctimas de Violencia - SOFIA. Las jornadas fueron lideradas por el equipo SOFIA Local, Distrital, Estrategia de hospitales, Estrategia en contra de los delitos de trata y ataque con agentes químicos; se destaca la participación de las secretarías de Salud, Integración Social, Educación,  así como Policía Metropolitana, Alcaldías Locales,  entre otras, tanto de orden nacional, distrital y local. Adicionalmente, a través del curso virtual "El derecho de las mujeres a una vida libre de violencias: Herramientas prácticas", se capacitaron 19 funcionarios(as) y 10 ciudadanas(os) a través de los 4 módulos y las 9 unidades temáticas.
Durante enero - diciembre se han fortalecido un total de 9.012 servidoras(es), 8.234 a través de 379 jornadas y 778 a través del curso virtual.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</si>
  <si>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Logros: En diciembre se realizaron 3 asistencias técnicas para el desarrollo de acciones de fortalecimiento de los componentes del Sistema SOFIA:  (1) 131223 Actualización presentación Consejo Consultivo Indígenas. (2) 131223 Insumos Informe Final Balance PIAA. (3)  201223 Seguimiento Acción N4 Plan de Acción Mesa SOFIA 2023 SDDE.
Durante los meses de enero y diciembre se desarrollaron 56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</si>
  <si>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En diciembre se fortalecieron las capacidades de 325 servidoras y servidores, con diferentes modalidades de vinculación, para el reconocimiento y garantía del derecho de las mujeres a una vida libre de violencias. De estas, 306  servidoras y servidores fueron fortalecidos en sus capacidades a través de 19 jornadas y 19 a través del curso virtual "El derecho de las mujeres a una vida libre de violencias: Herramientas prácticas".</t>
  </si>
  <si>
    <t>Entre enero y diciembre se fortalecieron las capacidades de 9.012 servidoras y servidores, con diferentes modalidades de vinculación, para el reconocimiento y garantía del derecho de las mujeres a una vida libre de violencias. De estas, 8.234 servidoras y servidores fueron fortalecidos en sus capacidades a través de 379  jornadas y 788 a través del curso virtual "El derecho de las mujeres a una vida libre de violencias: Herramientas prácticas".</t>
  </si>
  <si>
    <t>En diciembre se realizaron 3 asistencias técnicas para el desarrollo de acciones de fortalecimiento de los componentes del Sistema SOFIA:  (1) 131223 Actualización presentación Consejo Consultivo Indígenas. (2) 131223 Insumos Informe Final Balance PIAA. (3)  201223 Seguimiento Acción N4 Plan de Acción Mesa SOFIA 2023 SDDE.</t>
  </si>
  <si>
    <t xml:space="preserve">Durante los meses de enero y diciembre se desarrollaron 56 asistencias técnicas para el fortalecimiento del Sistema SOFIA </t>
  </si>
  <si>
    <t xml:space="preserve">En diciembre, para la implementación del protocolo de prevención, atención y seguimiento a casos de violencia en el transporte público, se realizaron las siguientes acciones:
- Se brindaron 203 atenciones psico-jurídicas en dupla a mujeres víctimas de violencias en el espacio y el transporte público. Dichas atenciones incluyeron primeros acercamientos, orientaciones y seguimientos a los casos de mujeres que requirieron acompañamiento integral
- Se realizó una (1) acción de acompañamiento técnico para el impulso de acciones de prevención, atención y sanción de las violencias contra las mujeres en el espacio y el transporte público.
</t>
  </si>
  <si>
    <t>Logros: Durante el mes de diciembre la estrategia Duplas Psico-Jurídicas de atención a mujeres víctimas en el espacio y el transporte público realizó un total de 203 atenciones psico-jurídicas, de las cuales 23 fueron primeras atenciones y 180 seguimientos efectivos. Dichas atenciones incluyeron primeros acercamientos, orientaciones y seguimientos a los casos de mujeres que requirieron acompañamiento integral.
Entre febrero y diciembre las Duplas Psico-Jurídicas han realizado un total de 1.376 atenciones psico-jurídicas en dupla a mujeres víctimas de violencias en el espacio y el transporte público, de las cuales 476 fueron primeras atenciones y 900 seguimientos efectivos.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Retrasos: En el marco de la gestión para la atención durante el mes de diciembre se registraron un total de 237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</si>
  <si>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Entre febrero y diciembre, para la implementación del protocolo de prevención, atención y seguimiento a casos de violencia en el transporte público, se realizaron las siguientes acciones:
- Se brindaron 1.376 atenciones psico-jurídicas en dupla a mujeres víctimas de violencias en el espacio y el transporte público, de las cuales 476 fueron primeras atenciones y 900 seguimientos efectivos. Dichas atenciones incluyeron primeros acercamientos, orientaciones y seguimientos a los casos de mujeres que requirieron acompañamiento integral.
- Se realizaron 38 espacios de acompañamiento técnico para el impulso de acciones de prevención, atención y sanción de las violencias contra las mujeres en el espacio y el transporte público.
</t>
  </si>
  <si>
    <t>Durante el mes de diciembre la estrategia Duplas Psico-Jurídicas de atención a mujeres víctimas en el espacio y el transporte público realizó un total de 203 atenciones psico-jurídicas, de las cuales 23 fueron primeras atenciones y 180 seguimientos efectivos. Dichas atenciones incluyeron primeros acercamientos, orientaciones y seguimientos a los casos de mujeres que requirieron acompañamiento integral.</t>
  </si>
  <si>
    <t xml:space="preserve">Durante los meses de febrero y diciembre se realizaron 1.376 atenciones psico-jurídicas en dupla a mujeres víctimas de violencias en el espacio y el transporte público, de las cuales 476 fueron primera atenciones y 900 seguimientos efectivos. Dichas atenciones incluyeron primeros acercamientos, orientaciones y seguimientos a los casos de mujeres que requirieron acompañamiento integral.
</t>
  </si>
  <si>
    <t>En el marco de la gestión para la atención durante el mes de diciembre se registraron un total de 237 seguimientos fallidos, los cuales se deben a la imposibilidad de contacto con las ciudadanas, el incumplimiento de los acuerdos de corresponsabilidad y la falta de voluntad para continuar con el acompañamiento.</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</si>
  <si>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</si>
  <si>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Logros: En diciembre se realizó (1) acción de acompañamiento técnico: (1) Reunión Balance Acciones DEVAJ, SDSCJ yTM.
Durante enero y diciembre, se desarrollaron 38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espacio y el transporte público
No se presentaron retrasos</t>
  </si>
  <si>
    <t>Durante 2023, se desarrollaron 38 acciones de acompañamiento técnico para el impulso de acciones de prevención, atención y sanción de las violencias contra las mujeres en el espacio y el transporte público.</t>
  </si>
  <si>
    <t>En diciembre se realizó una (1) acción de acompañamiento técnico: (1) Reunión Balance Acciones DEVAJ, SDSCJ yTM.</t>
  </si>
  <si>
    <t>Durante el mes de diciembre se llevaron a cabo 64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</si>
  <si>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diciembre se llevaron a cabo 724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</si>
  <si>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Durante el mes de diciembre se realizaron 48 reuniones de supervisión técnica en las 6 Casas Refugio que operaron durante el mes, de las cuales 7 se relacionaron con el área jurídica, 6 con primeros auxilios, 6 con nutrición, 6 con pedagogía, 6 con trabajo social, 5 con psicología y 12 actividades de revisión del proceso de atención que se brinda a las mujeres acogidas y lineamientos.</t>
  </si>
  <si>
    <t>En los meses de enero a diciembre se realizaron 570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</si>
  <si>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Entre enero y  diciembre se brindó acompañamiento técnico a las Alcaldías Locales a través de reuniones y mesas de trabajo a partir de las cuales se logró desarrollar todas las sesiones de  los Consejos Locales de Seguridad para las Mujeres, donde se adoptó la propuesta de agenda y temas estratégicos para la prevención de violencias contra las mujeres propuestos por la secretaría técnica a cargo de la SDMujer. Así mismo,  se realizaron 188 mesas para la concertación y seguimiento de los Planes Locales de Seguridad para las Mujeres dando como resultado su retroalimentación , su puesta en marcha y seguimiento a la ejecución. Y se desarrollaron 583 acciones para la prevención de las violencias contra las mujeres tanto en el espacio público como en el espacio privado, y para la prevención del delito de feminicidio en las localidades.</t>
  </si>
  <si>
    <t>Logros: En diciembre se avanzó en el desarrollo de 45 acciones de prevención de violencias contra las mujeres tanto en el espacio público como en el espacio privado, y para la prevención del delito de feminicidio en las localidades. 
De enero a diciembre se realizaron 583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</si>
  <si>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Logros: En diciembre se realizaron 15 espacios técnicos con las Alcaldías Locales de: Usaquén, Santa Fe, San Cristóbal, Usme, Tunjuelito, Kennedy, Suba, Barrios Unidos, Teusaquillo, Los Mártires, Antonio Nariño, Puente Aranda, Rafael Uribe Uribe, Ciudad Bolívar y Sumapaz, donde se hizo seguimiento a los compromisos establecidos en las sesiones de los Consejos Locales de Seguridad para las Mujeres, y se discutieron los temas para las cuartas y últimas sesiones del año las cuales se programaron para diciembre con base en la agenda propuesta desde la SDMujer.
De enero a diciembre se realizaron mesas de trabajo y reuniones con las Alcaldías Locales donde se brindaron elementos técnicos, operativos y estratégicos para el funcionamiento de los Consejos Locales de Seguridad para las Mujer y la concertación , puesta en marcha y seguimiento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</si>
  <si>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diciembre se realizaron 18 encuentros con las entidades locales para la retroalimentación de los compromisos y estrategias de prevención de violencias contra las mujeres de los Planes Locales de Seguridad para las Mujeres de: Usaquén, Chapinero, San Cristóbal, Usme, Tunjuelito, Bosa, Kennedy, Fontibón, Engativá, Suba, Barrios Unidos, Teusaquillo, Los Mártires, Antonio Nariño, Puente Aranda, Rafael Uribe Uribe, Ciudad Bolívar y Sumapaz..
De enero a diciembre se realizaron 188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</si>
  <si>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Con corte al mes de diciembre, se han realizado 188 mesas para la concertación y seguimiento de los Planes Locales de Seguridad para las Mujeres.</t>
  </si>
  <si>
    <t>En diciembre se realizaron 18 encuentros con las entidades locales para la concertación y definición de los compromisos y estrategias de prevención de violencias contra las mujeres de los Planes Locales de Seguridad para las Mujeres de: Usaquén, Chapinero, San Cristóbal, Usme, Tunjuelito, Bosa, Kennedy, Fontibón, Engativá, Suba, Barrios Unidos, Teusaquillo, Los Mártires, Antonio Nariño, Puente Aranda, Rafael Uribe Uribe, Ciudad Bolívar y Sumapaz.</t>
  </si>
  <si>
    <t xml:space="preserve">En diciembre se avanzó en el desarrollo de 45 acciones de prevención de violencias contra las mujeres tanto en el espacio público como en el espacio privado y para la prevención del delito de feminicidio en las localidades. </t>
  </si>
  <si>
    <t xml:space="preserve">Con corte al mes de diciembre, se han realizado 583 acciones para la prevención de las violencias contra las mujeres tanto en el espacio público como en el espacio privado y para la prevención del delito de feminicidio en las localidades. </t>
  </si>
  <si>
    <t>En diciembre se llevaron a cabo 15 espacios técnicos con las Alcaldías Locales donde se avanzó en el seguimiento de los temas estratégicos y compromisos de las cuartas y últimas sesiones del año de los Consejos Locales de Seguridad para las Mujeres y  se realizó la retroalimentación a la ejecución de los Planes Locales de Seguridad para las Mujeres. De esta manera, se realizaron 11 sesiones de los Consejos Locales de Seguridad para las Mujeres en las localidades de: Chapinero, San Cristóbal, Usme, Tunjuelito, Kennedy, Fontibón, Barrios Unidos, Antonio Nariño, Puente Aranda, La Candelaria, Ciudad Bolívar, donde se posicionó la agenda concertada previamente relacionada con:  1. Revisión de cifras violencias contra las mujeres, 2. Presentación balance del PLSM 2023 (En lógica fortalezas, logros y retos), 3. Presentación balance Proyectos de Inversión Local. 4. Acciones conmemoración 25N y 4D, 5. Análisis de los riesgos diferenciales y de las situaciones de riesgo y/o amenaza que sufren las lideresas y defensoras de derechos humanos en los territorios, 6. Cierre (retos para el próximo año en materia de seguridad de las mujeres).  Así mismo, se realizaron 18 encuentros con las entidades locales para la retroalimentación de las estrategias de prevención de violencias contra las mujeres de los Planes Locales de Seguridad para las Mujeres, y se realizaron 45 acciones de prevención de violencias contra las mujeres tanto en el espacio público como en el espacio privado, y para la prevención del delito de feminicidio en las localidades.</t>
  </si>
  <si>
    <t xml:space="preserve">Con corte al mes de diciembre se han realizado las primeras, segundas, terceras y cuartas rondas de sesiones de los Consejos Locales de Seguridad para las Mujeres en las 20 localidades del Distrito Capital, dando cumplimiento a lo estipulado en el Acuerdo 526 del 2013. </t>
  </si>
  <si>
    <t>En diciembre se realizaron 11 sesiones de los Consejos Locales de Seguridad para las Mujeres de: Chapinero, San Cristóbal, Usme, Tunjuelito, Kennedy, Fontibón, Barrios Unidos, Antonio Nariño, Puente Aranda, La Candelaria, Ciudad Bolívar.</t>
  </si>
  <si>
    <t xml:space="preserve">En el año 2023, el equipo de Enlaces Sofía en el marco de la implementación del sistema Sofia en las localidades, adelantó las siguientes acciones en las que participaron 34.354 mujeres:
Ejercicios de sensibilización con candidatas a ediles, redes de mujeres, organizaciones sociales y colectivas.
Jornada de trabajo con las ciudadanas en el marco de la estrategia local de Presupuestos Participativos
Reuniones con las ciudadanas y los COLMYEG para la concertación y gestión de la programación para la conmemoración del 25 de noviembre y 4 de diciembre.
Jornadas de conmemoración día de las víctimas del conflicto armado
Participación en las jornadas de la Semana del Buen trato que lidera la SDIS.
Jornadas conmemorativas del 25 de noviembre 25N: Taller medidas protección para mujeres víctimas de violencias y en riesgo de feminicidio,  Cine foros para la sensibilización sobre el derecho a una vida libre de violencias, Jornadas de muralismo e intervención del espacio público para la prevención de las violencias contra las mujeres, Eventos artísticos y sociales de diálogo con la comunidad, Ferias de emprendimientos, Conversatorios con distintos sectores de mujeres; indígena, mujeres afro y otras diversidades, Conciertos y presentaciones artísticas por la eliminación de violencias, Tomas de espacio público y de la noche a través de intervenciones artísticas y de memoria, Comparsas comunitarias para la prevención de las violencias, Estampaton de prendas, telas y papeles con diseños sobre prevención de violencias y espacios seguros, Movilizaciones sociales, marchas y recorridos con ciudadanas para el rechazo de las violencias contra las mujeres, entre otras.  
Jornadas conmemorativas del 4 de diciembre para la prevención del feminicidio:  Talleres  para la prevención de violencias, Cine foros para la sensibilización sobre el derecho a una vida libre de violencias, Jornadas de muralismo e intervención del espacio público para la prevención de las violencias contra las mujeres, Eventos artísticos y culturales de sensibiliazación con la comunidad, Ferias de emprendimientos y de servicios, Conversatorios sobre las violencias contra las mujeres, Tomas de espacio público y de la noche a través de intervenciones artísticas y de memoria, Movilizaciones sociales, marchas y recorridos con ciudadanas para el rechazo de las violencias contra las mujeres, entre otras.  </t>
  </si>
  <si>
    <t>Durante el cuarto trimestre del año 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ente otras,y lideresas, a partir de las reuniones y mesas técnicas y de trabajo, y los Consejos Locales de Seguridad para las Mujeres, donde se logró la concertación y puesta en marcha de los Planes Locales de Seguridad para las Mujeres, así como también su evaluación y seguimiento. En el marco de la implementación de los Planes Locales de Seguridad para las Mujeres se destacan las siguientes estrategias: 1. Identificación, georreferenciación y priorización de lugares de ocurrencia de hechos de violencia y percepciones de inseguridad para las mujeres, 2. Intervención y recuperación física y simbólica de lugares identificados como inseguros para las mujeres, 3. Formación y cualificación en el derecho de las mujeres a una vida libre de violencias  con servidores/as con presencia en el territorio local, 4. Diseño e implementación de procesos para el reconocimiento del derecho a una vida libre de violencias por parte de las ciudadanas y actividades para promoción de la ruta de atención y oferta de servicios local, 5. Diseño y gestión de las acciones de conmemoración de fechas emblemáticas (25 de noviembre y 4 de diciembre.), y 6. Análisis y seguimiento del riesgo de feminicidio en el ámbito local, en el marco de las Mesas técnicas de los Consejos Locales de Seguridad para las Mujeres. Estas estrategias contempladas en las líneas de acción de los Planes Locales de Seguridad para las Mujeres fueron evaluadas con las entidades responsables en las instancias señaladas con base en las fortalezas, logros y retos que se presentan en su desarrollo.</t>
  </si>
  <si>
    <t xml:space="preserve">En 2023 se brindó acompañamiento y asistencia técnica sobre el derecho de las mujeres a una vida libre de violencias a las entidades locales con competencias en la prevención, atención y sanción de las violencias contra las mujeres, a través de mesas de trabajo  y encuentros bilaterales, dando como resultado la realización de la primera y segunda ronda de Consejos Locales de Seguridad para las Mujeres del año, y el avance en el desarrollo de las terceras sesiones de esta instancia, en las veinte localidades del Distrito Capital. Así mismo, se logró el diseño y puesta en marcha de los Planes Locales de Seguridad para las Mujeres donde se recogieron estrategias para la prevención de las violencias contra las mujeres en el espacio público, el ámbito privado y para la prevención del delito de feminicidio. Estas estrategias con monitoreadas y retroalimentadas en su ejecución en el marco de los Consejos Locales de Seguridad para las Mujeres. </t>
  </si>
  <si>
    <t xml:space="preserve">En el cuarto trimestre del año, se realizaron 14 jornadas de asistencia técnica para el fortalecimiento del Sistema SOFIA </t>
  </si>
  <si>
    <t xml:space="preserve">Entre los meses de enero y diciembre para el fortalecimiento de los componentes del Sistema SOFIA, se desarrollaron las siguientes acciones: 
- El fortalecimiento de las capacidades de 9.012 servidoras y servidores sobre el derecho de las mujeres a una vida libre de violencias
- Participación en 105 espacios de articulación y coordinación de acciones estratégicas para la prevención, atención y sanción de las violencias contra las mujeres en el Distrito Capital.
- La implementación de 199 acciones de divulgación orientadas a la prevención de las violencias contra las mujeres, así como a la sensibilización de la sociedad en general para el reconocimiento del derecho de las mujeres a una vida libre de violencias.
- El desarrollo de 56 asistencias técnicas para el desarrollo de acciones de fortalecimiento de los componentes del Sistema SOFIA
</t>
  </si>
  <si>
    <t xml:space="preserve">Logros: En diciembre se realizaron 30 acciones de divulgación: 1. Post redes Parrilla 25N 2. Comunicado El llamado es urgente: #MenosMachismoMenosViolencias 3. Post redes conmemoración 4D 4. Post redes conmemoración 4D 5. Post redes conmemoración 4D 6. Post redes conmemoración 4D 7. Post redes conmemoración 4D 8. Post redes conmemoración 4D 9. Post redes Congreso de Reflexiones y Transformaciones para Erradicar las Violencias 10. Nota web Bogotá avanza hacia la igualdad, la no discriminación y el fin de las violencias de género 11. Nota web Secretaría de la Mujer está en las (URI) 12. Hilo twitter Cierre mesa universidaes 13. Video redes Cierre mesa universidaes 14. Post redes actividades locales conmemoración 25N 15. Post redes sociales actividades 16 días de activismo 16. Post redes Cubrimiento actividades conmemoración 25 
17. Post redes Tipos de violencia 18. Post redes Info Hospitales 19. Post redes Activismo prevención de las violencias 20. Post redes sobre violencias de Rendición de cuentas 21. Post redes  sobre violencias de Rendición de cuentas 22. Post redes sobre violencias de Rendición de cuentas 23.Post redes sobre violencias de Rendición de cuentas 24. Post redes sobre violencias de Rendición de cuentas 25. Post redes sobre violencias de Rendición de cuentas 26. Post redes Reconocimiento equipos de violencia 27. Reposteo de cuenta alcaldía sobre atención LP 28. Post redes  Da el primer paso con la LP 29. Post redes 5 cosas que no sabías sobre nuestra atención psicojurídica en las URI 30. Post redes sociales ¿Conoces los servicios que ofrecemos para el acompañamiento integral a mujeres víctimas de violencias?
En 2023 se desarrollaron 199 acciones de divulgación.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</si>
  <si>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En diciembre para el fortalecimiento de los componentes del Sistema SOFIA, se desarrollaron las siguientes acciones: 
- El fortalecimiento de las capacidades de 325 servidoras y servidores sobre el derecho de las mujeres a una vida libre de violencias
- Participación en 6 espacios de articulación y coordinación de acciones estratégicas para la prevención, atención y sanción de las violencias contra las mujeres en el Distrito Capital.
 - La implementación de 30 acciones de divulgación orientadas a la prevención de las violencias contra las mujeres, así como a la sensibilización de la sociedad en general para el reconocimiento del derecho de las mujeres a una vida libre de violencias.
- El desarrollo de 3 asistencias técnicas para el desarrollo de acciones de fortalecimiento de los componentes del Sistema SOFIA</t>
  </si>
  <si>
    <t>Logros: En diciembre se participó en 6 espacios de articulación: (1) Mesa de trabajo - Informe anual Secretaría de Desarrollo Económico. (2) Conversatorio 25 Noviembre - Grupos etnicos. (3) Novena mesa de Prevención del Comité Distrital de Lucha contra la trata de personas. (4)  Octava mesa de Asistencia y protección del Comité Distrital de Lucha contra la trata de personas. (5) Sexta mesa técnica del Comité Distrital de Lucha contra la trata de personas. (6)  Sexta sesión del Comité Distrital de Lucha contra la trata de personas.
Durante enero - diciembre, se participó en 105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planeación de la Semana del buen trato; socializar el balance de la mesa de Prevención en el marco del Comité Directivo contra la trata; incidir de manera articulada desde la mesa de prevención contra la trata de personas en el terminal salitre, fortalecer la articulación con la SDDE en casa refugio y fortalecer la articulación con la DED y la subcomisión de mujer y género de la Comisión consultiva distrital de comunidades negras, raizales y palenqueras. 
No se presentaron retrasos</t>
  </si>
  <si>
    <t>En diciembre se participó en 6 espacios de articulación: (1) Mesa de trabajo - Informe anual Secretaría de Desarrollo Económico. (2) Conversatorio 25 Noviembre - Grupos etnicos. (3) Novena mesa de Prevención del Comité Distrital de Lucha contra la trata de personas. (4)  Octava mesa de Asistencia y protección del Comité Distrital de Lucha contra la trata de personas. (5) Sexta mesa técnica del Comité Distrital de Lucha contra la trata de personas. (6)  Sexta sesión del Comité Distrital de Lucha contra la trata de personas.</t>
  </si>
  <si>
    <t xml:space="preserve">Entre enero y diciembre se participó en 105 espacios de articulación y coordinación de acciones estratégicas para la prevención, atención y sanción de las violencias contra las mujeres en el Distrito Capital. </t>
  </si>
  <si>
    <t>En diciembre se realizaron 30 acciones de divulgación: 1. Post redes Parrilla 25N 2. Comunicado El llamado es urgente: #MenosMachismoMenosViolencias 3. Post redes conmemoración 4D 4. Post redes conmemoración 4D 5. Post redes conmemoración 4D 6. Post redes conmemoración 4D 7. Post redes conmemoración 4D 8. Post redes conmemoración 4D 9. Post redes Congreso de Reflexiones y Transformaciones para Erradicar las Violencias 10. Nota web Bogotá avanza hacia la igualdad, la no discriminación y el fin de las violencias de género 11. Nota web Secretaría de la Mujer está en las (URI) 12. Hilo twitter Cierre mesa universidaes 13. Video redes Cierre mesa universidaes 14. Post redes actividades locales conmemoración 25N 15. Post redes sociales actividades 16 días de activismo 16. Post redes Cubrimiento actividades conmemoración 25 
17. Post redes Tipos de violencia 18. Post redes Info Hospitales 19. Post redes Activismo prevención de las violencias 20. Post redes sobre violencias de Rendición de cuentas 21. Post redes  sobre violencias de Rendición de cuentas 22. Post redes sobre violencias de Rendición de cuentas 23.Post redes sobre violencias de Rendición de cuentas 24. Post redes sobre violencias de Rendición de cuentas 25. Post redes sobre violencias de Rendición de cuentas 26. Post redes Reconocimiento equipos de violencia 27. Reposteo de cuenta alcaldía sobre atención LP 28. Post redes  Da el primer paso con la LP 29. Post redes 5 cosas que no sabías sobre nuestra atención psicojurídica en las URI 30. Post redes sociales ¿Conoces los servicios que ofrecemos para el acompañamiento integral a mujeres víctimas de violencias?</t>
  </si>
  <si>
    <t>En el año 2023 se avanzó en la implementación del Sistema SOFIA a través del desarrollo de las siguientes acciones estratégicas:
1. Fortalecimiento del componente de prevención y atención a través del fortalecimiento de capacidades de 9.012 servidoras y servidores, con diferentes modalidades de vinculación, para el reconocimiento y garantía del derecho de las mujeres a una vida libre de violencias y la atención integral a las víctimas de diferentes modalidades de violencias contra las mujeres; 105 espacios de articulación y coordinación de acciones estratégicas para la prevención, atención y sanción de las violencias contra las mujeres; 199 acciones de divulgación y visibilización orientadas a la prevención de las violencias contra las mujeres y 56 asistencias técnicas para el desarrollo de acciones de fortalecimiento de los componentes del Sistema SOFIA. 
2. Implementación de la estrategia de prevención del riesgo de feminicidio, a través del Sistema Articulado de Alertas Tempranas-SAAT en el marco del cual se realizó seguimiento socio jurídico y psicosocial a 2.029 casos de mujeres en riesgo de feminicidio; y de la Estrategia Intersectorial para la Prevención y Atención de Víctimas de Violencia de Género con Énfasis en Violencia Sexual y Feminicidio - Estrategia en Hospitales que operó en 8 IPS en el marco de las 4 subredes públicas y en 1 IPS en articulación con la red privada, a través de las cuales se realizaron 4.713 atenciones.
3. Dinamización de los Consejos y Planes Locales de Seguridad para las Mujeres en las 20 localidades de la ciudad.
4. Implementación del Protocolo de prevención, atención y sanción de las violencias contra las mujeres en el espacio y transporte público y la atención a mujeres víctimas de violencias en el espacio y el transporte público a través de las Duplas Psico-jurídicas que realizaron 1.376 atenciones a mujeres víctimas de violencias en el espacio y el transporte público
5. Atención a través de las Duplas de Atención Psicosocial que realizaron 3.872 atenciones y facilitaron el proceso de acompañamiento para la activación de rutas a las mujeres víctimas de violencias.</t>
  </si>
  <si>
    <t>Entre enero y diciembre se desarrollaron 199 acciones de divulgación orientadas a la prevención de las violencias contra las mujeres, así como a la sensibilización de la sociedad en general para el reconocimiento del derecho de las mujeres a una vida libre de violencias.</t>
  </si>
  <si>
    <t xml:space="preserve">No se presentaron retrasos. </t>
  </si>
  <si>
    <t xml:space="preserve">Logros: Durante el mes de diciembre, las profesionales realizaron un total de 475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Entre enero y diciembre las profesionales han realizado 3.872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No se presentaron retrasos.
</t>
  </si>
  <si>
    <t>Durante el mes de diciembre se adelantaron las siguientes acciones de prevención en el marco de la implementación del Sistema Sofia en las localidades:
Sistema Sofia en las localidades:
Jornadas territoriales de prevención de violencias en las UPZ priorizadas por delitos de alto impacto contra las mujeres y participación en jornadas Contigo en tu barrio. 
Jornadas para la prevención de violencias contra las mujeres en el espacio y transporte público.
Jornadas conmemorativas del 4 de diciembre para la prevención del feminicidio:  Talleres  para la prevención de violencias, Cine foros para la sensibilización sobre el derecho a una vida libre de violencias, Jornadas de muralismo e intervención del espacio público para la prevención de las violencias contra las mujeres, Eventos artísticos y culturales de sensibiliazación con la comunidad, Ferias de emprendimientos y de servicios, Conversatorios sobre las violencias contra las mujeres, Tomas de espacio público y de la noche a través de intervenciones artísticas y de memoria, Movilizaciones sociales, marchas y recorridos con ciudadanas para el rechazo de las violencias contra las mujeres, entre otras.  
Ferias de servicios para la promoción de la ruta de atención a mujeres víctimas de violencias y en riesgo de feminicidio y la oferta local.</t>
  </si>
  <si>
    <t>Logros: En diciembre, en el marco de la estrategia de prevención del feminicidio se operó en 8 IPS en el marco de las 4 subredes públicas y en articulación con la red privada, a través de los cuales se realizaron 521 atenciones de las cuales 432 corresponden a asesorías y 89 a orientaciones. 
Entre abril y diciembre,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1 IPS en articulación con la red privada, a través de las cuales se realizaron 4.713 atenciones de las cuales 3.557 corresponden a asesorías y 1.156 a orientaciones. 
Beneficios: Las mujeres que llegaron a los servicios de salud de las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</si>
  <si>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 xml:space="preserve">En el año 2023,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1 IPS en articulación con la red privada, a través de las cuales se realizaron 4.713 atenciones de las cuales 3.557 corresponden a asesorías y 1.156 a orientaciones. </t>
  </si>
  <si>
    <t>En el periodo de enero a diciembre se han realizado 29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</si>
  <si>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 xml:space="preserve">En 2023 el SAAT hizo seguimiento jurídico y psicosocial al 94% por ciento de los casos de mujeres valoradas en riesgo de feminicidio por el Instituto Nacional de Medicina Legal y Ciencias Forenses e identificadas por equipos internos de la Secretaría Distrital de la Mujer. </t>
  </si>
  <si>
    <t>En 2023 en el marco de la estrategia de prevención del riesgo de feminicidio, el Sistema Articulado de Alertas Tempranas-SAAT hizo seguimiento socio jurídico y psicosocial a 2.029 casos de mujeres en riesgo de feminicidio, según remisiones externas del Instituto Nacional de Medicina Legal y Ciencias Forenses, y remisiones internas de equipos de atención de la Secretaría Distrital de la Mujer. 
Así mismo, se articularon 133 espacios de coordinación interinstitucional para la prevención del feminicidio en el marco de los Consejos Distritales y Locales de Seguridad.
Entre abril y diciembre, en el marco 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los cuales se han realizado 4.713 atenciones de las cuales 3.557 corresponden a asesorías y 1.156 a orientaciones. Así mismo, han llevado a cabo 113 sesiones o espacios con el sector salud, de las cuales 97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</si>
</sst>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 numFmtId="180" formatCode="_-[$$-240A]\ * #,##0_-;\-[$$-240A]\ * #,##0_-;_-[$$-240A]\ * &quot;-&quot;??_-;_-@_-"/>
    <numFmt numFmtId="181" formatCode="0.000%"/>
    <numFmt numFmtId="182" formatCode="#,##0.00\ \€"/>
  </numFmts>
  <fonts count="4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10"/>
      <color theme="1"/>
      <name val="Arial"/>
      <family val="2"/>
    </font>
    <font>
      <b/>
      <sz val="14"/>
      <color theme="1"/>
      <name val="Verdana"/>
      <family val="2"/>
    </font>
    <font>
      <sz val="12"/>
      <color theme="1"/>
      <name val="Calibri"/>
      <family val="2"/>
      <scheme val="minor"/>
    </font>
    <font>
      <u/>
      <sz val="11"/>
      <color theme="10"/>
      <name val="Calibri"/>
      <family val="2"/>
      <scheme val="minor"/>
    </font>
    <font>
      <b/>
      <sz val="11"/>
      <color rgb="FFFF0000"/>
      <name val="Arial Narrow"/>
      <family val="2"/>
    </font>
    <font>
      <b/>
      <sz val="11"/>
      <color rgb="FFFF0000"/>
      <name val="Calibri"/>
      <family val="2"/>
      <scheme val="minor"/>
    </font>
    <font>
      <b/>
      <sz val="11"/>
      <color rgb="FFFF0000"/>
      <name val="Times New Roman"/>
      <family val="1"/>
    </font>
  </fonts>
  <fills count="4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FFFF"/>
        <bgColor rgb="FF000000"/>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right style="medium">
        <color rgb="FF000000"/>
      </right>
      <top style="thin">
        <color indexed="64"/>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s>
  <cellStyleXfs count="16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70"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70" fontId="5" fillId="0" borderId="0" applyFont="0" applyFill="0" applyBorder="0" applyAlignment="0" applyProtection="0"/>
    <xf numFmtId="165" fontId="20" fillId="0" borderId="0" applyFont="0" applyFill="0" applyBorder="0" applyAlignment="0" applyProtection="0"/>
    <xf numFmtId="172" fontId="2" fillId="0" borderId="0" applyFont="0" applyFill="0" applyBorder="0" applyAlignment="0" applyProtection="0"/>
    <xf numFmtId="171" fontId="20" fillId="0" borderId="0" applyFont="0" applyFill="0" applyBorder="0" applyAlignment="0" applyProtection="0"/>
    <xf numFmtId="165" fontId="1" fillId="0" borderId="0" applyFont="0" applyFill="0" applyBorder="0" applyAlignment="0" applyProtection="0"/>
    <xf numFmtId="166"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44" fontId="42" fillId="0" borderId="0" applyFont="0" applyFill="0" applyBorder="0" applyAlignment="0" applyProtection="0"/>
    <xf numFmtId="9" fontId="20" fillId="0" borderId="0" applyFont="0" applyFill="0" applyBorder="0" applyAlignment="0" applyProtection="0"/>
    <xf numFmtId="0" fontId="20" fillId="0" borderId="0">
      <alignment horizontal="justify"/>
    </xf>
    <xf numFmtId="0" fontId="20" fillId="26"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4"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0" borderId="0" applyNumberFormat="0" applyFill="0" applyBorder="0" applyProtection="0">
      <alignment horizontal="left" vertical="center"/>
    </xf>
    <xf numFmtId="0" fontId="28" fillId="0" borderId="0" applyNumberFormat="0" applyFill="0" applyBorder="0" applyProtection="0">
      <alignment horizontal="right" vertical="center"/>
    </xf>
    <xf numFmtId="0" fontId="22" fillId="0" borderId="1" applyNumberFormat="0" applyFill="0" applyProtection="0">
      <alignment horizontal="left" vertical="center"/>
    </xf>
    <xf numFmtId="0" fontId="42" fillId="0" borderId="1" applyNumberFormat="0" applyFont="0" applyFill="0" applyAlignment="0" applyProtection="0"/>
    <xf numFmtId="14" fontId="22" fillId="0" borderId="0" applyFill="0" applyBorder="0" applyProtection="0">
      <alignment horizontal="right" vertical="center"/>
    </xf>
    <xf numFmtId="22" fontId="22" fillId="0" borderId="0" applyFill="0" applyBorder="0" applyProtection="0">
      <alignment horizontal="right" vertical="center"/>
    </xf>
    <xf numFmtId="4" fontId="22" fillId="0" borderId="0" applyFill="0" applyBorder="0" applyProtection="0">
      <alignment horizontal="right" vertical="center"/>
    </xf>
    <xf numFmtId="4" fontId="22" fillId="0" borderId="1" applyFill="0" applyProtection="0">
      <alignment horizontal="right" vertical="center"/>
    </xf>
    <xf numFmtId="182" fontId="22" fillId="0" borderId="0" applyFill="0" applyBorder="0" applyProtection="0">
      <alignment horizontal="right" vertical="center"/>
    </xf>
    <xf numFmtId="182" fontId="22" fillId="0" borderId="1" applyFill="0" applyProtection="0">
      <alignment horizontal="right" vertical="center"/>
    </xf>
    <xf numFmtId="0" fontId="28" fillId="37" borderId="0" applyNumberFormat="0" applyBorder="0" applyProtection="0">
      <alignment horizontal="center" vertical="center" wrapText="1"/>
    </xf>
    <xf numFmtId="0" fontId="22" fillId="37" borderId="0" applyNumberFormat="0" applyBorder="0" applyProtection="0">
      <alignment horizontal="right" vertical="center" wrapText="1"/>
    </xf>
    <xf numFmtId="0" fontId="28" fillId="38" borderId="0" applyNumberFormat="0" applyBorder="0" applyProtection="0">
      <alignment horizontal="center" vertical="center"/>
    </xf>
    <xf numFmtId="0" fontId="28" fillId="39" borderId="0" applyNumberFormat="0" applyBorder="0" applyProtection="0">
      <alignment horizontal="center" vertical="center" wrapText="1"/>
    </xf>
    <xf numFmtId="0" fontId="28" fillId="39" borderId="0" applyNumberFormat="0" applyBorder="0" applyProtection="0">
      <alignment horizontal="right" vertical="center" wrapText="1"/>
    </xf>
    <xf numFmtId="0" fontId="43" fillId="39" borderId="1" applyNumberFormat="0" applyProtection="0">
      <alignment horizontal="left" vertical="center"/>
    </xf>
    <xf numFmtId="43" fontId="42" fillId="0" borderId="0" applyFont="0" applyFill="0" applyBorder="0" applyAlignment="0" applyProtection="0"/>
    <xf numFmtId="43" fontId="4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2"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0" fontId="20" fillId="0" borderId="0"/>
    <xf numFmtId="0" fontId="2" fillId="0" borderId="0"/>
    <xf numFmtId="0" fontId="20" fillId="0" borderId="0"/>
    <xf numFmtId="0" fontId="2" fillId="0" borderId="0"/>
    <xf numFmtId="0" fontId="20" fillId="0" borderId="0">
      <alignment horizontal="justify"/>
    </xf>
    <xf numFmtId="0" fontId="44" fillId="0" borderId="0"/>
    <xf numFmtId="0" fontId="20" fillId="0" borderId="0">
      <alignment horizontal="justify"/>
    </xf>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25" borderId="80" applyNumberFormat="0" applyFont="0" applyAlignment="0" applyProtection="0"/>
    <xf numFmtId="0" fontId="20" fillId="25" borderId="80" applyNumberFormat="0" applyFont="0" applyAlignment="0" applyProtection="0"/>
    <xf numFmtId="3" fontId="22" fillId="0" borderId="0" applyFill="0" applyBorder="0" applyProtection="0">
      <alignment horizontal="right" vertical="center"/>
    </xf>
    <xf numFmtId="3" fontId="22" fillId="0" borderId="1" applyFill="0" applyProtection="0">
      <alignment horizontal="right" vertical="center"/>
    </xf>
    <xf numFmtId="9" fontId="20" fillId="0" borderId="0" applyFont="0" applyFill="0" applyBorder="0" applyAlignment="0" applyProtection="0"/>
    <xf numFmtId="9" fontId="44"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0" fontId="2" fillId="0" borderId="0"/>
    <xf numFmtId="0" fontId="2" fillId="0" borderId="0"/>
    <xf numFmtId="43" fontId="42" fillId="0" borderId="0" applyFont="0" applyFill="0" applyBorder="0" applyAlignment="0" applyProtection="0"/>
    <xf numFmtId="43" fontId="42" fillId="0" borderId="0" applyFont="0" applyFill="0" applyBorder="0" applyAlignment="0" applyProtection="0"/>
    <xf numFmtId="41" fontId="20" fillId="0" borderId="0" applyFont="0" applyFill="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43" fontId="20" fillId="0" borderId="0" applyFont="0" applyFill="0" applyBorder="0" applyAlignment="0" applyProtection="0"/>
    <xf numFmtId="41"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0" fontId="45" fillId="0" borderId="0" applyNumberFormat="0" applyFill="0" applyBorder="0" applyAlignment="0" applyProtection="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41" fontId="42" fillId="0" borderId="0" applyFont="0" applyFill="0" applyBorder="0" applyAlignment="0" applyProtection="0"/>
    <xf numFmtId="0" fontId="20" fillId="0" borderId="0"/>
    <xf numFmtId="41"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0" fillId="0" borderId="0" applyFont="0" applyFill="0" applyBorder="0" applyAlignment="0" applyProtection="0"/>
    <xf numFmtId="0" fontId="2" fillId="0" borderId="0"/>
    <xf numFmtId="44"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43" fontId="42" fillId="0" borderId="0" applyFont="0" applyFill="0" applyBorder="0" applyAlignment="0" applyProtection="0"/>
    <xf numFmtId="41" fontId="20" fillId="0" borderId="0" applyFont="0" applyFill="0" applyBorder="0" applyAlignment="0" applyProtection="0"/>
  </cellStyleXfs>
  <cellXfs count="68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7"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11" fillId="0" borderId="18" xfId="22" applyFont="1" applyBorder="1" applyAlignment="1">
      <alignment horizontal="left" vertical="center" wrapText="1"/>
    </xf>
    <xf numFmtId="169" fontId="12" fillId="0" borderId="10" xfId="6" applyFont="1" applyFill="1" applyBorder="1" applyAlignment="1" applyProtection="1">
      <alignment horizontal="center" vertical="center" wrapText="1"/>
    </xf>
    <xf numFmtId="167"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5" fontId="12" fillId="9" borderId="19" xfId="28" applyNumberFormat="1" applyFont="1" applyFill="1" applyBorder="1" applyAlignment="1" applyProtection="1">
      <alignment vertical="center" wrapText="1"/>
    </xf>
    <xf numFmtId="167"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8"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4" fontId="20" fillId="0" borderId="1" xfId="5" applyNumberFormat="1" applyFont="1" applyBorder="1" applyAlignment="1">
      <alignment vertical="center"/>
    </xf>
    <xf numFmtId="174" fontId="20" fillId="0" borderId="8" xfId="5" applyNumberFormat="1" applyFont="1" applyBorder="1" applyAlignment="1">
      <alignment vertical="center"/>
    </xf>
    <xf numFmtId="174" fontId="20" fillId="0" borderId="31" xfId="5" applyNumberFormat="1" applyFont="1" applyBorder="1" applyAlignment="1">
      <alignment vertical="center"/>
    </xf>
    <xf numFmtId="174" fontId="20" fillId="0" borderId="19" xfId="5" applyNumberFormat="1" applyFont="1" applyBorder="1" applyAlignment="1">
      <alignment vertical="center"/>
    </xf>
    <xf numFmtId="174" fontId="20" fillId="0" borderId="4" xfId="5" applyNumberFormat="1" applyFont="1" applyBorder="1" applyAlignment="1">
      <alignment vertical="center"/>
    </xf>
    <xf numFmtId="174" fontId="20" fillId="0" borderId="32" xfId="5" applyNumberFormat="1" applyFont="1" applyBorder="1" applyAlignment="1">
      <alignment vertical="center"/>
    </xf>
    <xf numFmtId="174"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9" fontId="17" fillId="0" borderId="1" xfId="7" applyNumberFormat="1" applyFont="1" applyBorder="1" applyAlignment="1">
      <alignment vertical="center"/>
    </xf>
    <xf numFmtId="179"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4" fontId="12" fillId="0" borderId="10" xfId="5" applyNumberFormat="1" applyFont="1" applyFill="1" applyBorder="1" applyAlignment="1" applyProtection="1">
      <alignment horizontal="center" vertical="center" wrapText="1"/>
    </xf>
    <xf numFmtId="175" fontId="12" fillId="0" borderId="4" xfId="29" applyNumberFormat="1" applyFont="1" applyFill="1" applyBorder="1" applyAlignment="1" applyProtection="1">
      <alignment horizontal="center" vertical="center" wrapText="1"/>
      <protection locked="0"/>
    </xf>
    <xf numFmtId="175" fontId="12" fillId="0" borderId="10" xfId="28" applyNumberFormat="1" applyFont="1" applyFill="1" applyBorder="1" applyAlignment="1" applyProtection="1">
      <alignment horizontal="center" vertical="center" wrapText="1"/>
    </xf>
    <xf numFmtId="175" fontId="12" fillId="0" borderId="1" xfId="29" applyNumberFormat="1" applyFont="1" applyFill="1" applyBorder="1" applyAlignment="1" applyProtection="1">
      <alignment horizontal="center" vertical="center" wrapText="1"/>
      <protection locked="0"/>
    </xf>
    <xf numFmtId="0" fontId="17" fillId="0" borderId="1" xfId="0" applyFont="1" applyBorder="1" applyAlignment="1">
      <alignment horizontal="center" vertical="center"/>
    </xf>
    <xf numFmtId="173" fontId="17" fillId="0" borderId="1" xfId="7" applyNumberFormat="1" applyFont="1" applyBorder="1" applyAlignment="1">
      <alignment vertical="center"/>
    </xf>
    <xf numFmtId="180"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5" fontId="11" fillId="9" borderId="1" xfId="28" applyNumberFormat="1" applyFont="1" applyFill="1" applyBorder="1" applyAlignment="1" applyProtection="1">
      <alignment horizontal="center" vertical="center" wrapText="1"/>
      <protection locked="0"/>
    </xf>
    <xf numFmtId="175" fontId="11" fillId="9" borderId="19"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4" fontId="11" fillId="9" borderId="19" xfId="5" applyNumberFormat="1" applyFont="1" applyFill="1" applyBorder="1" applyAlignment="1" applyProtection="1">
      <alignment vertical="center" wrapText="1"/>
    </xf>
    <xf numFmtId="175" fontId="12" fillId="0" borderId="2" xfId="22" applyNumberFormat="1" applyFont="1" applyBorder="1" applyAlignment="1">
      <alignment horizontal="center" vertical="center" wrapText="1"/>
    </xf>
    <xf numFmtId="175" fontId="12" fillId="0" borderId="21" xfId="22" applyNumberFormat="1" applyFont="1" applyBorder="1" applyAlignment="1">
      <alignment horizontal="center" vertical="center" wrapText="1"/>
    </xf>
    <xf numFmtId="175" fontId="11" fillId="9" borderId="19" xfId="30" applyNumberFormat="1" applyFont="1" applyFill="1" applyBorder="1" applyAlignment="1" applyProtection="1">
      <alignment horizontal="center" vertical="center" wrapText="1"/>
    </xf>
    <xf numFmtId="175" fontId="12" fillId="9" borderId="19" xfId="28" applyNumberFormat="1" applyFont="1" applyFill="1" applyBorder="1" applyAlignment="1" applyProtection="1">
      <alignment horizontal="center" vertical="center" wrapText="1"/>
    </xf>
    <xf numFmtId="174" fontId="11" fillId="9" borderId="19" xfId="5" applyNumberFormat="1" applyFont="1" applyFill="1" applyBorder="1" applyAlignment="1" applyProtection="1">
      <alignment horizontal="center" vertical="center" wrapText="1"/>
    </xf>
    <xf numFmtId="174" fontId="12" fillId="9" borderId="19" xfId="5" applyNumberFormat="1" applyFont="1" applyFill="1" applyBorder="1" applyAlignment="1" applyProtection="1">
      <alignment horizontal="center" vertical="center" wrapText="1"/>
    </xf>
    <xf numFmtId="175" fontId="12" fillId="0" borderId="19" xfId="22" applyNumberFormat="1" applyFont="1" applyBorder="1" applyAlignment="1">
      <alignment horizontal="center" vertical="center" wrapText="1"/>
    </xf>
    <xf numFmtId="174" fontId="12" fillId="9" borderId="19" xfId="28" applyNumberFormat="1" applyFont="1" applyFill="1" applyBorder="1" applyAlignment="1" applyProtection="1">
      <alignment horizontal="center" vertical="center" wrapText="1"/>
    </xf>
    <xf numFmtId="9" fontId="32" fillId="0" borderId="0" xfId="28" applyFont="1" applyAlignment="1">
      <alignment horizontal="center" vertical="center"/>
    </xf>
    <xf numFmtId="174" fontId="20" fillId="0" borderId="8" xfId="5" applyNumberFormat="1" applyFont="1" applyFill="1" applyBorder="1" applyAlignment="1">
      <alignment vertical="center"/>
    </xf>
    <xf numFmtId="169"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4" fontId="20" fillId="0" borderId="4" xfId="5" applyNumberFormat="1" applyFont="1" applyFill="1" applyBorder="1" applyAlignment="1">
      <alignment vertical="center"/>
    </xf>
    <xf numFmtId="174" fontId="20" fillId="0" borderId="1" xfId="5" applyNumberFormat="1" applyFont="1" applyFill="1" applyBorder="1" applyAlignment="1">
      <alignment vertical="center"/>
    </xf>
    <xf numFmtId="174" fontId="20" fillId="0" borderId="19" xfId="5" applyNumberFormat="1" applyFont="1" applyFill="1" applyBorder="1" applyAlignment="1">
      <alignment vertical="center"/>
    </xf>
    <xf numFmtId="174" fontId="20" fillId="0" borderId="31" xfId="5" applyNumberFormat="1" applyFont="1" applyFill="1" applyBorder="1" applyAlignment="1">
      <alignment vertical="center"/>
    </xf>
    <xf numFmtId="0" fontId="20" fillId="0" borderId="9" xfId="28" applyNumberFormat="1" applyFont="1" applyBorder="1" applyAlignment="1">
      <alignment vertical="center"/>
    </xf>
    <xf numFmtId="0" fontId="17" fillId="0" borderId="1" xfId="0" applyFont="1" applyBorder="1" applyAlignment="1">
      <alignment horizontal="center" vertical="center" wrapText="1"/>
    </xf>
    <xf numFmtId="180" fontId="32" fillId="0" borderId="0" xfId="0" applyNumberFormat="1" applyFont="1" applyAlignment="1">
      <alignment vertical="center"/>
    </xf>
    <xf numFmtId="6" fontId="32" fillId="0" borderId="0" xfId="0" applyNumberFormat="1" applyFont="1" applyAlignment="1">
      <alignment vertical="center"/>
    </xf>
    <xf numFmtId="181" fontId="20" fillId="0" borderId="0" xfId="28" applyNumberFormat="1" applyFont="1" applyBorder="1" applyAlignment="1">
      <alignment vertical="center"/>
    </xf>
    <xf numFmtId="170" fontId="32" fillId="0" borderId="0" xfId="5" applyFont="1" applyAlignment="1">
      <alignment vertical="center"/>
    </xf>
    <xf numFmtId="174" fontId="32" fillId="0" borderId="32" xfId="5" applyNumberFormat="1" applyFont="1" applyBorder="1" applyAlignment="1">
      <alignment vertical="center"/>
    </xf>
    <xf numFmtId="174" fontId="32" fillId="0" borderId="4" xfId="5" applyNumberFormat="1" applyFont="1" applyBorder="1" applyAlignment="1">
      <alignment vertical="center"/>
    </xf>
    <xf numFmtId="174" fontId="32" fillId="0" borderId="1" xfId="5" applyNumberFormat="1" applyFont="1" applyFill="1" applyBorder="1" applyAlignment="1">
      <alignment vertical="center"/>
    </xf>
    <xf numFmtId="174" fontId="32" fillId="0" borderId="4" xfId="5" applyNumberFormat="1" applyFont="1" applyFill="1" applyBorder="1" applyAlignment="1">
      <alignment vertical="center"/>
    </xf>
    <xf numFmtId="9" fontId="32" fillId="0" borderId="34" xfId="28" applyFont="1" applyBorder="1" applyAlignment="1">
      <alignment vertical="center"/>
    </xf>
    <xf numFmtId="174" fontId="32" fillId="0" borderId="8" xfId="5" applyNumberFormat="1" applyFont="1" applyBorder="1" applyAlignment="1">
      <alignment vertical="center"/>
    </xf>
    <xf numFmtId="174" fontId="32" fillId="0" borderId="1" xfId="5" applyNumberFormat="1" applyFont="1" applyBorder="1" applyAlignment="1">
      <alignment vertical="center"/>
    </xf>
    <xf numFmtId="9" fontId="32" fillId="0" borderId="9" xfId="28" applyFont="1" applyBorder="1" applyAlignment="1">
      <alignment vertical="center"/>
    </xf>
    <xf numFmtId="174" fontId="32" fillId="0" borderId="31" xfId="5" applyNumberFormat="1" applyFont="1" applyBorder="1" applyAlignment="1">
      <alignment vertical="center"/>
    </xf>
    <xf numFmtId="174" fontId="32" fillId="0" borderId="19" xfId="5" applyNumberFormat="1" applyFont="1" applyBorder="1" applyAlignment="1">
      <alignment vertical="center"/>
    </xf>
    <xf numFmtId="174" fontId="32" fillId="0" borderId="19" xfId="5" applyNumberFormat="1" applyFont="1" applyFill="1" applyBorder="1" applyAlignment="1">
      <alignment vertical="center"/>
    </xf>
    <xf numFmtId="9" fontId="32" fillId="0" borderId="33" xfId="28" applyFont="1" applyBorder="1" applyAlignment="1">
      <alignment vertical="center"/>
    </xf>
    <xf numFmtId="9" fontId="0" fillId="0" borderId="0" xfId="28" applyFont="1" applyAlignment="1">
      <alignment vertical="center"/>
    </xf>
    <xf numFmtId="0" fontId="41" fillId="0" borderId="0" xfId="0" applyFont="1" applyAlignment="1">
      <alignment vertical="center"/>
    </xf>
    <xf numFmtId="174" fontId="0" fillId="0" borderId="0" xfId="0" applyNumberFormat="1" applyAlignment="1">
      <alignment vertical="center"/>
    </xf>
    <xf numFmtId="0" fontId="41" fillId="0" borderId="0" xfId="0" applyFont="1"/>
    <xf numFmtId="0" fontId="46" fillId="0" borderId="0" xfId="22" applyFont="1" applyAlignment="1">
      <alignment vertical="center" wrapText="1"/>
    </xf>
    <xf numFmtId="0" fontId="46" fillId="2" borderId="0" xfId="22" applyFont="1" applyFill="1" applyAlignment="1">
      <alignment vertical="center" wrapText="1"/>
    </xf>
    <xf numFmtId="177" fontId="41" fillId="0" borderId="0" xfId="0" applyNumberFormat="1" applyFont="1" applyAlignment="1">
      <alignment vertical="center"/>
    </xf>
    <xf numFmtId="177" fontId="41" fillId="0" borderId="0" xfId="0" applyNumberFormat="1" applyFont="1" applyAlignment="1">
      <alignment horizontal="center" vertical="center"/>
    </xf>
    <xf numFmtId="0" fontId="41" fillId="0" borderId="0" xfId="0" applyFont="1" applyAlignment="1">
      <alignment horizontal="center" vertical="center"/>
    </xf>
    <xf numFmtId="177" fontId="41" fillId="0" borderId="0" xfId="7" applyNumberFormat="1" applyFont="1" applyFill="1" applyBorder="1" applyAlignment="1">
      <alignment horizontal="center" vertical="center"/>
    </xf>
    <xf numFmtId="177" fontId="41" fillId="0" borderId="0" xfId="7" applyNumberFormat="1" applyFont="1" applyFill="1" applyBorder="1" applyAlignment="1">
      <alignment horizontal="center" vertical="center" wrapText="1"/>
    </xf>
    <xf numFmtId="0" fontId="41" fillId="0" borderId="0" xfId="0" applyFont="1" applyAlignment="1">
      <alignment horizontal="center" vertical="center" wrapText="1"/>
    </xf>
    <xf numFmtId="174" fontId="41" fillId="0" borderId="0" xfId="0" applyNumberFormat="1" applyFont="1" applyAlignment="1">
      <alignment horizontal="center" vertical="center"/>
    </xf>
    <xf numFmtId="167" fontId="41" fillId="0" borderId="0" xfId="8" applyFont="1" applyFill="1" applyAlignment="1">
      <alignment vertical="center"/>
    </xf>
    <xf numFmtId="167" fontId="41" fillId="0" borderId="0" xfId="8" applyFont="1" applyAlignment="1">
      <alignment vertical="center"/>
    </xf>
    <xf numFmtId="9" fontId="47" fillId="0" borderId="0" xfId="28" applyFont="1" applyFill="1" applyBorder="1" applyAlignment="1">
      <alignment horizontal="center" vertical="center"/>
    </xf>
    <xf numFmtId="167" fontId="47" fillId="0" borderId="0" xfId="8" applyFont="1" applyFill="1" applyAlignment="1">
      <alignment vertical="center"/>
    </xf>
    <xf numFmtId="167" fontId="47" fillId="0" borderId="0" xfId="8" applyFont="1" applyAlignment="1">
      <alignment vertical="center"/>
    </xf>
    <xf numFmtId="9" fontId="48" fillId="0" borderId="0" xfId="22" applyNumberFormat="1" applyFont="1" applyAlignment="1">
      <alignment vertical="center" wrapText="1"/>
    </xf>
    <xf numFmtId="0" fontId="47" fillId="0" borderId="0" xfId="0" applyFont="1" applyAlignment="1">
      <alignment vertical="center"/>
    </xf>
    <xf numFmtId="174" fontId="41" fillId="0" borderId="0" xfId="0" applyNumberFormat="1" applyFont="1"/>
    <xf numFmtId="0" fontId="11" fillId="0" borderId="1" xfId="28" applyNumberFormat="1" applyFont="1" applyFill="1" applyBorder="1" applyAlignment="1">
      <alignment vertical="center" wrapText="1"/>
    </xf>
    <xf numFmtId="9" fontId="11" fillId="0" borderId="1" xfId="28" applyFont="1" applyFill="1" applyBorder="1" applyAlignment="1">
      <alignment horizontal="justify" vertical="center" wrapText="1"/>
    </xf>
    <xf numFmtId="9" fontId="11" fillId="0" borderId="1" xfId="28" applyFont="1" applyFill="1" applyBorder="1" applyAlignment="1">
      <alignment vertical="center" wrapText="1"/>
    </xf>
    <xf numFmtId="9"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9" fontId="32" fillId="0" borderId="1" xfId="0" applyNumberFormat="1" applyFont="1" applyBorder="1" applyAlignment="1">
      <alignment vertical="center" wrapText="1"/>
    </xf>
    <xf numFmtId="0" fontId="11" fillId="0" borderId="0" xfId="0" applyFont="1" applyAlignment="1">
      <alignment vertical="center" wrapText="1"/>
    </xf>
    <xf numFmtId="174" fontId="41" fillId="24" borderId="0" xfId="0" applyNumberFormat="1" applyFont="1" applyFill="1" applyAlignment="1">
      <alignment horizontal="center" vertical="center"/>
    </xf>
    <xf numFmtId="9" fontId="32" fillId="0" borderId="1" xfId="28" applyFont="1" applyFill="1" applyBorder="1" applyAlignment="1">
      <alignment vertical="center" wrapText="1"/>
    </xf>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5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16"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4" fontId="12" fillId="0" borderId="50" xfId="5" applyNumberFormat="1" applyFont="1" applyFill="1" applyBorder="1" applyAlignment="1" applyProtection="1">
      <alignment horizontal="center" vertical="center" wrapText="1"/>
    </xf>
    <xf numFmtId="174" fontId="12" fillId="0" borderId="51" xfId="5" applyNumberFormat="1" applyFont="1" applyFill="1" applyBorder="1" applyAlignment="1" applyProtection="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33" fillId="0" borderId="38" xfId="30" applyFont="1" applyFill="1" applyBorder="1" applyAlignment="1" applyProtection="1">
      <alignment vertical="center" wrapText="1"/>
    </xf>
    <xf numFmtId="9" fontId="33" fillId="0" borderId="0" xfId="30" applyFont="1" applyFill="1" applyBorder="1" applyAlignment="1" applyProtection="1">
      <alignment vertical="center" wrapText="1"/>
    </xf>
    <xf numFmtId="9" fontId="33" fillId="0" borderId="24" xfId="30" applyFont="1" applyFill="1" applyBorder="1" applyAlignment="1" applyProtection="1">
      <alignment vertical="center" wrapText="1"/>
    </xf>
    <xf numFmtId="9" fontId="33" fillId="0" borderId="39" xfId="30" applyFont="1" applyFill="1" applyBorder="1" applyAlignment="1" applyProtection="1">
      <alignment vertical="center" wrapText="1"/>
    </xf>
    <xf numFmtId="9" fontId="33" fillId="0" borderId="15" xfId="30" applyFont="1" applyFill="1" applyBorder="1" applyAlignment="1" applyProtection="1">
      <alignment vertical="center" wrapText="1"/>
    </xf>
    <xf numFmtId="9" fontId="33"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0" fontId="12" fillId="20" borderId="3"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173" fontId="12" fillId="19" borderId="2" xfId="17" applyNumberFormat="1" applyFont="1" applyFill="1" applyBorder="1" applyAlignment="1" applyProtection="1">
      <alignment horizontal="center" vertical="center" wrapText="1"/>
    </xf>
    <xf numFmtId="173"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3" fontId="12" fillId="19" borderId="21" xfId="17" applyNumberFormat="1" applyFont="1" applyFill="1" applyBorder="1" applyAlignment="1" applyProtection="1">
      <alignment horizontal="center" vertical="center" wrapText="1"/>
    </xf>
    <xf numFmtId="173" fontId="12" fillId="19" borderId="65" xfId="17" applyNumberFormat="1" applyFont="1" applyFill="1" applyBorder="1" applyAlignment="1" applyProtection="1">
      <alignment horizontal="center" vertical="center" wrapText="1"/>
    </xf>
    <xf numFmtId="173" fontId="12" fillId="19" borderId="63"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3" fontId="12" fillId="19" borderId="2" xfId="17" applyNumberFormat="1" applyFont="1" applyFill="1" applyBorder="1" applyAlignment="1" applyProtection="1">
      <alignment horizontal="center" vertical="center"/>
    </xf>
    <xf numFmtId="173"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6" xfId="0" applyFont="1" applyBorder="1" applyAlignment="1">
      <alignment horizontal="center" vertical="center"/>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3" fontId="12" fillId="19" borderId="54"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3" fontId="12" fillId="0" borderId="2" xfId="17" applyNumberFormat="1" applyFont="1" applyFill="1" applyBorder="1" applyAlignment="1" applyProtection="1">
      <alignment horizontal="center" vertical="center" wrapText="1"/>
    </xf>
    <xf numFmtId="173" fontId="12" fillId="0" borderId="26" xfId="17" applyNumberFormat="1" applyFont="1" applyFill="1" applyBorder="1" applyAlignment="1" applyProtection="1">
      <alignment horizontal="center"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36"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49" xfId="22" applyFont="1" applyBorder="1" applyAlignment="1">
      <alignment horizontal="center" vertical="center" wrapText="1"/>
    </xf>
    <xf numFmtId="9" fontId="11" fillId="0" borderId="38" xfId="30" applyFont="1" applyFill="1" applyBorder="1" applyAlignment="1" applyProtection="1">
      <alignment horizontal="left" vertical="center"/>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0" fontId="27" fillId="0" borderId="41" xfId="0" applyFont="1" applyBorder="1" applyAlignment="1">
      <alignment vertical="center" wrapText="1"/>
    </xf>
    <xf numFmtId="9" fontId="32" fillId="0" borderId="36"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37" xfId="22" applyNumberFormat="1" applyFont="1" applyBorder="1" applyAlignment="1">
      <alignment horizontal="left" vertical="center" wrapText="1"/>
    </xf>
    <xf numFmtId="9" fontId="32" fillId="0" borderId="38"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9" fontId="11" fillId="0" borderId="1" xfId="30" applyFont="1" applyFill="1" applyBorder="1" applyAlignment="1" applyProtection="1">
      <alignment horizontal="lef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40" borderId="2" xfId="0" applyFont="1" applyFill="1" applyBorder="1" applyAlignment="1">
      <alignment horizontal="left" vertical="center" wrapText="1"/>
    </xf>
    <xf numFmtId="0" fontId="11" fillId="40" borderId="43" xfId="0" applyFont="1" applyFill="1" applyBorder="1" applyAlignment="1">
      <alignment horizontal="left" vertical="center" wrapText="1"/>
    </xf>
    <xf numFmtId="0" fontId="11" fillId="40" borderId="26" xfId="0" applyFont="1" applyFill="1" applyBorder="1" applyAlignment="1">
      <alignment horizontal="left" vertical="center" wrapText="1"/>
    </xf>
    <xf numFmtId="0" fontId="11" fillId="20" borderId="47" xfId="22" applyFont="1" applyFill="1" applyBorder="1" applyAlignment="1">
      <alignment horizontal="center" vertical="center" wrapText="1"/>
    </xf>
    <xf numFmtId="0" fontId="11" fillId="20" borderId="48" xfId="22" applyFont="1" applyFill="1" applyBorder="1" applyAlignment="1">
      <alignment horizontal="center" vertical="center" wrapText="1"/>
    </xf>
    <xf numFmtId="0" fontId="11" fillId="20" borderId="49" xfId="22" applyFont="1" applyFill="1" applyBorder="1" applyAlignment="1">
      <alignment horizontal="center" vertical="center" wrapText="1"/>
    </xf>
    <xf numFmtId="0" fontId="11" fillId="20" borderId="2" xfId="22" applyFont="1" applyFill="1" applyBorder="1" applyAlignment="1">
      <alignment horizontal="center" vertical="center" wrapText="1"/>
    </xf>
    <xf numFmtId="0" fontId="11" fillId="20" borderId="43" xfId="22" applyFont="1" applyFill="1" applyBorder="1" applyAlignment="1">
      <alignment horizontal="center" vertical="center" wrapText="1"/>
    </xf>
    <xf numFmtId="0" fontId="11" fillId="20" borderId="26" xfId="22" applyFont="1" applyFill="1" applyBorder="1" applyAlignment="1">
      <alignment horizontal="center" vertical="center" wrapText="1"/>
    </xf>
    <xf numFmtId="9" fontId="32" fillId="0" borderId="36" xfId="30" applyFont="1" applyFill="1" applyBorder="1" applyAlignment="1" applyProtection="1">
      <alignment horizontal="left" vertical="center" wrapText="1"/>
    </xf>
    <xf numFmtId="9" fontId="32" fillId="0" borderId="22" xfId="30" applyFont="1" applyFill="1" applyBorder="1" applyAlignment="1" applyProtection="1">
      <alignment horizontal="left" vertical="center" wrapText="1"/>
    </xf>
    <xf numFmtId="9" fontId="32" fillId="0" borderId="23" xfId="30" applyFont="1" applyFill="1" applyBorder="1" applyAlignment="1" applyProtection="1">
      <alignment horizontal="left" vertical="center" wrapText="1"/>
    </xf>
    <xf numFmtId="9" fontId="32" fillId="0" borderId="39"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0" xfId="30" applyFont="1" applyFill="1" applyBorder="1" applyAlignment="1" applyProtection="1">
      <alignment horizontal="left" vertical="center" wrapText="1"/>
    </xf>
    <xf numFmtId="0" fontId="11" fillId="0" borderId="38" xfId="0" applyFont="1" applyBorder="1" applyAlignment="1">
      <alignment vertical="center" wrapText="1"/>
    </xf>
    <xf numFmtId="0" fontId="11" fillId="0" borderId="0" xfId="0" applyFont="1" applyAlignment="1">
      <alignment vertical="center" wrapText="1"/>
    </xf>
    <xf numFmtId="0" fontId="11" fillId="0" borderId="36" xfId="0" applyFont="1" applyBorder="1" applyAlignment="1">
      <alignment vertical="center" wrapText="1"/>
    </xf>
    <xf numFmtId="0" fontId="11" fillId="0" borderId="22" xfId="0" applyFont="1" applyBorder="1" applyAlignment="1">
      <alignment vertical="center" wrapText="1"/>
    </xf>
    <xf numFmtId="0" fontId="11" fillId="0" borderId="78" xfId="0" applyFont="1" applyBorder="1" applyAlignment="1">
      <alignment vertical="center" wrapText="1"/>
    </xf>
    <xf numFmtId="0" fontId="11" fillId="0" borderId="79" xfId="0" applyFont="1" applyBorder="1" applyAlignment="1">
      <alignmen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17"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17"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17"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23" borderId="1" xfId="22"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23" borderId="1" xfId="2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166">
    <cellStyle name="20% - Énfasis1 2" xfId="41" xr:uid="{00000000-0005-0000-0000-000000000000}"/>
    <cellStyle name="20% - Énfasis2 2" xfId="42" xr:uid="{00000000-0005-0000-0000-000001000000}"/>
    <cellStyle name="20% - Énfasis3 2" xfId="43" xr:uid="{00000000-0005-0000-0000-000002000000}"/>
    <cellStyle name="20% - Énfasis4 2" xfId="44" xr:uid="{00000000-0005-0000-0000-000003000000}"/>
    <cellStyle name="20% - Énfasis5 2" xfId="45" xr:uid="{00000000-0005-0000-0000-000004000000}"/>
    <cellStyle name="20% - Énfasis6 2" xfId="1" xr:uid="{00000000-0005-0000-0000-000005000000}"/>
    <cellStyle name="20% - Énfasis6 2 2" xfId="46" xr:uid="{00000000-0005-0000-0000-000006000000}"/>
    <cellStyle name="40% - Énfasis1 2" xfId="47" xr:uid="{00000000-0005-0000-0000-000007000000}"/>
    <cellStyle name="40% - Énfasis2 2" xfId="48" xr:uid="{00000000-0005-0000-0000-000008000000}"/>
    <cellStyle name="40% - Énfasis3 2" xfId="49" xr:uid="{00000000-0005-0000-0000-000009000000}"/>
    <cellStyle name="40% - Énfasis4 2" xfId="50" xr:uid="{00000000-0005-0000-0000-00000A000000}"/>
    <cellStyle name="40% - Énfasis5 2" xfId="51" xr:uid="{00000000-0005-0000-0000-00000B000000}"/>
    <cellStyle name="40% - Énfasis6 2" xfId="52" xr:uid="{00000000-0005-0000-0000-00000C000000}"/>
    <cellStyle name="BodyStyle" xfId="2" xr:uid="{00000000-0005-0000-0000-00000D000000}"/>
    <cellStyle name="BodyStyleBold" xfId="53" xr:uid="{00000000-0005-0000-0000-00000E000000}"/>
    <cellStyle name="BodyStyleBoldRight" xfId="54" xr:uid="{00000000-0005-0000-0000-00000F000000}"/>
    <cellStyle name="BodyStyleWithBorder" xfId="55" xr:uid="{00000000-0005-0000-0000-000010000000}"/>
    <cellStyle name="Borde de la tabla derecha" xfId="3" xr:uid="{00000000-0005-0000-0000-000011000000}"/>
    <cellStyle name="Borde de la tabla izquierda" xfId="4" xr:uid="{00000000-0005-0000-0000-000012000000}"/>
    <cellStyle name="BorderThinBlack" xfId="56" xr:uid="{00000000-0005-0000-0000-000013000000}"/>
    <cellStyle name="Comma" xfId="5" xr:uid="{00000000-0005-0000-0000-000014000000}"/>
    <cellStyle name="Comma [0]" xfId="6" xr:uid="{00000000-0005-0000-0000-000015000000}"/>
    <cellStyle name="Currency" xfId="7" xr:uid="{00000000-0005-0000-0000-000016000000}"/>
    <cellStyle name="Currency [0]" xfId="8" xr:uid="{00000000-0005-0000-0000-000017000000}"/>
    <cellStyle name="DateStyle" xfId="57" xr:uid="{00000000-0005-0000-0000-000018000000}"/>
    <cellStyle name="DateTimeStyle" xfId="58" xr:uid="{00000000-0005-0000-0000-000019000000}"/>
    <cellStyle name="Decimal" xfId="59" xr:uid="{00000000-0005-0000-0000-00001A000000}"/>
    <cellStyle name="DecimalWithBorder" xfId="60" xr:uid="{00000000-0005-0000-0000-00001B000000}"/>
    <cellStyle name="Encabezado 1 2" xfId="9" xr:uid="{00000000-0005-0000-0000-00001C000000}"/>
    <cellStyle name="Encabezado 2" xfId="10" xr:uid="{00000000-0005-0000-0000-00001D000000}"/>
    <cellStyle name="Énfasis6 2" xfId="11" xr:uid="{00000000-0005-0000-0000-00001E000000}"/>
    <cellStyle name="EuroCurrency" xfId="61" xr:uid="{00000000-0005-0000-0000-00001F000000}"/>
    <cellStyle name="EuroCurrencyWithBorder" xfId="62" xr:uid="{00000000-0005-0000-0000-000020000000}"/>
    <cellStyle name="Fecha" xfId="12" xr:uid="{00000000-0005-0000-0000-000021000000}"/>
    <cellStyle name="HeaderStyle" xfId="13" xr:uid="{00000000-0005-0000-0000-000022000000}"/>
    <cellStyle name="HeaderSubTop" xfId="63" xr:uid="{00000000-0005-0000-0000-000023000000}"/>
    <cellStyle name="HeaderSubTopNoBold" xfId="64" xr:uid="{00000000-0005-0000-0000-000024000000}"/>
    <cellStyle name="HeaderTopBuyer" xfId="65" xr:uid="{00000000-0005-0000-0000-000025000000}"/>
    <cellStyle name="HeaderTopStyle" xfId="66" xr:uid="{00000000-0005-0000-0000-000026000000}"/>
    <cellStyle name="HeaderTopStyleAlignRight" xfId="67" xr:uid="{00000000-0005-0000-0000-000027000000}"/>
    <cellStyle name="Hyperlink" xfId="133" xr:uid="{00000000-0005-0000-0000-000028000000}"/>
    <cellStyle name="MainTitle" xfId="68" xr:uid="{00000000-0005-0000-0000-000029000000}"/>
    <cellStyle name="Millares [0] 2" xfId="14" xr:uid="{00000000-0005-0000-0000-00002C000000}"/>
    <cellStyle name="Millares [0] 2 2" xfId="121" xr:uid="{00000000-0005-0000-0000-00002D000000}"/>
    <cellStyle name="Millares [0] 2 3" xfId="165" xr:uid="{D725476D-A73F-4EC4-A839-51D395284B26}"/>
    <cellStyle name="Millares [0] 3" xfId="105" xr:uid="{00000000-0005-0000-0000-00002E000000}"/>
    <cellStyle name="Millares [0] 3 2" xfId="124" xr:uid="{00000000-0005-0000-0000-00002F000000}"/>
    <cellStyle name="Millares [0] 4" xfId="116" xr:uid="{00000000-0005-0000-0000-000030000000}"/>
    <cellStyle name="Millares [0] 5" xfId="150" xr:uid="{00000000-0005-0000-0000-000031000000}"/>
    <cellStyle name="Millares [0] 6" xfId="159" xr:uid="{00000000-0005-0000-0000-000032000000}"/>
    <cellStyle name="Millares [0] 7" xfId="148" xr:uid="{00000000-0005-0000-0000-000033000000}"/>
    <cellStyle name="Millares 10" xfId="131" xr:uid="{00000000-0005-0000-0000-000034000000}"/>
    <cellStyle name="Millares 11" xfId="122" xr:uid="{00000000-0005-0000-0000-000035000000}"/>
    <cellStyle name="Millares 12" xfId="140" xr:uid="{00000000-0005-0000-0000-000036000000}"/>
    <cellStyle name="Millares 13" xfId="144" xr:uid="{00000000-0005-0000-0000-000037000000}"/>
    <cellStyle name="Millares 14" xfId="134" xr:uid="{00000000-0005-0000-0000-000038000000}"/>
    <cellStyle name="Millares 15" xfId="145" xr:uid="{00000000-0005-0000-0000-000039000000}"/>
    <cellStyle name="Millares 16" xfId="139" xr:uid="{00000000-0005-0000-0000-00003A000000}"/>
    <cellStyle name="Millares 17" xfId="119" xr:uid="{00000000-0005-0000-0000-00003B000000}"/>
    <cellStyle name="Millares 18" xfId="143" xr:uid="{00000000-0005-0000-0000-00003C000000}"/>
    <cellStyle name="Millares 19" xfId="123" xr:uid="{00000000-0005-0000-0000-00003D000000}"/>
    <cellStyle name="Millares 2" xfId="15" xr:uid="{00000000-0005-0000-0000-00003E000000}"/>
    <cellStyle name="Millares 2 2" xfId="120" xr:uid="{00000000-0005-0000-0000-00003F000000}"/>
    <cellStyle name="Millares 2 3" xfId="70" xr:uid="{00000000-0005-0000-0000-000040000000}"/>
    <cellStyle name="Millares 20" xfId="146" xr:uid="{00000000-0005-0000-0000-000041000000}"/>
    <cellStyle name="Millares 21" xfId="141" xr:uid="{00000000-0005-0000-0000-000042000000}"/>
    <cellStyle name="Millares 22" xfId="35" xr:uid="{00000000-0005-0000-0000-000043000000}"/>
    <cellStyle name="Millares 23" xfId="69" xr:uid="{00000000-0005-0000-0000-000044000000}"/>
    <cellStyle name="Millares 24" xfId="162" xr:uid="{00000000-0005-0000-0000-000045000000}"/>
    <cellStyle name="Millares 25" xfId="164" xr:uid="{00000000-0005-0000-0000-000046000000}"/>
    <cellStyle name="Millares 3" xfId="71" xr:uid="{00000000-0005-0000-0000-000047000000}"/>
    <cellStyle name="Millares 3 2" xfId="130" xr:uid="{00000000-0005-0000-0000-000048000000}"/>
    <cellStyle name="Millares 4" xfId="72" xr:uid="{00000000-0005-0000-0000-000049000000}"/>
    <cellStyle name="Millares 4 2" xfId="136" xr:uid="{00000000-0005-0000-0000-00004A000000}"/>
    <cellStyle name="Millares 44" xfId="103" xr:uid="{00000000-0005-0000-0000-00004B000000}"/>
    <cellStyle name="Millares 46" xfId="104" xr:uid="{00000000-0005-0000-0000-00004C000000}"/>
    <cellStyle name="Millares 5" xfId="73" xr:uid="{00000000-0005-0000-0000-00004D000000}"/>
    <cellStyle name="Millares 6" xfId="74" xr:uid="{00000000-0005-0000-0000-00004E000000}"/>
    <cellStyle name="Millares 7" xfId="115" xr:uid="{00000000-0005-0000-0000-00004F000000}"/>
    <cellStyle name="Millares 8" xfId="128" xr:uid="{00000000-0005-0000-0000-000050000000}"/>
    <cellStyle name="Millares 9" xfId="142" xr:uid="{00000000-0005-0000-0000-000051000000}"/>
    <cellStyle name="Moneda [0] 2" xfId="75" xr:uid="{00000000-0005-0000-0000-000054000000}"/>
    <cellStyle name="Moneda [0] 2 2" xfId="132" xr:uid="{00000000-0005-0000-0000-000055000000}"/>
    <cellStyle name="Moneda [0] 3" xfId="100" xr:uid="{00000000-0005-0000-0000-000056000000}"/>
    <cellStyle name="Moneda [0] 4" xfId="117" xr:uid="{00000000-0005-0000-0000-000057000000}"/>
    <cellStyle name="Moneda 130" xfId="16" xr:uid="{00000000-0005-0000-0000-000058000000}"/>
    <cellStyle name="Moneda 2" xfId="17" xr:uid="{00000000-0005-0000-0000-000059000000}"/>
    <cellStyle name="Moneda 2 2" xfId="18" xr:uid="{00000000-0005-0000-0000-00005A000000}"/>
    <cellStyle name="Moneda 2 2 2" xfId="129" xr:uid="{00000000-0005-0000-0000-00005B000000}"/>
    <cellStyle name="Moneda 2 3" xfId="77" xr:uid="{00000000-0005-0000-0000-00005C000000}"/>
    <cellStyle name="Moneda 2 4" xfId="76" xr:uid="{00000000-0005-0000-0000-00005D000000}"/>
    <cellStyle name="Moneda 23" xfId="19" xr:uid="{00000000-0005-0000-0000-00005E000000}"/>
    <cellStyle name="Moneda 3" xfId="20" xr:uid="{00000000-0005-0000-0000-00005F000000}"/>
    <cellStyle name="Moneda 4" xfId="36" xr:uid="{00000000-0005-0000-0000-000060000000}"/>
    <cellStyle name="Moneda 5" xfId="38" xr:uid="{00000000-0005-0000-0000-000061000000}"/>
    <cellStyle name="Moneda 6" xfId="161" xr:uid="{00000000-0005-0000-0000-000062000000}"/>
    <cellStyle name="Moneda 7" xfId="163" xr:uid="{00000000-0005-0000-0000-000063000000}"/>
    <cellStyle name="Neutral 2" xfId="21" xr:uid="{00000000-0005-0000-0000-000064000000}"/>
    <cellStyle name="Normal" xfId="0" builtinId="0"/>
    <cellStyle name="Normal 10" xfId="78" xr:uid="{00000000-0005-0000-0000-000066000000}"/>
    <cellStyle name="Normal 10 2" xfId="112" xr:uid="{00000000-0005-0000-0000-000067000000}"/>
    <cellStyle name="Normal 11" xfId="79" xr:uid="{00000000-0005-0000-0000-000068000000}"/>
    <cellStyle name="Normal 12" xfId="80" xr:uid="{00000000-0005-0000-0000-000069000000}"/>
    <cellStyle name="Normal 12 2" xfId="107" xr:uid="{00000000-0005-0000-0000-00006A000000}"/>
    <cellStyle name="Normal 13" xfId="81" xr:uid="{00000000-0005-0000-0000-00006B000000}"/>
    <cellStyle name="Normal 14" xfId="102" xr:uid="{00000000-0005-0000-0000-00006C000000}"/>
    <cellStyle name="Normal 14 2" xfId="108" xr:uid="{00000000-0005-0000-0000-00006D000000}"/>
    <cellStyle name="Normal 15" xfId="109" xr:uid="{00000000-0005-0000-0000-00006E000000}"/>
    <cellStyle name="Normal 15 2" xfId="135" xr:uid="{00000000-0005-0000-0000-00006F000000}"/>
    <cellStyle name="Normal 16" xfId="110" xr:uid="{00000000-0005-0000-0000-000070000000}"/>
    <cellStyle name="Normal 16 2" xfId="137" xr:uid="{00000000-0005-0000-0000-000071000000}"/>
    <cellStyle name="Normal 17" xfId="138" xr:uid="{00000000-0005-0000-0000-000072000000}"/>
    <cellStyle name="Normal 18" xfId="111" xr:uid="{00000000-0005-0000-0000-000073000000}"/>
    <cellStyle name="Normal 19" xfId="113" xr:uid="{00000000-0005-0000-0000-000074000000}"/>
    <cellStyle name="Normal 2" xfId="22" xr:uid="{00000000-0005-0000-0000-000075000000}"/>
    <cellStyle name="Normal 2 2" xfId="23" xr:uid="{00000000-0005-0000-0000-000076000000}"/>
    <cellStyle name="Normal 2 2 2" xfId="152" xr:uid="{00000000-0005-0000-0000-000077000000}"/>
    <cellStyle name="Normal 2 2 3" xfId="83" xr:uid="{00000000-0005-0000-0000-000078000000}"/>
    <cellStyle name="Normal 2 3" xfId="24" xr:uid="{00000000-0005-0000-0000-000079000000}"/>
    <cellStyle name="Normal 2 3 2" xfId="84" xr:uid="{00000000-0005-0000-0000-00007A000000}"/>
    <cellStyle name="Normal 2 4" xfId="40" xr:uid="{00000000-0005-0000-0000-00007B000000}"/>
    <cellStyle name="Normal 2 5" xfId="101" xr:uid="{00000000-0005-0000-0000-00007C000000}"/>
    <cellStyle name="Normal 2 6" xfId="82" xr:uid="{00000000-0005-0000-0000-00007D000000}"/>
    <cellStyle name="Normal 20" xfId="114" xr:uid="{00000000-0005-0000-0000-00007E000000}"/>
    <cellStyle name="Normal 20 2" xfId="147" xr:uid="{00000000-0005-0000-0000-00007F000000}"/>
    <cellStyle name="Normal 21" xfId="149" xr:uid="{00000000-0005-0000-0000-000080000000}"/>
    <cellStyle name="Normal 22" xfId="151" xr:uid="{00000000-0005-0000-0000-000081000000}"/>
    <cellStyle name="Normal 23" xfId="153" xr:uid="{00000000-0005-0000-0000-000082000000}"/>
    <cellStyle name="Normal 24" xfId="156" xr:uid="{00000000-0005-0000-0000-000083000000}"/>
    <cellStyle name="Normal 25" xfId="157" xr:uid="{00000000-0005-0000-0000-000084000000}"/>
    <cellStyle name="Normal 26" xfId="160" xr:uid="{00000000-0005-0000-0000-000085000000}"/>
    <cellStyle name="Normal 27" xfId="34" xr:uid="{00000000-0005-0000-0000-000086000000}"/>
    <cellStyle name="Normal 3" xfId="25" xr:uid="{00000000-0005-0000-0000-000087000000}"/>
    <cellStyle name="Normal 3 2" xfId="26" xr:uid="{00000000-0005-0000-0000-000088000000}"/>
    <cellStyle name="Normal 3 2 2" xfId="125" xr:uid="{00000000-0005-0000-0000-000089000000}"/>
    <cellStyle name="Normal 3 3" xfId="85" xr:uid="{00000000-0005-0000-0000-00008A000000}"/>
    <cellStyle name="Normal 4" xfId="86" xr:uid="{00000000-0005-0000-0000-00008B000000}"/>
    <cellStyle name="Normal 4 2" xfId="126" xr:uid="{00000000-0005-0000-0000-00008C000000}"/>
    <cellStyle name="Normal 4 3" xfId="154" xr:uid="{00000000-0005-0000-0000-00008D000000}"/>
    <cellStyle name="Normal 5" xfId="87" xr:uid="{00000000-0005-0000-0000-00008E000000}"/>
    <cellStyle name="Normal 5 2" xfId="106" xr:uid="{00000000-0005-0000-0000-00008F000000}"/>
    <cellStyle name="Normal 6" xfId="88" xr:uid="{00000000-0005-0000-0000-000090000000}"/>
    <cellStyle name="Normal 6 2" xfId="27" xr:uid="{00000000-0005-0000-0000-000091000000}"/>
    <cellStyle name="Normal 6 3" xfId="155" xr:uid="{00000000-0005-0000-0000-000092000000}"/>
    <cellStyle name="Normal 7" xfId="89" xr:uid="{00000000-0005-0000-0000-000093000000}"/>
    <cellStyle name="Normal 7 2" xfId="127" xr:uid="{00000000-0005-0000-0000-000094000000}"/>
    <cellStyle name="Normal 8" xfId="90" xr:uid="{00000000-0005-0000-0000-000095000000}"/>
    <cellStyle name="Normal 9" xfId="91" xr:uid="{00000000-0005-0000-0000-000096000000}"/>
    <cellStyle name="Normal 9 2" xfId="158" xr:uid="{00000000-0005-0000-0000-000097000000}"/>
    <cellStyle name="Notas 2" xfId="92" xr:uid="{00000000-0005-0000-0000-000098000000}"/>
    <cellStyle name="Notas 3" xfId="93" xr:uid="{00000000-0005-0000-0000-000099000000}"/>
    <cellStyle name="Numeric" xfId="94" xr:uid="{00000000-0005-0000-0000-00009A000000}"/>
    <cellStyle name="NumericWithBorder" xfId="95" xr:uid="{00000000-0005-0000-0000-00009B000000}"/>
    <cellStyle name="Percent" xfId="28" xr:uid="{00000000-0005-0000-0000-00009C000000}"/>
    <cellStyle name="Porcentaje 2" xfId="29" xr:uid="{00000000-0005-0000-0000-00009E000000}"/>
    <cellStyle name="Porcentaje 2 2" xfId="97" xr:uid="{00000000-0005-0000-0000-00009F000000}"/>
    <cellStyle name="Porcentaje 2 3" xfId="39" xr:uid="{00000000-0005-0000-0000-0000A0000000}"/>
    <cellStyle name="Porcentaje 2 4" xfId="96" xr:uid="{00000000-0005-0000-0000-0000A1000000}"/>
    <cellStyle name="Porcentaje 3" xfId="98" xr:uid="{00000000-0005-0000-0000-0000A2000000}"/>
    <cellStyle name="Porcentaje 4" xfId="99" xr:uid="{00000000-0005-0000-0000-0000A3000000}"/>
    <cellStyle name="Porcentaje 5" xfId="118" xr:uid="{00000000-0005-0000-0000-0000A4000000}"/>
    <cellStyle name="Porcentaje 6" xfId="37" xr:uid="{00000000-0005-0000-0000-0000A5000000}"/>
    <cellStyle name="Porcentual 2" xfId="30" xr:uid="{00000000-0005-0000-0000-0000A6000000}"/>
    <cellStyle name="Texto de inicio" xfId="31" xr:uid="{00000000-0005-0000-0000-0000A7000000}"/>
    <cellStyle name="Texto de la columna A" xfId="32" xr:uid="{00000000-0005-0000-0000-0000A8000000}"/>
    <cellStyle name="Título 4" xfId="33" xr:uid="{00000000-0005-0000-0000-0000A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P43"/>
  <sheetViews>
    <sheetView showGridLines="0" topLeftCell="Q33" zoomScale="60" zoomScaleNormal="60" workbookViewId="0">
      <selection activeCell="Q42" sqref="Q42:AD43"/>
    </sheetView>
  </sheetViews>
  <sheetFormatPr baseColWidth="10" defaultColWidth="10.77734375" defaultRowHeight="14.4" x14ac:dyDescent="0.3"/>
  <cols>
    <col min="1" max="1" width="38.44140625" style="50" customWidth="1"/>
    <col min="2" max="2" width="15.44140625" style="50" customWidth="1"/>
    <col min="3" max="30" width="20.77734375" style="50" customWidth="1"/>
    <col min="31" max="31" width="19.44140625" style="253" customWidth="1"/>
    <col min="32" max="32" width="24.5546875" style="251" customWidth="1"/>
    <col min="33" max="33" width="22.77734375" style="251" customWidth="1"/>
    <col min="34" max="34" width="31.77734375" style="251" customWidth="1"/>
    <col min="35" max="35" width="8.44140625" style="251" customWidth="1"/>
    <col min="36" max="36" width="18.44140625" style="251" bestFit="1" customWidth="1"/>
    <col min="37" max="37" width="5.77734375" style="50" customWidth="1"/>
    <col min="38" max="38" width="18.44140625" style="50" bestFit="1" customWidth="1"/>
    <col min="39" max="39" width="4.77734375" style="50" customWidth="1"/>
    <col min="40" max="40" width="23" style="50" bestFit="1" customWidth="1"/>
    <col min="41" max="41" width="10.77734375" style="50"/>
    <col min="42" max="42" width="18.44140625" style="50" bestFit="1" customWidth="1"/>
    <col min="43" max="43" width="16.21875" style="50" customWidth="1"/>
    <col min="44"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2" s="76" customFormat="1" ht="37.5" customHeight="1" thickBot="1" x14ac:dyDescent="0.35">
      <c r="A17" s="360" t="s">
        <v>23</v>
      </c>
      <c r="B17" s="361"/>
      <c r="C17" s="380" t="s">
        <v>24</v>
      </c>
      <c r="D17" s="381"/>
      <c r="E17" s="381"/>
      <c r="F17" s="381"/>
      <c r="G17" s="381"/>
      <c r="H17" s="381"/>
      <c r="I17" s="381"/>
      <c r="J17" s="381"/>
      <c r="K17" s="381"/>
      <c r="L17" s="381"/>
      <c r="M17" s="381"/>
      <c r="N17" s="381"/>
      <c r="O17" s="381"/>
      <c r="P17" s="381"/>
      <c r="Q17" s="382"/>
      <c r="R17" s="329" t="s">
        <v>25</v>
      </c>
      <c r="S17" s="330"/>
      <c r="T17" s="330"/>
      <c r="U17" s="330"/>
      <c r="V17" s="331"/>
      <c r="W17" s="390">
        <v>28000</v>
      </c>
      <c r="X17" s="391"/>
      <c r="Y17" s="330" t="s">
        <v>26</v>
      </c>
      <c r="Z17" s="330"/>
      <c r="AA17" s="330"/>
      <c r="AB17" s="331"/>
      <c r="AC17" s="385">
        <v>0.1</v>
      </c>
      <c r="AD17" s="386"/>
      <c r="AE17" s="253"/>
      <c r="AF17" s="254"/>
      <c r="AG17" s="254"/>
      <c r="AH17" s="254"/>
      <c r="AI17" s="255"/>
      <c r="AJ17" s="255"/>
    </row>
    <row r="18" spans="1:42"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F19" s="256"/>
      <c r="AG19" s="256"/>
    </row>
    <row r="20" spans="1:42"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F20" s="257"/>
      <c r="AG20" s="257"/>
      <c r="AH20" s="258"/>
    </row>
    <row r="21" spans="1:42"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F21" s="259"/>
      <c r="AG21" s="260" t="s">
        <v>43</v>
      </c>
      <c r="AH21" s="261" t="s">
        <v>44</v>
      </c>
    </row>
    <row r="22" spans="1:42" ht="32.1" customHeight="1" x14ac:dyDescent="0.3">
      <c r="A22" s="383" t="s">
        <v>45</v>
      </c>
      <c r="B22" s="384"/>
      <c r="C22" s="179">
        <v>2830340561</v>
      </c>
      <c r="D22" s="174">
        <v>0</v>
      </c>
      <c r="E22" s="174">
        <v>0</v>
      </c>
      <c r="F22" s="174">
        <v>0</v>
      </c>
      <c r="G22" s="174">
        <v>0</v>
      </c>
      <c r="H22" s="174">
        <v>0</v>
      </c>
      <c r="I22" s="174">
        <v>0</v>
      </c>
      <c r="J22" s="174">
        <v>0</v>
      </c>
      <c r="K22" s="174">
        <v>0</v>
      </c>
      <c r="L22" s="174">
        <v>0</v>
      </c>
      <c r="M22" s="174">
        <v>0</v>
      </c>
      <c r="N22" s="174">
        <v>0</v>
      </c>
      <c r="O22" s="228">
        <f>SUM(C22:N22)</f>
        <v>2830340561</v>
      </c>
      <c r="P22" s="180"/>
      <c r="Q22" s="179"/>
      <c r="R22" s="178"/>
      <c r="S22" s="178"/>
      <c r="T22" s="178">
        <v>7060000000</v>
      </c>
      <c r="U22" s="178">
        <v>1566535781</v>
      </c>
      <c r="V22" s="178"/>
      <c r="W22" s="178"/>
      <c r="X22" s="178"/>
      <c r="Y22" s="178"/>
      <c r="Z22" s="178"/>
      <c r="AA22" s="178"/>
      <c r="AB22" s="178"/>
      <c r="AC22" s="228">
        <f>SUM(Q22:AB22)</f>
        <v>8626535781</v>
      </c>
      <c r="AD22" s="184"/>
      <c r="AE22" s="270"/>
      <c r="AF22" s="259" t="s">
        <v>46</v>
      </c>
      <c r="AG22" s="259">
        <f>+O22+'Meta 2 SEGUIMIENTO LPD'!O22+'Meta 3 OPERAR CR'!O22+'Meta 4 ATENCION CR'!O22+'Meta 5 FORTALECER SOFIA '!O22+'Meta 6 ESTRATEGIA PREVENCION'!O22+'Meta 7 CLS'!O22+'Meta 8 PROTOCOLO TP'!O22+'Meta 9 ATENCIONES DUPLAS'!O22</f>
        <v>5839231591.1445255</v>
      </c>
      <c r="AH22" s="262">
        <f>AC22+'Meta 2 SEGUIMIENTO LPD'!AC22+'Meta 3 OPERAR CR'!AC22+'Meta 4 ATENCION CR'!AC22+'Meta 5 FORTALECER SOFIA '!AC22+'Meta 6 ESTRATEGIA PREVENCION'!AC22+'Meta 7 CLS'!AC22+'Meta 8 PROTOCOLO TP'!AC22+'Meta 9 ATENCIONES DUPLAS'!AC22</f>
        <v>30660658000.125</v>
      </c>
    </row>
    <row r="23" spans="1:42" ht="32.1" customHeight="1" x14ac:dyDescent="0.3">
      <c r="A23" s="289" t="s">
        <v>47</v>
      </c>
      <c r="B23" s="290"/>
      <c r="C23" s="175">
        <f>+C22</f>
        <v>2830340561</v>
      </c>
      <c r="D23" s="174">
        <v>0</v>
      </c>
      <c r="E23" s="174">
        <v>0</v>
      </c>
      <c r="F23" s="174">
        <v>0</v>
      </c>
      <c r="G23" s="174">
        <v>0</v>
      </c>
      <c r="H23" s="174">
        <v>0</v>
      </c>
      <c r="I23" s="174">
        <v>0</v>
      </c>
      <c r="J23" s="174">
        <v>0</v>
      </c>
      <c r="K23" s="174">
        <v>0</v>
      </c>
      <c r="L23" s="174"/>
      <c r="M23" s="174"/>
      <c r="N23" s="174"/>
      <c r="O23" s="229">
        <f>SUM(C23:N23)</f>
        <v>2830340561</v>
      </c>
      <c r="P23" s="182">
        <f>+O23/O22</f>
        <v>1</v>
      </c>
      <c r="Q23" s="175">
        <v>0</v>
      </c>
      <c r="R23" s="174">
        <v>0</v>
      </c>
      <c r="S23" s="174">
        <v>1566499115</v>
      </c>
      <c r="T23" s="174">
        <v>0</v>
      </c>
      <c r="U23" s="174">
        <v>7060036666</v>
      </c>
      <c r="V23" s="174">
        <v>0</v>
      </c>
      <c r="W23" s="174">
        <v>0</v>
      </c>
      <c r="X23" s="174">
        <v>0</v>
      </c>
      <c r="Y23" s="174">
        <v>0</v>
      </c>
      <c r="Z23" s="174">
        <v>0</v>
      </c>
      <c r="AA23" s="174">
        <v>0</v>
      </c>
      <c r="AB23" s="174">
        <v>0</v>
      </c>
      <c r="AC23" s="229">
        <f>SUM(Q23:AB23)</f>
        <v>8626535781</v>
      </c>
      <c r="AD23" s="182">
        <f>+AC23/AC22</f>
        <v>1</v>
      </c>
      <c r="AF23" s="259" t="s">
        <v>48</v>
      </c>
      <c r="AG23" s="259">
        <f>+O23+'Meta 2 SEGUIMIENTO LPD'!O23+'Meta 3 OPERAR CR'!O23+'Meta 4 ATENCION CR'!O23+'Meta 5 FORTALECER SOFIA '!O23+'Meta 6 ESTRATEGIA PREVENCION'!O23+'Meta 7 CLS'!O23+'Meta 8 PROTOCOLO TP'!O23+'Meta 9 ATENCIONES DUPLAS'!O23</f>
        <v>5839231591.1445255</v>
      </c>
      <c r="AH23" s="283">
        <f>AC23+'Meta 2 SEGUIMIENTO LPD'!AC23+'Meta 3 OPERAR CR'!AC23+'Meta 4 ATENCION CR'!AC23+'Meta 5 FORTALECER SOFIA '!AC23+'Meta 6 ESTRATEGIA PREVENCION'!AC23+'Meta 7 CLS'!AC23+'Meta 8 PROTOCOLO TP'!AC23+'Meta 9 ATENCIONES DUPLAS'!AC23</f>
        <v>30167662959</v>
      </c>
    </row>
    <row r="24" spans="1:42" ht="32.1" customHeight="1" x14ac:dyDescent="0.3">
      <c r="A24" s="289" t="s">
        <v>49</v>
      </c>
      <c r="B24" s="290"/>
      <c r="C24" s="175">
        <v>0</v>
      </c>
      <c r="D24" s="174">
        <v>1380100934</v>
      </c>
      <c r="E24" s="174">
        <v>690050467</v>
      </c>
      <c r="F24" s="174">
        <v>754810980</v>
      </c>
      <c r="G24" s="174">
        <v>0</v>
      </c>
      <c r="H24" s="174">
        <v>0</v>
      </c>
      <c r="I24" s="174">
        <v>0</v>
      </c>
      <c r="J24" s="174">
        <v>0</v>
      </c>
      <c r="K24" s="174">
        <v>5378180</v>
      </c>
      <c r="L24" s="174">
        <v>0</v>
      </c>
      <c r="M24" s="174">
        <v>0</v>
      </c>
      <c r="N24" s="174">
        <v>0</v>
      </c>
      <c r="O24" s="229">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29">
        <f>SUM(Q24:AB24)</f>
        <v>8626535781</v>
      </c>
      <c r="AD24" s="182"/>
      <c r="AF24" s="259" t="s">
        <v>50</v>
      </c>
      <c r="AG24" s="259">
        <f>+O24+'Meta 2 SEGUIMIENTO LPD'!O24+'Meta 3 OPERAR CR'!O24+'Meta 4 ATENCION CR'!O24+'Meta 5 FORTALECER SOFIA '!O24+'Meta 6 ESTRATEGIA PREVENCION'!O24+'Meta 7 CLS'!O24+'Meta 8 PROTOCOLO TP'!O24+'Meta 9 ATENCIONES DUPLAS'!O24</f>
        <v>5839231591.1445255</v>
      </c>
      <c r="AH24" s="262">
        <f>AC24+'Meta 2 SEGUIMIENTO LPD'!AC24+'Meta 3 OPERAR CR'!AC24+'Meta 4 ATENCION CR'!AC24+'Meta 5 FORTALECER SOFIA '!AC24+'Meta 6 ESTRATEGIA PREVENCION'!AC24+'Meta 7 CLS'!AC24+'Meta 8 PROTOCOLO TP'!AC24+'Meta 9 ATENCIONES DUPLAS'!AC24</f>
        <v>30660657999.599998</v>
      </c>
    </row>
    <row r="25" spans="1:42" ht="32.1" customHeight="1" thickBot="1" x14ac:dyDescent="0.35">
      <c r="A25" s="322" t="s">
        <v>51</v>
      </c>
      <c r="B25" s="323"/>
      <c r="C25" s="176">
        <v>0</v>
      </c>
      <c r="D25" s="177">
        <v>0</v>
      </c>
      <c r="E25" s="230">
        <v>0</v>
      </c>
      <c r="F25" s="177">
        <v>0</v>
      </c>
      <c r="G25" s="177">
        <v>1380100934</v>
      </c>
      <c r="H25" s="177">
        <v>1379215276</v>
      </c>
      <c r="I25" s="177">
        <v>65646171</v>
      </c>
      <c r="J25" s="177">
        <v>0</v>
      </c>
      <c r="K25" s="177">
        <v>0</v>
      </c>
      <c r="L25" s="177"/>
      <c r="M25" s="177"/>
      <c r="N25" s="177"/>
      <c r="O25" s="230">
        <f>SUM(C25:N25)</f>
        <v>2824962381</v>
      </c>
      <c r="P25" s="181">
        <f>+O25/O24</f>
        <v>0.99809981170672268</v>
      </c>
      <c r="Q25" s="176">
        <v>0</v>
      </c>
      <c r="R25" s="177">
        <v>0</v>
      </c>
      <c r="S25" s="177">
        <v>0</v>
      </c>
      <c r="T25" s="177">
        <v>0</v>
      </c>
      <c r="U25" s="177">
        <v>0</v>
      </c>
      <c r="V25" s="177">
        <v>0</v>
      </c>
      <c r="W25" s="177">
        <v>750426472</v>
      </c>
      <c r="X25" s="177">
        <v>0</v>
      </c>
      <c r="Y25" s="177">
        <v>0</v>
      </c>
      <c r="Z25" s="177">
        <v>2465138586</v>
      </c>
      <c r="AA25" s="177">
        <v>2444427126</v>
      </c>
      <c r="AB25" s="177">
        <v>924916570</v>
      </c>
      <c r="AC25" s="230">
        <f>SUM(Q25:AB25)</f>
        <v>6584908754</v>
      </c>
      <c r="AD25" s="183">
        <f>+AC25/AC24</f>
        <v>0.7633317615749422</v>
      </c>
      <c r="AF25" s="259" t="s">
        <v>52</v>
      </c>
      <c r="AG25" s="259">
        <f>+O25+'Meta 2 SEGUIMIENTO LPD'!O25+'Meta 3 OPERAR CR'!O25+'Meta 4 ATENCION CR'!O25+'Meta 5 FORTALECER SOFIA '!O25+'Meta 6 ESTRATEGIA PREVENCION'!O25+'Meta 7 CLS'!O25+'Meta 8 PROTOCOLO TP'!O25+'Meta 9 ATENCIONES DUPLAS'!O25</f>
        <v>5833853411</v>
      </c>
      <c r="AH25" s="283">
        <f>AC25+'Meta 2 SEGUIMIENTO LPD'!AC25+'Meta 3 OPERAR CR'!AC25+'Meta 4 ATENCION CR'!AC25+'Meta 5 FORTALECER SOFIA '!AC25+'Meta 6 ESTRATEGIA PREVENCION'!AC25+'Meta 7 CLS'!AC25+'Meta 8 PROTOCOLO TP'!AC25+'Meta 9 ATENCIONES DUPLAS'!AC25</f>
        <v>24034302344.333336</v>
      </c>
    </row>
    <row r="26" spans="1:42"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2"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2"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2"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2" ht="42" customHeight="1" thickBot="1" x14ac:dyDescent="0.35">
      <c r="A30" s="85" t="s">
        <v>24</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2"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2"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H32" s="263"/>
      <c r="AI32" s="264"/>
      <c r="AJ32" s="264"/>
      <c r="AK32" s="87"/>
      <c r="AL32" s="87"/>
      <c r="AM32" s="87"/>
      <c r="AN32" s="87"/>
      <c r="AO32" s="87"/>
      <c r="AP32" s="87"/>
    </row>
    <row r="33" spans="1:42"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350" t="s">
        <v>64</v>
      </c>
      <c r="V33" s="350"/>
      <c r="W33" s="350"/>
      <c r="X33" s="351"/>
      <c r="Y33" s="290" t="s">
        <v>65</v>
      </c>
      <c r="Z33" s="350"/>
      <c r="AA33" s="351"/>
      <c r="AB33" s="290" t="s">
        <v>66</v>
      </c>
      <c r="AC33" s="350"/>
      <c r="AD33" s="401"/>
      <c r="AH33" s="263"/>
      <c r="AI33" s="264"/>
      <c r="AJ33" s="264"/>
      <c r="AK33" s="87"/>
      <c r="AL33" s="87"/>
      <c r="AM33" s="87"/>
      <c r="AN33" s="87"/>
      <c r="AO33" s="87"/>
      <c r="AP33" s="87"/>
    </row>
    <row r="34" spans="1:42" ht="161.1" customHeight="1" x14ac:dyDescent="0.3">
      <c r="A34" s="402" t="s">
        <v>24</v>
      </c>
      <c r="B34" s="404">
        <v>0.1</v>
      </c>
      <c r="C34" s="90" t="s">
        <v>67</v>
      </c>
      <c r="D34" s="202">
        <v>2333</v>
      </c>
      <c r="E34" s="202">
        <v>2333</v>
      </c>
      <c r="F34" s="202">
        <v>2333</v>
      </c>
      <c r="G34" s="202">
        <v>2333</v>
      </c>
      <c r="H34" s="202">
        <v>2333</v>
      </c>
      <c r="I34" s="202">
        <v>2333</v>
      </c>
      <c r="J34" s="202">
        <v>2333</v>
      </c>
      <c r="K34" s="202">
        <v>2333</v>
      </c>
      <c r="L34" s="202">
        <v>2334</v>
      </c>
      <c r="M34" s="202">
        <v>2334</v>
      </c>
      <c r="N34" s="202">
        <v>2334</v>
      </c>
      <c r="O34" s="202">
        <v>2334</v>
      </c>
      <c r="P34" s="202">
        <f>SUM(D34:O34)</f>
        <v>28000</v>
      </c>
      <c r="Q34" s="406" t="s">
        <v>648</v>
      </c>
      <c r="R34" s="407"/>
      <c r="S34" s="407"/>
      <c r="T34" s="408"/>
      <c r="U34" s="406" t="s">
        <v>649</v>
      </c>
      <c r="V34" s="407"/>
      <c r="W34" s="407"/>
      <c r="X34" s="408"/>
      <c r="Y34" s="412" t="s">
        <v>68</v>
      </c>
      <c r="Z34" s="413"/>
      <c r="AA34" s="414"/>
      <c r="AB34" s="418" t="s">
        <v>69</v>
      </c>
      <c r="AC34" s="418"/>
      <c r="AD34" s="419"/>
      <c r="AH34" s="263"/>
      <c r="AI34" s="264"/>
      <c r="AJ34" s="264"/>
      <c r="AK34" s="87"/>
      <c r="AL34" s="87"/>
      <c r="AM34" s="87"/>
      <c r="AN34" s="87"/>
      <c r="AO34" s="87"/>
      <c r="AP34" s="87"/>
    </row>
    <row r="35" spans="1:42" ht="161.1" customHeight="1" thickBot="1" x14ac:dyDescent="0.35">
      <c r="A35" s="403"/>
      <c r="B35" s="405"/>
      <c r="C35" s="91" t="s">
        <v>70</v>
      </c>
      <c r="D35" s="214">
        <v>2598</v>
      </c>
      <c r="E35" s="214">
        <v>2901</v>
      </c>
      <c r="F35" s="214">
        <v>3087</v>
      </c>
      <c r="G35" s="214">
        <v>2780</v>
      </c>
      <c r="H35" s="214">
        <v>3311</v>
      </c>
      <c r="I35" s="214">
        <v>3212</v>
      </c>
      <c r="J35" s="214">
        <v>3101</v>
      </c>
      <c r="K35" s="214">
        <v>3367</v>
      </c>
      <c r="L35" s="214">
        <v>3320</v>
      </c>
      <c r="M35" s="214">
        <v>3631</v>
      </c>
      <c r="N35" s="214">
        <v>3358</v>
      </c>
      <c r="O35" s="214">
        <v>3148</v>
      </c>
      <c r="P35" s="220">
        <f>SUM(D35:O35)</f>
        <v>37814</v>
      </c>
      <c r="Q35" s="409"/>
      <c r="R35" s="410"/>
      <c r="S35" s="410"/>
      <c r="T35" s="411"/>
      <c r="U35" s="409"/>
      <c r="V35" s="410"/>
      <c r="W35" s="410"/>
      <c r="X35" s="411"/>
      <c r="Y35" s="415"/>
      <c r="Z35" s="416"/>
      <c r="AA35" s="417"/>
      <c r="AB35" s="416"/>
      <c r="AC35" s="416"/>
      <c r="AD35" s="420"/>
      <c r="AF35" s="265"/>
      <c r="AH35" s="263"/>
      <c r="AI35" s="264"/>
      <c r="AJ35" s="264"/>
      <c r="AK35" s="87"/>
      <c r="AL35" s="87"/>
      <c r="AM35" s="87"/>
      <c r="AN35" s="87"/>
      <c r="AO35" s="87"/>
      <c r="AP35" s="87"/>
    </row>
    <row r="36" spans="1:42" ht="26.1" customHeight="1" x14ac:dyDescent="0.3">
      <c r="A36" s="383" t="s">
        <v>71</v>
      </c>
      <c r="B36" s="396" t="s">
        <v>72</v>
      </c>
      <c r="C36" s="398" t="s">
        <v>73</v>
      </c>
      <c r="D36" s="398"/>
      <c r="E36" s="398"/>
      <c r="F36" s="398"/>
      <c r="G36" s="398"/>
      <c r="H36" s="398"/>
      <c r="I36" s="398"/>
      <c r="J36" s="398"/>
      <c r="K36" s="398"/>
      <c r="L36" s="398"/>
      <c r="M36" s="398"/>
      <c r="N36" s="398"/>
      <c r="O36" s="398"/>
      <c r="P36" s="398"/>
      <c r="Q36" s="384" t="s">
        <v>74</v>
      </c>
      <c r="R36" s="399"/>
      <c r="S36" s="399"/>
      <c r="T36" s="399"/>
      <c r="U36" s="399"/>
      <c r="V36" s="399"/>
      <c r="W36" s="399"/>
      <c r="X36" s="399"/>
      <c r="Y36" s="399"/>
      <c r="Z36" s="399"/>
      <c r="AA36" s="399"/>
      <c r="AB36" s="399"/>
      <c r="AC36" s="399"/>
      <c r="AD36" s="400"/>
      <c r="AH36" s="263"/>
      <c r="AI36" s="264"/>
      <c r="AJ36" s="264"/>
      <c r="AK36" s="87"/>
      <c r="AL36" s="87"/>
      <c r="AM36" s="87"/>
      <c r="AN36" s="87"/>
      <c r="AO36" s="87"/>
      <c r="AP36" s="87"/>
    </row>
    <row r="37" spans="1:42"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0" t="s">
        <v>89</v>
      </c>
      <c r="R37" s="350"/>
      <c r="S37" s="350"/>
      <c r="T37" s="350"/>
      <c r="U37" s="350"/>
      <c r="V37" s="350"/>
      <c r="W37" s="350"/>
      <c r="X37" s="350"/>
      <c r="Y37" s="350"/>
      <c r="Z37" s="350"/>
      <c r="AA37" s="350"/>
      <c r="AB37" s="350"/>
      <c r="AC37" s="350"/>
      <c r="AD37" s="401"/>
      <c r="AH37" s="266"/>
      <c r="AI37" s="267"/>
      <c r="AJ37" s="267"/>
      <c r="AK37" s="94"/>
      <c r="AL37" s="94"/>
      <c r="AM37" s="94"/>
      <c r="AN37" s="94"/>
      <c r="AO37" s="94"/>
      <c r="AP37" s="94"/>
    </row>
    <row r="38" spans="1:42" ht="75.599999999999994" customHeight="1" x14ac:dyDescent="0.3">
      <c r="A38" s="433" t="s">
        <v>90</v>
      </c>
      <c r="B38" s="435">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3" si="0">SUM(D38:O38)</f>
        <v>1</v>
      </c>
      <c r="Q38" s="427" t="s">
        <v>639</v>
      </c>
      <c r="R38" s="428"/>
      <c r="S38" s="428"/>
      <c r="T38" s="428"/>
      <c r="U38" s="428"/>
      <c r="V38" s="428"/>
      <c r="W38" s="428"/>
      <c r="X38" s="428"/>
      <c r="Y38" s="428"/>
      <c r="Z38" s="428"/>
      <c r="AA38" s="428"/>
      <c r="AB38" s="428"/>
      <c r="AC38" s="428"/>
      <c r="AD38" s="429"/>
      <c r="AF38" s="268"/>
      <c r="AH38" s="269"/>
      <c r="AI38" s="269"/>
      <c r="AJ38" s="269"/>
      <c r="AK38" s="98"/>
      <c r="AL38" s="98"/>
      <c r="AM38" s="98"/>
      <c r="AN38" s="98"/>
      <c r="AO38" s="98"/>
      <c r="AP38" s="98"/>
    </row>
    <row r="39" spans="1:42" ht="75.599999999999994" customHeight="1" x14ac:dyDescent="0.3">
      <c r="A39" s="434"/>
      <c r="B39" s="436"/>
      <c r="C39" s="99" t="s">
        <v>70</v>
      </c>
      <c r="D39" s="210">
        <v>8.3299999999999999E-2</v>
      </c>
      <c r="E39" s="210">
        <v>8.3299999999999999E-2</v>
      </c>
      <c r="F39" s="210">
        <v>8.3299999999999999E-2</v>
      </c>
      <c r="G39" s="210">
        <v>8.3299999999999999E-2</v>
      </c>
      <c r="H39" s="210">
        <v>8.3299999999999999E-2</v>
      </c>
      <c r="I39" s="210">
        <v>8.3299999999999999E-2</v>
      </c>
      <c r="J39" s="210">
        <v>8.3299999999999999E-2</v>
      </c>
      <c r="K39" s="210">
        <v>8.3299999999999999E-2</v>
      </c>
      <c r="L39" s="210">
        <v>8.3400000000000002E-2</v>
      </c>
      <c r="M39" s="210">
        <v>8.3400000000000002E-2</v>
      </c>
      <c r="N39" s="210">
        <v>8.3400000000000002E-2</v>
      </c>
      <c r="O39" s="210">
        <v>8.3400000000000002E-2</v>
      </c>
      <c r="P39" s="215">
        <f t="shared" si="0"/>
        <v>1</v>
      </c>
      <c r="Q39" s="437"/>
      <c r="R39" s="438"/>
      <c r="S39" s="438"/>
      <c r="T39" s="438"/>
      <c r="U39" s="438"/>
      <c r="V39" s="438"/>
      <c r="W39" s="438"/>
      <c r="X39" s="438"/>
      <c r="Y39" s="438"/>
      <c r="Z39" s="438"/>
      <c r="AA39" s="438"/>
      <c r="AB39" s="438"/>
      <c r="AC39" s="438"/>
      <c r="AD39" s="439"/>
      <c r="AF39" s="268"/>
    </row>
    <row r="40" spans="1:42" ht="84" customHeight="1" x14ac:dyDescent="0.3">
      <c r="A40" s="423" t="s">
        <v>91</v>
      </c>
      <c r="B40" s="425">
        <v>0.04</v>
      </c>
      <c r="C40" s="102" t="s">
        <v>67</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 t="shared" si="0"/>
        <v>1</v>
      </c>
      <c r="Q40" s="427" t="s">
        <v>640</v>
      </c>
      <c r="R40" s="428"/>
      <c r="S40" s="428"/>
      <c r="T40" s="428"/>
      <c r="U40" s="428"/>
      <c r="V40" s="428"/>
      <c r="W40" s="428"/>
      <c r="X40" s="428"/>
      <c r="Y40" s="428"/>
      <c r="Z40" s="428"/>
      <c r="AA40" s="428"/>
      <c r="AB40" s="428"/>
      <c r="AC40" s="428"/>
      <c r="AD40" s="429"/>
      <c r="AF40" s="268"/>
    </row>
    <row r="41" spans="1:42" ht="84" customHeight="1" x14ac:dyDescent="0.3">
      <c r="A41" s="433"/>
      <c r="B41" s="436"/>
      <c r="C41" s="99" t="s">
        <v>70</v>
      </c>
      <c r="D41" s="210">
        <v>8.3299999999999999E-2</v>
      </c>
      <c r="E41" s="210">
        <v>8.3299999999999999E-2</v>
      </c>
      <c r="F41" s="210">
        <v>8.3299999999999999E-2</v>
      </c>
      <c r="G41" s="210">
        <v>8.3299999999999999E-2</v>
      </c>
      <c r="H41" s="210">
        <v>8.3299999999999999E-2</v>
      </c>
      <c r="I41" s="210">
        <v>8.3299999999999999E-2</v>
      </c>
      <c r="J41" s="210">
        <v>8.3299999999999999E-2</v>
      </c>
      <c r="K41" s="210">
        <v>8.3299999999999999E-2</v>
      </c>
      <c r="L41" s="210">
        <v>8.3400000000000002E-2</v>
      </c>
      <c r="M41" s="210">
        <v>8.3400000000000002E-2</v>
      </c>
      <c r="N41" s="210">
        <v>8.3400000000000002E-2</v>
      </c>
      <c r="O41" s="210">
        <v>8.3400000000000002E-2</v>
      </c>
      <c r="P41" s="215">
        <f t="shared" si="0"/>
        <v>1</v>
      </c>
      <c r="Q41" s="437"/>
      <c r="R41" s="438"/>
      <c r="S41" s="438"/>
      <c r="T41" s="438"/>
      <c r="U41" s="438"/>
      <c r="V41" s="438"/>
      <c r="W41" s="438"/>
      <c r="X41" s="438"/>
      <c r="Y41" s="438"/>
      <c r="Z41" s="438"/>
      <c r="AA41" s="438"/>
      <c r="AB41" s="438"/>
      <c r="AC41" s="438"/>
      <c r="AD41" s="439"/>
      <c r="AF41" s="268"/>
    </row>
    <row r="42" spans="1:42" ht="93" customHeight="1" x14ac:dyDescent="0.3">
      <c r="A42" s="423" t="s">
        <v>92</v>
      </c>
      <c r="B42" s="425">
        <v>0.03</v>
      </c>
      <c r="C42" s="102" t="s">
        <v>67</v>
      </c>
      <c r="D42" s="205">
        <v>8.3299999999999999E-2</v>
      </c>
      <c r="E42" s="205">
        <v>8.3299999999999999E-2</v>
      </c>
      <c r="F42" s="205">
        <v>8.3299999999999999E-2</v>
      </c>
      <c r="G42" s="205">
        <v>8.3299999999999999E-2</v>
      </c>
      <c r="H42" s="205">
        <v>8.3299999999999999E-2</v>
      </c>
      <c r="I42" s="205">
        <v>8.3299999999999999E-2</v>
      </c>
      <c r="J42" s="205">
        <v>8.3299999999999999E-2</v>
      </c>
      <c r="K42" s="205">
        <v>8.3299999999999999E-2</v>
      </c>
      <c r="L42" s="205">
        <v>8.3400000000000002E-2</v>
      </c>
      <c r="M42" s="205">
        <v>8.3400000000000002E-2</v>
      </c>
      <c r="N42" s="205">
        <v>8.3400000000000002E-2</v>
      </c>
      <c r="O42" s="205">
        <v>8.3400000000000002E-2</v>
      </c>
      <c r="P42" s="209">
        <f t="shared" si="0"/>
        <v>1</v>
      </c>
      <c r="Q42" s="427" t="s">
        <v>632</v>
      </c>
      <c r="R42" s="428"/>
      <c r="S42" s="428"/>
      <c r="T42" s="428"/>
      <c r="U42" s="428"/>
      <c r="V42" s="428"/>
      <c r="W42" s="428"/>
      <c r="X42" s="428"/>
      <c r="Y42" s="428"/>
      <c r="Z42" s="428"/>
      <c r="AA42" s="428"/>
      <c r="AB42" s="428"/>
      <c r="AC42" s="428"/>
      <c r="AD42" s="429"/>
      <c r="AF42" s="268"/>
    </row>
    <row r="43" spans="1:42" ht="93" customHeight="1" thickBot="1" x14ac:dyDescent="0.35">
      <c r="A43" s="424"/>
      <c r="B43" s="426"/>
      <c r="C43" s="91" t="s">
        <v>70</v>
      </c>
      <c r="D43" s="211">
        <v>8.3299999999999999E-2</v>
      </c>
      <c r="E43" s="211">
        <v>8.3299999999999999E-2</v>
      </c>
      <c r="F43" s="211">
        <v>8.3299999999999999E-2</v>
      </c>
      <c r="G43" s="211">
        <v>8.3299999999999999E-2</v>
      </c>
      <c r="H43" s="211">
        <v>8.3299999999999999E-2</v>
      </c>
      <c r="I43" s="211">
        <v>8.3299999999999999E-2</v>
      </c>
      <c r="J43" s="211">
        <v>8.3299999999999999E-2</v>
      </c>
      <c r="K43" s="211">
        <v>8.3299999999999999E-2</v>
      </c>
      <c r="L43" s="211">
        <v>8.3400000000000002E-2</v>
      </c>
      <c r="M43" s="211">
        <v>8.3400000000000002E-2</v>
      </c>
      <c r="N43" s="211">
        <v>8.3400000000000002E-2</v>
      </c>
      <c r="O43" s="211">
        <v>8.3400000000000002E-2</v>
      </c>
      <c r="P43" s="221">
        <f t="shared" si="0"/>
        <v>1</v>
      </c>
      <c r="Q43" s="430"/>
      <c r="R43" s="431"/>
      <c r="S43" s="431"/>
      <c r="T43" s="431"/>
      <c r="U43" s="431"/>
      <c r="V43" s="431"/>
      <c r="W43" s="431"/>
      <c r="X43" s="431"/>
      <c r="Y43" s="431"/>
      <c r="Z43" s="431"/>
      <c r="AA43" s="431"/>
      <c r="AB43" s="431"/>
      <c r="AC43" s="431"/>
      <c r="AD43" s="432"/>
      <c r="AF43" s="268"/>
    </row>
  </sheetData>
  <mergeCells count="79">
    <mergeCell ref="A42:A43"/>
    <mergeCell ref="B42:B43"/>
    <mergeCell ref="Q42:AD43"/>
    <mergeCell ref="A38:A39"/>
    <mergeCell ref="B38:B39"/>
    <mergeCell ref="Q38:AD39"/>
    <mergeCell ref="A40:A41"/>
    <mergeCell ref="B40:B41"/>
    <mergeCell ref="Q40:AD41"/>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Q30:AD30"/>
    <mergeCell ref="B32:B33"/>
    <mergeCell ref="C32:C33"/>
    <mergeCell ref="D32:P32"/>
    <mergeCell ref="Q32:AD32"/>
    <mergeCell ref="Q33:T33"/>
    <mergeCell ref="A31:AD31"/>
    <mergeCell ref="A32:A33"/>
    <mergeCell ref="A17:B17"/>
    <mergeCell ref="C17:Q17"/>
    <mergeCell ref="A22:B22"/>
    <mergeCell ref="AC17:AD17"/>
    <mergeCell ref="R17:V17"/>
    <mergeCell ref="C20:P20"/>
    <mergeCell ref="W17:X17"/>
    <mergeCell ref="Y17:AB17"/>
    <mergeCell ref="O8:P8"/>
    <mergeCell ref="M9:N9"/>
    <mergeCell ref="O9:P9"/>
    <mergeCell ref="L15:Q15"/>
    <mergeCell ref="A15:B15"/>
    <mergeCell ref="A7:B9"/>
    <mergeCell ref="C7:C9"/>
    <mergeCell ref="C11:AD13"/>
    <mergeCell ref="C15:K15"/>
    <mergeCell ref="A11:B13"/>
    <mergeCell ref="R15:X15"/>
    <mergeCell ref="Y15:Z15"/>
    <mergeCell ref="A28:A29"/>
    <mergeCell ref="B28:C29"/>
    <mergeCell ref="D28:O28"/>
    <mergeCell ref="P28:P29"/>
    <mergeCell ref="Q28:AD29"/>
    <mergeCell ref="A1:A4"/>
    <mergeCell ref="B1:AA1"/>
    <mergeCell ref="AB1:AD1"/>
    <mergeCell ref="B2:AA2"/>
    <mergeCell ref="AB2:AD2"/>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s>
  <dataValidations count="3">
    <dataValidation type="textLength" operator="lessThanOrEqual" allowBlank="1" showInputMessage="1" showErrorMessage="1" errorTitle="Máximo 2.000 caracteres" error="Máximo 2.000 caracteres" sqref="U34 Y34 AB34 Q34 Q38:AD43" xr:uid="{54A13338-76F3-4919-9D96-0758855DF80F}">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7734375" defaultRowHeight="14.4" x14ac:dyDescent="0.3"/>
  <cols>
    <col min="1" max="1" width="38.44140625" style="50" customWidth="1"/>
    <col min="2" max="2" width="15.44140625" style="50" customWidth="1"/>
    <col min="3" max="3" width="16.21875" style="50" customWidth="1"/>
    <col min="4" max="6" width="7" style="50" customWidth="1"/>
    <col min="7" max="15" width="7.77734375" style="50" customWidth="1"/>
    <col min="16" max="16" width="13.21875" style="50" customWidth="1"/>
    <col min="17" max="17" width="10.77734375" style="50"/>
    <col min="18" max="18" width="7.44140625" style="50" customWidth="1"/>
    <col min="19" max="20" width="10.77734375" style="50"/>
    <col min="21" max="21" width="13" style="50" customWidth="1"/>
    <col min="22" max="22" width="7.77734375" style="50" customWidth="1"/>
    <col min="23" max="28" width="12.21875" style="50" customWidth="1"/>
    <col min="29" max="29" width="6.21875" style="50" bestFit="1" customWidth="1"/>
    <col min="30" max="30" width="22.77734375" style="50" customWidth="1"/>
    <col min="31" max="31" width="18.44140625" style="50" bestFit="1" customWidth="1"/>
    <col min="32" max="32" width="8.44140625" style="50" customWidth="1"/>
    <col min="33" max="33" width="18.44140625" style="50" bestFit="1" customWidth="1"/>
    <col min="34" max="34" width="5.77734375" style="50" customWidth="1"/>
    <col min="35" max="35" width="18.44140625" style="50" bestFit="1" customWidth="1"/>
    <col min="36" max="36" width="4.77734375" style="50" customWidth="1"/>
    <col min="37" max="37" width="23" style="50" bestFit="1" customWidth="1"/>
    <col min="38" max="38" width="10.77734375" style="50"/>
    <col min="39" max="39" width="18.44140625" style="50" bestFit="1" customWidth="1"/>
    <col min="40" max="40" width="16.21875" style="50" customWidth="1"/>
    <col min="41" max="16384" width="10.77734375" style="50"/>
  </cols>
  <sheetData>
    <row r="1" spans="1:28" ht="32.25" customHeight="1" x14ac:dyDescent="0.3">
      <c r="A1" s="499"/>
      <c r="B1" s="514" t="s">
        <v>0</v>
      </c>
      <c r="C1" s="515"/>
      <c r="D1" s="515"/>
      <c r="E1" s="515"/>
      <c r="F1" s="515"/>
      <c r="G1" s="515"/>
      <c r="H1" s="515"/>
      <c r="I1" s="515"/>
      <c r="J1" s="515"/>
      <c r="K1" s="515"/>
      <c r="L1" s="515"/>
      <c r="M1" s="515"/>
      <c r="N1" s="515"/>
      <c r="O1" s="515"/>
      <c r="P1" s="515"/>
      <c r="Q1" s="515"/>
      <c r="R1" s="515"/>
      <c r="S1" s="515"/>
      <c r="T1" s="515"/>
      <c r="U1" s="515"/>
      <c r="V1" s="515"/>
      <c r="W1" s="515"/>
      <c r="X1" s="515"/>
      <c r="Y1" s="516"/>
      <c r="Z1" s="511" t="s">
        <v>93</v>
      </c>
      <c r="AA1" s="512"/>
      <c r="AB1" s="513"/>
    </row>
    <row r="2" spans="1:28" ht="30.75" customHeight="1" x14ac:dyDescent="0.3">
      <c r="A2" s="500"/>
      <c r="B2" s="488" t="s">
        <v>2</v>
      </c>
      <c r="C2" s="489"/>
      <c r="D2" s="489"/>
      <c r="E2" s="489"/>
      <c r="F2" s="489"/>
      <c r="G2" s="489"/>
      <c r="H2" s="489"/>
      <c r="I2" s="489"/>
      <c r="J2" s="489"/>
      <c r="K2" s="489"/>
      <c r="L2" s="489"/>
      <c r="M2" s="489"/>
      <c r="N2" s="489"/>
      <c r="O2" s="489"/>
      <c r="P2" s="489"/>
      <c r="Q2" s="489"/>
      <c r="R2" s="489"/>
      <c r="S2" s="489"/>
      <c r="T2" s="489"/>
      <c r="U2" s="489"/>
      <c r="V2" s="489"/>
      <c r="W2" s="489"/>
      <c r="X2" s="489"/>
      <c r="Y2" s="490"/>
      <c r="Z2" s="502" t="s">
        <v>94</v>
      </c>
      <c r="AA2" s="503"/>
      <c r="AB2" s="504"/>
    </row>
    <row r="3" spans="1:28" ht="24" customHeight="1" x14ac:dyDescent="0.3">
      <c r="A3" s="500"/>
      <c r="B3" s="368" t="s">
        <v>4</v>
      </c>
      <c r="C3" s="369"/>
      <c r="D3" s="369"/>
      <c r="E3" s="369"/>
      <c r="F3" s="369"/>
      <c r="G3" s="369"/>
      <c r="H3" s="369"/>
      <c r="I3" s="369"/>
      <c r="J3" s="369"/>
      <c r="K3" s="369"/>
      <c r="L3" s="369"/>
      <c r="M3" s="369"/>
      <c r="N3" s="369"/>
      <c r="O3" s="369"/>
      <c r="P3" s="369"/>
      <c r="Q3" s="369"/>
      <c r="R3" s="369"/>
      <c r="S3" s="369"/>
      <c r="T3" s="369"/>
      <c r="U3" s="369"/>
      <c r="V3" s="369"/>
      <c r="W3" s="369"/>
      <c r="X3" s="369"/>
      <c r="Y3" s="370"/>
      <c r="Z3" s="502" t="s">
        <v>95</v>
      </c>
      <c r="AA3" s="503"/>
      <c r="AB3" s="504"/>
    </row>
    <row r="4" spans="1:28" ht="15.75" customHeight="1" thickBot="1" x14ac:dyDescent="0.35">
      <c r="A4" s="501"/>
      <c r="B4" s="371"/>
      <c r="C4" s="372"/>
      <c r="D4" s="372"/>
      <c r="E4" s="372"/>
      <c r="F4" s="372"/>
      <c r="G4" s="372"/>
      <c r="H4" s="372"/>
      <c r="I4" s="372"/>
      <c r="J4" s="372"/>
      <c r="K4" s="372"/>
      <c r="L4" s="372"/>
      <c r="M4" s="372"/>
      <c r="N4" s="372"/>
      <c r="O4" s="372"/>
      <c r="P4" s="372"/>
      <c r="Q4" s="372"/>
      <c r="R4" s="372"/>
      <c r="S4" s="372"/>
      <c r="T4" s="372"/>
      <c r="U4" s="372"/>
      <c r="V4" s="372"/>
      <c r="W4" s="372"/>
      <c r="X4" s="372"/>
      <c r="Y4" s="373"/>
      <c r="Z4" s="505" t="s">
        <v>6</v>
      </c>
      <c r="AA4" s="506"/>
      <c r="AB4" s="507"/>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303" t="s">
        <v>15</v>
      </c>
      <c r="B7" s="305"/>
      <c r="C7" s="365"/>
      <c r="D7" s="366"/>
      <c r="E7" s="366"/>
      <c r="F7" s="366"/>
      <c r="G7" s="366"/>
      <c r="H7" s="366"/>
      <c r="I7" s="366"/>
      <c r="J7" s="366"/>
      <c r="K7" s="367"/>
      <c r="L7" s="62"/>
      <c r="M7" s="63"/>
      <c r="N7" s="63"/>
      <c r="O7" s="63"/>
      <c r="P7" s="63"/>
      <c r="Q7" s="64"/>
      <c r="R7" s="508" t="s">
        <v>9</v>
      </c>
      <c r="S7" s="509"/>
      <c r="T7" s="510"/>
      <c r="U7" s="517" t="s">
        <v>96</v>
      </c>
      <c r="V7" s="313"/>
      <c r="W7" s="508" t="s">
        <v>10</v>
      </c>
      <c r="X7" s="510"/>
      <c r="Y7" s="327" t="s">
        <v>11</v>
      </c>
      <c r="Z7" s="328"/>
      <c r="AA7" s="318"/>
      <c r="AB7" s="319"/>
    </row>
    <row r="8" spans="1:28" ht="15" customHeight="1" x14ac:dyDescent="0.3">
      <c r="A8" s="306"/>
      <c r="B8" s="308"/>
      <c r="C8" s="368"/>
      <c r="D8" s="369"/>
      <c r="E8" s="369"/>
      <c r="F8" s="369"/>
      <c r="G8" s="369"/>
      <c r="H8" s="369"/>
      <c r="I8" s="369"/>
      <c r="J8" s="369"/>
      <c r="K8" s="370"/>
      <c r="L8" s="62"/>
      <c r="M8" s="63"/>
      <c r="N8" s="63"/>
      <c r="O8" s="63"/>
      <c r="P8" s="63"/>
      <c r="Q8" s="64"/>
      <c r="R8" s="332"/>
      <c r="S8" s="333"/>
      <c r="T8" s="334"/>
      <c r="U8" s="314"/>
      <c r="V8" s="315"/>
      <c r="W8" s="332"/>
      <c r="X8" s="334"/>
      <c r="Y8" s="320" t="s">
        <v>12</v>
      </c>
      <c r="Z8" s="321"/>
      <c r="AA8" s="354"/>
      <c r="AB8" s="355"/>
    </row>
    <row r="9" spans="1:28" ht="15" customHeight="1" thickBot="1" x14ac:dyDescent="0.35">
      <c r="A9" s="309"/>
      <c r="B9" s="311"/>
      <c r="C9" s="371"/>
      <c r="D9" s="372"/>
      <c r="E9" s="372"/>
      <c r="F9" s="372"/>
      <c r="G9" s="372"/>
      <c r="H9" s="372"/>
      <c r="I9" s="372"/>
      <c r="J9" s="372"/>
      <c r="K9" s="373"/>
      <c r="L9" s="62"/>
      <c r="M9" s="63"/>
      <c r="N9" s="63"/>
      <c r="O9" s="63"/>
      <c r="P9" s="63"/>
      <c r="Q9" s="64"/>
      <c r="R9" s="387"/>
      <c r="S9" s="388"/>
      <c r="T9" s="389"/>
      <c r="U9" s="316"/>
      <c r="V9" s="317"/>
      <c r="W9" s="387"/>
      <c r="X9" s="389"/>
      <c r="Y9" s="356" t="s">
        <v>13</v>
      </c>
      <c r="Z9" s="357"/>
      <c r="AA9" s="358"/>
      <c r="AB9" s="359"/>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360" t="s">
        <v>17</v>
      </c>
      <c r="B11" s="361"/>
      <c r="C11" s="374"/>
      <c r="D11" s="375"/>
      <c r="E11" s="375"/>
      <c r="F11" s="375"/>
      <c r="G11" s="375"/>
      <c r="H11" s="375"/>
      <c r="I11" s="375"/>
      <c r="J11" s="375"/>
      <c r="K11" s="376"/>
      <c r="L11" s="72"/>
      <c r="M11" s="329" t="s">
        <v>19</v>
      </c>
      <c r="N11" s="330"/>
      <c r="O11" s="330"/>
      <c r="P11" s="330"/>
      <c r="Q11" s="331"/>
      <c r="R11" s="377"/>
      <c r="S11" s="378"/>
      <c r="T11" s="378"/>
      <c r="U11" s="378"/>
      <c r="V11" s="379"/>
      <c r="W11" s="329" t="s">
        <v>21</v>
      </c>
      <c r="X11" s="331"/>
      <c r="Y11" s="324"/>
      <c r="Z11" s="325"/>
      <c r="AA11" s="325"/>
      <c r="AB11" s="326"/>
    </row>
    <row r="12" spans="1:28" ht="9" customHeight="1" thickBot="1" x14ac:dyDescent="0.35">
      <c r="A12" s="59"/>
      <c r="B12" s="54"/>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73"/>
      <c r="AB12" s="74"/>
    </row>
    <row r="13" spans="1:28" s="76" customFormat="1" ht="37.5" customHeight="1" thickBot="1" x14ac:dyDescent="0.35">
      <c r="A13" s="360" t="s">
        <v>23</v>
      </c>
      <c r="B13" s="361"/>
      <c r="C13" s="380"/>
      <c r="D13" s="381"/>
      <c r="E13" s="381"/>
      <c r="F13" s="381"/>
      <c r="G13" s="381"/>
      <c r="H13" s="381"/>
      <c r="I13" s="381"/>
      <c r="J13" s="381"/>
      <c r="K13" s="381"/>
      <c r="L13" s="381"/>
      <c r="M13" s="381"/>
      <c r="N13" s="381"/>
      <c r="O13" s="381"/>
      <c r="P13" s="381"/>
      <c r="Q13" s="382"/>
      <c r="R13" s="54"/>
      <c r="S13" s="481" t="s">
        <v>97</v>
      </c>
      <c r="T13" s="481"/>
      <c r="U13" s="75"/>
      <c r="V13" s="480" t="s">
        <v>26</v>
      </c>
      <c r="W13" s="481"/>
      <c r="X13" s="481"/>
      <c r="Y13" s="481"/>
      <c r="Z13" s="54"/>
      <c r="AA13" s="385"/>
      <c r="AB13" s="386"/>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303" t="s">
        <v>7</v>
      </c>
      <c r="B15" s="305"/>
      <c r="C15" s="497" t="s">
        <v>98</v>
      </c>
      <c r="D15" s="80"/>
      <c r="E15" s="80"/>
      <c r="F15" s="80"/>
      <c r="G15" s="80"/>
      <c r="H15" s="80"/>
      <c r="I15" s="80"/>
      <c r="J15" s="70"/>
      <c r="K15" s="81"/>
      <c r="L15" s="70"/>
      <c r="M15" s="60"/>
      <c r="N15" s="60"/>
      <c r="O15" s="60"/>
      <c r="P15" s="60"/>
      <c r="Q15" s="482" t="s">
        <v>27</v>
      </c>
      <c r="R15" s="483"/>
      <c r="S15" s="483"/>
      <c r="T15" s="483"/>
      <c r="U15" s="483"/>
      <c r="V15" s="483"/>
      <c r="W15" s="483"/>
      <c r="X15" s="483"/>
      <c r="Y15" s="483"/>
      <c r="Z15" s="483"/>
      <c r="AA15" s="483"/>
      <c r="AB15" s="484"/>
    </row>
    <row r="16" spans="1:28" ht="35.25" customHeight="1" thickBot="1" x14ac:dyDescent="0.35">
      <c r="A16" s="309"/>
      <c r="B16" s="311"/>
      <c r="C16" s="498"/>
      <c r="D16" s="80"/>
      <c r="E16" s="80"/>
      <c r="F16" s="80"/>
      <c r="G16" s="80"/>
      <c r="H16" s="80"/>
      <c r="I16" s="80"/>
      <c r="J16" s="70"/>
      <c r="K16" s="70"/>
      <c r="L16" s="70"/>
      <c r="M16" s="60"/>
      <c r="N16" s="60"/>
      <c r="O16" s="60"/>
      <c r="P16" s="60"/>
      <c r="Q16" s="520" t="s">
        <v>99</v>
      </c>
      <c r="R16" s="521"/>
      <c r="S16" s="521"/>
      <c r="T16" s="521"/>
      <c r="U16" s="521"/>
      <c r="V16" s="522"/>
      <c r="W16" s="523" t="s">
        <v>100</v>
      </c>
      <c r="X16" s="521"/>
      <c r="Y16" s="521"/>
      <c r="Z16" s="521"/>
      <c r="AA16" s="521"/>
      <c r="AB16" s="524"/>
    </row>
    <row r="17" spans="1:39" ht="27" customHeight="1" x14ac:dyDescent="0.3">
      <c r="A17" s="82"/>
      <c r="B17" s="60"/>
      <c r="C17" s="60"/>
      <c r="D17" s="80"/>
      <c r="E17" s="80"/>
      <c r="F17" s="80"/>
      <c r="G17" s="80"/>
      <c r="H17" s="80"/>
      <c r="I17" s="80"/>
      <c r="J17" s="80"/>
      <c r="K17" s="80"/>
      <c r="L17" s="80"/>
      <c r="M17" s="60"/>
      <c r="N17" s="60"/>
      <c r="O17" s="60"/>
      <c r="P17" s="60"/>
      <c r="Q17" s="526" t="s">
        <v>101</v>
      </c>
      <c r="R17" s="527"/>
      <c r="S17" s="463"/>
      <c r="T17" s="457" t="s">
        <v>102</v>
      </c>
      <c r="U17" s="458"/>
      <c r="V17" s="459"/>
      <c r="W17" s="462" t="s">
        <v>101</v>
      </c>
      <c r="X17" s="463"/>
      <c r="Y17" s="462" t="s">
        <v>103</v>
      </c>
      <c r="Z17" s="463"/>
      <c r="AA17" s="457" t="s">
        <v>104</v>
      </c>
      <c r="AB17" s="464"/>
      <c r="AC17" s="83"/>
      <c r="AD17" s="83"/>
    </row>
    <row r="18" spans="1:39" ht="27" customHeight="1" x14ac:dyDescent="0.3">
      <c r="A18" s="82"/>
      <c r="B18" s="60"/>
      <c r="C18" s="60"/>
      <c r="D18" s="80"/>
      <c r="E18" s="80"/>
      <c r="F18" s="80"/>
      <c r="G18" s="80"/>
      <c r="H18" s="80"/>
      <c r="I18" s="80"/>
      <c r="J18" s="80"/>
      <c r="K18" s="80"/>
      <c r="L18" s="80"/>
      <c r="M18" s="60"/>
      <c r="N18" s="60"/>
      <c r="O18" s="60"/>
      <c r="P18" s="60"/>
      <c r="Q18" s="163"/>
      <c r="R18" s="164"/>
      <c r="S18" s="165"/>
      <c r="T18" s="457"/>
      <c r="U18" s="458"/>
      <c r="V18" s="459"/>
      <c r="W18" s="142"/>
      <c r="X18" s="143"/>
      <c r="Y18" s="142"/>
      <c r="Z18" s="143"/>
      <c r="AA18" s="144"/>
      <c r="AB18" s="145"/>
      <c r="AC18" s="83"/>
      <c r="AD18" s="83"/>
    </row>
    <row r="19" spans="1:39" ht="18" customHeight="1" thickBot="1" x14ac:dyDescent="0.35">
      <c r="A19" s="59"/>
      <c r="B19" s="54"/>
      <c r="C19" s="80"/>
      <c r="D19" s="80"/>
      <c r="E19" s="80"/>
      <c r="F19" s="80"/>
      <c r="G19" s="84"/>
      <c r="H19" s="84"/>
      <c r="I19" s="84"/>
      <c r="J19" s="84"/>
      <c r="K19" s="84"/>
      <c r="L19" s="84"/>
      <c r="M19" s="80"/>
      <c r="N19" s="80"/>
      <c r="O19" s="80"/>
      <c r="P19" s="80"/>
      <c r="Q19" s="525"/>
      <c r="R19" s="476"/>
      <c r="S19" s="477"/>
      <c r="T19" s="475"/>
      <c r="U19" s="476"/>
      <c r="V19" s="477"/>
      <c r="W19" s="485"/>
      <c r="X19" s="486"/>
      <c r="Y19" s="460"/>
      <c r="Z19" s="461"/>
      <c r="AA19" s="528"/>
      <c r="AB19" s="529"/>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285" t="s">
        <v>53</v>
      </c>
      <c r="B21" s="286"/>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8"/>
    </row>
    <row r="22" spans="1:39" ht="15" customHeight="1" x14ac:dyDescent="0.3">
      <c r="A22" s="344" t="s">
        <v>54</v>
      </c>
      <c r="B22" s="346" t="s">
        <v>55</v>
      </c>
      <c r="C22" s="347"/>
      <c r="D22" s="290" t="s">
        <v>105</v>
      </c>
      <c r="E22" s="350"/>
      <c r="F22" s="350"/>
      <c r="G22" s="350"/>
      <c r="H22" s="350"/>
      <c r="I22" s="350"/>
      <c r="J22" s="350"/>
      <c r="K22" s="350"/>
      <c r="L22" s="350"/>
      <c r="M22" s="350"/>
      <c r="N22" s="350"/>
      <c r="O22" s="351"/>
      <c r="P22" s="352" t="s">
        <v>41</v>
      </c>
      <c r="Q22" s="352" t="s">
        <v>57</v>
      </c>
      <c r="R22" s="352"/>
      <c r="S22" s="352"/>
      <c r="T22" s="352"/>
      <c r="U22" s="352"/>
      <c r="V22" s="352"/>
      <c r="W22" s="352"/>
      <c r="X22" s="352"/>
      <c r="Y22" s="352"/>
      <c r="Z22" s="352"/>
      <c r="AA22" s="352"/>
      <c r="AB22" s="353"/>
    </row>
    <row r="23" spans="1:39" ht="27" customHeight="1" x14ac:dyDescent="0.3">
      <c r="A23" s="345"/>
      <c r="B23" s="348"/>
      <c r="C23" s="349"/>
      <c r="D23" s="88" t="s">
        <v>30</v>
      </c>
      <c r="E23" s="88" t="s">
        <v>31</v>
      </c>
      <c r="F23" s="88" t="s">
        <v>32</v>
      </c>
      <c r="G23" s="88" t="s">
        <v>33</v>
      </c>
      <c r="H23" s="88" t="s">
        <v>34</v>
      </c>
      <c r="I23" s="88" t="s">
        <v>35</v>
      </c>
      <c r="J23" s="88" t="s">
        <v>36</v>
      </c>
      <c r="K23" s="88" t="s">
        <v>37</v>
      </c>
      <c r="L23" s="88" t="s">
        <v>8</v>
      </c>
      <c r="M23" s="88" t="s">
        <v>38</v>
      </c>
      <c r="N23" s="88" t="s">
        <v>39</v>
      </c>
      <c r="O23" s="88" t="s">
        <v>40</v>
      </c>
      <c r="P23" s="351"/>
      <c r="Q23" s="352"/>
      <c r="R23" s="352"/>
      <c r="S23" s="352"/>
      <c r="T23" s="352"/>
      <c r="U23" s="352"/>
      <c r="V23" s="352"/>
      <c r="W23" s="352"/>
      <c r="X23" s="352"/>
      <c r="Y23" s="352"/>
      <c r="Z23" s="352"/>
      <c r="AA23" s="352"/>
      <c r="AB23" s="353"/>
    </row>
    <row r="24" spans="1:39" ht="42" customHeight="1" thickBot="1" x14ac:dyDescent="0.35">
      <c r="A24" s="85"/>
      <c r="B24" s="421"/>
      <c r="C24" s="422"/>
      <c r="D24" s="89"/>
      <c r="E24" s="89"/>
      <c r="F24" s="89"/>
      <c r="G24" s="89"/>
      <c r="H24" s="89"/>
      <c r="I24" s="89"/>
      <c r="J24" s="89"/>
      <c r="K24" s="89"/>
      <c r="L24" s="89"/>
      <c r="M24" s="89"/>
      <c r="N24" s="89"/>
      <c r="O24" s="89"/>
      <c r="P24" s="86">
        <f>SUM(D24:O24)</f>
        <v>0</v>
      </c>
      <c r="Q24" s="392" t="s">
        <v>106</v>
      </c>
      <c r="R24" s="392"/>
      <c r="S24" s="392"/>
      <c r="T24" s="392"/>
      <c r="U24" s="392"/>
      <c r="V24" s="392"/>
      <c r="W24" s="392"/>
      <c r="X24" s="392"/>
      <c r="Y24" s="392"/>
      <c r="Z24" s="392"/>
      <c r="AA24" s="392"/>
      <c r="AB24" s="393"/>
    </row>
    <row r="25" spans="1:39" ht="22.05" customHeight="1" x14ac:dyDescent="0.3">
      <c r="A25" s="291" t="s">
        <v>58</v>
      </c>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3"/>
    </row>
    <row r="26" spans="1:39" ht="23.1" customHeight="1" x14ac:dyDescent="0.3">
      <c r="A26" s="289" t="s">
        <v>59</v>
      </c>
      <c r="B26" s="352" t="s">
        <v>60</v>
      </c>
      <c r="C26" s="352" t="s">
        <v>55</v>
      </c>
      <c r="D26" s="352" t="s">
        <v>61</v>
      </c>
      <c r="E26" s="352"/>
      <c r="F26" s="352"/>
      <c r="G26" s="352"/>
      <c r="H26" s="352"/>
      <c r="I26" s="352"/>
      <c r="J26" s="352"/>
      <c r="K26" s="352"/>
      <c r="L26" s="352"/>
      <c r="M26" s="352"/>
      <c r="N26" s="352"/>
      <c r="O26" s="352"/>
      <c r="P26" s="352"/>
      <c r="Q26" s="352" t="s">
        <v>62</v>
      </c>
      <c r="R26" s="352"/>
      <c r="S26" s="352"/>
      <c r="T26" s="352"/>
      <c r="U26" s="352"/>
      <c r="V26" s="352"/>
      <c r="W26" s="352"/>
      <c r="X26" s="352"/>
      <c r="Y26" s="352"/>
      <c r="Z26" s="352"/>
      <c r="AA26" s="352"/>
      <c r="AB26" s="353"/>
      <c r="AE26" s="87"/>
      <c r="AF26" s="87"/>
      <c r="AG26" s="87"/>
      <c r="AH26" s="87"/>
      <c r="AI26" s="87"/>
      <c r="AJ26" s="87"/>
      <c r="AK26" s="87"/>
      <c r="AL26" s="87"/>
      <c r="AM26" s="87"/>
    </row>
    <row r="27" spans="1:39" ht="23.1" customHeight="1" x14ac:dyDescent="0.3">
      <c r="A27" s="289"/>
      <c r="B27" s="352"/>
      <c r="C27" s="394"/>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348" t="s">
        <v>107</v>
      </c>
      <c r="R27" s="455"/>
      <c r="S27" s="455"/>
      <c r="T27" s="349"/>
      <c r="U27" s="348" t="s">
        <v>65</v>
      </c>
      <c r="V27" s="455"/>
      <c r="W27" s="455"/>
      <c r="X27" s="349"/>
      <c r="Y27" s="348" t="s">
        <v>66</v>
      </c>
      <c r="Z27" s="455"/>
      <c r="AA27" s="455"/>
      <c r="AB27" s="487"/>
      <c r="AE27" s="87"/>
      <c r="AF27" s="87"/>
      <c r="AG27" s="87"/>
      <c r="AH27" s="87"/>
      <c r="AI27" s="87"/>
      <c r="AJ27" s="87"/>
      <c r="AK27" s="87"/>
      <c r="AL27" s="87"/>
      <c r="AM27" s="87"/>
    </row>
    <row r="28" spans="1:39" ht="33" customHeight="1" x14ac:dyDescent="0.3">
      <c r="A28" s="447"/>
      <c r="B28" s="456"/>
      <c r="C28" s="90" t="s">
        <v>67</v>
      </c>
      <c r="D28" s="89"/>
      <c r="E28" s="89"/>
      <c r="F28" s="89"/>
      <c r="G28" s="89"/>
      <c r="H28" s="89"/>
      <c r="I28" s="89"/>
      <c r="J28" s="89"/>
      <c r="K28" s="89"/>
      <c r="L28" s="89"/>
      <c r="M28" s="89"/>
      <c r="N28" s="89"/>
      <c r="O28" s="89"/>
      <c r="P28" s="161">
        <f>SUM(D28:O28)</f>
        <v>0</v>
      </c>
      <c r="Q28" s="449" t="s">
        <v>108</v>
      </c>
      <c r="R28" s="450"/>
      <c r="S28" s="450"/>
      <c r="T28" s="451"/>
      <c r="U28" s="449" t="s">
        <v>109</v>
      </c>
      <c r="V28" s="450"/>
      <c r="W28" s="450"/>
      <c r="X28" s="451"/>
      <c r="Y28" s="449" t="s">
        <v>110</v>
      </c>
      <c r="Z28" s="450"/>
      <c r="AA28" s="450"/>
      <c r="AB28" s="518"/>
      <c r="AE28" s="87"/>
      <c r="AF28" s="87"/>
      <c r="AG28" s="87"/>
      <c r="AH28" s="87"/>
      <c r="AI28" s="87"/>
      <c r="AJ28" s="87"/>
      <c r="AK28" s="87"/>
      <c r="AL28" s="87"/>
      <c r="AM28" s="87"/>
    </row>
    <row r="29" spans="1:39" ht="34.049999999999997" customHeight="1" thickBot="1" x14ac:dyDescent="0.35">
      <c r="A29" s="448"/>
      <c r="B29" s="405"/>
      <c r="C29" s="91" t="s">
        <v>70</v>
      </c>
      <c r="D29" s="92"/>
      <c r="E29" s="92"/>
      <c r="F29" s="92"/>
      <c r="G29" s="93"/>
      <c r="H29" s="93"/>
      <c r="I29" s="93"/>
      <c r="J29" s="93"/>
      <c r="K29" s="93"/>
      <c r="L29" s="93"/>
      <c r="M29" s="93"/>
      <c r="N29" s="93"/>
      <c r="O29" s="93"/>
      <c r="P29" s="162">
        <f>SUM(D29:O29)</f>
        <v>0</v>
      </c>
      <c r="Q29" s="452"/>
      <c r="R29" s="453"/>
      <c r="S29" s="453"/>
      <c r="T29" s="454"/>
      <c r="U29" s="452"/>
      <c r="V29" s="453"/>
      <c r="W29" s="453"/>
      <c r="X29" s="454"/>
      <c r="Y29" s="452"/>
      <c r="Z29" s="453"/>
      <c r="AA29" s="453"/>
      <c r="AB29" s="519"/>
      <c r="AC29" s="49"/>
      <c r="AE29" s="87"/>
      <c r="AF29" s="87"/>
      <c r="AG29" s="87"/>
      <c r="AH29" s="87"/>
      <c r="AI29" s="87"/>
      <c r="AJ29" s="87"/>
      <c r="AK29" s="87"/>
      <c r="AL29" s="87"/>
      <c r="AM29" s="87"/>
    </row>
    <row r="30" spans="1:39" ht="26.1" customHeight="1" x14ac:dyDescent="0.3">
      <c r="A30" s="383" t="s">
        <v>71</v>
      </c>
      <c r="B30" s="396" t="s">
        <v>72</v>
      </c>
      <c r="C30" s="398" t="s">
        <v>73</v>
      </c>
      <c r="D30" s="398"/>
      <c r="E30" s="398"/>
      <c r="F30" s="398"/>
      <c r="G30" s="398"/>
      <c r="H30" s="398"/>
      <c r="I30" s="398"/>
      <c r="J30" s="398"/>
      <c r="K30" s="398"/>
      <c r="L30" s="398"/>
      <c r="M30" s="398"/>
      <c r="N30" s="398"/>
      <c r="O30" s="398"/>
      <c r="P30" s="398"/>
      <c r="Q30" s="384" t="s">
        <v>74</v>
      </c>
      <c r="R30" s="399"/>
      <c r="S30" s="399"/>
      <c r="T30" s="399"/>
      <c r="U30" s="399"/>
      <c r="V30" s="399"/>
      <c r="W30" s="399"/>
      <c r="X30" s="399"/>
      <c r="Y30" s="399"/>
      <c r="Z30" s="399"/>
      <c r="AA30" s="399"/>
      <c r="AB30" s="400"/>
      <c r="AE30" s="87"/>
      <c r="AF30" s="87"/>
      <c r="AG30" s="87"/>
      <c r="AH30" s="87"/>
      <c r="AI30" s="87"/>
      <c r="AJ30" s="87"/>
      <c r="AK30" s="87"/>
      <c r="AL30" s="87"/>
      <c r="AM30" s="87"/>
    </row>
    <row r="31" spans="1:39" ht="26.1" customHeight="1" x14ac:dyDescent="0.3">
      <c r="A31" s="289"/>
      <c r="B31" s="397"/>
      <c r="C31" s="88" t="s">
        <v>75</v>
      </c>
      <c r="D31" s="88" t="s">
        <v>76</v>
      </c>
      <c r="E31" s="88" t="s">
        <v>77</v>
      </c>
      <c r="F31" s="88" t="s">
        <v>78</v>
      </c>
      <c r="G31" s="88" t="s">
        <v>79</v>
      </c>
      <c r="H31" s="88" t="s">
        <v>80</v>
      </c>
      <c r="I31" s="88" t="s">
        <v>81</v>
      </c>
      <c r="J31" s="88" t="s">
        <v>82</v>
      </c>
      <c r="K31" s="88" t="s">
        <v>83</v>
      </c>
      <c r="L31" s="88" t="s">
        <v>84</v>
      </c>
      <c r="M31" s="88" t="s">
        <v>85</v>
      </c>
      <c r="N31" s="88" t="s">
        <v>86</v>
      </c>
      <c r="O31" s="88" t="s">
        <v>87</v>
      </c>
      <c r="P31" s="88" t="s">
        <v>88</v>
      </c>
      <c r="Q31" s="290" t="s">
        <v>89</v>
      </c>
      <c r="R31" s="350"/>
      <c r="S31" s="350"/>
      <c r="T31" s="350"/>
      <c r="U31" s="350"/>
      <c r="V31" s="350"/>
      <c r="W31" s="350"/>
      <c r="X31" s="350"/>
      <c r="Y31" s="350"/>
      <c r="Z31" s="350"/>
      <c r="AA31" s="350"/>
      <c r="AB31" s="401"/>
      <c r="AE31" s="94"/>
      <c r="AF31" s="94"/>
      <c r="AG31" s="94"/>
      <c r="AH31" s="94"/>
      <c r="AI31" s="94"/>
      <c r="AJ31" s="94"/>
      <c r="AK31" s="94"/>
      <c r="AL31" s="94"/>
      <c r="AM31" s="94"/>
    </row>
    <row r="32" spans="1:39" ht="28.5" customHeight="1" x14ac:dyDescent="0.3">
      <c r="A32" s="445"/>
      <c r="B32" s="442"/>
      <c r="C32" s="90" t="s">
        <v>67</v>
      </c>
      <c r="D32" s="95"/>
      <c r="E32" s="95"/>
      <c r="F32" s="95"/>
      <c r="G32" s="95"/>
      <c r="H32" s="95"/>
      <c r="I32" s="95"/>
      <c r="J32" s="95"/>
      <c r="K32" s="95"/>
      <c r="L32" s="95"/>
      <c r="M32" s="95"/>
      <c r="N32" s="95"/>
      <c r="O32" s="95"/>
      <c r="P32" s="96">
        <f t="shared" ref="P32:P39" si="0">SUM(D32:O32)</f>
        <v>0</v>
      </c>
      <c r="Q32" s="491" t="s">
        <v>111</v>
      </c>
      <c r="R32" s="492"/>
      <c r="S32" s="492"/>
      <c r="T32" s="492"/>
      <c r="U32" s="492"/>
      <c r="V32" s="492"/>
      <c r="W32" s="492"/>
      <c r="X32" s="492"/>
      <c r="Y32" s="492"/>
      <c r="Z32" s="492"/>
      <c r="AA32" s="492"/>
      <c r="AB32" s="493"/>
      <c r="AC32" s="97"/>
      <c r="AE32" s="98"/>
      <c r="AF32" s="98"/>
      <c r="AG32" s="98"/>
      <c r="AH32" s="98"/>
      <c r="AI32" s="98"/>
      <c r="AJ32" s="98"/>
      <c r="AK32" s="98"/>
      <c r="AL32" s="98"/>
      <c r="AM32" s="98"/>
    </row>
    <row r="33" spans="1:29" ht="28.5" customHeight="1" x14ac:dyDescent="0.3">
      <c r="A33" s="446"/>
      <c r="B33" s="443"/>
      <c r="C33" s="99" t="s">
        <v>70</v>
      </c>
      <c r="D33" s="100"/>
      <c r="E33" s="100"/>
      <c r="F33" s="100"/>
      <c r="G33" s="100"/>
      <c r="H33" s="100"/>
      <c r="I33" s="100"/>
      <c r="J33" s="100"/>
      <c r="K33" s="100"/>
      <c r="L33" s="100"/>
      <c r="M33" s="100"/>
      <c r="N33" s="100"/>
      <c r="O33" s="100"/>
      <c r="P33" s="101">
        <f t="shared" si="0"/>
        <v>0</v>
      </c>
      <c r="Q33" s="494"/>
      <c r="R33" s="495"/>
      <c r="S33" s="495"/>
      <c r="T33" s="495"/>
      <c r="U33" s="495"/>
      <c r="V33" s="495"/>
      <c r="W33" s="495"/>
      <c r="X33" s="495"/>
      <c r="Y33" s="495"/>
      <c r="Z33" s="495"/>
      <c r="AA33" s="495"/>
      <c r="AB33" s="496"/>
      <c r="AC33" s="97"/>
    </row>
    <row r="34" spans="1:29" ht="28.5" customHeight="1" x14ac:dyDescent="0.3">
      <c r="A34" s="446"/>
      <c r="B34" s="444"/>
      <c r="C34" s="102" t="s">
        <v>67</v>
      </c>
      <c r="D34" s="103"/>
      <c r="E34" s="103"/>
      <c r="F34" s="103"/>
      <c r="G34" s="103"/>
      <c r="H34" s="103"/>
      <c r="I34" s="103"/>
      <c r="J34" s="103"/>
      <c r="K34" s="103"/>
      <c r="L34" s="103"/>
      <c r="M34" s="103"/>
      <c r="N34" s="103"/>
      <c r="O34" s="103"/>
      <c r="P34" s="101">
        <f t="shared" si="0"/>
        <v>0</v>
      </c>
      <c r="Q34" s="466"/>
      <c r="R34" s="467"/>
      <c r="S34" s="467"/>
      <c r="T34" s="467"/>
      <c r="U34" s="467"/>
      <c r="V34" s="467"/>
      <c r="W34" s="467"/>
      <c r="X34" s="467"/>
      <c r="Y34" s="467"/>
      <c r="Z34" s="467"/>
      <c r="AA34" s="467"/>
      <c r="AB34" s="468"/>
      <c r="AC34" s="97"/>
    </row>
    <row r="35" spans="1:29" ht="28.5" customHeight="1" x14ac:dyDescent="0.3">
      <c r="A35" s="446"/>
      <c r="B35" s="443"/>
      <c r="C35" s="99" t="s">
        <v>70</v>
      </c>
      <c r="D35" s="100"/>
      <c r="E35" s="100"/>
      <c r="F35" s="100"/>
      <c r="G35" s="100"/>
      <c r="H35" s="100"/>
      <c r="I35" s="100"/>
      <c r="J35" s="100"/>
      <c r="K35" s="100"/>
      <c r="L35" s="104"/>
      <c r="M35" s="104"/>
      <c r="N35" s="104"/>
      <c r="O35" s="104"/>
      <c r="P35" s="101">
        <f t="shared" si="0"/>
        <v>0</v>
      </c>
      <c r="Q35" s="472"/>
      <c r="R35" s="473"/>
      <c r="S35" s="473"/>
      <c r="T35" s="473"/>
      <c r="U35" s="473"/>
      <c r="V35" s="473"/>
      <c r="W35" s="473"/>
      <c r="X35" s="473"/>
      <c r="Y35" s="473"/>
      <c r="Z35" s="473"/>
      <c r="AA35" s="473"/>
      <c r="AB35" s="474"/>
      <c r="AC35" s="97"/>
    </row>
    <row r="36" spans="1:29" ht="28.5" customHeight="1" x14ac:dyDescent="0.3">
      <c r="A36" s="440"/>
      <c r="B36" s="444"/>
      <c r="C36" s="102" t="s">
        <v>67</v>
      </c>
      <c r="D36" s="103"/>
      <c r="E36" s="103"/>
      <c r="F36" s="103"/>
      <c r="G36" s="103"/>
      <c r="H36" s="103"/>
      <c r="I36" s="103"/>
      <c r="J36" s="103"/>
      <c r="K36" s="103"/>
      <c r="L36" s="103"/>
      <c r="M36" s="103"/>
      <c r="N36" s="103"/>
      <c r="O36" s="103"/>
      <c r="P36" s="101">
        <f t="shared" si="0"/>
        <v>0</v>
      </c>
      <c r="Q36" s="466"/>
      <c r="R36" s="467"/>
      <c r="S36" s="467"/>
      <c r="T36" s="467"/>
      <c r="U36" s="467"/>
      <c r="V36" s="467"/>
      <c r="W36" s="467"/>
      <c r="X36" s="467"/>
      <c r="Y36" s="467"/>
      <c r="Z36" s="467"/>
      <c r="AA36" s="467"/>
      <c r="AB36" s="468"/>
      <c r="AC36" s="97"/>
    </row>
    <row r="37" spans="1:29" ht="28.5" customHeight="1" x14ac:dyDescent="0.3">
      <c r="A37" s="441"/>
      <c r="B37" s="443"/>
      <c r="C37" s="99" t="s">
        <v>70</v>
      </c>
      <c r="D37" s="100"/>
      <c r="E37" s="100"/>
      <c r="F37" s="100"/>
      <c r="G37" s="100"/>
      <c r="H37" s="100"/>
      <c r="I37" s="100"/>
      <c r="J37" s="100"/>
      <c r="K37" s="100"/>
      <c r="L37" s="104"/>
      <c r="M37" s="104"/>
      <c r="N37" s="104"/>
      <c r="O37" s="104"/>
      <c r="P37" s="101">
        <f t="shared" si="0"/>
        <v>0</v>
      </c>
      <c r="Q37" s="472"/>
      <c r="R37" s="473"/>
      <c r="S37" s="473"/>
      <c r="T37" s="473"/>
      <c r="U37" s="473"/>
      <c r="V37" s="473"/>
      <c r="W37" s="473"/>
      <c r="X37" s="473"/>
      <c r="Y37" s="473"/>
      <c r="Z37" s="473"/>
      <c r="AA37" s="473"/>
      <c r="AB37" s="474"/>
      <c r="AC37" s="97"/>
    </row>
    <row r="38" spans="1:29" ht="28.5" customHeight="1" x14ac:dyDescent="0.3">
      <c r="A38" s="478"/>
      <c r="B38" s="444"/>
      <c r="C38" s="102" t="s">
        <v>67</v>
      </c>
      <c r="D38" s="103"/>
      <c r="E38" s="103"/>
      <c r="F38" s="103"/>
      <c r="G38" s="103"/>
      <c r="H38" s="103"/>
      <c r="I38" s="103"/>
      <c r="J38" s="103"/>
      <c r="K38" s="103"/>
      <c r="L38" s="103"/>
      <c r="M38" s="103"/>
      <c r="N38" s="103"/>
      <c r="O38" s="103"/>
      <c r="P38" s="101">
        <f t="shared" si="0"/>
        <v>0</v>
      </c>
      <c r="Q38" s="466"/>
      <c r="R38" s="467"/>
      <c r="S38" s="467"/>
      <c r="T38" s="467"/>
      <c r="U38" s="467"/>
      <c r="V38" s="467"/>
      <c r="W38" s="467"/>
      <c r="X38" s="467"/>
      <c r="Y38" s="467"/>
      <c r="Z38" s="467"/>
      <c r="AA38" s="467"/>
      <c r="AB38" s="468"/>
      <c r="AC38" s="97"/>
    </row>
    <row r="39" spans="1:29" ht="28.5" customHeight="1" thickBot="1" x14ac:dyDescent="0.35">
      <c r="A39" s="479"/>
      <c r="B39" s="465"/>
      <c r="C39" s="91" t="s">
        <v>70</v>
      </c>
      <c r="D39" s="105"/>
      <c r="E39" s="105"/>
      <c r="F39" s="105"/>
      <c r="G39" s="105"/>
      <c r="H39" s="105"/>
      <c r="I39" s="105"/>
      <c r="J39" s="105"/>
      <c r="K39" s="105"/>
      <c r="L39" s="106"/>
      <c r="M39" s="106"/>
      <c r="N39" s="106"/>
      <c r="O39" s="106"/>
      <c r="P39" s="107">
        <f t="shared" si="0"/>
        <v>0</v>
      </c>
      <c r="Q39" s="469"/>
      <c r="R39" s="470"/>
      <c r="S39" s="470"/>
      <c r="T39" s="470"/>
      <c r="U39" s="470"/>
      <c r="V39" s="470"/>
      <c r="W39" s="470"/>
      <c r="X39" s="470"/>
      <c r="Y39" s="470"/>
      <c r="Z39" s="470"/>
      <c r="AA39" s="470"/>
      <c r="AB39" s="471"/>
      <c r="AC39" s="97"/>
    </row>
    <row r="40" spans="1:29" x14ac:dyDescent="0.3">
      <c r="A40" s="50" t="s">
        <v>112</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topLeftCell="M17" zoomScale="60" zoomScaleNormal="60" workbookViewId="0">
      <selection activeCell="Q21" sqref="Q21"/>
    </sheetView>
  </sheetViews>
  <sheetFormatPr baseColWidth="10" defaultColWidth="10.77734375" defaultRowHeight="14.4" x14ac:dyDescent="0.3"/>
  <cols>
    <col min="1" max="1" width="38.44140625" style="50" customWidth="1"/>
    <col min="2" max="2" width="15.44140625" style="50" customWidth="1"/>
    <col min="3" max="30" width="20.55468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113</v>
      </c>
      <c r="D17" s="381"/>
      <c r="E17" s="381"/>
      <c r="F17" s="381"/>
      <c r="G17" s="381"/>
      <c r="H17" s="381"/>
      <c r="I17" s="381"/>
      <c r="J17" s="381"/>
      <c r="K17" s="381"/>
      <c r="L17" s="381"/>
      <c r="M17" s="381"/>
      <c r="N17" s="381"/>
      <c r="O17" s="381"/>
      <c r="P17" s="381"/>
      <c r="Q17" s="382"/>
      <c r="R17" s="329" t="s">
        <v>25</v>
      </c>
      <c r="S17" s="330"/>
      <c r="T17" s="330"/>
      <c r="U17" s="330"/>
      <c r="V17" s="331"/>
      <c r="W17" s="530">
        <v>1</v>
      </c>
      <c r="X17" s="531"/>
      <c r="Y17" s="330" t="s">
        <v>26</v>
      </c>
      <c r="Z17" s="330"/>
      <c r="AA17" s="330"/>
      <c r="AB17" s="331"/>
      <c r="AC17" s="385">
        <v>0.05</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238">
        <v>79041466</v>
      </c>
      <c r="D22" s="239">
        <v>0</v>
      </c>
      <c r="E22" s="239">
        <v>-21480600</v>
      </c>
      <c r="F22" s="239">
        <v>0</v>
      </c>
      <c r="G22" s="240">
        <v>-2018800</v>
      </c>
      <c r="H22" s="239">
        <v>0</v>
      </c>
      <c r="I22" s="239">
        <v>0</v>
      </c>
      <c r="J22" s="239">
        <v>0</v>
      </c>
      <c r="K22" s="239">
        <v>0</v>
      </c>
      <c r="L22" s="239">
        <v>0</v>
      </c>
      <c r="M22" s="239">
        <v>0</v>
      </c>
      <c r="N22" s="239">
        <v>0</v>
      </c>
      <c r="O22" s="228">
        <f>SUM(C22:N22)</f>
        <v>55542066</v>
      </c>
      <c r="P22" s="180"/>
      <c r="Q22" s="179">
        <v>1236768800</v>
      </c>
      <c r="R22" s="178">
        <v>833239000</v>
      </c>
      <c r="S22" s="178"/>
      <c r="T22" s="178">
        <v>468180000</v>
      </c>
      <c r="U22" s="178">
        <v>-499159733</v>
      </c>
      <c r="V22" s="178"/>
      <c r="W22" s="178"/>
      <c r="X22" s="178">
        <v>18000000</v>
      </c>
      <c r="Y22" s="178"/>
      <c r="Z22" s="178">
        <v>119509067</v>
      </c>
      <c r="AA22" s="178">
        <v>11045266</v>
      </c>
      <c r="AB22" s="178"/>
      <c r="AC22" s="241">
        <f>SUM(Q22:AB22)</f>
        <v>2187582400</v>
      </c>
      <c r="AD22" s="242"/>
      <c r="AE22" s="3"/>
      <c r="AF22" s="3"/>
    </row>
    <row r="23" spans="1:41" ht="32.1" customHeight="1" x14ac:dyDescent="0.3">
      <c r="A23" s="289" t="s">
        <v>47</v>
      </c>
      <c r="B23" s="290"/>
      <c r="C23" s="243">
        <f>+C22</f>
        <v>79041466</v>
      </c>
      <c r="D23" s="244"/>
      <c r="E23" s="240">
        <v>-21480600</v>
      </c>
      <c r="F23" s="244">
        <v>0</v>
      </c>
      <c r="G23" s="240">
        <v>-2018800</v>
      </c>
      <c r="H23" s="244">
        <v>0</v>
      </c>
      <c r="I23" s="244">
        <v>0</v>
      </c>
      <c r="J23" s="244">
        <v>0</v>
      </c>
      <c r="K23" s="244">
        <v>0</v>
      </c>
      <c r="L23" s="244"/>
      <c r="M23" s="244"/>
      <c r="N23" s="240"/>
      <c r="O23" s="229">
        <f>SUM(C23:N23)</f>
        <v>55542066</v>
      </c>
      <c r="P23" s="182"/>
      <c r="Q23" s="175">
        <v>1722390600</v>
      </c>
      <c r="R23" s="174">
        <v>339459600</v>
      </c>
      <c r="S23" s="240">
        <v>-11311133</v>
      </c>
      <c r="T23" s="240">
        <v>-11511000</v>
      </c>
      <c r="U23" s="240">
        <v>0</v>
      </c>
      <c r="V23" s="240">
        <v>0</v>
      </c>
      <c r="W23" s="240">
        <v>0</v>
      </c>
      <c r="X23" s="240">
        <v>18000000</v>
      </c>
      <c r="Y23" s="240">
        <v>-41593067</v>
      </c>
      <c r="Z23" s="240">
        <v>-1080000</v>
      </c>
      <c r="AA23" s="240">
        <v>16332000</v>
      </c>
      <c r="AB23" s="240">
        <v>156895400</v>
      </c>
      <c r="AC23" s="240">
        <f>SUM(Q23:AB23)</f>
        <v>2187582400</v>
      </c>
      <c r="AD23" s="245">
        <f>+AC23/AC22</f>
        <v>1</v>
      </c>
      <c r="AE23" s="3"/>
      <c r="AF23" s="3"/>
      <c r="AG23" s="252"/>
    </row>
    <row r="24" spans="1:41" ht="32.1" customHeight="1" x14ac:dyDescent="0.3">
      <c r="A24" s="289" t="s">
        <v>49</v>
      </c>
      <c r="B24" s="290"/>
      <c r="C24" s="243">
        <v>0</v>
      </c>
      <c r="D24" s="244">
        <v>55542066</v>
      </c>
      <c r="E24" s="239">
        <v>-21480600</v>
      </c>
      <c r="F24" s="244">
        <v>0</v>
      </c>
      <c r="G24" s="240">
        <v>-2018800</v>
      </c>
      <c r="H24" s="244">
        <v>0</v>
      </c>
      <c r="I24" s="244">
        <v>0</v>
      </c>
      <c r="J24" s="244">
        <v>0</v>
      </c>
      <c r="K24" s="244">
        <v>23499400</v>
      </c>
      <c r="L24" s="244">
        <v>0</v>
      </c>
      <c r="M24" s="244">
        <v>0</v>
      </c>
      <c r="N24" s="240">
        <v>0</v>
      </c>
      <c r="O24" s="229">
        <f>SUM(C24:N24)</f>
        <v>55542066</v>
      </c>
      <c r="P24" s="180"/>
      <c r="Q24" s="175"/>
      <c r="R24" s="174">
        <v>63970800</v>
      </c>
      <c r="S24" s="174">
        <v>182367000</v>
      </c>
      <c r="T24" s="174">
        <v>182367000</v>
      </c>
      <c r="U24" s="174">
        <v>171992034</v>
      </c>
      <c r="V24" s="174">
        <v>171992034</v>
      </c>
      <c r="W24" s="174">
        <v>171992034</v>
      </c>
      <c r="X24" s="174">
        <v>171992034</v>
      </c>
      <c r="Y24" s="174">
        <v>175592034</v>
      </c>
      <c r="Z24" s="174">
        <v>175592034</v>
      </c>
      <c r="AA24" s="174">
        <v>175592034</v>
      </c>
      <c r="AB24" s="174">
        <v>544133362</v>
      </c>
      <c r="AC24" s="240">
        <f>SUM(Q24:AB24)</f>
        <v>2187582400</v>
      </c>
      <c r="AD24" s="245"/>
      <c r="AE24" s="3"/>
      <c r="AF24" s="3"/>
    </row>
    <row r="25" spans="1:41" ht="32.1" customHeight="1" thickBot="1" x14ac:dyDescent="0.35">
      <c r="A25" s="322" t="s">
        <v>51</v>
      </c>
      <c r="B25" s="323"/>
      <c r="C25" s="246">
        <v>53287866</v>
      </c>
      <c r="D25" s="247">
        <v>2254200</v>
      </c>
      <c r="E25" s="247">
        <v>0</v>
      </c>
      <c r="F25" s="247">
        <v>0</v>
      </c>
      <c r="G25" s="248">
        <v>0</v>
      </c>
      <c r="H25" s="247">
        <v>0</v>
      </c>
      <c r="I25" s="247">
        <v>0</v>
      </c>
      <c r="J25" s="247">
        <v>0</v>
      </c>
      <c r="K25" s="247">
        <v>0</v>
      </c>
      <c r="L25" s="247"/>
      <c r="M25" s="247"/>
      <c r="N25" s="248"/>
      <c r="O25" s="230">
        <f>SUM(C25:N25)</f>
        <v>55542066</v>
      </c>
      <c r="P25" s="181"/>
      <c r="Q25" s="176"/>
      <c r="R25" s="177">
        <v>53978867</v>
      </c>
      <c r="S25" s="248">
        <v>173451600</v>
      </c>
      <c r="T25" s="248">
        <v>182367000</v>
      </c>
      <c r="U25" s="248">
        <v>182367000</v>
      </c>
      <c r="V25" s="248">
        <v>182367000</v>
      </c>
      <c r="W25" s="248">
        <v>174409933</v>
      </c>
      <c r="X25" s="248">
        <v>183011000</v>
      </c>
      <c r="Y25" s="248">
        <v>178031000</v>
      </c>
      <c r="Z25" s="248">
        <v>179111000</v>
      </c>
      <c r="AA25" s="248">
        <v>179440600</v>
      </c>
      <c r="AB25" s="248">
        <v>357892400</v>
      </c>
      <c r="AC25" s="248">
        <f>SUM(Q25:AB25)</f>
        <v>2026427400</v>
      </c>
      <c r="AD25" s="249">
        <f>+AC25/AC24</f>
        <v>0.92633191782855817</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113</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60.6" customHeight="1" x14ac:dyDescent="0.3">
      <c r="A34" s="402" t="s">
        <v>113</v>
      </c>
      <c r="B34" s="404">
        <v>0.05</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32" t="s">
        <v>638</v>
      </c>
      <c r="R34" s="533"/>
      <c r="S34" s="533"/>
      <c r="T34" s="534"/>
      <c r="U34" s="532" t="s">
        <v>652</v>
      </c>
      <c r="V34" s="533"/>
      <c r="W34" s="533"/>
      <c r="X34" s="534"/>
      <c r="Y34" s="538" t="s">
        <v>68</v>
      </c>
      <c r="Z34" s="539"/>
      <c r="AA34" s="540"/>
      <c r="AB34" s="532" t="s">
        <v>114</v>
      </c>
      <c r="AC34" s="533"/>
      <c r="AD34" s="541"/>
      <c r="AG34" s="87"/>
      <c r="AH34" s="87"/>
      <c r="AI34" s="87"/>
      <c r="AJ34" s="87"/>
      <c r="AK34" s="87"/>
      <c r="AL34" s="87"/>
      <c r="AM34" s="87"/>
      <c r="AN34" s="87"/>
      <c r="AO34" s="87"/>
    </row>
    <row r="35" spans="1:41" ht="60.6" customHeight="1" thickBot="1" x14ac:dyDescent="0.35">
      <c r="A35" s="403"/>
      <c r="B35" s="405"/>
      <c r="C35" s="91" t="s">
        <v>70</v>
      </c>
      <c r="D35" s="217">
        <v>8.3299999999999999E-2</v>
      </c>
      <c r="E35" s="217">
        <v>8.3299999999999999E-2</v>
      </c>
      <c r="F35" s="217">
        <v>8.3299999999999999E-2</v>
      </c>
      <c r="G35" s="217">
        <v>8.3299999999999999E-2</v>
      </c>
      <c r="H35" s="217">
        <v>8.3299999999999999E-2</v>
      </c>
      <c r="I35" s="217">
        <v>8.3299999999999999E-2</v>
      </c>
      <c r="J35" s="217">
        <v>8.3299999999999999E-2</v>
      </c>
      <c r="K35" s="217">
        <v>8.3299999999999999E-2</v>
      </c>
      <c r="L35" s="217">
        <v>8.3400000000000002E-2</v>
      </c>
      <c r="M35" s="217">
        <v>8.3400000000000002E-2</v>
      </c>
      <c r="N35" s="217">
        <v>8.3400000000000002E-2</v>
      </c>
      <c r="O35" s="217">
        <v>8.3400000000000002E-2</v>
      </c>
      <c r="P35" s="218">
        <f>SUM(D35:O35)</f>
        <v>1</v>
      </c>
      <c r="Q35" s="535"/>
      <c r="R35" s="536"/>
      <c r="S35" s="536"/>
      <c r="T35" s="537"/>
      <c r="U35" s="535"/>
      <c r="V35" s="536"/>
      <c r="W35" s="536"/>
      <c r="X35" s="537"/>
      <c r="Y35" s="535"/>
      <c r="Z35" s="536"/>
      <c r="AA35" s="537"/>
      <c r="AB35" s="535"/>
      <c r="AC35" s="536"/>
      <c r="AD35" s="542"/>
      <c r="AE35" s="49"/>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384" t="s">
        <v>74</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0" t="s">
        <v>89</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77.099999999999994" customHeight="1" x14ac:dyDescent="0.3">
      <c r="A38" s="446" t="s">
        <v>115</v>
      </c>
      <c r="B38" s="425">
        <v>0.05</v>
      </c>
      <c r="C38" s="102" t="s">
        <v>67</v>
      </c>
      <c r="D38" s="205">
        <v>8.3299999999999999E-2</v>
      </c>
      <c r="E38" s="205">
        <v>8.3299999999999999E-2</v>
      </c>
      <c r="F38" s="205">
        <v>8.3299999999999999E-2</v>
      </c>
      <c r="G38" s="205">
        <v>8.3299999999999999E-2</v>
      </c>
      <c r="H38" s="205">
        <v>8.3299999999999999E-2</v>
      </c>
      <c r="I38" s="205">
        <v>8.3299999999999999E-2</v>
      </c>
      <c r="J38" s="205">
        <v>8.3299999999999999E-2</v>
      </c>
      <c r="K38" s="205">
        <v>8.3299999999999999E-2</v>
      </c>
      <c r="L38" s="205">
        <v>8.3400000000000002E-2</v>
      </c>
      <c r="M38" s="205">
        <v>8.3400000000000002E-2</v>
      </c>
      <c r="N38" s="205">
        <v>8.3400000000000002E-2</v>
      </c>
      <c r="O38" s="205">
        <v>8.3400000000000002E-2</v>
      </c>
      <c r="P38" s="101">
        <f>SUM(D38:O38)</f>
        <v>1</v>
      </c>
      <c r="Q38" s="427" t="s">
        <v>651</v>
      </c>
      <c r="R38" s="428"/>
      <c r="S38" s="428"/>
      <c r="T38" s="428"/>
      <c r="U38" s="428"/>
      <c r="V38" s="428"/>
      <c r="W38" s="428"/>
      <c r="X38" s="428"/>
      <c r="Y38" s="428"/>
      <c r="Z38" s="428"/>
      <c r="AA38" s="428"/>
      <c r="AB38" s="428"/>
      <c r="AC38" s="428"/>
      <c r="AD38" s="429"/>
      <c r="AE38" s="97"/>
      <c r="AG38" s="98"/>
      <c r="AH38" s="98"/>
      <c r="AI38" s="98"/>
      <c r="AJ38" s="98"/>
      <c r="AK38" s="98"/>
      <c r="AL38" s="98"/>
      <c r="AM38" s="98"/>
      <c r="AN38" s="98"/>
      <c r="AO38" s="98"/>
    </row>
    <row r="39" spans="1:41" ht="77.099999999999994" customHeight="1" thickBot="1" x14ac:dyDescent="0.35">
      <c r="A39" s="543"/>
      <c r="B39" s="426"/>
      <c r="C39" s="91" t="s">
        <v>70</v>
      </c>
      <c r="D39" s="211">
        <v>8.3299999999999999E-2</v>
      </c>
      <c r="E39" s="211">
        <v>8.3299999999999999E-2</v>
      </c>
      <c r="F39" s="211">
        <v>8.3299999999999999E-2</v>
      </c>
      <c r="G39" s="211">
        <v>8.3299999999999999E-2</v>
      </c>
      <c r="H39" s="211">
        <v>8.3299999999999999E-2</v>
      </c>
      <c r="I39" s="211">
        <v>8.3299999999999999E-2</v>
      </c>
      <c r="J39" s="211">
        <v>8.3299999999999999E-2</v>
      </c>
      <c r="K39" s="211">
        <v>8.3299999999999999E-2</v>
      </c>
      <c r="L39" s="211">
        <v>8.3400000000000002E-2</v>
      </c>
      <c r="M39" s="211">
        <v>8.3400000000000002E-2</v>
      </c>
      <c r="N39" s="211">
        <v>8.3400000000000002E-2</v>
      </c>
      <c r="O39" s="211">
        <v>8.3400000000000002E-2</v>
      </c>
      <c r="P39" s="216">
        <f>SUM(D39:O39)</f>
        <v>1</v>
      </c>
      <c r="Q39" s="430"/>
      <c r="R39" s="431"/>
      <c r="S39" s="431"/>
      <c r="T39" s="431"/>
      <c r="U39" s="431"/>
      <c r="V39" s="431"/>
      <c r="W39" s="431"/>
      <c r="X39" s="431"/>
      <c r="Y39" s="431"/>
      <c r="Z39" s="431"/>
      <c r="AA39" s="431"/>
      <c r="AB39" s="431"/>
      <c r="AC39" s="431"/>
      <c r="AD39" s="432"/>
      <c r="AE39" s="97"/>
    </row>
  </sheetData>
  <mergeCells count="7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Y33:AA33"/>
    <mergeCell ref="AB33:AD33"/>
    <mergeCell ref="Q33:T33"/>
    <mergeCell ref="U33:X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AB34 Y34 Q34 U34" xr:uid="{737964E6-170E-40FF-8BAD-4444A3BC8A46}">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topLeftCell="P31" zoomScale="60" zoomScaleNormal="60" workbookViewId="0">
      <selection activeCell="Q40" sqref="Q40:AD41"/>
    </sheetView>
  </sheetViews>
  <sheetFormatPr baseColWidth="10" defaultColWidth="10.77734375" defaultRowHeight="14.4" x14ac:dyDescent="0.3"/>
  <cols>
    <col min="1" max="1" width="38.44140625" style="50" customWidth="1"/>
    <col min="2" max="2" width="15.44140625" style="50" customWidth="1"/>
    <col min="3" max="16" width="20.5546875" style="50" customWidth="1"/>
    <col min="17" max="30" width="20.777343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116</v>
      </c>
      <c r="D17" s="381"/>
      <c r="E17" s="381"/>
      <c r="F17" s="381"/>
      <c r="G17" s="381"/>
      <c r="H17" s="381"/>
      <c r="I17" s="381"/>
      <c r="J17" s="381"/>
      <c r="K17" s="381"/>
      <c r="L17" s="381"/>
      <c r="M17" s="381"/>
      <c r="N17" s="381"/>
      <c r="O17" s="381"/>
      <c r="P17" s="381"/>
      <c r="Q17" s="382"/>
      <c r="R17" s="329" t="s">
        <v>25</v>
      </c>
      <c r="S17" s="330"/>
      <c r="T17" s="330"/>
      <c r="U17" s="330"/>
      <c r="V17" s="331"/>
      <c r="W17" s="390">
        <v>6</v>
      </c>
      <c r="X17" s="391"/>
      <c r="Y17" s="330" t="s">
        <v>26</v>
      </c>
      <c r="Z17" s="330"/>
      <c r="AA17" s="330"/>
      <c r="AB17" s="331"/>
      <c r="AC17" s="385">
        <v>0.15</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v>2830749803</v>
      </c>
      <c r="D22" s="178">
        <v>0</v>
      </c>
      <c r="E22" s="178">
        <v>0</v>
      </c>
      <c r="F22" s="178">
        <v>0</v>
      </c>
      <c r="G22" s="178">
        <v>0</v>
      </c>
      <c r="H22" s="178">
        <v>0</v>
      </c>
      <c r="I22" s="178">
        <v>0</v>
      </c>
      <c r="J22" s="178">
        <v>0</v>
      </c>
      <c r="K22" s="178">
        <v>0</v>
      </c>
      <c r="L22" s="178">
        <v>0</v>
      </c>
      <c r="M22" s="178">
        <v>0</v>
      </c>
      <c r="N22" s="178">
        <v>0</v>
      </c>
      <c r="O22" s="228">
        <f>SUM(C22:N22)</f>
        <v>2830749803</v>
      </c>
      <c r="P22" s="180"/>
      <c r="Q22" s="179">
        <v>7421734368</v>
      </c>
      <c r="R22" s="178">
        <v>798000000</v>
      </c>
      <c r="S22" s="178"/>
      <c r="T22" s="178">
        <v>2134380000</v>
      </c>
      <c r="U22" s="178">
        <v>64838195</v>
      </c>
      <c r="V22" s="178"/>
      <c r="W22" s="178"/>
      <c r="X22" s="178"/>
      <c r="Y22" s="178"/>
      <c r="Z22" s="178">
        <v>234265656</v>
      </c>
      <c r="AA22" s="178">
        <v>-23800955</v>
      </c>
      <c r="AB22" s="178"/>
      <c r="AC22" s="228">
        <f>SUM(Q22:AB22)</f>
        <v>10629417264</v>
      </c>
      <c r="AD22" s="184"/>
      <c r="AE22" s="3"/>
      <c r="AF22" s="3"/>
    </row>
    <row r="23" spans="1:41" ht="32.1" customHeight="1" x14ac:dyDescent="0.3">
      <c r="A23" s="289" t="s">
        <v>47</v>
      </c>
      <c r="B23" s="290"/>
      <c r="C23" s="175">
        <f>+C22</f>
        <v>2830749803</v>
      </c>
      <c r="D23" s="174">
        <v>0</v>
      </c>
      <c r="E23" s="174">
        <v>0</v>
      </c>
      <c r="F23" s="174">
        <v>0</v>
      </c>
      <c r="G23" s="174">
        <v>0</v>
      </c>
      <c r="H23" s="174">
        <v>0</v>
      </c>
      <c r="I23" s="174">
        <v>0</v>
      </c>
      <c r="J23" s="174">
        <v>0</v>
      </c>
      <c r="K23" s="174">
        <v>0</v>
      </c>
      <c r="L23" s="174"/>
      <c r="M23" s="174"/>
      <c r="N23" s="229"/>
      <c r="O23" s="229">
        <f>SUM(C23:N23)</f>
        <v>2830749803</v>
      </c>
      <c r="P23" s="182">
        <f>+O23/O22</f>
        <v>1</v>
      </c>
      <c r="Q23" s="224">
        <v>7421734368</v>
      </c>
      <c r="R23" s="229">
        <v>340838152</v>
      </c>
      <c r="S23" s="229">
        <v>305691459</v>
      </c>
      <c r="T23" s="229">
        <v>0</v>
      </c>
      <c r="U23" s="229">
        <v>0</v>
      </c>
      <c r="V23" s="229">
        <v>1434111224</v>
      </c>
      <c r="W23" s="229">
        <v>916577360</v>
      </c>
      <c r="X23" s="229">
        <v>0</v>
      </c>
      <c r="Y23" s="229">
        <v>0</v>
      </c>
      <c r="Z23" s="229">
        <v>-20035299</v>
      </c>
      <c r="AA23" s="229">
        <v>76199045</v>
      </c>
      <c r="AB23" s="229">
        <v>128262572</v>
      </c>
      <c r="AC23" s="229">
        <f>SUM(Q23:AB23)</f>
        <v>10603378881</v>
      </c>
      <c r="AD23" s="182">
        <f>+AC23/AC22</f>
        <v>0.99755034708363666</v>
      </c>
      <c r="AE23" s="3"/>
      <c r="AF23" s="3"/>
    </row>
    <row r="24" spans="1:41" ht="32.1" customHeight="1" x14ac:dyDescent="0.3">
      <c r="A24" s="289" t="s">
        <v>49</v>
      </c>
      <c r="B24" s="290"/>
      <c r="C24" s="175">
        <v>765000000</v>
      </c>
      <c r="D24" s="174">
        <v>831000000</v>
      </c>
      <c r="E24" s="174">
        <v>788680678</v>
      </c>
      <c r="F24" s="174">
        <v>407979144</v>
      </c>
      <c r="G24" s="174">
        <v>38089981</v>
      </c>
      <c r="H24" s="178">
        <v>0</v>
      </c>
      <c r="I24" s="178">
        <v>0</v>
      </c>
      <c r="J24" s="178">
        <v>0</v>
      </c>
      <c r="K24" s="178">
        <v>0</v>
      </c>
      <c r="L24" s="178">
        <v>0</v>
      </c>
      <c r="M24" s="178">
        <v>0</v>
      </c>
      <c r="N24" s="178">
        <v>0</v>
      </c>
      <c r="O24" s="229">
        <f>SUM(C24:N24)</f>
        <v>2830749803</v>
      </c>
      <c r="P24" s="180"/>
      <c r="Q24" s="175"/>
      <c r="R24" s="174">
        <v>83000000</v>
      </c>
      <c r="S24" s="174">
        <v>482000000</v>
      </c>
      <c r="T24" s="174">
        <v>851000000</v>
      </c>
      <c r="U24" s="174">
        <v>882000000</v>
      </c>
      <c r="V24" s="174">
        <v>882000000</v>
      </c>
      <c r="W24" s="174">
        <v>882000000</v>
      </c>
      <c r="X24" s="174">
        <v>882000000</v>
      </c>
      <c r="Y24" s="174">
        <v>882000000</v>
      </c>
      <c r="Z24" s="174">
        <v>882000000</v>
      </c>
      <c r="AA24" s="174">
        <v>882000000</v>
      </c>
      <c r="AB24" s="174">
        <v>3039417264</v>
      </c>
      <c r="AC24" s="229">
        <f>SUM(Q24:AB24)</f>
        <v>10629417264</v>
      </c>
      <c r="AD24" s="182"/>
      <c r="AE24" s="3"/>
      <c r="AF24" s="3"/>
    </row>
    <row r="25" spans="1:41" ht="32.1" customHeight="1" thickBot="1" x14ac:dyDescent="0.35">
      <c r="A25" s="322" t="s">
        <v>51</v>
      </c>
      <c r="B25" s="323"/>
      <c r="C25" s="176">
        <v>747269337</v>
      </c>
      <c r="D25" s="177">
        <v>771794042</v>
      </c>
      <c r="E25" s="177">
        <v>762995036</v>
      </c>
      <c r="F25" s="177">
        <v>477486476</v>
      </c>
      <c r="G25" s="177">
        <v>71204912</v>
      </c>
      <c r="H25" s="174">
        <v>0</v>
      </c>
      <c r="I25" s="174">
        <v>0</v>
      </c>
      <c r="J25" s="174">
        <v>0</v>
      </c>
      <c r="K25" s="174">
        <v>0</v>
      </c>
      <c r="L25" s="177"/>
      <c r="M25" s="177"/>
      <c r="N25" s="230"/>
      <c r="O25" s="230">
        <f>SUM(C25:N25)</f>
        <v>2830749803</v>
      </c>
      <c r="P25" s="181">
        <f>+O25/O24</f>
        <v>1</v>
      </c>
      <c r="Q25" s="231">
        <v>0</v>
      </c>
      <c r="R25" s="230">
        <v>0</v>
      </c>
      <c r="S25" s="230">
        <v>29504974</v>
      </c>
      <c r="T25" s="230">
        <v>344890554</v>
      </c>
      <c r="U25" s="230">
        <v>742463867</v>
      </c>
      <c r="V25" s="230">
        <v>834233769</v>
      </c>
      <c r="W25" s="230">
        <v>717022606</v>
      </c>
      <c r="X25" s="230">
        <v>845530975</v>
      </c>
      <c r="Y25" s="230">
        <v>891577315</v>
      </c>
      <c r="Z25" s="230">
        <v>883743916</v>
      </c>
      <c r="AA25" s="230">
        <v>885570529</v>
      </c>
      <c r="AB25" s="230">
        <v>943906002</v>
      </c>
      <c r="AC25" s="230">
        <f>SUM(Q25:AB25)</f>
        <v>7118444507</v>
      </c>
      <c r="AD25" s="183">
        <f>+AC25/AC24</f>
        <v>0.669692827951062</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54" customHeight="1" thickBot="1" x14ac:dyDescent="0.35">
      <c r="A30" s="85" t="s">
        <v>116</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228.75" customHeight="1" x14ac:dyDescent="0.3">
      <c r="A34" s="402" t="s">
        <v>117</v>
      </c>
      <c r="B34" s="404">
        <v>0.15</v>
      </c>
      <c r="C34" s="90" t="s">
        <v>67</v>
      </c>
      <c r="D34" s="89">
        <v>6</v>
      </c>
      <c r="E34" s="89">
        <v>6</v>
      </c>
      <c r="F34" s="89">
        <v>6</v>
      </c>
      <c r="G34" s="89">
        <v>6</v>
      </c>
      <c r="H34" s="89">
        <v>6</v>
      </c>
      <c r="I34" s="89">
        <v>6</v>
      </c>
      <c r="J34" s="89">
        <v>6</v>
      </c>
      <c r="K34" s="89">
        <v>6</v>
      </c>
      <c r="L34" s="89">
        <v>6</v>
      </c>
      <c r="M34" s="89">
        <v>6</v>
      </c>
      <c r="N34" s="89">
        <v>6</v>
      </c>
      <c r="O34" s="89">
        <v>6</v>
      </c>
      <c r="P34" s="202">
        <v>6</v>
      </c>
      <c r="Q34" s="538" t="s">
        <v>689</v>
      </c>
      <c r="R34" s="539"/>
      <c r="S34" s="539"/>
      <c r="T34" s="540"/>
      <c r="U34" s="538" t="s">
        <v>692</v>
      </c>
      <c r="V34" s="539"/>
      <c r="W34" s="539"/>
      <c r="X34" s="540"/>
      <c r="Y34" s="538" t="s">
        <v>623</v>
      </c>
      <c r="Z34" s="539"/>
      <c r="AA34" s="540"/>
      <c r="AB34" s="532" t="s">
        <v>119</v>
      </c>
      <c r="AC34" s="533"/>
      <c r="AD34" s="541"/>
      <c r="AG34" s="87"/>
      <c r="AH34" s="87"/>
      <c r="AI34" s="87"/>
      <c r="AJ34" s="87"/>
      <c r="AK34" s="87"/>
      <c r="AL34" s="87"/>
      <c r="AM34" s="87"/>
      <c r="AN34" s="87"/>
      <c r="AO34" s="87"/>
    </row>
    <row r="35" spans="1:41" ht="189" customHeight="1" thickBot="1" x14ac:dyDescent="0.35">
      <c r="A35" s="403"/>
      <c r="B35" s="405"/>
      <c r="C35" s="91" t="s">
        <v>70</v>
      </c>
      <c r="D35" s="219">
        <v>6</v>
      </c>
      <c r="E35" s="219">
        <v>6</v>
      </c>
      <c r="F35" s="219">
        <v>6</v>
      </c>
      <c r="G35" s="219">
        <v>6</v>
      </c>
      <c r="H35" s="219">
        <v>6</v>
      </c>
      <c r="I35" s="219">
        <v>5</v>
      </c>
      <c r="J35" s="219">
        <v>6</v>
      </c>
      <c r="K35" s="219">
        <v>6</v>
      </c>
      <c r="L35" s="219">
        <v>6</v>
      </c>
      <c r="M35" s="219">
        <v>6</v>
      </c>
      <c r="N35" s="219">
        <v>6</v>
      </c>
      <c r="O35" s="219">
        <v>6</v>
      </c>
      <c r="P35" s="220">
        <f>MAX(D35:O35)</f>
        <v>6</v>
      </c>
      <c r="Q35" s="535"/>
      <c r="R35" s="536"/>
      <c r="S35" s="536"/>
      <c r="T35" s="537"/>
      <c r="U35" s="535"/>
      <c r="V35" s="536"/>
      <c r="W35" s="536"/>
      <c r="X35" s="537"/>
      <c r="Y35" s="535"/>
      <c r="Z35" s="536"/>
      <c r="AA35" s="537"/>
      <c r="AB35" s="535"/>
      <c r="AC35" s="536"/>
      <c r="AD35" s="542"/>
      <c r="AE35" s="49"/>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544" t="s">
        <v>74</v>
      </c>
      <c r="R36" s="545"/>
      <c r="S36" s="545"/>
      <c r="T36" s="545"/>
      <c r="U36" s="545"/>
      <c r="V36" s="545"/>
      <c r="W36" s="545"/>
      <c r="X36" s="545"/>
      <c r="Y36" s="545"/>
      <c r="Z36" s="545"/>
      <c r="AA36" s="545"/>
      <c r="AB36" s="545"/>
      <c r="AC36" s="545"/>
      <c r="AD36" s="546"/>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457" t="s">
        <v>89</v>
      </c>
      <c r="R37" s="458"/>
      <c r="S37" s="458"/>
      <c r="T37" s="458"/>
      <c r="U37" s="458"/>
      <c r="V37" s="458"/>
      <c r="W37" s="458"/>
      <c r="X37" s="458"/>
      <c r="Y37" s="458"/>
      <c r="Z37" s="458"/>
      <c r="AA37" s="458"/>
      <c r="AB37" s="458"/>
      <c r="AC37" s="458"/>
      <c r="AD37" s="464"/>
      <c r="AG37" s="94"/>
      <c r="AH37" s="94"/>
      <c r="AI37" s="94"/>
      <c r="AJ37" s="94"/>
      <c r="AK37" s="94"/>
      <c r="AL37" s="94"/>
      <c r="AM37" s="94"/>
      <c r="AN37" s="94"/>
      <c r="AO37" s="94"/>
    </row>
    <row r="38" spans="1:41" ht="83.25" customHeight="1" x14ac:dyDescent="0.3">
      <c r="A38" s="433" t="s">
        <v>120</v>
      </c>
      <c r="B38" s="435">
        <v>0.05</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427" t="s">
        <v>690</v>
      </c>
      <c r="R38" s="428"/>
      <c r="S38" s="428"/>
      <c r="T38" s="428"/>
      <c r="U38" s="428"/>
      <c r="V38" s="428"/>
      <c r="W38" s="428"/>
      <c r="X38" s="428"/>
      <c r="Y38" s="428"/>
      <c r="Z38" s="428"/>
      <c r="AA38" s="428"/>
      <c r="AB38" s="428"/>
      <c r="AC38" s="428"/>
      <c r="AD38" s="429"/>
      <c r="AE38" s="97"/>
      <c r="AG38" s="98"/>
      <c r="AH38" s="98"/>
      <c r="AI38" s="98"/>
      <c r="AJ38" s="98"/>
      <c r="AK38" s="98"/>
      <c r="AL38" s="98"/>
      <c r="AM38" s="98"/>
      <c r="AN38" s="98"/>
      <c r="AO38" s="98"/>
    </row>
    <row r="39" spans="1:41" ht="83.25" customHeight="1" x14ac:dyDescent="0.3">
      <c r="A39" s="434"/>
      <c r="B39" s="436"/>
      <c r="C39" s="99" t="s">
        <v>70</v>
      </c>
      <c r="D39" s="210">
        <v>8.3299999999999999E-2</v>
      </c>
      <c r="E39" s="210">
        <v>8.3299999999999999E-2</v>
      </c>
      <c r="F39" s="210">
        <v>8.3299999999999999E-2</v>
      </c>
      <c r="G39" s="210">
        <v>8.3299999999999999E-2</v>
      </c>
      <c r="H39" s="210">
        <v>8.3299999999999999E-2</v>
      </c>
      <c r="I39" s="210">
        <v>8.3299999999999999E-2</v>
      </c>
      <c r="J39" s="210">
        <v>8.3299999999999999E-2</v>
      </c>
      <c r="K39" s="210">
        <v>8.3299999999999999E-2</v>
      </c>
      <c r="L39" s="210">
        <v>8.3400000000000002E-2</v>
      </c>
      <c r="M39" s="210">
        <v>8.3400000000000002E-2</v>
      </c>
      <c r="N39" s="210">
        <v>8.3400000000000002E-2</v>
      </c>
      <c r="O39" s="210">
        <v>8.3400000000000002E-2</v>
      </c>
      <c r="P39" s="215">
        <f>SUM(D39:O39)</f>
        <v>1</v>
      </c>
      <c r="Q39" s="437"/>
      <c r="R39" s="438"/>
      <c r="S39" s="438"/>
      <c r="T39" s="438"/>
      <c r="U39" s="438"/>
      <c r="V39" s="438"/>
      <c r="W39" s="438"/>
      <c r="X39" s="438"/>
      <c r="Y39" s="438"/>
      <c r="Z39" s="438"/>
      <c r="AA39" s="438"/>
      <c r="AB39" s="438"/>
      <c r="AC39" s="438"/>
      <c r="AD39" s="439"/>
      <c r="AE39" s="97"/>
    </row>
    <row r="40" spans="1:41" ht="78.75" customHeight="1" x14ac:dyDescent="0.3">
      <c r="A40" s="423" t="s">
        <v>121</v>
      </c>
      <c r="B40" s="425">
        <v>0.1</v>
      </c>
      <c r="C40" s="102" t="s">
        <v>67</v>
      </c>
      <c r="D40" s="205">
        <v>8.3299999999999999E-2</v>
      </c>
      <c r="E40" s="205">
        <v>8.3299999999999999E-2</v>
      </c>
      <c r="F40" s="205">
        <v>8.3299999999999999E-2</v>
      </c>
      <c r="G40" s="205">
        <v>8.3299999999999999E-2</v>
      </c>
      <c r="H40" s="205">
        <v>8.3299999999999999E-2</v>
      </c>
      <c r="I40" s="205">
        <v>8.3299999999999999E-2</v>
      </c>
      <c r="J40" s="205">
        <v>8.3299999999999999E-2</v>
      </c>
      <c r="K40" s="205">
        <v>8.3299999999999999E-2</v>
      </c>
      <c r="L40" s="205">
        <v>8.3400000000000002E-2</v>
      </c>
      <c r="M40" s="205">
        <v>8.3400000000000002E-2</v>
      </c>
      <c r="N40" s="205">
        <v>8.3400000000000002E-2</v>
      </c>
      <c r="O40" s="205">
        <v>8.3400000000000002E-2</v>
      </c>
      <c r="P40" s="101">
        <f>SUM(D40:O40)</f>
        <v>1</v>
      </c>
      <c r="Q40" s="427" t="s">
        <v>691</v>
      </c>
      <c r="R40" s="428"/>
      <c r="S40" s="428"/>
      <c r="T40" s="428"/>
      <c r="U40" s="428"/>
      <c r="V40" s="428"/>
      <c r="W40" s="428"/>
      <c r="X40" s="428"/>
      <c r="Y40" s="428"/>
      <c r="Z40" s="428"/>
      <c r="AA40" s="428"/>
      <c r="AB40" s="428"/>
      <c r="AC40" s="428"/>
      <c r="AD40" s="429"/>
      <c r="AE40" s="97"/>
    </row>
    <row r="41" spans="1:41" ht="78.75" customHeight="1" thickBot="1" x14ac:dyDescent="0.35">
      <c r="A41" s="424"/>
      <c r="B41" s="426"/>
      <c r="C41" s="91" t="s">
        <v>70</v>
      </c>
      <c r="D41" s="211">
        <v>8.3299999999999999E-2</v>
      </c>
      <c r="E41" s="211">
        <v>8.3299999999999999E-2</v>
      </c>
      <c r="F41" s="211">
        <v>8.3299999999999999E-2</v>
      </c>
      <c r="G41" s="211">
        <v>8.3299999999999999E-2</v>
      </c>
      <c r="H41" s="211">
        <v>8.3299999999999999E-2</v>
      </c>
      <c r="I41" s="211">
        <v>8.3299999999999999E-2</v>
      </c>
      <c r="J41" s="211">
        <v>8.3299999999999999E-2</v>
      </c>
      <c r="K41" s="211">
        <v>8.3299999999999999E-2</v>
      </c>
      <c r="L41" s="211">
        <v>8.3400000000000002E-2</v>
      </c>
      <c r="M41" s="211">
        <v>8.3400000000000002E-2</v>
      </c>
      <c r="N41" s="211">
        <v>8.3400000000000002E-2</v>
      </c>
      <c r="O41" s="211">
        <v>8.3400000000000002E-2</v>
      </c>
      <c r="P41" s="216">
        <f>SUM(D41:O41)</f>
        <v>1</v>
      </c>
      <c r="Q41" s="430"/>
      <c r="R41" s="431"/>
      <c r="S41" s="431"/>
      <c r="T41" s="431"/>
      <c r="U41" s="431"/>
      <c r="V41" s="431"/>
      <c r="W41" s="431"/>
      <c r="X41" s="431"/>
      <c r="Y41" s="431"/>
      <c r="Z41" s="431"/>
      <c r="AA41" s="431"/>
      <c r="AB41" s="431"/>
      <c r="AC41" s="431"/>
      <c r="AD41" s="432"/>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textLength" operator="lessThanOrEqual" allowBlank="1" showInputMessage="1" showErrorMessage="1" errorTitle="Máximo 2.000 caracteres" error="Máximo 2.000 caracteres" sqref="U34 Y34 AB34 Q34 Q38:AD41" xr:uid="{266DCC92-1F51-445E-9D0E-691E025D24D4}">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topLeftCell="Q29" zoomScale="60" zoomScaleNormal="60" workbookViewId="0">
      <selection activeCell="U34" sqref="U34:X35"/>
    </sheetView>
  </sheetViews>
  <sheetFormatPr baseColWidth="10" defaultColWidth="10.77734375" defaultRowHeight="14.4" x14ac:dyDescent="0.3"/>
  <cols>
    <col min="1" max="1" width="38.44140625" style="50" customWidth="1"/>
    <col min="2" max="2" width="15.44140625" style="50" customWidth="1"/>
    <col min="3" max="16" width="20.77734375" style="50" customWidth="1"/>
    <col min="17" max="30" width="20.55468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122</v>
      </c>
      <c r="D17" s="381"/>
      <c r="E17" s="381"/>
      <c r="F17" s="381"/>
      <c r="G17" s="381"/>
      <c r="H17" s="381"/>
      <c r="I17" s="381"/>
      <c r="J17" s="381"/>
      <c r="K17" s="381"/>
      <c r="L17" s="381"/>
      <c r="M17" s="381"/>
      <c r="N17" s="381"/>
      <c r="O17" s="381"/>
      <c r="P17" s="381"/>
      <c r="Q17" s="382"/>
      <c r="R17" s="329" t="s">
        <v>25</v>
      </c>
      <c r="S17" s="330"/>
      <c r="T17" s="330"/>
      <c r="U17" s="330"/>
      <c r="V17" s="331"/>
      <c r="W17" s="530">
        <v>1</v>
      </c>
      <c r="X17" s="531"/>
      <c r="Y17" s="330" t="s">
        <v>26</v>
      </c>
      <c r="Z17" s="330"/>
      <c r="AA17" s="330"/>
      <c r="AB17" s="331"/>
      <c r="AC17" s="385">
        <v>0.1</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v>2150867</v>
      </c>
      <c r="D22" s="178">
        <v>0</v>
      </c>
      <c r="E22" s="178">
        <v>-2150867</v>
      </c>
      <c r="F22" s="178">
        <v>0</v>
      </c>
      <c r="G22" s="178">
        <v>0</v>
      </c>
      <c r="H22" s="178">
        <v>0</v>
      </c>
      <c r="I22" s="178">
        <v>0</v>
      </c>
      <c r="J22" s="178">
        <v>0</v>
      </c>
      <c r="K22" s="178">
        <v>0</v>
      </c>
      <c r="L22" s="178">
        <v>0</v>
      </c>
      <c r="M22" s="178">
        <v>0</v>
      </c>
      <c r="N22" s="178">
        <v>0</v>
      </c>
      <c r="O22" s="228">
        <f>SUM(C22:N22)</f>
        <v>0</v>
      </c>
      <c r="P22" s="180"/>
      <c r="Q22" s="179">
        <v>782724500</v>
      </c>
      <c r="R22" s="178">
        <v>456665000</v>
      </c>
      <c r="S22" s="178"/>
      <c r="T22" s="178"/>
      <c r="U22" s="178">
        <v>-15068435</v>
      </c>
      <c r="V22" s="178"/>
      <c r="W22" s="178"/>
      <c r="X22" s="178"/>
      <c r="Y22" s="178"/>
      <c r="Z22" s="228">
        <v>49043333</v>
      </c>
      <c r="AA22" s="178"/>
      <c r="AB22" s="178"/>
      <c r="AC22" s="229">
        <f>SUM(Q22:AB22)</f>
        <v>1273364398</v>
      </c>
      <c r="AD22" s="184"/>
      <c r="AE22" s="3"/>
      <c r="AF22" s="3"/>
    </row>
    <row r="23" spans="1:41" ht="32.1" customHeight="1" x14ac:dyDescent="0.3">
      <c r="A23" s="289" t="s">
        <v>47</v>
      </c>
      <c r="B23" s="290"/>
      <c r="C23" s="175">
        <f>+C22</f>
        <v>2150867</v>
      </c>
      <c r="D23" s="174">
        <v>0</v>
      </c>
      <c r="E23" s="229">
        <v>-2150867</v>
      </c>
      <c r="F23" s="174">
        <v>0</v>
      </c>
      <c r="G23" s="174">
        <v>0</v>
      </c>
      <c r="H23" s="174">
        <v>0</v>
      </c>
      <c r="I23" s="174">
        <v>0</v>
      </c>
      <c r="J23" s="174">
        <v>0</v>
      </c>
      <c r="K23" s="174">
        <v>0</v>
      </c>
      <c r="L23" s="174"/>
      <c r="M23" s="174"/>
      <c r="N23" s="174"/>
      <c r="O23" s="229">
        <f>SUM(C23:N23)</f>
        <v>0</v>
      </c>
      <c r="P23" s="232"/>
      <c r="Q23" s="224">
        <v>1235379500</v>
      </c>
      <c r="R23" s="229">
        <v>0</v>
      </c>
      <c r="S23" s="229">
        <v>-13559000</v>
      </c>
      <c r="T23" s="229">
        <v>-2933000</v>
      </c>
      <c r="U23" s="229">
        <v>0</v>
      </c>
      <c r="V23" s="229">
        <v>0</v>
      </c>
      <c r="W23" s="229">
        <v>0</v>
      </c>
      <c r="X23" s="229">
        <v>0</v>
      </c>
      <c r="Y23" s="229">
        <v>0</v>
      </c>
      <c r="Z23" s="229"/>
      <c r="AA23" s="229">
        <v>12407365</v>
      </c>
      <c r="AB23" s="229">
        <v>42069533</v>
      </c>
      <c r="AC23" s="229">
        <f>SUM(Q23:AB23)</f>
        <v>1273364398</v>
      </c>
      <c r="AD23" s="182">
        <f>+AC23/AC22</f>
        <v>1</v>
      </c>
      <c r="AE23" s="3"/>
      <c r="AF23" s="3"/>
    </row>
    <row r="24" spans="1:41" ht="32.1" customHeight="1" x14ac:dyDescent="0.3">
      <c r="A24" s="289" t="s">
        <v>49</v>
      </c>
      <c r="B24" s="290"/>
      <c r="C24" s="175">
        <v>0</v>
      </c>
      <c r="D24" s="174">
        <v>0</v>
      </c>
      <c r="E24" s="174">
        <v>-2150867</v>
      </c>
      <c r="F24" s="174">
        <v>0</v>
      </c>
      <c r="G24" s="174">
        <v>0</v>
      </c>
      <c r="H24" s="174">
        <v>0</v>
      </c>
      <c r="I24" s="174">
        <v>0</v>
      </c>
      <c r="J24" s="174">
        <v>0</v>
      </c>
      <c r="K24" s="174">
        <v>2150867</v>
      </c>
      <c r="L24" s="174">
        <v>0</v>
      </c>
      <c r="M24" s="174">
        <v>0</v>
      </c>
      <c r="N24" s="174">
        <v>0</v>
      </c>
      <c r="O24" s="229">
        <f>SUM(C24:N24)</f>
        <v>0</v>
      </c>
      <c r="P24" s="180"/>
      <c r="Q24" s="175"/>
      <c r="R24" s="174">
        <v>34031500</v>
      </c>
      <c r="S24" s="174">
        <v>109578000</v>
      </c>
      <c r="T24" s="174">
        <v>109578000</v>
      </c>
      <c r="U24" s="174">
        <v>109578000</v>
      </c>
      <c r="V24" s="174">
        <v>109578000</v>
      </c>
      <c r="W24" s="174">
        <v>109578000</v>
      </c>
      <c r="X24" s="174">
        <v>109578000</v>
      </c>
      <c r="Y24" s="174">
        <v>109578000</v>
      </c>
      <c r="Z24" s="174">
        <v>109578000</v>
      </c>
      <c r="AA24" s="174">
        <v>109578000</v>
      </c>
      <c r="AB24" s="229">
        <v>253130898</v>
      </c>
      <c r="AC24" s="229">
        <f>SUM(Q24:AB24)</f>
        <v>1273364398</v>
      </c>
      <c r="AD24" s="182"/>
      <c r="AE24" s="3"/>
      <c r="AF24" s="3"/>
    </row>
    <row r="25" spans="1:41" ht="32.1" customHeight="1" thickBot="1" x14ac:dyDescent="0.35">
      <c r="A25" s="322" t="s">
        <v>51</v>
      </c>
      <c r="B25" s="323"/>
      <c r="C25" s="176">
        <v>0</v>
      </c>
      <c r="D25" s="177">
        <v>0</v>
      </c>
      <c r="E25" s="177">
        <v>0</v>
      </c>
      <c r="F25" s="177">
        <v>0</v>
      </c>
      <c r="G25" s="177">
        <v>0</v>
      </c>
      <c r="H25" s="177">
        <v>0</v>
      </c>
      <c r="I25" s="177">
        <v>0</v>
      </c>
      <c r="J25" s="177">
        <v>0</v>
      </c>
      <c r="K25" s="177">
        <v>0</v>
      </c>
      <c r="L25" s="177"/>
      <c r="M25" s="177"/>
      <c r="N25" s="177"/>
      <c r="O25" s="230">
        <f>SUM(C25:N25)</f>
        <v>0</v>
      </c>
      <c r="P25" s="181"/>
      <c r="Q25" s="231">
        <v>0</v>
      </c>
      <c r="R25" s="230">
        <v>22923065</v>
      </c>
      <c r="S25" s="230">
        <v>109218000</v>
      </c>
      <c r="T25" s="230">
        <v>105111800</v>
      </c>
      <c r="U25" s="230">
        <v>109218000</v>
      </c>
      <c r="V25" s="230">
        <v>105598000</v>
      </c>
      <c r="W25" s="230">
        <v>112838000</v>
      </c>
      <c r="X25" s="230">
        <v>109218000</v>
      </c>
      <c r="Y25" s="230">
        <v>106718533</v>
      </c>
      <c r="Z25" s="230">
        <v>105598000</v>
      </c>
      <c r="AA25" s="230">
        <v>112838000</v>
      </c>
      <c r="AB25" s="230">
        <v>218436000</v>
      </c>
      <c r="AC25" s="230">
        <f>SUM(Q25:AB25)</f>
        <v>1217715398</v>
      </c>
      <c r="AD25" s="183">
        <f>+AC25/AC24</f>
        <v>0.95629766303549502</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123</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107.1" customHeight="1" x14ac:dyDescent="0.3">
      <c r="A34" s="402" t="s">
        <v>123</v>
      </c>
      <c r="B34" s="404">
        <v>0.1</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38" t="s">
        <v>693</v>
      </c>
      <c r="R34" s="539"/>
      <c r="S34" s="539"/>
      <c r="T34" s="540"/>
      <c r="U34" s="538" t="s">
        <v>696</v>
      </c>
      <c r="V34" s="539"/>
      <c r="W34" s="539"/>
      <c r="X34" s="540"/>
      <c r="Y34" s="547" t="s">
        <v>68</v>
      </c>
      <c r="Z34" s="548"/>
      <c r="AA34" s="549"/>
      <c r="AB34" s="532" t="s">
        <v>124</v>
      </c>
      <c r="AC34" s="533"/>
      <c r="AD34" s="541"/>
      <c r="AG34" s="87"/>
      <c r="AH34" s="87"/>
      <c r="AI34" s="87"/>
      <c r="AJ34" s="87"/>
      <c r="AK34" s="87"/>
      <c r="AL34" s="87"/>
      <c r="AM34" s="87"/>
      <c r="AN34" s="87"/>
      <c r="AO34" s="87"/>
    </row>
    <row r="35" spans="1:41" ht="107.1" customHeight="1" thickBot="1" x14ac:dyDescent="0.35">
      <c r="A35" s="403"/>
      <c r="B35" s="405"/>
      <c r="C35" s="91" t="s">
        <v>70</v>
      </c>
      <c r="D35" s="217">
        <v>8.3299999999999999E-2</v>
      </c>
      <c r="E35" s="217">
        <v>8.3299999999999999E-2</v>
      </c>
      <c r="F35" s="217">
        <v>8.3299999999999999E-2</v>
      </c>
      <c r="G35" s="217">
        <v>8.3299999999999999E-2</v>
      </c>
      <c r="H35" s="217">
        <v>8.3299999999999999E-2</v>
      </c>
      <c r="I35" s="217">
        <v>8.3299999999999999E-2</v>
      </c>
      <c r="J35" s="217">
        <v>8.3299999999999999E-2</v>
      </c>
      <c r="K35" s="217">
        <v>8.3299999999999999E-2</v>
      </c>
      <c r="L35" s="217">
        <v>8.3400000000000002E-2</v>
      </c>
      <c r="M35" s="217">
        <v>8.3400000000000002E-2</v>
      </c>
      <c r="N35" s="217">
        <v>8.3400000000000002E-2</v>
      </c>
      <c r="O35" s="217">
        <v>8.3400000000000002E-2</v>
      </c>
      <c r="P35" s="218">
        <f>SUM(D35:O35)</f>
        <v>1</v>
      </c>
      <c r="Q35" s="535"/>
      <c r="R35" s="536"/>
      <c r="S35" s="536"/>
      <c r="T35" s="537"/>
      <c r="U35" s="535"/>
      <c r="V35" s="536"/>
      <c r="W35" s="536"/>
      <c r="X35" s="537"/>
      <c r="Y35" s="550"/>
      <c r="Z35" s="551"/>
      <c r="AA35" s="552"/>
      <c r="AB35" s="535"/>
      <c r="AC35" s="536"/>
      <c r="AD35" s="542"/>
      <c r="AE35" s="49"/>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544" t="s">
        <v>74</v>
      </c>
      <c r="R36" s="545"/>
      <c r="S36" s="545"/>
      <c r="T36" s="545"/>
      <c r="U36" s="545"/>
      <c r="V36" s="545"/>
      <c r="W36" s="545"/>
      <c r="X36" s="545"/>
      <c r="Y36" s="545"/>
      <c r="Z36" s="545"/>
      <c r="AA36" s="545"/>
      <c r="AB36" s="545"/>
      <c r="AC36" s="545"/>
      <c r="AD36" s="546"/>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457" t="s">
        <v>89</v>
      </c>
      <c r="R37" s="458"/>
      <c r="S37" s="458"/>
      <c r="T37" s="458"/>
      <c r="U37" s="458"/>
      <c r="V37" s="458"/>
      <c r="W37" s="458"/>
      <c r="X37" s="458"/>
      <c r="Y37" s="458"/>
      <c r="Z37" s="458"/>
      <c r="AA37" s="458"/>
      <c r="AB37" s="458"/>
      <c r="AC37" s="458"/>
      <c r="AD37" s="464"/>
      <c r="AG37" s="94"/>
      <c r="AH37" s="94"/>
      <c r="AI37" s="94"/>
      <c r="AJ37" s="94"/>
      <c r="AK37" s="94"/>
      <c r="AL37" s="94"/>
      <c r="AM37" s="94"/>
      <c r="AN37" s="94"/>
      <c r="AO37" s="94"/>
    </row>
    <row r="38" spans="1:41" ht="89.25" customHeight="1" x14ac:dyDescent="0.3">
      <c r="A38" s="445" t="s">
        <v>125</v>
      </c>
      <c r="B38" s="435">
        <v>0.05</v>
      </c>
      <c r="C38" s="90" t="s">
        <v>67</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96">
        <f>SUM(D38:O38)</f>
        <v>1</v>
      </c>
      <c r="Q38" s="553" t="s">
        <v>694</v>
      </c>
      <c r="R38" s="554"/>
      <c r="S38" s="554"/>
      <c r="T38" s="554"/>
      <c r="U38" s="554"/>
      <c r="V38" s="554"/>
      <c r="W38" s="554"/>
      <c r="X38" s="554"/>
      <c r="Y38" s="554"/>
      <c r="Z38" s="554"/>
      <c r="AA38" s="554"/>
      <c r="AB38" s="554"/>
      <c r="AC38" s="554"/>
      <c r="AD38" s="555"/>
      <c r="AE38" s="97"/>
      <c r="AG38" s="98"/>
      <c r="AH38" s="98"/>
      <c r="AI38" s="98"/>
      <c r="AJ38" s="98"/>
      <c r="AK38" s="98"/>
      <c r="AL38" s="98"/>
      <c r="AM38" s="98"/>
      <c r="AN38" s="98"/>
      <c r="AO38" s="98"/>
    </row>
    <row r="39" spans="1:41" ht="89.25" customHeight="1" x14ac:dyDescent="0.3">
      <c r="A39" s="446"/>
      <c r="B39" s="436"/>
      <c r="C39" s="99" t="s">
        <v>70</v>
      </c>
      <c r="D39" s="210">
        <v>8.3299999999999999E-2</v>
      </c>
      <c r="E39" s="210">
        <v>8.3299999999999999E-2</v>
      </c>
      <c r="F39" s="210">
        <v>8.3299999999999999E-2</v>
      </c>
      <c r="G39" s="210">
        <v>8.3299999999999999E-2</v>
      </c>
      <c r="H39" s="210">
        <v>8.3299999999999999E-2</v>
      </c>
      <c r="I39" s="210">
        <v>8.3299999999999999E-2</v>
      </c>
      <c r="J39" s="210">
        <v>8.3299999999999999E-2</v>
      </c>
      <c r="K39" s="210">
        <v>8.3299999999999999E-2</v>
      </c>
      <c r="L39" s="210">
        <v>8.3400000000000002E-2</v>
      </c>
      <c r="M39" s="210">
        <v>8.3400000000000002E-2</v>
      </c>
      <c r="N39" s="210">
        <v>8.3400000000000002E-2</v>
      </c>
      <c r="O39" s="210">
        <v>8.3400000000000002E-2</v>
      </c>
      <c r="P39" s="215">
        <f>SUM(D39:O39)</f>
        <v>1</v>
      </c>
      <c r="Q39" s="559"/>
      <c r="R39" s="560"/>
      <c r="S39" s="560"/>
      <c r="T39" s="560"/>
      <c r="U39" s="560"/>
      <c r="V39" s="560"/>
      <c r="W39" s="560"/>
      <c r="X39" s="560"/>
      <c r="Y39" s="560"/>
      <c r="Z39" s="560"/>
      <c r="AA39" s="560"/>
      <c r="AB39" s="560"/>
      <c r="AC39" s="560"/>
      <c r="AD39" s="561"/>
      <c r="AE39" s="97"/>
    </row>
    <row r="40" spans="1:41" ht="78" customHeight="1" x14ac:dyDescent="0.3">
      <c r="A40" s="446" t="s">
        <v>126</v>
      </c>
      <c r="B40" s="425">
        <v>0.05</v>
      </c>
      <c r="C40" s="102" t="s">
        <v>67</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553" t="s">
        <v>695</v>
      </c>
      <c r="R40" s="554"/>
      <c r="S40" s="554"/>
      <c r="T40" s="554"/>
      <c r="U40" s="554"/>
      <c r="V40" s="554"/>
      <c r="W40" s="554"/>
      <c r="X40" s="554"/>
      <c r="Y40" s="554"/>
      <c r="Z40" s="554"/>
      <c r="AA40" s="554"/>
      <c r="AB40" s="554"/>
      <c r="AC40" s="554"/>
      <c r="AD40" s="555"/>
      <c r="AE40" s="97"/>
    </row>
    <row r="41" spans="1:41" ht="78" customHeight="1" thickBot="1" x14ac:dyDescent="0.35">
      <c r="A41" s="543"/>
      <c r="B41" s="426"/>
      <c r="C41" s="91" t="s">
        <v>70</v>
      </c>
      <c r="D41" s="211">
        <v>8.3299999999999999E-2</v>
      </c>
      <c r="E41" s="211">
        <v>8.3299999999999999E-2</v>
      </c>
      <c r="F41" s="211">
        <v>8.3299999999999999E-2</v>
      </c>
      <c r="G41" s="211">
        <v>8.3299999999999999E-2</v>
      </c>
      <c r="H41" s="211">
        <v>8.3299999999999999E-2</v>
      </c>
      <c r="I41" s="211">
        <v>8.3299999999999999E-2</v>
      </c>
      <c r="J41" s="211">
        <v>8.3299999999999999E-2</v>
      </c>
      <c r="K41" s="211">
        <v>8.3299999999999999E-2</v>
      </c>
      <c r="L41" s="211">
        <v>8.3400000000000002E-2</v>
      </c>
      <c r="M41" s="211">
        <v>8.3400000000000002E-2</v>
      </c>
      <c r="N41" s="211">
        <v>8.3400000000000002E-2</v>
      </c>
      <c r="O41" s="211">
        <v>8.3400000000000002E-2</v>
      </c>
      <c r="P41" s="216">
        <f>SUM(D41:O41)</f>
        <v>1</v>
      </c>
      <c r="Q41" s="556"/>
      <c r="R41" s="557"/>
      <c r="S41" s="557"/>
      <c r="T41" s="557"/>
      <c r="U41" s="557"/>
      <c r="V41" s="557"/>
      <c r="W41" s="557"/>
      <c r="X41" s="557"/>
      <c r="Y41" s="557"/>
      <c r="Z41" s="557"/>
      <c r="AA41" s="557"/>
      <c r="AB41" s="557"/>
      <c r="AC41" s="557"/>
      <c r="AD41" s="558"/>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Y34 Q34 U34 AB34 Q38:AD41" xr:uid="{C5033329-C208-4173-BB19-F4E24F3B7EA1}">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topLeftCell="O5" zoomScale="60" zoomScaleNormal="60" workbookViewId="0">
      <selection activeCell="Z23" sqref="Z23"/>
    </sheetView>
  </sheetViews>
  <sheetFormatPr baseColWidth="10" defaultColWidth="10.77734375" defaultRowHeight="14.4" x14ac:dyDescent="0.3"/>
  <cols>
    <col min="1" max="1" width="38.44140625" style="50" customWidth="1"/>
    <col min="2" max="2" width="15.44140625" style="50" customWidth="1"/>
    <col min="3" max="30" width="20.777343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127</v>
      </c>
      <c r="D17" s="381"/>
      <c r="E17" s="381"/>
      <c r="F17" s="381"/>
      <c r="G17" s="381"/>
      <c r="H17" s="381"/>
      <c r="I17" s="381"/>
      <c r="J17" s="381"/>
      <c r="K17" s="381"/>
      <c r="L17" s="381"/>
      <c r="M17" s="381"/>
      <c r="N17" s="381"/>
      <c r="O17" s="381"/>
      <c r="P17" s="381"/>
      <c r="Q17" s="382"/>
      <c r="R17" s="329" t="s">
        <v>25</v>
      </c>
      <c r="S17" s="330"/>
      <c r="T17" s="330"/>
      <c r="U17" s="330"/>
      <c r="V17" s="331"/>
      <c r="W17" s="390">
        <v>4</v>
      </c>
      <c r="X17" s="391"/>
      <c r="Y17" s="330" t="s">
        <v>26</v>
      </c>
      <c r="Z17" s="330"/>
      <c r="AA17" s="330"/>
      <c r="AB17" s="331"/>
      <c r="AC17" s="385">
        <v>0.15</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v>12009414.144525547</v>
      </c>
      <c r="D22" s="178">
        <v>0</v>
      </c>
      <c r="E22" s="178">
        <v>0</v>
      </c>
      <c r="F22" s="178">
        <v>0</v>
      </c>
      <c r="G22" s="178">
        <v>0</v>
      </c>
      <c r="H22" s="178">
        <v>0</v>
      </c>
      <c r="I22" s="178">
        <v>0</v>
      </c>
      <c r="J22" s="178">
        <v>0</v>
      </c>
      <c r="K22" s="178">
        <v>0</v>
      </c>
      <c r="L22" s="178">
        <v>0</v>
      </c>
      <c r="M22" s="178">
        <v>0</v>
      </c>
      <c r="N22" s="178">
        <v>0</v>
      </c>
      <c r="O22" s="228">
        <f>SUM(C22:N22)</f>
        <v>12009414.144525547</v>
      </c>
      <c r="P22" s="180"/>
      <c r="Q22" s="179">
        <v>695659000</v>
      </c>
      <c r="R22" s="178">
        <v>1099835000</v>
      </c>
      <c r="S22" s="178">
        <v>203597064</v>
      </c>
      <c r="T22" s="178">
        <v>380159908.125</v>
      </c>
      <c r="U22" s="178">
        <v>-290397270</v>
      </c>
      <c r="V22" s="178"/>
      <c r="W22" s="178"/>
      <c r="X22" s="178"/>
      <c r="Y22" s="178"/>
      <c r="Z22" s="178">
        <v>34832744</v>
      </c>
      <c r="AA22" s="178"/>
      <c r="AB22" s="228">
        <v>7500000</v>
      </c>
      <c r="AC22" s="228">
        <f>SUM(Q22:AB22)</f>
        <v>2131186446.125</v>
      </c>
      <c r="AD22" s="184"/>
      <c r="AE22" s="3"/>
      <c r="AF22" s="3"/>
    </row>
    <row r="23" spans="1:41" ht="32.1" customHeight="1" x14ac:dyDescent="0.3">
      <c r="A23" s="289" t="s">
        <v>47</v>
      </c>
      <c r="B23" s="290"/>
      <c r="C23" s="175">
        <f>+C22</f>
        <v>12009414.144525547</v>
      </c>
      <c r="D23" s="174">
        <v>0</v>
      </c>
      <c r="E23" s="174">
        <v>0</v>
      </c>
      <c r="F23" s="174">
        <v>0</v>
      </c>
      <c r="G23" s="174">
        <v>0</v>
      </c>
      <c r="H23" s="174">
        <v>0</v>
      </c>
      <c r="I23" s="174">
        <v>0</v>
      </c>
      <c r="J23" s="174">
        <v>0</v>
      </c>
      <c r="K23" s="174">
        <v>0</v>
      </c>
      <c r="L23" s="174"/>
      <c r="M23" s="174"/>
      <c r="N23" s="174"/>
      <c r="O23" s="229">
        <f>SUM(C23:N23)</f>
        <v>12009414.144525547</v>
      </c>
      <c r="P23" s="182">
        <f>+O23/O22</f>
        <v>1</v>
      </c>
      <c r="Q23" s="175">
        <v>1114631000</v>
      </c>
      <c r="R23" s="174">
        <v>409308786</v>
      </c>
      <c r="S23" s="174">
        <v>161637700</v>
      </c>
      <c r="T23" s="174">
        <v>46814067</v>
      </c>
      <c r="U23" s="174">
        <v>198980962</v>
      </c>
      <c r="V23" s="174">
        <v>29249798</v>
      </c>
      <c r="W23" s="174">
        <v>0</v>
      </c>
      <c r="X23" s="174">
        <v>0</v>
      </c>
      <c r="Y23" s="174">
        <v>0</v>
      </c>
      <c r="Z23" s="174"/>
      <c r="AA23" s="174">
        <v>125274733</v>
      </c>
      <c r="AB23" s="229">
        <v>45228667</v>
      </c>
      <c r="AC23" s="229">
        <f>SUM(Q23:AB23)</f>
        <v>2131125713</v>
      </c>
      <c r="AD23" s="182">
        <f>+AC23/AC22</f>
        <v>0.99997150266927115</v>
      </c>
      <c r="AE23" s="3"/>
      <c r="AF23" s="3"/>
    </row>
    <row r="24" spans="1:41" ht="32.1" customHeight="1" x14ac:dyDescent="0.3">
      <c r="A24" s="289" t="s">
        <v>49</v>
      </c>
      <c r="B24" s="290"/>
      <c r="C24" s="175">
        <v>3277189.0481751822</v>
      </c>
      <c r="D24" s="174">
        <v>3277189.0481751822</v>
      </c>
      <c r="E24" s="174">
        <v>3277189.0481751822</v>
      </c>
      <c r="F24" s="174">
        <v>2029689</v>
      </c>
      <c r="G24" s="174">
        <v>148158</v>
      </c>
      <c r="H24" s="174">
        <v>0</v>
      </c>
      <c r="I24" s="174">
        <v>0</v>
      </c>
      <c r="J24" s="174">
        <v>0</v>
      </c>
      <c r="K24" s="174">
        <v>0</v>
      </c>
      <c r="L24" s="174">
        <v>0</v>
      </c>
      <c r="M24" s="174">
        <v>0</v>
      </c>
      <c r="N24" s="174">
        <v>0</v>
      </c>
      <c r="O24" s="229">
        <f>SUM(C24:N24)</f>
        <v>12009414.144525547</v>
      </c>
      <c r="P24" s="180"/>
      <c r="Q24" s="175"/>
      <c r="R24" s="174">
        <v>32933000</v>
      </c>
      <c r="S24" s="174">
        <v>165506000</v>
      </c>
      <c r="T24" s="174">
        <v>186666700</v>
      </c>
      <c r="U24" s="174">
        <v>353589577</v>
      </c>
      <c r="V24" s="174">
        <v>171247041</v>
      </c>
      <c r="W24" s="174">
        <v>167127041</v>
      </c>
      <c r="X24" s="174">
        <v>167127041</v>
      </c>
      <c r="Y24" s="174">
        <v>167127041</v>
      </c>
      <c r="Z24" s="174">
        <v>167127041</v>
      </c>
      <c r="AA24" s="174">
        <v>167127041</v>
      </c>
      <c r="AB24" s="229">
        <f>378108923+7500000</f>
        <v>385608923</v>
      </c>
      <c r="AC24" s="229">
        <f>SUM(Q24:AB24)</f>
        <v>2131186446</v>
      </c>
      <c r="AD24" s="182"/>
      <c r="AE24" s="3"/>
      <c r="AF24" s="3"/>
    </row>
    <row r="25" spans="1:41" ht="32.1" customHeight="1" thickBot="1" x14ac:dyDescent="0.35">
      <c r="A25" s="322" t="s">
        <v>51</v>
      </c>
      <c r="B25" s="323"/>
      <c r="C25" s="176">
        <v>3277189</v>
      </c>
      <c r="D25" s="177">
        <v>3277189</v>
      </c>
      <c r="E25" s="177">
        <v>3277189</v>
      </c>
      <c r="F25" s="177">
        <v>0</v>
      </c>
      <c r="G25" s="177">
        <v>2177847</v>
      </c>
      <c r="H25" s="177">
        <v>0</v>
      </c>
      <c r="I25" s="177">
        <v>0</v>
      </c>
      <c r="J25" s="177">
        <v>0</v>
      </c>
      <c r="K25" s="177">
        <v>0</v>
      </c>
      <c r="L25" s="177"/>
      <c r="M25" s="177"/>
      <c r="N25" s="177"/>
      <c r="O25" s="230">
        <f>SUM(C25:N25)</f>
        <v>12009414</v>
      </c>
      <c r="P25" s="181">
        <f>+O25/O24</f>
        <v>0.9999999879656456</v>
      </c>
      <c r="Q25" s="176">
        <v>0</v>
      </c>
      <c r="R25" s="177">
        <v>32042366</v>
      </c>
      <c r="S25" s="177">
        <v>120845133</v>
      </c>
      <c r="T25" s="177">
        <v>145059733</v>
      </c>
      <c r="U25" s="177">
        <v>161055275</v>
      </c>
      <c r="V25" s="177">
        <v>174786000</v>
      </c>
      <c r="W25" s="177">
        <v>350013108</v>
      </c>
      <c r="X25" s="177">
        <v>150098030</v>
      </c>
      <c r="Y25" s="177">
        <v>173221827</v>
      </c>
      <c r="Z25" s="177">
        <v>153364694</v>
      </c>
      <c r="AA25" s="177">
        <v>186705694</v>
      </c>
      <c r="AB25" s="177">
        <v>387118760.66666663</v>
      </c>
      <c r="AC25" s="230">
        <f>SUM(Q25:AB25)</f>
        <v>2034310620.6666665</v>
      </c>
      <c r="AD25" s="183">
        <f>+AC25/AC24</f>
        <v>0.95454371178309683</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128</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152.55000000000001" customHeight="1" x14ac:dyDescent="0.3">
      <c r="A34" s="402" t="s">
        <v>128</v>
      </c>
      <c r="B34" s="404">
        <v>0.15</v>
      </c>
      <c r="C34" s="90" t="s">
        <v>67</v>
      </c>
      <c r="D34" s="89">
        <v>4</v>
      </c>
      <c r="E34" s="89">
        <v>4</v>
      </c>
      <c r="F34" s="89">
        <v>4</v>
      </c>
      <c r="G34" s="89">
        <v>4</v>
      </c>
      <c r="H34" s="89">
        <v>4</v>
      </c>
      <c r="I34" s="89">
        <v>4</v>
      </c>
      <c r="J34" s="89">
        <v>4</v>
      </c>
      <c r="K34" s="89">
        <v>4</v>
      </c>
      <c r="L34" s="89">
        <v>4</v>
      </c>
      <c r="M34" s="89">
        <v>4</v>
      </c>
      <c r="N34" s="89">
        <v>4</v>
      </c>
      <c r="O34" s="89">
        <v>4</v>
      </c>
      <c r="P34" s="202">
        <v>4</v>
      </c>
      <c r="Q34" s="532" t="s">
        <v>751</v>
      </c>
      <c r="R34" s="533"/>
      <c r="S34" s="533"/>
      <c r="T34" s="534"/>
      <c r="U34" s="532" t="s">
        <v>749</v>
      </c>
      <c r="V34" s="533"/>
      <c r="W34" s="533"/>
      <c r="X34" s="534"/>
      <c r="Y34" s="538" t="s">
        <v>68</v>
      </c>
      <c r="Z34" s="539"/>
      <c r="AA34" s="540"/>
      <c r="AB34" s="532" t="s">
        <v>129</v>
      </c>
      <c r="AC34" s="533"/>
      <c r="AD34" s="541"/>
      <c r="AG34" s="87"/>
      <c r="AH34" s="87"/>
      <c r="AI34" s="87"/>
      <c r="AJ34" s="87"/>
      <c r="AK34" s="87"/>
      <c r="AL34" s="87"/>
      <c r="AM34" s="87"/>
      <c r="AN34" s="87"/>
      <c r="AO34" s="87"/>
    </row>
    <row r="35" spans="1:41" ht="152.55000000000001" customHeight="1" thickBot="1" x14ac:dyDescent="0.35">
      <c r="A35" s="403"/>
      <c r="B35" s="405"/>
      <c r="C35" s="91" t="s">
        <v>70</v>
      </c>
      <c r="D35" s="219">
        <v>4</v>
      </c>
      <c r="E35" s="219">
        <v>4</v>
      </c>
      <c r="F35" s="219">
        <v>4</v>
      </c>
      <c r="G35" s="219">
        <v>4</v>
      </c>
      <c r="H35" s="219">
        <v>4</v>
      </c>
      <c r="I35" s="219">
        <v>4</v>
      </c>
      <c r="J35" s="219">
        <v>4</v>
      </c>
      <c r="K35" s="219">
        <v>4</v>
      </c>
      <c r="L35" s="219">
        <v>4</v>
      </c>
      <c r="M35" s="219">
        <v>4</v>
      </c>
      <c r="N35" s="219">
        <v>4</v>
      </c>
      <c r="O35" s="219">
        <v>4</v>
      </c>
      <c r="P35" s="222">
        <f>MIN(D35:O35)</f>
        <v>4</v>
      </c>
      <c r="Q35" s="535"/>
      <c r="R35" s="536"/>
      <c r="S35" s="536"/>
      <c r="T35" s="537"/>
      <c r="U35" s="535"/>
      <c r="V35" s="536"/>
      <c r="W35" s="536"/>
      <c r="X35" s="537"/>
      <c r="Y35" s="535"/>
      <c r="Z35" s="536"/>
      <c r="AA35" s="537"/>
      <c r="AB35" s="535"/>
      <c r="AC35" s="536"/>
      <c r="AD35" s="542"/>
      <c r="AE35" s="49"/>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384" t="s">
        <v>74</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0" t="s">
        <v>89</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89.25" customHeight="1" x14ac:dyDescent="0.3">
      <c r="A38" s="445" t="s">
        <v>130</v>
      </c>
      <c r="B38" s="435">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5" si="0">SUM(D38:O38)</f>
        <v>1</v>
      </c>
      <c r="Q38" s="427" t="s">
        <v>714</v>
      </c>
      <c r="R38" s="428"/>
      <c r="S38" s="428"/>
      <c r="T38" s="428"/>
      <c r="U38" s="428"/>
      <c r="V38" s="428"/>
      <c r="W38" s="428"/>
      <c r="X38" s="428"/>
      <c r="Y38" s="428"/>
      <c r="Z38" s="428"/>
      <c r="AA38" s="428"/>
      <c r="AB38" s="428"/>
      <c r="AC38" s="428"/>
      <c r="AD38" s="429"/>
      <c r="AE38" s="97"/>
      <c r="AG38" s="98"/>
      <c r="AH38" s="98"/>
      <c r="AI38" s="98"/>
      <c r="AJ38" s="98"/>
      <c r="AK38" s="98"/>
      <c r="AL38" s="98"/>
      <c r="AM38" s="98"/>
      <c r="AN38" s="98"/>
      <c r="AO38" s="98"/>
    </row>
    <row r="39" spans="1:41" ht="89.25" customHeight="1" x14ac:dyDescent="0.3">
      <c r="A39" s="446"/>
      <c r="B39" s="436"/>
      <c r="C39" s="99" t="s">
        <v>70</v>
      </c>
      <c r="D39" s="210">
        <v>8.3299999999999999E-2</v>
      </c>
      <c r="E39" s="210">
        <v>8.3299999999999999E-2</v>
      </c>
      <c r="F39" s="210">
        <v>8.3299999999999999E-2</v>
      </c>
      <c r="G39" s="210">
        <v>8.3299999999999999E-2</v>
      </c>
      <c r="H39" s="210">
        <v>8.3299999999999999E-2</v>
      </c>
      <c r="I39" s="210">
        <v>8.3299999999999999E-2</v>
      </c>
      <c r="J39" s="210">
        <v>8.3299999999999999E-2</v>
      </c>
      <c r="K39" s="210">
        <v>8.3299999999999999E-2</v>
      </c>
      <c r="L39" s="210">
        <v>8.3400000000000002E-2</v>
      </c>
      <c r="M39" s="210">
        <v>8.3400000000000002E-2</v>
      </c>
      <c r="N39" s="210">
        <v>8.3400000000000002E-2</v>
      </c>
      <c r="O39" s="210">
        <v>8.3400000000000002E-2</v>
      </c>
      <c r="P39" s="215">
        <f t="shared" si="0"/>
        <v>1</v>
      </c>
      <c r="Q39" s="437"/>
      <c r="R39" s="438"/>
      <c r="S39" s="438"/>
      <c r="T39" s="438"/>
      <c r="U39" s="438"/>
      <c r="V39" s="438"/>
      <c r="W39" s="438"/>
      <c r="X39" s="438"/>
      <c r="Y39" s="438"/>
      <c r="Z39" s="438"/>
      <c r="AA39" s="438"/>
      <c r="AB39" s="438"/>
      <c r="AC39" s="438"/>
      <c r="AD39" s="439"/>
      <c r="AE39" s="97"/>
    </row>
    <row r="40" spans="1:41" ht="80.25" customHeight="1" x14ac:dyDescent="0.3">
      <c r="A40" s="446" t="s">
        <v>131</v>
      </c>
      <c r="B40" s="425">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27" t="s">
        <v>752</v>
      </c>
      <c r="R40" s="428"/>
      <c r="S40" s="428"/>
      <c r="T40" s="428"/>
      <c r="U40" s="428"/>
      <c r="V40" s="428"/>
      <c r="W40" s="428"/>
      <c r="X40" s="428"/>
      <c r="Y40" s="428"/>
      <c r="Z40" s="428"/>
      <c r="AA40" s="428"/>
      <c r="AB40" s="428"/>
      <c r="AC40" s="428"/>
      <c r="AD40" s="429"/>
      <c r="AE40" s="97"/>
    </row>
    <row r="41" spans="1:41" ht="80.25" customHeight="1" x14ac:dyDescent="0.3">
      <c r="A41" s="446"/>
      <c r="B41" s="436"/>
      <c r="C41" s="99" t="s">
        <v>70</v>
      </c>
      <c r="D41" s="210">
        <v>0</v>
      </c>
      <c r="E41" s="210">
        <v>9.0999999999999998E-2</v>
      </c>
      <c r="F41" s="210">
        <v>9.0999999999999998E-2</v>
      </c>
      <c r="G41" s="210">
        <v>9.0999999999999998E-2</v>
      </c>
      <c r="H41" s="210">
        <v>9.0999999999999998E-2</v>
      </c>
      <c r="I41" s="210">
        <v>9.0999999999999998E-2</v>
      </c>
      <c r="J41" s="210">
        <v>9.0999999999999998E-2</v>
      </c>
      <c r="K41" s="210">
        <v>9.0999999999999998E-2</v>
      </c>
      <c r="L41" s="210">
        <v>9.0999999999999998E-2</v>
      </c>
      <c r="M41" s="210">
        <v>9.0999999999999998E-2</v>
      </c>
      <c r="N41" s="210">
        <v>9.0999999999999998E-2</v>
      </c>
      <c r="O41" s="210">
        <v>0.09</v>
      </c>
      <c r="P41" s="215">
        <f t="shared" si="0"/>
        <v>0.99999999999999978</v>
      </c>
      <c r="Q41" s="437"/>
      <c r="R41" s="438"/>
      <c r="S41" s="438"/>
      <c r="T41" s="438"/>
      <c r="U41" s="438"/>
      <c r="V41" s="438"/>
      <c r="W41" s="438"/>
      <c r="X41" s="438"/>
      <c r="Y41" s="438"/>
      <c r="Z41" s="438"/>
      <c r="AA41" s="438"/>
      <c r="AB41" s="438"/>
      <c r="AC41" s="438"/>
      <c r="AD41" s="439"/>
      <c r="AE41" s="97"/>
    </row>
    <row r="42" spans="1:41" ht="97.5" customHeight="1" x14ac:dyDescent="0.3">
      <c r="A42" s="423" t="s">
        <v>132</v>
      </c>
      <c r="B42" s="425">
        <v>0.03</v>
      </c>
      <c r="C42" s="102" t="s">
        <v>67</v>
      </c>
      <c r="D42" s="203">
        <v>0</v>
      </c>
      <c r="E42" s="203">
        <v>9.0999999999999998E-2</v>
      </c>
      <c r="F42" s="203">
        <v>9.0999999999999998E-2</v>
      </c>
      <c r="G42" s="203">
        <v>9.0999999999999998E-2</v>
      </c>
      <c r="H42" s="203">
        <v>9.0999999999999998E-2</v>
      </c>
      <c r="I42" s="203">
        <v>9.0999999999999998E-2</v>
      </c>
      <c r="J42" s="203">
        <v>9.0999999999999998E-2</v>
      </c>
      <c r="K42" s="203">
        <v>9.0999999999999998E-2</v>
      </c>
      <c r="L42" s="203">
        <v>9.0999999999999998E-2</v>
      </c>
      <c r="M42" s="203">
        <v>9.0999999999999998E-2</v>
      </c>
      <c r="N42" s="203">
        <v>9.0999999999999998E-2</v>
      </c>
      <c r="O42" s="203">
        <v>0.09</v>
      </c>
      <c r="P42" s="101">
        <f t="shared" si="0"/>
        <v>0.99999999999999978</v>
      </c>
      <c r="Q42" s="563" t="s">
        <v>750</v>
      </c>
      <c r="R42" s="564"/>
      <c r="S42" s="564"/>
      <c r="T42" s="564"/>
      <c r="U42" s="564"/>
      <c r="V42" s="564"/>
      <c r="W42" s="564"/>
      <c r="X42" s="564"/>
      <c r="Y42" s="564"/>
      <c r="Z42" s="564"/>
      <c r="AA42" s="564"/>
      <c r="AB42" s="564"/>
      <c r="AC42" s="564"/>
      <c r="AD42" s="565"/>
      <c r="AE42" s="97"/>
    </row>
    <row r="43" spans="1:41" ht="97.5" customHeight="1" x14ac:dyDescent="0.3">
      <c r="A43" s="433"/>
      <c r="B43" s="436"/>
      <c r="C43" s="99" t="s">
        <v>70</v>
      </c>
      <c r="D43" s="210">
        <v>0</v>
      </c>
      <c r="E43" s="210">
        <v>9.0999999999999998E-2</v>
      </c>
      <c r="F43" s="210">
        <v>9.0999999999999998E-2</v>
      </c>
      <c r="G43" s="210">
        <v>9.0999999999999998E-2</v>
      </c>
      <c r="H43" s="210">
        <v>9.0999999999999998E-2</v>
      </c>
      <c r="I43" s="210">
        <v>9.0999999999999998E-2</v>
      </c>
      <c r="J43" s="210">
        <v>9.0999999999999998E-2</v>
      </c>
      <c r="K43" s="210">
        <v>9.0999999999999998E-2</v>
      </c>
      <c r="L43" s="210">
        <v>9.0999999999999998E-2</v>
      </c>
      <c r="M43" s="210">
        <v>9.0999999999999998E-2</v>
      </c>
      <c r="N43" s="210">
        <v>9.0999999999999998E-2</v>
      </c>
      <c r="O43" s="210">
        <v>0.09</v>
      </c>
      <c r="P43" s="215">
        <f t="shared" si="0"/>
        <v>0.99999999999999978</v>
      </c>
      <c r="Q43" s="566"/>
      <c r="R43" s="567"/>
      <c r="S43" s="567"/>
      <c r="T43" s="567"/>
      <c r="U43" s="567"/>
      <c r="V43" s="567"/>
      <c r="W43" s="567"/>
      <c r="X43" s="567"/>
      <c r="Y43" s="567"/>
      <c r="Z43" s="567"/>
      <c r="AA43" s="567"/>
      <c r="AB43" s="567"/>
      <c r="AC43" s="567"/>
      <c r="AD43" s="568"/>
      <c r="AE43" s="97"/>
    </row>
    <row r="44" spans="1:41" ht="72" customHeight="1" x14ac:dyDescent="0.3">
      <c r="A44" s="478" t="s">
        <v>133</v>
      </c>
      <c r="B44" s="425">
        <v>0.06</v>
      </c>
      <c r="C44" s="102" t="s">
        <v>67</v>
      </c>
      <c r="D44" s="203">
        <v>8.3299999999999999E-2</v>
      </c>
      <c r="E44" s="203">
        <v>8.3299999999999999E-2</v>
      </c>
      <c r="F44" s="203">
        <v>8.3299999999999999E-2</v>
      </c>
      <c r="G44" s="203">
        <v>8.3299999999999999E-2</v>
      </c>
      <c r="H44" s="203">
        <v>8.3299999999999999E-2</v>
      </c>
      <c r="I44" s="203">
        <v>8.3299999999999999E-2</v>
      </c>
      <c r="J44" s="203">
        <v>8.3299999999999999E-2</v>
      </c>
      <c r="K44" s="203">
        <v>8.3299999999999999E-2</v>
      </c>
      <c r="L44" s="203">
        <v>8.3400000000000002E-2</v>
      </c>
      <c r="M44" s="203">
        <v>8.3400000000000002E-2</v>
      </c>
      <c r="N44" s="203">
        <v>8.3400000000000002E-2</v>
      </c>
      <c r="O44" s="203">
        <v>8.3400000000000002E-2</v>
      </c>
      <c r="P44" s="101">
        <f t="shared" si="0"/>
        <v>1</v>
      </c>
      <c r="Q44" s="427" t="s">
        <v>715</v>
      </c>
      <c r="R44" s="428"/>
      <c r="S44" s="428"/>
      <c r="T44" s="428"/>
      <c r="U44" s="428"/>
      <c r="V44" s="428"/>
      <c r="W44" s="428"/>
      <c r="X44" s="428"/>
      <c r="Y44" s="428"/>
      <c r="Z44" s="428"/>
      <c r="AA44" s="428"/>
      <c r="AB44" s="428"/>
      <c r="AC44" s="428"/>
      <c r="AD44" s="429"/>
      <c r="AE44" s="97"/>
    </row>
    <row r="45" spans="1:41" ht="72" customHeight="1" thickBot="1" x14ac:dyDescent="0.35">
      <c r="A45" s="562"/>
      <c r="B45" s="426"/>
      <c r="C45" s="91" t="s">
        <v>70</v>
      </c>
      <c r="D45" s="211">
        <v>8.3299999999999999E-2</v>
      </c>
      <c r="E45" s="211">
        <v>8.3299999999999999E-2</v>
      </c>
      <c r="F45" s="211">
        <v>8.3299999999999999E-2</v>
      </c>
      <c r="G45" s="211">
        <v>8.3299999999999999E-2</v>
      </c>
      <c r="H45" s="211">
        <v>8.3299999999999999E-2</v>
      </c>
      <c r="I45" s="211">
        <v>8.3299999999999999E-2</v>
      </c>
      <c r="J45" s="211">
        <v>8.3299999999999999E-2</v>
      </c>
      <c r="K45" s="211">
        <v>8.3299999999999999E-2</v>
      </c>
      <c r="L45" s="211">
        <v>8.3400000000000002E-2</v>
      </c>
      <c r="M45" s="211">
        <v>8.3400000000000002E-2</v>
      </c>
      <c r="N45" s="211">
        <v>8.3400000000000002E-2</v>
      </c>
      <c r="O45" s="211">
        <v>8.3400000000000002E-2</v>
      </c>
      <c r="P45" s="216">
        <f t="shared" si="0"/>
        <v>1</v>
      </c>
      <c r="Q45" s="430"/>
      <c r="R45" s="431"/>
      <c r="S45" s="431"/>
      <c r="T45" s="431"/>
      <c r="U45" s="431"/>
      <c r="V45" s="431"/>
      <c r="W45" s="431"/>
      <c r="X45" s="431"/>
      <c r="Y45" s="431"/>
      <c r="Z45" s="431"/>
      <c r="AA45" s="431"/>
      <c r="AB45" s="431"/>
      <c r="AC45" s="431"/>
      <c r="AD45" s="432"/>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4 Y34 AB34 U34 Q38:AD45" xr:uid="{08507389-2639-41BF-BD10-0876017629B6}">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45"/>
  <sheetViews>
    <sheetView showGridLines="0" topLeftCell="N4" zoomScale="60" zoomScaleNormal="60" zoomScalePageLayoutView="80" workbookViewId="0">
      <selection activeCell="AA22" sqref="AA22:AB25"/>
    </sheetView>
  </sheetViews>
  <sheetFormatPr baseColWidth="10" defaultColWidth="10.77734375" defaultRowHeight="14.4" x14ac:dyDescent="0.3"/>
  <cols>
    <col min="1" max="1" width="38.44140625" style="50" customWidth="1"/>
    <col min="2" max="2" width="15.44140625" style="50" customWidth="1"/>
    <col min="3" max="30" width="20.55468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134</v>
      </c>
      <c r="D17" s="381"/>
      <c r="E17" s="381"/>
      <c r="F17" s="381"/>
      <c r="G17" s="381"/>
      <c r="H17" s="381"/>
      <c r="I17" s="381"/>
      <c r="J17" s="381"/>
      <c r="K17" s="381"/>
      <c r="L17" s="381"/>
      <c r="M17" s="381"/>
      <c r="N17" s="381"/>
      <c r="O17" s="381"/>
      <c r="P17" s="381"/>
      <c r="Q17" s="382"/>
      <c r="R17" s="329" t="s">
        <v>25</v>
      </c>
      <c r="S17" s="330"/>
      <c r="T17" s="330"/>
      <c r="U17" s="330"/>
      <c r="V17" s="331"/>
      <c r="W17" s="390">
        <v>1</v>
      </c>
      <c r="X17" s="391"/>
      <c r="Y17" s="330" t="s">
        <v>26</v>
      </c>
      <c r="Z17" s="330"/>
      <c r="AA17" s="330"/>
      <c r="AB17" s="331"/>
      <c r="AC17" s="385">
        <v>0.1</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v>100659479</v>
      </c>
      <c r="D22" s="178">
        <v>0</v>
      </c>
      <c r="E22" s="178">
        <v>0</v>
      </c>
      <c r="F22" s="178">
        <v>0</v>
      </c>
      <c r="G22" s="178">
        <v>0</v>
      </c>
      <c r="H22" s="178">
        <v>0</v>
      </c>
      <c r="I22" s="178">
        <v>0</v>
      </c>
      <c r="J22" s="178">
        <v>0</v>
      </c>
      <c r="K22" s="178">
        <v>0</v>
      </c>
      <c r="L22" s="178">
        <v>0</v>
      </c>
      <c r="M22" s="178">
        <v>0</v>
      </c>
      <c r="N22" s="178">
        <v>0</v>
      </c>
      <c r="O22" s="178">
        <f>SUM(C22:N22)</f>
        <v>100659479</v>
      </c>
      <c r="P22" s="180"/>
      <c r="Q22" s="179">
        <v>81213000</v>
      </c>
      <c r="R22" s="178">
        <v>445189000</v>
      </c>
      <c r="S22" s="178">
        <v>1955804524</v>
      </c>
      <c r="T22" s="178"/>
      <c r="U22" s="178">
        <v>472090960</v>
      </c>
      <c r="V22" s="178"/>
      <c r="W22" s="178"/>
      <c r="X22" s="178"/>
      <c r="Y22" s="178"/>
      <c r="Z22" s="178"/>
      <c r="AA22" s="228">
        <v>64959759</v>
      </c>
      <c r="AB22" s="228"/>
      <c r="AC22" s="178">
        <f>SUM(Q22:AB22)</f>
        <v>3019257243</v>
      </c>
      <c r="AD22" s="184"/>
      <c r="AE22" s="3"/>
      <c r="AF22" s="3"/>
    </row>
    <row r="23" spans="1:41" ht="32.1" customHeight="1" x14ac:dyDescent="0.3">
      <c r="A23" s="289" t="s">
        <v>47</v>
      </c>
      <c r="B23" s="290"/>
      <c r="C23" s="175">
        <f>+C22</f>
        <v>100659479</v>
      </c>
      <c r="D23" s="174">
        <v>0</v>
      </c>
      <c r="E23" s="174">
        <v>0</v>
      </c>
      <c r="F23" s="174">
        <v>0</v>
      </c>
      <c r="G23" s="174">
        <v>0</v>
      </c>
      <c r="H23" s="174">
        <v>0</v>
      </c>
      <c r="I23" s="174">
        <v>0</v>
      </c>
      <c r="J23" s="174">
        <v>0</v>
      </c>
      <c r="K23" s="174">
        <v>0</v>
      </c>
      <c r="L23" s="174"/>
      <c r="M23" s="174"/>
      <c r="N23" s="174"/>
      <c r="O23" s="174">
        <f>SUM(C23:N23)</f>
        <v>100659479</v>
      </c>
      <c r="P23" s="182">
        <f>+O23/O22</f>
        <v>1</v>
      </c>
      <c r="Q23" s="175">
        <v>283755242</v>
      </c>
      <c r="R23" s="174">
        <v>229097000</v>
      </c>
      <c r="S23" s="174">
        <v>275013560</v>
      </c>
      <c r="T23" s="174">
        <v>675387134</v>
      </c>
      <c r="U23" s="174">
        <v>471700800</v>
      </c>
      <c r="V23" s="174">
        <v>582876682</v>
      </c>
      <c r="W23" s="174">
        <v>42327900</v>
      </c>
      <c r="X23" s="174">
        <v>-8893800</v>
      </c>
      <c r="Y23" s="174">
        <v>10046700</v>
      </c>
      <c r="Z23" s="229">
        <v>27580167</v>
      </c>
      <c r="AA23" s="229">
        <v>-29627767</v>
      </c>
      <c r="AB23" s="229">
        <v>-2089100</v>
      </c>
      <c r="AC23" s="229">
        <f>SUM(Q23:AB23)</f>
        <v>2557174518</v>
      </c>
      <c r="AD23" s="182">
        <f>+AC23/AC22</f>
        <v>0.84695483431518925</v>
      </c>
      <c r="AE23" s="3"/>
      <c r="AF23" s="3"/>
      <c r="AG23" s="252"/>
    </row>
    <row r="24" spans="1:41" ht="32.1" customHeight="1" x14ac:dyDescent="0.3">
      <c r="A24" s="289" t="s">
        <v>49</v>
      </c>
      <c r="B24" s="290"/>
      <c r="C24" s="175">
        <v>69980614</v>
      </c>
      <c r="D24" s="174">
        <v>18548898</v>
      </c>
      <c r="E24" s="174">
        <v>12129967</v>
      </c>
      <c r="F24" s="174">
        <v>0</v>
      </c>
      <c r="G24" s="174">
        <v>0</v>
      </c>
      <c r="H24" s="174">
        <v>0</v>
      </c>
      <c r="I24" s="174">
        <v>0</v>
      </c>
      <c r="J24" s="174">
        <v>0</v>
      </c>
      <c r="K24" s="174">
        <v>0</v>
      </c>
      <c r="L24" s="174">
        <v>0</v>
      </c>
      <c r="M24" s="174">
        <v>0</v>
      </c>
      <c r="N24" s="174">
        <v>0</v>
      </c>
      <c r="O24" s="174">
        <f>SUM(C24:N24)</f>
        <v>100659479</v>
      </c>
      <c r="P24" s="180"/>
      <c r="Q24" s="175"/>
      <c r="R24" s="174">
        <v>3531000</v>
      </c>
      <c r="S24" s="174">
        <v>136068000</v>
      </c>
      <c r="T24" s="174">
        <v>280282000</v>
      </c>
      <c r="U24" s="174">
        <v>317536620</v>
      </c>
      <c r="V24" s="174">
        <v>317536620</v>
      </c>
      <c r="W24" s="174">
        <v>317536620</v>
      </c>
      <c r="X24" s="174">
        <v>225492452.80000001</v>
      </c>
      <c r="Y24" s="174">
        <v>225492452.80000001</v>
      </c>
      <c r="Z24" s="174">
        <v>225492452.80000001</v>
      </c>
      <c r="AA24" s="229">
        <v>225492452.80000001</v>
      </c>
      <c r="AB24" s="229">
        <v>744796571.39999998</v>
      </c>
      <c r="AC24" s="229">
        <f>SUM(Q24:AB24)</f>
        <v>3019257242.5999999</v>
      </c>
      <c r="AD24" s="182"/>
      <c r="AE24" s="3"/>
      <c r="AF24" s="3"/>
    </row>
    <row r="25" spans="1:41" ht="32.1" customHeight="1" thickBot="1" x14ac:dyDescent="0.35">
      <c r="A25" s="322" t="s">
        <v>51</v>
      </c>
      <c r="B25" s="323"/>
      <c r="C25" s="176">
        <v>72667247</v>
      </c>
      <c r="D25" s="177">
        <v>27992232</v>
      </c>
      <c r="E25" s="177">
        <v>0</v>
      </c>
      <c r="F25" s="177">
        <v>0</v>
      </c>
      <c r="G25" s="177">
        <v>0</v>
      </c>
      <c r="H25" s="177">
        <v>0</v>
      </c>
      <c r="I25" s="177">
        <v>0</v>
      </c>
      <c r="J25" s="177">
        <v>0</v>
      </c>
      <c r="K25" s="177">
        <v>0</v>
      </c>
      <c r="L25" s="177"/>
      <c r="M25" s="177"/>
      <c r="N25" s="177"/>
      <c r="O25" s="177">
        <f>SUM(C25:N25)</f>
        <v>100659479</v>
      </c>
      <c r="P25" s="181">
        <f>+O25/O24</f>
        <v>1</v>
      </c>
      <c r="Q25" s="176">
        <v>0</v>
      </c>
      <c r="R25" s="177">
        <v>235400</v>
      </c>
      <c r="S25" s="177">
        <v>102463080</v>
      </c>
      <c r="T25" s="177">
        <v>36335000</v>
      </c>
      <c r="U25" s="177">
        <v>236225126</v>
      </c>
      <c r="V25" s="177">
        <v>198401062</v>
      </c>
      <c r="W25" s="177">
        <v>192673600</v>
      </c>
      <c r="X25" s="177">
        <v>206179000</v>
      </c>
      <c r="Y25" s="177">
        <v>216503633</v>
      </c>
      <c r="Z25" s="177">
        <v>310808803</v>
      </c>
      <c r="AA25" s="230">
        <v>265759842</v>
      </c>
      <c r="AB25" s="230">
        <v>541375351</v>
      </c>
      <c r="AC25" s="177">
        <f>SUM(Q25:AB25)</f>
        <v>2306959897</v>
      </c>
      <c r="AD25" s="183">
        <f>+AC25/AC24</f>
        <v>0.764081928644605</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134</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167.1" customHeight="1" x14ac:dyDescent="0.3">
      <c r="A34" s="402" t="s">
        <v>134</v>
      </c>
      <c r="B34" s="404">
        <v>0.1</v>
      </c>
      <c r="C34" s="90" t="s">
        <v>67</v>
      </c>
      <c r="D34" s="89">
        <v>1</v>
      </c>
      <c r="E34" s="89">
        <v>1</v>
      </c>
      <c r="F34" s="89">
        <v>1</v>
      </c>
      <c r="G34" s="89">
        <v>1</v>
      </c>
      <c r="H34" s="89">
        <v>1</v>
      </c>
      <c r="I34" s="89">
        <v>1</v>
      </c>
      <c r="J34" s="89">
        <v>1</v>
      </c>
      <c r="K34" s="89">
        <v>1</v>
      </c>
      <c r="L34" s="89">
        <v>1</v>
      </c>
      <c r="M34" s="89">
        <v>1</v>
      </c>
      <c r="N34" s="89">
        <v>1</v>
      </c>
      <c r="O34" s="89">
        <v>1</v>
      </c>
      <c r="P34" s="202">
        <v>1</v>
      </c>
      <c r="Q34" s="569" t="s">
        <v>665</v>
      </c>
      <c r="R34" s="569"/>
      <c r="S34" s="569"/>
      <c r="T34" s="569"/>
      <c r="U34" s="569" t="s">
        <v>765</v>
      </c>
      <c r="V34" s="569"/>
      <c r="W34" s="569"/>
      <c r="X34" s="569"/>
      <c r="Y34" s="569" t="s">
        <v>663</v>
      </c>
      <c r="Z34" s="569"/>
      <c r="AA34" s="569"/>
      <c r="AB34" s="569" t="s">
        <v>622</v>
      </c>
      <c r="AC34" s="569"/>
      <c r="AD34" s="569"/>
      <c r="AG34" s="87"/>
      <c r="AH34" s="87"/>
      <c r="AI34" s="87"/>
      <c r="AJ34" s="87"/>
      <c r="AK34" s="87"/>
      <c r="AL34" s="87"/>
      <c r="AM34" s="87"/>
      <c r="AN34" s="87"/>
      <c r="AO34" s="87"/>
    </row>
    <row r="35" spans="1:41" ht="167.1" customHeight="1" thickBot="1" x14ac:dyDescent="0.35">
      <c r="A35" s="403"/>
      <c r="B35" s="405"/>
      <c r="C35" s="91" t="s">
        <v>70</v>
      </c>
      <c r="D35" s="219">
        <v>0</v>
      </c>
      <c r="E35" s="219">
        <v>1</v>
      </c>
      <c r="F35" s="219">
        <v>1</v>
      </c>
      <c r="G35" s="219">
        <v>1</v>
      </c>
      <c r="H35" s="219">
        <v>1</v>
      </c>
      <c r="I35" s="219">
        <v>1</v>
      </c>
      <c r="J35" s="219">
        <v>1</v>
      </c>
      <c r="K35" s="219">
        <v>1</v>
      </c>
      <c r="L35" s="219">
        <v>1</v>
      </c>
      <c r="M35" s="219">
        <v>1</v>
      </c>
      <c r="N35" s="219">
        <v>1</v>
      </c>
      <c r="O35" s="219">
        <v>1</v>
      </c>
      <c r="P35" s="220">
        <f>MAX(D35:O35)</f>
        <v>1</v>
      </c>
      <c r="Q35" s="569"/>
      <c r="R35" s="569"/>
      <c r="S35" s="569"/>
      <c r="T35" s="569"/>
      <c r="U35" s="569"/>
      <c r="V35" s="569"/>
      <c r="W35" s="569"/>
      <c r="X35" s="569"/>
      <c r="Y35" s="569"/>
      <c r="Z35" s="569"/>
      <c r="AA35" s="569"/>
      <c r="AB35" s="569"/>
      <c r="AC35" s="569"/>
      <c r="AD35" s="569"/>
      <c r="AE35" s="49"/>
      <c r="AG35" s="87"/>
      <c r="AH35" s="87"/>
      <c r="AI35" s="87"/>
      <c r="AJ35" s="87"/>
      <c r="AK35" s="87"/>
      <c r="AL35" s="87"/>
      <c r="AM35" s="87"/>
      <c r="AN35" s="87"/>
      <c r="AO35" s="87"/>
    </row>
    <row r="36" spans="1:41" ht="60" customHeight="1" x14ac:dyDescent="0.3">
      <c r="A36" s="383" t="s">
        <v>71</v>
      </c>
      <c r="B36" s="396" t="s">
        <v>72</v>
      </c>
      <c r="C36" s="398" t="s">
        <v>73</v>
      </c>
      <c r="D36" s="398"/>
      <c r="E36" s="398"/>
      <c r="F36" s="398"/>
      <c r="G36" s="398"/>
      <c r="H36" s="398"/>
      <c r="I36" s="398"/>
      <c r="J36" s="398"/>
      <c r="K36" s="398"/>
      <c r="L36" s="398"/>
      <c r="M36" s="398"/>
      <c r="N36" s="398"/>
      <c r="O36" s="398"/>
      <c r="P36" s="398"/>
      <c r="Q36" s="384" t="s">
        <v>74</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0" t="s">
        <v>89</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279" customHeight="1" x14ac:dyDescent="0.3">
      <c r="A38" s="433" t="s">
        <v>135</v>
      </c>
      <c r="B38" s="435">
        <v>0.02</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5" si="0">SUM(D38:O38)</f>
        <v>0.99999999999999978</v>
      </c>
      <c r="Q38" s="570" t="s">
        <v>662</v>
      </c>
      <c r="R38" s="571"/>
      <c r="S38" s="571"/>
      <c r="T38" s="571"/>
      <c r="U38" s="571"/>
      <c r="V38" s="571"/>
      <c r="W38" s="571"/>
      <c r="X38" s="571"/>
      <c r="Y38" s="571"/>
      <c r="Z38" s="571"/>
      <c r="AA38" s="571"/>
      <c r="AB38" s="571"/>
      <c r="AC38" s="571"/>
      <c r="AD38" s="572"/>
      <c r="AE38" s="97"/>
      <c r="AG38" s="98"/>
      <c r="AH38" s="98"/>
      <c r="AI38" s="98"/>
      <c r="AJ38" s="98"/>
      <c r="AK38" s="98"/>
      <c r="AL38" s="98"/>
      <c r="AM38" s="98"/>
      <c r="AN38" s="98"/>
      <c r="AO38" s="98"/>
    </row>
    <row r="39" spans="1:41" ht="279" customHeight="1" x14ac:dyDescent="0.3">
      <c r="A39" s="434"/>
      <c r="B39" s="436"/>
      <c r="C39" s="99" t="s">
        <v>70</v>
      </c>
      <c r="D39" s="210">
        <v>0</v>
      </c>
      <c r="E39" s="210">
        <v>9.0999999999999998E-2</v>
      </c>
      <c r="F39" s="210">
        <v>9.0999999999999998E-2</v>
      </c>
      <c r="G39" s="210">
        <v>9.0999999999999998E-2</v>
      </c>
      <c r="H39" s="210">
        <v>9.0999999999999998E-2</v>
      </c>
      <c r="I39" s="210">
        <v>9.0999999999999998E-2</v>
      </c>
      <c r="J39" s="210">
        <v>9.0999999999999998E-2</v>
      </c>
      <c r="K39" s="210">
        <v>9.0999999999999998E-2</v>
      </c>
      <c r="L39" s="210">
        <v>9.0999999999999998E-2</v>
      </c>
      <c r="M39" s="210">
        <v>9.0999999999999998E-2</v>
      </c>
      <c r="N39" s="210">
        <v>9.0999999999999998E-2</v>
      </c>
      <c r="O39" s="210">
        <v>0.09</v>
      </c>
      <c r="P39" s="215">
        <f t="shared" si="0"/>
        <v>0.99999999999999978</v>
      </c>
      <c r="Q39" s="570"/>
      <c r="R39" s="571"/>
      <c r="S39" s="571"/>
      <c r="T39" s="571"/>
      <c r="U39" s="571"/>
      <c r="V39" s="571"/>
      <c r="W39" s="571"/>
      <c r="X39" s="571"/>
      <c r="Y39" s="571"/>
      <c r="Z39" s="571"/>
      <c r="AA39" s="571"/>
      <c r="AB39" s="571"/>
      <c r="AC39" s="571"/>
      <c r="AD39" s="572"/>
      <c r="AE39" s="97"/>
    </row>
    <row r="40" spans="1:41" ht="241.5" customHeight="1" x14ac:dyDescent="0.3">
      <c r="A40" s="434" t="s">
        <v>136</v>
      </c>
      <c r="B40" s="425">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74" t="s">
        <v>664</v>
      </c>
      <c r="R40" s="575"/>
      <c r="S40" s="575"/>
      <c r="T40" s="575"/>
      <c r="U40" s="575"/>
      <c r="V40" s="575"/>
      <c r="W40" s="575"/>
      <c r="X40" s="575"/>
      <c r="Y40" s="575"/>
      <c r="Z40" s="575"/>
      <c r="AA40" s="575"/>
      <c r="AB40" s="575"/>
      <c r="AC40" s="575"/>
      <c r="AD40" s="576"/>
      <c r="AE40" s="97"/>
    </row>
    <row r="41" spans="1:41" ht="241.5" customHeight="1" x14ac:dyDescent="0.3">
      <c r="A41" s="434"/>
      <c r="B41" s="436"/>
      <c r="C41" s="99" t="s">
        <v>70</v>
      </c>
      <c r="D41" s="210">
        <v>0</v>
      </c>
      <c r="E41" s="210">
        <v>9.0999999999999998E-2</v>
      </c>
      <c r="F41" s="210">
        <v>9.0999999999999998E-2</v>
      </c>
      <c r="G41" s="210">
        <v>9.0999999999999998E-2</v>
      </c>
      <c r="H41" s="210">
        <v>9.0999999999999998E-2</v>
      </c>
      <c r="I41" s="210">
        <v>9.0999999999999998E-2</v>
      </c>
      <c r="J41" s="210">
        <v>9.0999999999999998E-2</v>
      </c>
      <c r="K41" s="210">
        <v>9.0999999999999998E-2</v>
      </c>
      <c r="L41" s="210">
        <v>9.0999999999999998E-2</v>
      </c>
      <c r="M41" s="210">
        <v>9.0999999999999998E-2</v>
      </c>
      <c r="N41" s="210">
        <v>9.0999999999999998E-2</v>
      </c>
      <c r="O41" s="210">
        <v>0.09</v>
      </c>
      <c r="P41" s="215">
        <f t="shared" si="0"/>
        <v>0.99999999999999978</v>
      </c>
      <c r="Q41" s="574"/>
      <c r="R41" s="575"/>
      <c r="S41" s="575"/>
      <c r="T41" s="575"/>
      <c r="U41" s="575"/>
      <c r="V41" s="575"/>
      <c r="W41" s="575"/>
      <c r="X41" s="575"/>
      <c r="Y41" s="575"/>
      <c r="Z41" s="575"/>
      <c r="AA41" s="575"/>
      <c r="AB41" s="575"/>
      <c r="AC41" s="575"/>
      <c r="AD41" s="576"/>
      <c r="AE41" s="97"/>
    </row>
    <row r="42" spans="1:41" ht="71.55" customHeight="1" x14ac:dyDescent="0.3">
      <c r="A42" s="423" t="s">
        <v>137</v>
      </c>
      <c r="B42" s="425">
        <v>0.02</v>
      </c>
      <c r="C42" s="102" t="s">
        <v>67</v>
      </c>
      <c r="D42" s="203">
        <v>0</v>
      </c>
      <c r="E42" s="203">
        <v>0</v>
      </c>
      <c r="F42" s="203">
        <v>0</v>
      </c>
      <c r="G42" s="203">
        <v>0.111</v>
      </c>
      <c r="H42" s="203">
        <v>0.111</v>
      </c>
      <c r="I42" s="203">
        <v>0.111</v>
      </c>
      <c r="J42" s="203">
        <v>0.111</v>
      </c>
      <c r="K42" s="203">
        <v>0.111</v>
      </c>
      <c r="L42" s="203">
        <v>0.111</v>
      </c>
      <c r="M42" s="203">
        <v>0.111</v>
      </c>
      <c r="N42" s="203">
        <v>0.111</v>
      </c>
      <c r="O42" s="203">
        <v>0.112</v>
      </c>
      <c r="P42" s="101">
        <f>SUM(D42:O42)</f>
        <v>1</v>
      </c>
      <c r="Q42" s="437" t="s">
        <v>761</v>
      </c>
      <c r="R42" s="438"/>
      <c r="S42" s="438"/>
      <c r="T42" s="438"/>
      <c r="U42" s="438"/>
      <c r="V42" s="438"/>
      <c r="W42" s="438"/>
      <c r="X42" s="438"/>
      <c r="Y42" s="438"/>
      <c r="Z42" s="438"/>
      <c r="AA42" s="438"/>
      <c r="AB42" s="438"/>
      <c r="AC42" s="438"/>
      <c r="AD42" s="439"/>
      <c r="AE42" s="97"/>
    </row>
    <row r="43" spans="1:41" ht="71.55" customHeight="1" x14ac:dyDescent="0.3">
      <c r="A43" s="433"/>
      <c r="B43" s="436"/>
      <c r="C43" s="99" t="s">
        <v>70</v>
      </c>
      <c r="D43" s="210">
        <v>0</v>
      </c>
      <c r="E43" s="210">
        <v>0</v>
      </c>
      <c r="F43" s="210">
        <v>0</v>
      </c>
      <c r="G43" s="210">
        <v>0.111</v>
      </c>
      <c r="H43" s="210">
        <v>0.111</v>
      </c>
      <c r="I43" s="210">
        <v>0.111</v>
      </c>
      <c r="J43" s="210">
        <v>0.111</v>
      </c>
      <c r="K43" s="210">
        <v>0.111</v>
      </c>
      <c r="L43" s="210">
        <v>0.111</v>
      </c>
      <c r="M43" s="210">
        <v>0.111</v>
      </c>
      <c r="N43" s="210">
        <v>0.111</v>
      </c>
      <c r="O43" s="210">
        <v>0.112</v>
      </c>
      <c r="P43" s="215">
        <f t="shared" si="0"/>
        <v>1</v>
      </c>
      <c r="Q43" s="437"/>
      <c r="R43" s="438"/>
      <c r="S43" s="438"/>
      <c r="T43" s="438"/>
      <c r="U43" s="438"/>
      <c r="V43" s="438"/>
      <c r="W43" s="438"/>
      <c r="X43" s="438"/>
      <c r="Y43" s="438"/>
      <c r="Z43" s="438"/>
      <c r="AA43" s="438"/>
      <c r="AB43" s="438"/>
      <c r="AC43" s="438"/>
      <c r="AD43" s="439"/>
      <c r="AE43" s="97"/>
    </row>
    <row r="44" spans="1:41" ht="74.099999999999994" customHeight="1" x14ac:dyDescent="0.3">
      <c r="A44" s="423" t="s">
        <v>138</v>
      </c>
      <c r="B44" s="425">
        <v>0.03</v>
      </c>
      <c r="C44" s="102" t="s">
        <v>67</v>
      </c>
      <c r="D44" s="203">
        <v>0</v>
      </c>
      <c r="E44" s="203">
        <v>0</v>
      </c>
      <c r="F44" s="203">
        <v>0</v>
      </c>
      <c r="G44" s="203">
        <v>0.111</v>
      </c>
      <c r="H44" s="203">
        <v>0.111</v>
      </c>
      <c r="I44" s="203">
        <v>0.111</v>
      </c>
      <c r="J44" s="203">
        <v>0.111</v>
      </c>
      <c r="K44" s="203">
        <v>0.111</v>
      </c>
      <c r="L44" s="203">
        <v>0.111</v>
      </c>
      <c r="M44" s="203">
        <v>0.111</v>
      </c>
      <c r="N44" s="203">
        <v>0.111</v>
      </c>
      <c r="O44" s="203">
        <v>0.112</v>
      </c>
      <c r="P44" s="101">
        <f t="shared" si="0"/>
        <v>1</v>
      </c>
      <c r="Q44" s="427" t="s">
        <v>660</v>
      </c>
      <c r="R44" s="428"/>
      <c r="S44" s="428"/>
      <c r="T44" s="428"/>
      <c r="U44" s="428"/>
      <c r="V44" s="428"/>
      <c r="W44" s="428"/>
      <c r="X44" s="428"/>
      <c r="Y44" s="428"/>
      <c r="Z44" s="428"/>
      <c r="AA44" s="428"/>
      <c r="AB44" s="428"/>
      <c r="AC44" s="428"/>
      <c r="AD44" s="429"/>
      <c r="AE44" s="97"/>
    </row>
    <row r="45" spans="1:41" ht="74.099999999999994" customHeight="1" thickBot="1" x14ac:dyDescent="0.35">
      <c r="A45" s="573"/>
      <c r="B45" s="426"/>
      <c r="C45" s="91" t="s">
        <v>70</v>
      </c>
      <c r="D45" s="211">
        <v>0</v>
      </c>
      <c r="E45" s="211">
        <v>0</v>
      </c>
      <c r="F45" s="211">
        <v>0</v>
      </c>
      <c r="G45" s="211">
        <v>0.111</v>
      </c>
      <c r="H45" s="211">
        <v>0.111</v>
      </c>
      <c r="I45" s="211">
        <v>0.111</v>
      </c>
      <c r="J45" s="211">
        <v>0.111</v>
      </c>
      <c r="K45" s="211">
        <v>0.111</v>
      </c>
      <c r="L45" s="211">
        <v>0.111</v>
      </c>
      <c r="M45" s="211">
        <v>0.111</v>
      </c>
      <c r="N45" s="211">
        <v>0.111</v>
      </c>
      <c r="O45" s="211">
        <v>0.112</v>
      </c>
      <c r="P45" s="216">
        <f t="shared" si="0"/>
        <v>1</v>
      </c>
      <c r="Q45" s="430"/>
      <c r="R45" s="431"/>
      <c r="S45" s="431"/>
      <c r="T45" s="431"/>
      <c r="U45" s="431"/>
      <c r="V45" s="431"/>
      <c r="W45" s="431"/>
      <c r="X45" s="431"/>
      <c r="Y45" s="431"/>
      <c r="Z45" s="431"/>
      <c r="AA45" s="431"/>
      <c r="AB45" s="431"/>
      <c r="AC45" s="431"/>
      <c r="AD45" s="432"/>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U34 Q42:AD45 AG42:AT43" xr:uid="{00000000-0002-0000-0600-000002000000}">
      <formula1>2000</formula1>
    </dataValidation>
  </dataValidations>
  <pageMargins left="0.25" right="0.25" top="0.75" bottom="0.75" header="0.3" footer="0.3"/>
  <pageSetup scale="1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tabSelected="1" topLeftCell="AC10" zoomScale="60" zoomScaleNormal="60" workbookViewId="0">
      <selection activeCell="AI26" sqref="AI26"/>
    </sheetView>
  </sheetViews>
  <sheetFormatPr baseColWidth="10" defaultColWidth="10.77734375" defaultRowHeight="14.4" x14ac:dyDescent="0.3"/>
  <cols>
    <col min="1" max="1" width="38.44140625" style="50" customWidth="1"/>
    <col min="2" max="2" width="15.44140625" style="50" customWidth="1"/>
    <col min="3" max="30" width="20.77734375" style="50" customWidth="1"/>
    <col min="31" max="31" width="21" style="50"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139</v>
      </c>
      <c r="D17" s="381"/>
      <c r="E17" s="381"/>
      <c r="F17" s="381"/>
      <c r="G17" s="381"/>
      <c r="H17" s="381"/>
      <c r="I17" s="381"/>
      <c r="J17" s="381"/>
      <c r="K17" s="381"/>
      <c r="L17" s="381"/>
      <c r="M17" s="381"/>
      <c r="N17" s="381"/>
      <c r="O17" s="381"/>
      <c r="P17" s="381"/>
      <c r="Q17" s="382"/>
      <c r="R17" s="329" t="s">
        <v>25</v>
      </c>
      <c r="S17" s="330"/>
      <c r="T17" s="330"/>
      <c r="U17" s="330"/>
      <c r="V17" s="331"/>
      <c r="W17" s="390">
        <v>20</v>
      </c>
      <c r="X17" s="391"/>
      <c r="Y17" s="330" t="s">
        <v>26</v>
      </c>
      <c r="Z17" s="330"/>
      <c r="AA17" s="330"/>
      <c r="AB17" s="331"/>
      <c r="AC17" s="385">
        <v>0.1</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v>4834168</v>
      </c>
      <c r="D22" s="178">
        <v>0</v>
      </c>
      <c r="E22" s="228">
        <v>-3867334</v>
      </c>
      <c r="F22" s="229">
        <v>-966834</v>
      </c>
      <c r="G22" s="228">
        <v>0</v>
      </c>
      <c r="H22" s="228">
        <v>0</v>
      </c>
      <c r="I22" s="228">
        <v>0</v>
      </c>
      <c r="J22" s="228">
        <v>0</v>
      </c>
      <c r="K22" s="228">
        <v>0</v>
      </c>
      <c r="L22" s="228">
        <v>0</v>
      </c>
      <c r="M22" s="228">
        <v>0</v>
      </c>
      <c r="N22" s="228">
        <v>0</v>
      </c>
      <c r="O22" s="228">
        <f>SUM(C22:N22)</f>
        <v>0</v>
      </c>
      <c r="P22" s="180"/>
      <c r="Q22" s="179">
        <v>78844000</v>
      </c>
      <c r="R22" s="178">
        <v>1276220000</v>
      </c>
      <c r="S22" s="178"/>
      <c r="T22" s="178"/>
      <c r="U22" s="178">
        <v>-26421000</v>
      </c>
      <c r="V22" s="178"/>
      <c r="W22" s="178"/>
      <c r="X22" s="178"/>
      <c r="Y22" s="178"/>
      <c r="Z22" s="178">
        <v>-4060700</v>
      </c>
      <c r="AA22" s="178"/>
      <c r="AB22" s="178"/>
      <c r="AC22" s="178">
        <f>SUM(Q22:AB22)</f>
        <v>1324582300</v>
      </c>
      <c r="AD22" s="184"/>
      <c r="AE22" s="3"/>
      <c r="AF22" s="3"/>
    </row>
    <row r="23" spans="1:41" ht="32.1" customHeight="1" x14ac:dyDescent="0.3">
      <c r="A23" s="289" t="s">
        <v>47</v>
      </c>
      <c r="B23" s="290"/>
      <c r="C23" s="175">
        <f>+C22</f>
        <v>4834168</v>
      </c>
      <c r="D23" s="174"/>
      <c r="E23" s="229">
        <v>-3867334</v>
      </c>
      <c r="F23" s="229">
        <v>-966834</v>
      </c>
      <c r="G23" s="174">
        <v>0</v>
      </c>
      <c r="H23" s="174">
        <v>0</v>
      </c>
      <c r="I23" s="174">
        <v>0</v>
      </c>
      <c r="J23" s="174">
        <v>0</v>
      </c>
      <c r="K23" s="174">
        <v>0</v>
      </c>
      <c r="L23" s="174"/>
      <c r="M23" s="174"/>
      <c r="N23" s="174"/>
      <c r="O23" s="174">
        <f>SUM(C23:N23)</f>
        <v>0</v>
      </c>
      <c r="P23" s="182" t="e">
        <f>+O23/O22</f>
        <v>#DIV/0!</v>
      </c>
      <c r="Q23" s="175">
        <v>397899000</v>
      </c>
      <c r="R23" s="174">
        <v>893354000</v>
      </c>
      <c r="S23" s="174">
        <v>-2056800</v>
      </c>
      <c r="T23" s="174">
        <v>39446800</v>
      </c>
      <c r="U23" s="174">
        <v>0</v>
      </c>
      <c r="V23" s="174">
        <v>-4060700</v>
      </c>
      <c r="W23" s="174">
        <v>0</v>
      </c>
      <c r="X23" s="174">
        <v>0</v>
      </c>
      <c r="Y23" s="174">
        <v>0</v>
      </c>
      <c r="Z23" s="174">
        <v>0</v>
      </c>
      <c r="AA23" s="174">
        <v>0</v>
      </c>
      <c r="AB23" s="174">
        <v>0</v>
      </c>
      <c r="AC23" s="174">
        <f>SUM(Q23:AB23)</f>
        <v>1324582300</v>
      </c>
      <c r="AD23" s="182">
        <f>+AC23/AC22</f>
        <v>1</v>
      </c>
      <c r="AE23" s="236"/>
      <c r="AF23" s="3"/>
    </row>
    <row r="24" spans="1:41" ht="32.1" customHeight="1" x14ac:dyDescent="0.3">
      <c r="A24" s="289" t="s">
        <v>49</v>
      </c>
      <c r="B24" s="290"/>
      <c r="C24" s="175">
        <v>0</v>
      </c>
      <c r="D24" s="174">
        <v>0</v>
      </c>
      <c r="E24" s="229">
        <v>-3867334</v>
      </c>
      <c r="F24" s="229">
        <v>-966834</v>
      </c>
      <c r="G24" s="229">
        <v>0</v>
      </c>
      <c r="H24" s="174">
        <v>0</v>
      </c>
      <c r="I24" s="174">
        <v>0</v>
      </c>
      <c r="J24" s="174">
        <v>0</v>
      </c>
      <c r="K24" s="174">
        <v>4834168</v>
      </c>
      <c r="L24" s="174">
        <v>0</v>
      </c>
      <c r="M24" s="174">
        <v>0</v>
      </c>
      <c r="N24" s="174">
        <v>0</v>
      </c>
      <c r="O24" s="229">
        <f>SUM(C24:N24)</f>
        <v>0</v>
      </c>
      <c r="P24" s="180"/>
      <c r="Q24" s="175"/>
      <c r="R24" s="174">
        <v>3428000</v>
      </c>
      <c r="S24" s="174">
        <v>122876000</v>
      </c>
      <c r="T24" s="174">
        <v>122876000</v>
      </c>
      <c r="U24" s="174">
        <v>122876000</v>
      </c>
      <c r="V24" s="174">
        <v>122876000</v>
      </c>
      <c r="W24" s="174">
        <v>122876000</v>
      </c>
      <c r="X24" s="174">
        <v>122876000</v>
      </c>
      <c r="Y24" s="174">
        <v>122876000</v>
      </c>
      <c r="Z24" s="174">
        <v>122876000</v>
      </c>
      <c r="AA24" s="174">
        <v>122876000</v>
      </c>
      <c r="AB24" s="174">
        <v>215270300</v>
      </c>
      <c r="AC24" s="174">
        <f>SUM(Q24:AB24)</f>
        <v>1324582300</v>
      </c>
      <c r="AD24" s="182"/>
      <c r="AE24" s="3"/>
      <c r="AF24" s="3"/>
    </row>
    <row r="25" spans="1:41" ht="32.1" customHeight="1" thickBot="1" x14ac:dyDescent="0.35">
      <c r="A25" s="322" t="s">
        <v>51</v>
      </c>
      <c r="B25" s="323"/>
      <c r="C25" s="176">
        <v>0</v>
      </c>
      <c r="D25" s="177">
        <v>0</v>
      </c>
      <c r="E25" s="230">
        <v>0</v>
      </c>
      <c r="F25" s="230">
        <v>0</v>
      </c>
      <c r="G25" s="230">
        <v>0</v>
      </c>
      <c r="H25" s="177">
        <v>0</v>
      </c>
      <c r="I25" s="177">
        <v>0</v>
      </c>
      <c r="J25" s="177">
        <v>0</v>
      </c>
      <c r="K25" s="177">
        <v>0</v>
      </c>
      <c r="L25" s="177"/>
      <c r="M25" s="177"/>
      <c r="N25" s="177"/>
      <c r="O25" s="177">
        <f>SUM(C25:N25)</f>
        <v>0</v>
      </c>
      <c r="P25" s="181" t="e">
        <f>+O25/O24</f>
        <v>#DIV/0!</v>
      </c>
      <c r="Q25" s="176">
        <v>0</v>
      </c>
      <c r="R25" s="177">
        <v>1757934</v>
      </c>
      <c r="S25" s="177">
        <v>102379133</v>
      </c>
      <c r="T25" s="177">
        <v>117075000</v>
      </c>
      <c r="U25" s="177">
        <v>120748967</v>
      </c>
      <c r="V25" s="177">
        <v>122876000</v>
      </c>
      <c r="W25" s="177">
        <v>115721433</v>
      </c>
      <c r="X25" s="177">
        <v>128677000</v>
      </c>
      <c r="Y25" s="177">
        <v>122876000</v>
      </c>
      <c r="Z25" s="177">
        <v>122876000</v>
      </c>
      <c r="AA25" s="177">
        <v>122876000</v>
      </c>
      <c r="AB25" s="177">
        <v>245365266</v>
      </c>
      <c r="AC25" s="177">
        <f>SUM(Q25:AB25)</f>
        <v>1323228733</v>
      </c>
      <c r="AD25" s="183">
        <f>+AC25/AC24</f>
        <v>0.9989781178564745</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139</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159" customHeight="1" x14ac:dyDescent="0.3">
      <c r="A34" s="402" t="s">
        <v>139</v>
      </c>
      <c r="B34" s="404">
        <v>0.1</v>
      </c>
      <c r="C34" s="90" t="s">
        <v>67</v>
      </c>
      <c r="D34" s="89">
        <v>20</v>
      </c>
      <c r="E34" s="89">
        <v>20</v>
      </c>
      <c r="F34" s="89">
        <v>20</v>
      </c>
      <c r="G34" s="89">
        <v>20</v>
      </c>
      <c r="H34" s="89">
        <v>20</v>
      </c>
      <c r="I34" s="89">
        <v>20</v>
      </c>
      <c r="J34" s="89">
        <v>20</v>
      </c>
      <c r="K34" s="89">
        <v>20</v>
      </c>
      <c r="L34" s="89">
        <v>20</v>
      </c>
      <c r="M34" s="89">
        <v>20</v>
      </c>
      <c r="N34" s="89">
        <v>20</v>
      </c>
      <c r="O34" s="89">
        <v>20</v>
      </c>
      <c r="P34" s="202">
        <v>20</v>
      </c>
      <c r="Q34" s="538" t="s">
        <v>742</v>
      </c>
      <c r="R34" s="539"/>
      <c r="S34" s="539"/>
      <c r="T34" s="540"/>
      <c r="U34" s="538" t="s">
        <v>734</v>
      </c>
      <c r="V34" s="539"/>
      <c r="W34" s="539"/>
      <c r="X34" s="540"/>
      <c r="Y34" s="538" t="s">
        <v>118</v>
      </c>
      <c r="Z34" s="539"/>
      <c r="AA34" s="540"/>
      <c r="AB34" s="532" t="s">
        <v>140</v>
      </c>
      <c r="AC34" s="533"/>
      <c r="AD34" s="541"/>
      <c r="AG34" s="87"/>
      <c r="AH34" s="87"/>
      <c r="AI34" s="87"/>
      <c r="AJ34" s="87"/>
      <c r="AK34" s="87"/>
      <c r="AL34" s="87"/>
      <c r="AM34" s="87"/>
      <c r="AN34" s="87"/>
      <c r="AO34" s="87"/>
    </row>
    <row r="35" spans="1:41" ht="159" customHeight="1" thickBot="1" x14ac:dyDescent="0.35">
      <c r="A35" s="403"/>
      <c r="B35" s="405"/>
      <c r="C35" s="91" t="s">
        <v>70</v>
      </c>
      <c r="D35" s="212">
        <v>20</v>
      </c>
      <c r="E35" s="212">
        <v>20</v>
      </c>
      <c r="F35" s="212">
        <v>20</v>
      </c>
      <c r="G35" s="212">
        <v>20</v>
      </c>
      <c r="H35" s="212">
        <v>20</v>
      </c>
      <c r="I35" s="212">
        <v>20</v>
      </c>
      <c r="J35" s="212">
        <v>20</v>
      </c>
      <c r="K35" s="212">
        <v>20</v>
      </c>
      <c r="L35" s="212">
        <v>20</v>
      </c>
      <c r="M35" s="212">
        <v>20</v>
      </c>
      <c r="N35" s="212">
        <v>20</v>
      </c>
      <c r="O35" s="212">
        <v>20</v>
      </c>
      <c r="P35" s="213">
        <v>20</v>
      </c>
      <c r="Q35" s="535"/>
      <c r="R35" s="536"/>
      <c r="S35" s="536"/>
      <c r="T35" s="537"/>
      <c r="U35" s="535"/>
      <c r="V35" s="536"/>
      <c r="W35" s="536"/>
      <c r="X35" s="537"/>
      <c r="Y35" s="535"/>
      <c r="Z35" s="536"/>
      <c r="AA35" s="537"/>
      <c r="AB35" s="535"/>
      <c r="AC35" s="536"/>
      <c r="AD35" s="542"/>
      <c r="AE35" s="49"/>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577" t="s">
        <v>74</v>
      </c>
      <c r="R36" s="578"/>
      <c r="S36" s="578"/>
      <c r="T36" s="578"/>
      <c r="U36" s="578"/>
      <c r="V36" s="578"/>
      <c r="W36" s="578"/>
      <c r="X36" s="578"/>
      <c r="Y36" s="578"/>
      <c r="Z36" s="578"/>
      <c r="AA36" s="578"/>
      <c r="AB36" s="578"/>
      <c r="AC36" s="578"/>
      <c r="AD36" s="579"/>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580" t="s">
        <v>89</v>
      </c>
      <c r="R37" s="581"/>
      <c r="S37" s="581"/>
      <c r="T37" s="581"/>
      <c r="U37" s="581"/>
      <c r="V37" s="581"/>
      <c r="W37" s="581"/>
      <c r="X37" s="581"/>
      <c r="Y37" s="581"/>
      <c r="Z37" s="581"/>
      <c r="AA37" s="581"/>
      <c r="AB37" s="581"/>
      <c r="AC37" s="581"/>
      <c r="AD37" s="582"/>
      <c r="AG37" s="94"/>
      <c r="AH37" s="94"/>
      <c r="AI37" s="94"/>
      <c r="AJ37" s="94"/>
      <c r="AK37" s="94"/>
      <c r="AL37" s="94"/>
      <c r="AM37" s="94"/>
      <c r="AN37" s="94"/>
      <c r="AO37" s="94"/>
    </row>
    <row r="38" spans="1:41" ht="81.75" customHeight="1" x14ac:dyDescent="0.3">
      <c r="A38" s="433" t="s">
        <v>141</v>
      </c>
      <c r="B38" s="435">
        <v>0.03</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427" t="s">
        <v>736</v>
      </c>
      <c r="R38" s="428"/>
      <c r="S38" s="428"/>
      <c r="T38" s="428"/>
      <c r="U38" s="428"/>
      <c r="V38" s="428"/>
      <c r="W38" s="428"/>
      <c r="X38" s="428"/>
      <c r="Y38" s="428"/>
      <c r="Z38" s="428"/>
      <c r="AA38" s="428"/>
      <c r="AB38" s="428"/>
      <c r="AC38" s="428"/>
      <c r="AD38" s="429"/>
      <c r="AE38" s="97"/>
      <c r="AG38" s="98"/>
      <c r="AH38" s="98"/>
      <c r="AI38" s="98"/>
      <c r="AJ38" s="98"/>
      <c r="AK38" s="98"/>
      <c r="AL38" s="98"/>
      <c r="AM38" s="98"/>
      <c r="AN38" s="98"/>
      <c r="AO38" s="98"/>
    </row>
    <row r="39" spans="1:41" ht="81.75" customHeight="1" x14ac:dyDescent="0.3">
      <c r="A39" s="434"/>
      <c r="B39" s="436"/>
      <c r="C39" s="99" t="s">
        <v>70</v>
      </c>
      <c r="D39" s="210">
        <v>0</v>
      </c>
      <c r="E39" s="210">
        <v>9.0999999999999998E-2</v>
      </c>
      <c r="F39" s="210">
        <v>9.0999999999999998E-2</v>
      </c>
      <c r="G39" s="210">
        <v>9.0999999999999998E-2</v>
      </c>
      <c r="H39" s="210">
        <v>9.0999999999999998E-2</v>
      </c>
      <c r="I39" s="210">
        <v>9.0999999999999998E-2</v>
      </c>
      <c r="J39" s="210">
        <v>9.0999999999999998E-2</v>
      </c>
      <c r="K39" s="210">
        <v>9.0999999999999998E-2</v>
      </c>
      <c r="L39" s="210">
        <v>9.0999999999999998E-2</v>
      </c>
      <c r="M39" s="210">
        <v>9.0999999999999998E-2</v>
      </c>
      <c r="N39" s="210">
        <v>9.0999999999999998E-2</v>
      </c>
      <c r="O39" s="210">
        <v>0.09</v>
      </c>
      <c r="P39" s="215">
        <f t="shared" si="0"/>
        <v>0.99999999999999978</v>
      </c>
      <c r="Q39" s="437"/>
      <c r="R39" s="438"/>
      <c r="S39" s="438"/>
      <c r="T39" s="438"/>
      <c r="U39" s="438"/>
      <c r="V39" s="438"/>
      <c r="W39" s="438"/>
      <c r="X39" s="438"/>
      <c r="Y39" s="438"/>
      <c r="Z39" s="438"/>
      <c r="AA39" s="438"/>
      <c r="AB39" s="438"/>
      <c r="AC39" s="438"/>
      <c r="AD39" s="439"/>
      <c r="AE39" s="97"/>
    </row>
    <row r="40" spans="1:41" ht="80.099999999999994" customHeight="1" x14ac:dyDescent="0.3">
      <c r="A40" s="434" t="s">
        <v>142</v>
      </c>
      <c r="B40" s="425">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27" t="s">
        <v>737</v>
      </c>
      <c r="R40" s="428"/>
      <c r="S40" s="428"/>
      <c r="T40" s="428"/>
      <c r="U40" s="428"/>
      <c r="V40" s="428"/>
      <c r="W40" s="428"/>
      <c r="X40" s="428"/>
      <c r="Y40" s="428"/>
      <c r="Z40" s="428"/>
      <c r="AA40" s="428"/>
      <c r="AB40" s="428"/>
      <c r="AC40" s="428"/>
      <c r="AD40" s="429"/>
      <c r="AE40" s="97"/>
    </row>
    <row r="41" spans="1:41" ht="80.099999999999994" customHeight="1" x14ac:dyDescent="0.3">
      <c r="A41" s="434"/>
      <c r="B41" s="436"/>
      <c r="C41" s="99" t="s">
        <v>70</v>
      </c>
      <c r="D41" s="210">
        <v>0</v>
      </c>
      <c r="E41" s="210">
        <v>9.0999999999999998E-2</v>
      </c>
      <c r="F41" s="210">
        <v>9.0999999999999998E-2</v>
      </c>
      <c r="G41" s="210">
        <v>9.0999999999999998E-2</v>
      </c>
      <c r="H41" s="210">
        <v>9.0999999999999998E-2</v>
      </c>
      <c r="I41" s="210">
        <v>9.0999999999999998E-2</v>
      </c>
      <c r="J41" s="210">
        <v>9.0999999999999998E-2</v>
      </c>
      <c r="K41" s="210">
        <v>9.0999999999999998E-2</v>
      </c>
      <c r="L41" s="210">
        <v>9.0999999999999998E-2</v>
      </c>
      <c r="M41" s="210">
        <v>9.0999999999999998E-2</v>
      </c>
      <c r="N41" s="210">
        <v>9.0999999999999998E-2</v>
      </c>
      <c r="O41" s="210">
        <v>0.09</v>
      </c>
      <c r="P41" s="215">
        <f t="shared" si="0"/>
        <v>0.99999999999999978</v>
      </c>
      <c r="Q41" s="437"/>
      <c r="R41" s="438"/>
      <c r="S41" s="438"/>
      <c r="T41" s="438"/>
      <c r="U41" s="438"/>
      <c r="V41" s="438"/>
      <c r="W41" s="438"/>
      <c r="X41" s="438"/>
      <c r="Y41" s="438"/>
      <c r="Z41" s="438"/>
      <c r="AA41" s="438"/>
      <c r="AB41" s="438"/>
      <c r="AC41" s="438"/>
      <c r="AD41" s="439"/>
      <c r="AE41" s="97"/>
    </row>
    <row r="42" spans="1:41" ht="68.55" customHeight="1" x14ac:dyDescent="0.3">
      <c r="A42" s="423" t="s">
        <v>143</v>
      </c>
      <c r="B42" s="425">
        <v>0.04</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427" t="s">
        <v>735</v>
      </c>
      <c r="R42" s="428"/>
      <c r="S42" s="428"/>
      <c r="T42" s="428"/>
      <c r="U42" s="428"/>
      <c r="V42" s="428"/>
      <c r="W42" s="428"/>
      <c r="X42" s="428"/>
      <c r="Y42" s="428"/>
      <c r="Z42" s="428"/>
      <c r="AA42" s="428"/>
      <c r="AB42" s="428"/>
      <c r="AC42" s="428"/>
      <c r="AD42" s="429"/>
      <c r="AE42" s="97"/>
    </row>
    <row r="43" spans="1:41" ht="68.55" customHeight="1" thickBot="1" x14ac:dyDescent="0.35">
      <c r="A43" s="424"/>
      <c r="B43" s="426"/>
      <c r="C43" s="91" t="s">
        <v>70</v>
      </c>
      <c r="D43" s="211">
        <v>0</v>
      </c>
      <c r="E43" s="211">
        <v>9.0999999999999998E-2</v>
      </c>
      <c r="F43" s="211">
        <v>9.0999999999999998E-2</v>
      </c>
      <c r="G43" s="211">
        <v>9.0999999999999998E-2</v>
      </c>
      <c r="H43" s="211">
        <v>9.0999999999999998E-2</v>
      </c>
      <c r="I43" s="211">
        <v>9.0999999999999998E-2</v>
      </c>
      <c r="J43" s="211">
        <v>9.0999999999999998E-2</v>
      </c>
      <c r="K43" s="211">
        <v>9.0999999999999998E-2</v>
      </c>
      <c r="L43" s="211">
        <v>9.0999999999999998E-2</v>
      </c>
      <c r="M43" s="211">
        <v>9.0999999999999998E-2</v>
      </c>
      <c r="N43" s="211">
        <v>9.0999999999999998E-2</v>
      </c>
      <c r="O43" s="211">
        <v>0.09</v>
      </c>
      <c r="P43" s="216">
        <f t="shared" si="0"/>
        <v>0.99999999999999978</v>
      </c>
      <c r="Q43" s="430"/>
      <c r="R43" s="431"/>
      <c r="S43" s="431"/>
      <c r="T43" s="431"/>
      <c r="U43" s="431"/>
      <c r="V43" s="431"/>
      <c r="W43" s="431"/>
      <c r="X43" s="431"/>
      <c r="Y43" s="431"/>
      <c r="Z43" s="431"/>
      <c r="AA43" s="431"/>
      <c r="AB43" s="431"/>
      <c r="AC43" s="431"/>
      <c r="AD43" s="432"/>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U33:X33"/>
    <mergeCell ref="Y33:AA33"/>
    <mergeCell ref="AB33:AD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7:N7"/>
    <mergeCell ref="O9:P9"/>
    <mergeCell ref="A11:B13"/>
    <mergeCell ref="C11:AD13"/>
    <mergeCell ref="A7:B9"/>
    <mergeCell ref="C7:C9"/>
    <mergeCell ref="D7:H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s>
  <dataValidations count="3">
    <dataValidation type="textLength" operator="lessThanOrEqual" allowBlank="1" showInputMessage="1" showErrorMessage="1" errorTitle="Máximo 2.000 caracteres" error="Máximo 2.000 caracteres" sqref="U34 AB34 Y34 Q34 Q38:AD43" xr:uid="{D8542248-A04F-4526-A7F3-28E67981D1E3}">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topLeftCell="P27" zoomScale="60" zoomScaleNormal="60" zoomScalePageLayoutView="70" workbookViewId="0">
      <selection activeCell="Q40" sqref="Q40:AD41"/>
    </sheetView>
  </sheetViews>
  <sheetFormatPr baseColWidth="10" defaultColWidth="10.77734375" defaultRowHeight="14.4" x14ac:dyDescent="0.3"/>
  <cols>
    <col min="1" max="1" width="38.44140625" style="50" customWidth="1"/>
    <col min="2" max="2" width="15.44140625" style="50" customWidth="1"/>
    <col min="3" max="16" width="20.77734375" style="50" customWidth="1"/>
    <col min="17" max="30" width="20.55468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144</v>
      </c>
      <c r="D17" s="381"/>
      <c r="E17" s="381"/>
      <c r="F17" s="381"/>
      <c r="G17" s="381"/>
      <c r="H17" s="381"/>
      <c r="I17" s="381"/>
      <c r="J17" s="381"/>
      <c r="K17" s="381"/>
      <c r="L17" s="381"/>
      <c r="M17" s="381"/>
      <c r="N17" s="381"/>
      <c r="O17" s="381"/>
      <c r="P17" s="381"/>
      <c r="Q17" s="382"/>
      <c r="R17" s="329" t="s">
        <v>25</v>
      </c>
      <c r="S17" s="330"/>
      <c r="T17" s="330"/>
      <c r="U17" s="330"/>
      <c r="V17" s="331"/>
      <c r="W17" s="390">
        <v>1</v>
      </c>
      <c r="X17" s="391"/>
      <c r="Y17" s="330" t="s">
        <v>26</v>
      </c>
      <c r="Z17" s="330"/>
      <c r="AA17" s="330"/>
      <c r="AB17" s="331"/>
      <c r="AC17" s="385">
        <v>0.15</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f>3437400-3437400</f>
        <v>0</v>
      </c>
      <c r="D22" s="178">
        <f t="shared" ref="D22:N22" si="0">3437400-3437400</f>
        <v>0</v>
      </c>
      <c r="E22" s="178">
        <f t="shared" si="0"/>
        <v>0</v>
      </c>
      <c r="F22" s="178">
        <f t="shared" si="0"/>
        <v>0</v>
      </c>
      <c r="G22" s="178">
        <f t="shared" si="0"/>
        <v>0</v>
      </c>
      <c r="H22" s="178">
        <f t="shared" si="0"/>
        <v>0</v>
      </c>
      <c r="I22" s="178">
        <f t="shared" si="0"/>
        <v>0</v>
      </c>
      <c r="J22" s="178">
        <f t="shared" si="0"/>
        <v>0</v>
      </c>
      <c r="K22" s="178">
        <f t="shared" si="0"/>
        <v>0</v>
      </c>
      <c r="L22" s="178">
        <f t="shared" si="0"/>
        <v>0</v>
      </c>
      <c r="M22" s="178">
        <f t="shared" si="0"/>
        <v>0</v>
      </c>
      <c r="N22" s="178">
        <f t="shared" si="0"/>
        <v>0</v>
      </c>
      <c r="O22" s="178">
        <f>SUM(C22:N22)</f>
        <v>0</v>
      </c>
      <c r="P22" s="180"/>
      <c r="Q22" s="179"/>
      <c r="R22" s="178">
        <v>252076000</v>
      </c>
      <c r="S22" s="178"/>
      <c r="T22" s="178"/>
      <c r="U22" s="178">
        <v>77914400</v>
      </c>
      <c r="V22" s="178"/>
      <c r="W22" s="178"/>
      <c r="X22" s="178"/>
      <c r="Y22" s="178"/>
      <c r="Z22" s="178">
        <v>-4200666</v>
      </c>
      <c r="AA22" s="178"/>
      <c r="AB22" s="178"/>
      <c r="AC22" s="178">
        <f>SUM(Q22:AB22)</f>
        <v>325789734</v>
      </c>
      <c r="AD22" s="184"/>
      <c r="AE22" s="3"/>
      <c r="AF22" s="3"/>
    </row>
    <row r="23" spans="1:41" ht="32.1" customHeight="1" x14ac:dyDescent="0.3">
      <c r="A23" s="289" t="s">
        <v>47</v>
      </c>
      <c r="B23" s="290"/>
      <c r="C23" s="224">
        <f>3437400-3437400</f>
        <v>0</v>
      </c>
      <c r="D23" s="174">
        <v>0</v>
      </c>
      <c r="E23" s="174">
        <v>0</v>
      </c>
      <c r="F23" s="174">
        <v>0</v>
      </c>
      <c r="G23" s="174">
        <v>0</v>
      </c>
      <c r="H23" s="174">
        <v>0</v>
      </c>
      <c r="I23" s="174">
        <v>0</v>
      </c>
      <c r="J23" s="174">
        <v>0</v>
      </c>
      <c r="K23" s="174">
        <v>0</v>
      </c>
      <c r="L23" s="174"/>
      <c r="M23" s="174"/>
      <c r="N23" s="174"/>
      <c r="O23" s="174">
        <f>SUM(C23:N23)</f>
        <v>0</v>
      </c>
      <c r="P23" s="182"/>
      <c r="Q23" s="175">
        <v>252076000</v>
      </c>
      <c r="R23" s="174">
        <v>0</v>
      </c>
      <c r="S23" s="174">
        <v>0</v>
      </c>
      <c r="T23" s="174">
        <v>0</v>
      </c>
      <c r="U23" s="174">
        <v>0</v>
      </c>
      <c r="V23" s="174">
        <v>0</v>
      </c>
      <c r="W23" s="174">
        <v>59963534</v>
      </c>
      <c r="X23" s="174">
        <v>0</v>
      </c>
      <c r="Y23" s="174">
        <v>0</v>
      </c>
      <c r="Z23" s="229">
        <v>-2673534</v>
      </c>
      <c r="AA23" s="174">
        <v>763867</v>
      </c>
      <c r="AB23" s="174">
        <v>14131533</v>
      </c>
      <c r="AC23" s="229">
        <f>SUM(Q23:AB23)</f>
        <v>324261400</v>
      </c>
      <c r="AD23" s="182">
        <f>+AC23/AC22</f>
        <v>0.995308833150648</v>
      </c>
      <c r="AE23" s="3"/>
      <c r="AF23" s="3"/>
    </row>
    <row r="24" spans="1:41" ht="32.1" customHeight="1" x14ac:dyDescent="0.3">
      <c r="A24" s="289" t="s">
        <v>49</v>
      </c>
      <c r="B24" s="290"/>
      <c r="C24" s="175">
        <v>-3437400</v>
      </c>
      <c r="D24" s="174">
        <v>0</v>
      </c>
      <c r="E24" s="174">
        <v>0</v>
      </c>
      <c r="F24" s="174">
        <v>0</v>
      </c>
      <c r="G24" s="174">
        <v>0</v>
      </c>
      <c r="H24" s="174">
        <v>0</v>
      </c>
      <c r="I24" s="174">
        <v>0</v>
      </c>
      <c r="J24" s="174">
        <v>0</v>
      </c>
      <c r="K24" s="174">
        <v>3437400</v>
      </c>
      <c r="L24" s="174">
        <v>0</v>
      </c>
      <c r="M24" s="174">
        <v>0</v>
      </c>
      <c r="N24" s="174">
        <v>0</v>
      </c>
      <c r="O24" s="174">
        <f>SUM(C24:N24)</f>
        <v>0</v>
      </c>
      <c r="P24" s="180"/>
      <c r="Q24" s="175"/>
      <c r="R24" s="174"/>
      <c r="S24" s="174">
        <v>22916000</v>
      </c>
      <c r="T24" s="174">
        <v>22916000</v>
      </c>
      <c r="U24" s="174">
        <v>22916000</v>
      </c>
      <c r="V24" s="174">
        <v>32655300</v>
      </c>
      <c r="W24" s="174">
        <v>32655300</v>
      </c>
      <c r="X24" s="174">
        <v>32655300</v>
      </c>
      <c r="Y24" s="174">
        <v>32655300</v>
      </c>
      <c r="Z24" s="174">
        <v>32655300</v>
      </c>
      <c r="AA24" s="174">
        <v>36093300</v>
      </c>
      <c r="AB24" s="174">
        <v>57671934</v>
      </c>
      <c r="AC24" s="174">
        <f>SUM(Q24:AB24)</f>
        <v>325789734</v>
      </c>
      <c r="AD24" s="182"/>
      <c r="AE24" s="3"/>
      <c r="AF24" s="3"/>
    </row>
    <row r="25" spans="1:41" ht="32.1" customHeight="1" thickBot="1" x14ac:dyDescent="0.35">
      <c r="A25" s="322" t="s">
        <v>51</v>
      </c>
      <c r="B25" s="323"/>
      <c r="C25" s="176">
        <f>3437400-3437400</f>
        <v>0</v>
      </c>
      <c r="D25" s="177">
        <v>0</v>
      </c>
      <c r="E25" s="177">
        <v>0</v>
      </c>
      <c r="F25" s="177">
        <v>0</v>
      </c>
      <c r="G25" s="177">
        <v>0</v>
      </c>
      <c r="H25" s="177">
        <v>0</v>
      </c>
      <c r="I25" s="177">
        <v>0</v>
      </c>
      <c r="J25" s="177">
        <v>0</v>
      </c>
      <c r="K25" s="177">
        <v>0</v>
      </c>
      <c r="L25" s="177"/>
      <c r="M25" s="177"/>
      <c r="N25" s="177"/>
      <c r="O25" s="177">
        <f>SUM(C25:N25)</f>
        <v>0</v>
      </c>
      <c r="P25" s="181"/>
      <c r="Q25" s="176">
        <v>0</v>
      </c>
      <c r="R25" s="177">
        <v>3437400</v>
      </c>
      <c r="S25" s="177">
        <v>22916000</v>
      </c>
      <c r="T25" s="177">
        <v>22725033</v>
      </c>
      <c r="U25" s="177">
        <v>23106967</v>
      </c>
      <c r="V25" s="177">
        <v>22916000</v>
      </c>
      <c r="W25" s="177">
        <v>22916000</v>
      </c>
      <c r="X25" s="177">
        <v>22916000</v>
      </c>
      <c r="Y25" s="177">
        <v>28645000</v>
      </c>
      <c r="Z25" s="177">
        <v>40103000</v>
      </c>
      <c r="AA25" s="177">
        <v>34374000</v>
      </c>
      <c r="AB25" s="177">
        <v>68748000</v>
      </c>
      <c r="AC25" s="177">
        <f>SUM(Q25:AB25)</f>
        <v>312803400</v>
      </c>
      <c r="AD25" s="183">
        <f>+AC25/AC24</f>
        <v>0.96013890971776295</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144</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106.5" customHeight="1" x14ac:dyDescent="0.3">
      <c r="A34" s="402" t="s">
        <v>144</v>
      </c>
      <c r="B34" s="404">
        <v>0.15</v>
      </c>
      <c r="C34" s="90" t="s">
        <v>67</v>
      </c>
      <c r="D34" s="89">
        <v>1</v>
      </c>
      <c r="E34" s="89">
        <v>1</v>
      </c>
      <c r="F34" s="89">
        <v>1</v>
      </c>
      <c r="G34" s="89">
        <v>1</v>
      </c>
      <c r="H34" s="89">
        <v>1</v>
      </c>
      <c r="I34" s="89">
        <v>1</v>
      </c>
      <c r="J34" s="89">
        <v>1</v>
      </c>
      <c r="K34" s="89">
        <v>1</v>
      </c>
      <c r="L34" s="89">
        <v>1</v>
      </c>
      <c r="M34" s="89">
        <v>1</v>
      </c>
      <c r="N34" s="89">
        <v>1</v>
      </c>
      <c r="O34" s="89">
        <v>1</v>
      </c>
      <c r="P34" s="202">
        <v>1</v>
      </c>
      <c r="Q34" s="583" t="s">
        <v>720</v>
      </c>
      <c r="R34" s="584"/>
      <c r="S34" s="584"/>
      <c r="T34" s="585"/>
      <c r="U34" s="583" t="s">
        <v>722</v>
      </c>
      <c r="V34" s="584"/>
      <c r="W34" s="584"/>
      <c r="X34" s="585"/>
      <c r="Y34" s="589" t="s">
        <v>68</v>
      </c>
      <c r="Z34" s="590"/>
      <c r="AA34" s="590"/>
      <c r="AB34" s="532" t="s">
        <v>145</v>
      </c>
      <c r="AC34" s="533"/>
      <c r="AD34" s="541"/>
      <c r="AG34" s="87"/>
      <c r="AH34" s="87"/>
      <c r="AI34" s="87"/>
      <c r="AJ34" s="87"/>
      <c r="AK34" s="87"/>
      <c r="AL34" s="87"/>
      <c r="AM34" s="87"/>
      <c r="AN34" s="87"/>
      <c r="AO34" s="87"/>
    </row>
    <row r="35" spans="1:41" ht="168.75" customHeight="1" thickBot="1" x14ac:dyDescent="0.35">
      <c r="A35" s="403"/>
      <c r="B35" s="405"/>
      <c r="C35" s="91" t="s">
        <v>70</v>
      </c>
      <c r="D35" s="214">
        <v>1</v>
      </c>
      <c r="E35" s="214">
        <v>1</v>
      </c>
      <c r="F35" s="214">
        <v>1</v>
      </c>
      <c r="G35" s="214">
        <v>1</v>
      </c>
      <c r="H35" s="214">
        <v>1</v>
      </c>
      <c r="I35" s="214">
        <v>1</v>
      </c>
      <c r="J35" s="214">
        <v>1</v>
      </c>
      <c r="K35" s="214">
        <v>1</v>
      </c>
      <c r="L35" s="214">
        <v>1</v>
      </c>
      <c r="M35" s="214">
        <v>1</v>
      </c>
      <c r="N35" s="214">
        <v>1</v>
      </c>
      <c r="O35" s="214">
        <v>1</v>
      </c>
      <c r="P35" s="222">
        <f>MIN(D35:O35)</f>
        <v>1</v>
      </c>
      <c r="Q35" s="586"/>
      <c r="R35" s="587"/>
      <c r="S35" s="587"/>
      <c r="T35" s="588"/>
      <c r="U35" s="586"/>
      <c r="V35" s="587"/>
      <c r="W35" s="587"/>
      <c r="X35" s="588"/>
      <c r="Y35" s="589"/>
      <c r="Z35" s="590"/>
      <c r="AA35" s="590"/>
      <c r="AB35" s="535"/>
      <c r="AC35" s="536"/>
      <c r="AD35" s="542"/>
      <c r="AE35" s="49"/>
      <c r="AF35" s="250"/>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384" t="s">
        <v>74</v>
      </c>
      <c r="R36" s="399"/>
      <c r="S36" s="399"/>
      <c r="T36" s="399"/>
      <c r="U36" s="399"/>
      <c r="V36" s="399"/>
      <c r="W36" s="399"/>
      <c r="X36" s="399"/>
      <c r="Y36" s="399"/>
      <c r="Z36" s="399"/>
      <c r="AA36" s="399"/>
      <c r="AB36" s="399"/>
      <c r="AC36" s="399"/>
      <c r="AD36" s="400"/>
      <c r="AF36" s="250"/>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0" t="s">
        <v>89</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114.75" customHeight="1" x14ac:dyDescent="0.3">
      <c r="A38" s="445" t="s">
        <v>146</v>
      </c>
      <c r="B38" s="435">
        <v>0.06</v>
      </c>
      <c r="C38" s="90" t="s">
        <v>67</v>
      </c>
      <c r="D38" s="205">
        <v>0</v>
      </c>
      <c r="E38" s="205">
        <v>9.0999999999999998E-2</v>
      </c>
      <c r="F38" s="205">
        <v>9.0999999999999998E-2</v>
      </c>
      <c r="G38" s="205">
        <v>9.0999999999999998E-2</v>
      </c>
      <c r="H38" s="205">
        <v>9.0999999999999998E-2</v>
      </c>
      <c r="I38" s="205">
        <v>9.0999999999999998E-2</v>
      </c>
      <c r="J38" s="205">
        <v>9.0999999999999998E-2</v>
      </c>
      <c r="K38" s="205">
        <v>9.0999999999999998E-2</v>
      </c>
      <c r="L38" s="205">
        <v>9.0999999999999998E-2</v>
      </c>
      <c r="M38" s="205">
        <v>9.0999999999999998E-2</v>
      </c>
      <c r="N38" s="205">
        <v>9.0999999999999998E-2</v>
      </c>
      <c r="O38" s="205">
        <v>0.09</v>
      </c>
      <c r="P38" s="96">
        <f>SUM(D38:O38)</f>
        <v>0.99999999999999978</v>
      </c>
      <c r="Q38" s="591" t="s">
        <v>721</v>
      </c>
      <c r="R38" s="592"/>
      <c r="S38" s="592"/>
      <c r="T38" s="592"/>
      <c r="U38" s="592"/>
      <c r="V38" s="592"/>
      <c r="W38" s="592"/>
      <c r="X38" s="592"/>
      <c r="Y38" s="592"/>
      <c r="Z38" s="592"/>
      <c r="AA38" s="592"/>
      <c r="AB38" s="592"/>
      <c r="AC38" s="592"/>
      <c r="AD38" s="593"/>
      <c r="AE38" s="97"/>
      <c r="AG38" s="98"/>
      <c r="AH38" s="98"/>
      <c r="AI38" s="98"/>
      <c r="AJ38" s="98"/>
      <c r="AK38" s="98"/>
      <c r="AL38" s="98"/>
      <c r="AM38" s="98"/>
      <c r="AN38" s="98"/>
      <c r="AO38" s="98"/>
    </row>
    <row r="39" spans="1:41" ht="114.75" customHeight="1" x14ac:dyDescent="0.3">
      <c r="A39" s="446"/>
      <c r="B39" s="436"/>
      <c r="C39" s="99" t="s">
        <v>70</v>
      </c>
      <c r="D39" s="210">
        <v>0</v>
      </c>
      <c r="E39" s="210">
        <v>9.0999999999999998E-2</v>
      </c>
      <c r="F39" s="210">
        <v>9.0999999999999998E-2</v>
      </c>
      <c r="G39" s="210">
        <v>9.0999999999999998E-2</v>
      </c>
      <c r="H39" s="210">
        <v>9.0999999999999998E-2</v>
      </c>
      <c r="I39" s="210">
        <v>9.0999999999999998E-2</v>
      </c>
      <c r="J39" s="210">
        <v>9.0999999999999998E-2</v>
      </c>
      <c r="K39" s="210">
        <v>9.0999999999999998E-2</v>
      </c>
      <c r="L39" s="210">
        <v>9.0999999999999998E-2</v>
      </c>
      <c r="M39" s="210">
        <v>9.0999999999999998E-2</v>
      </c>
      <c r="N39" s="210">
        <v>9.0999999999999998E-2</v>
      </c>
      <c r="O39" s="210">
        <v>0.09</v>
      </c>
      <c r="P39" s="215">
        <f>SUM(D39:O39)</f>
        <v>0.99999999999999978</v>
      </c>
      <c r="Q39" s="589"/>
      <c r="R39" s="590"/>
      <c r="S39" s="590"/>
      <c r="T39" s="590"/>
      <c r="U39" s="590"/>
      <c r="V39" s="590"/>
      <c r="W39" s="590"/>
      <c r="X39" s="590"/>
      <c r="Y39" s="590"/>
      <c r="Z39" s="590"/>
      <c r="AA39" s="590"/>
      <c r="AB39" s="590"/>
      <c r="AC39" s="590"/>
      <c r="AD39" s="594"/>
      <c r="AE39" s="97"/>
    </row>
    <row r="40" spans="1:41" ht="64.5" customHeight="1" x14ac:dyDescent="0.3">
      <c r="A40" s="446" t="s">
        <v>147</v>
      </c>
      <c r="B40" s="425">
        <v>0.09</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SUM(D40:O40)</f>
        <v>0.99999999999999978</v>
      </c>
      <c r="Q40" s="427" t="s">
        <v>727</v>
      </c>
      <c r="R40" s="428"/>
      <c r="S40" s="428"/>
      <c r="T40" s="428"/>
      <c r="U40" s="428"/>
      <c r="V40" s="428"/>
      <c r="W40" s="428"/>
      <c r="X40" s="428"/>
      <c r="Y40" s="428"/>
      <c r="Z40" s="428"/>
      <c r="AA40" s="428"/>
      <c r="AB40" s="428"/>
      <c r="AC40" s="428"/>
      <c r="AD40" s="429"/>
      <c r="AE40" s="97"/>
    </row>
    <row r="41" spans="1:41" ht="64.5" customHeight="1" thickBot="1" x14ac:dyDescent="0.35">
      <c r="A41" s="543"/>
      <c r="B41" s="426"/>
      <c r="C41" s="91" t="s">
        <v>70</v>
      </c>
      <c r="D41" s="211">
        <v>0</v>
      </c>
      <c r="E41" s="211">
        <v>9.0999999999999998E-2</v>
      </c>
      <c r="F41" s="211">
        <v>9.0999999999999998E-2</v>
      </c>
      <c r="G41" s="211">
        <v>9.0999999999999998E-2</v>
      </c>
      <c r="H41" s="211">
        <v>9.0999999999999998E-2</v>
      </c>
      <c r="I41" s="211">
        <v>9.0999999999999998E-2</v>
      </c>
      <c r="J41" s="211">
        <v>9.0999999999999998E-2</v>
      </c>
      <c r="K41" s="211">
        <v>9.0999999999999998E-2</v>
      </c>
      <c r="L41" s="211">
        <v>9.0999999999999998E-2</v>
      </c>
      <c r="M41" s="211">
        <v>9.0999999999999998E-2</v>
      </c>
      <c r="N41" s="211">
        <v>9.0999999999999998E-2</v>
      </c>
      <c r="O41" s="211">
        <v>0.09</v>
      </c>
      <c r="P41" s="216">
        <f>SUM(D41:O41)</f>
        <v>0.99999999999999978</v>
      </c>
      <c r="Q41" s="430"/>
      <c r="R41" s="431"/>
      <c r="S41" s="431"/>
      <c r="T41" s="431"/>
      <c r="U41" s="431"/>
      <c r="V41" s="431"/>
      <c r="W41" s="431"/>
      <c r="X41" s="431"/>
      <c r="Y41" s="431"/>
      <c r="Z41" s="431"/>
      <c r="AA41" s="431"/>
      <c r="AB41" s="431"/>
      <c r="AC41" s="431"/>
      <c r="AD41" s="432"/>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AB34 U34 Q34 Q40:AD41" xr:uid="{F15D8AAD-81D7-46F4-AF14-8E6559F2B563}">
      <formula1>2000</formula1>
    </dataValidation>
  </dataValidations>
  <pageMargins left="0.25" right="0.25" top="0.75" bottom="0.75" header="0.3" footer="0.3"/>
  <pageSetup scale="2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43"/>
  <sheetViews>
    <sheetView showGridLines="0" topLeftCell="O34" zoomScale="60" zoomScaleNormal="60" workbookViewId="0">
      <selection activeCell="Q42" sqref="Q42:AD43"/>
    </sheetView>
  </sheetViews>
  <sheetFormatPr baseColWidth="10" defaultColWidth="10.77734375" defaultRowHeight="14.4" x14ac:dyDescent="0.3"/>
  <cols>
    <col min="1" max="1" width="38.44140625" style="50" customWidth="1"/>
    <col min="2" max="2" width="15.44140625" style="50" customWidth="1"/>
    <col min="3" max="26" width="20.77734375" style="50" customWidth="1"/>
    <col min="27" max="27" width="25.77734375" style="50" customWidth="1"/>
    <col min="28" max="30" width="20.77734375" style="50" customWidth="1"/>
    <col min="31" max="31" width="6.21875" style="50" bestFit="1" customWidth="1"/>
    <col min="32" max="32" width="22.77734375" style="50" customWidth="1"/>
    <col min="33" max="33" width="18.44140625" style="50" bestFit="1" customWidth="1"/>
    <col min="34" max="34" width="8.44140625" style="50" customWidth="1"/>
    <col min="35" max="35" width="18.44140625" style="50" bestFit="1" customWidth="1"/>
    <col min="36" max="36" width="5.77734375" style="50" customWidth="1"/>
    <col min="37" max="37" width="18.44140625" style="50" bestFit="1" customWidth="1"/>
    <col min="38" max="38" width="4.77734375" style="50" customWidth="1"/>
    <col min="39" max="39" width="23" style="50" bestFit="1" customWidth="1"/>
    <col min="40" max="40" width="10.77734375" style="50"/>
    <col min="41" max="41" width="18.44140625" style="50" bestFit="1" customWidth="1"/>
    <col min="42" max="42" width="16.21875" style="50" customWidth="1"/>
    <col min="43" max="16384" width="10.77734375" style="50"/>
  </cols>
  <sheetData>
    <row r="1" spans="1:30" ht="32.25" customHeight="1" thickBot="1" x14ac:dyDescent="0.35">
      <c r="A1" s="335"/>
      <c r="B1" s="338" t="s">
        <v>0</v>
      </c>
      <c r="C1" s="339"/>
      <c r="D1" s="339"/>
      <c r="E1" s="339"/>
      <c r="F1" s="339"/>
      <c r="G1" s="339"/>
      <c r="H1" s="339"/>
      <c r="I1" s="339"/>
      <c r="J1" s="339"/>
      <c r="K1" s="339"/>
      <c r="L1" s="339"/>
      <c r="M1" s="339"/>
      <c r="N1" s="339"/>
      <c r="O1" s="339"/>
      <c r="P1" s="339"/>
      <c r="Q1" s="339"/>
      <c r="R1" s="339"/>
      <c r="S1" s="339"/>
      <c r="T1" s="339"/>
      <c r="U1" s="339"/>
      <c r="V1" s="339"/>
      <c r="W1" s="339"/>
      <c r="X1" s="339"/>
      <c r="Y1" s="339"/>
      <c r="Z1" s="339"/>
      <c r="AA1" s="340"/>
      <c r="AB1" s="341" t="s">
        <v>1</v>
      </c>
      <c r="AC1" s="342"/>
      <c r="AD1" s="343"/>
    </row>
    <row r="2" spans="1:30" ht="30.75" customHeight="1" thickBot="1" x14ac:dyDescent="0.35">
      <c r="A2" s="336"/>
      <c r="B2" s="338" t="s">
        <v>2</v>
      </c>
      <c r="C2" s="339"/>
      <c r="D2" s="339"/>
      <c r="E2" s="339"/>
      <c r="F2" s="339"/>
      <c r="G2" s="339"/>
      <c r="H2" s="339"/>
      <c r="I2" s="339"/>
      <c r="J2" s="339"/>
      <c r="K2" s="339"/>
      <c r="L2" s="339"/>
      <c r="M2" s="339"/>
      <c r="N2" s="339"/>
      <c r="O2" s="339"/>
      <c r="P2" s="339"/>
      <c r="Q2" s="339"/>
      <c r="R2" s="339"/>
      <c r="S2" s="339"/>
      <c r="T2" s="339"/>
      <c r="U2" s="339"/>
      <c r="V2" s="339"/>
      <c r="W2" s="339"/>
      <c r="X2" s="339"/>
      <c r="Y2" s="339"/>
      <c r="Z2" s="339"/>
      <c r="AA2" s="340"/>
      <c r="AB2" s="297" t="s">
        <v>3</v>
      </c>
      <c r="AC2" s="298"/>
      <c r="AD2" s="299"/>
    </row>
    <row r="3" spans="1:30" ht="24" customHeight="1" x14ac:dyDescent="0.3">
      <c r="A3" s="336"/>
      <c r="B3" s="291" t="s">
        <v>4</v>
      </c>
      <c r="C3" s="292"/>
      <c r="D3" s="292"/>
      <c r="E3" s="292"/>
      <c r="F3" s="292"/>
      <c r="G3" s="292"/>
      <c r="H3" s="292"/>
      <c r="I3" s="292"/>
      <c r="J3" s="292"/>
      <c r="K3" s="292"/>
      <c r="L3" s="292"/>
      <c r="M3" s="292"/>
      <c r="N3" s="292"/>
      <c r="O3" s="292"/>
      <c r="P3" s="292"/>
      <c r="Q3" s="292"/>
      <c r="R3" s="292"/>
      <c r="S3" s="292"/>
      <c r="T3" s="292"/>
      <c r="U3" s="292"/>
      <c r="V3" s="292"/>
      <c r="W3" s="292"/>
      <c r="X3" s="292"/>
      <c r="Y3" s="292"/>
      <c r="Z3" s="292"/>
      <c r="AA3" s="293"/>
      <c r="AB3" s="297" t="s">
        <v>5</v>
      </c>
      <c r="AC3" s="298"/>
      <c r="AD3" s="299"/>
    </row>
    <row r="4" spans="1:30" ht="22.05" customHeight="1" thickBot="1" x14ac:dyDescent="0.35">
      <c r="A4" s="337"/>
      <c r="B4" s="294"/>
      <c r="C4" s="295"/>
      <c r="D4" s="295"/>
      <c r="E4" s="295"/>
      <c r="F4" s="295"/>
      <c r="G4" s="295"/>
      <c r="H4" s="295"/>
      <c r="I4" s="295"/>
      <c r="J4" s="295"/>
      <c r="K4" s="295"/>
      <c r="L4" s="295"/>
      <c r="M4" s="295"/>
      <c r="N4" s="295"/>
      <c r="O4" s="295"/>
      <c r="P4" s="295"/>
      <c r="Q4" s="295"/>
      <c r="R4" s="295"/>
      <c r="S4" s="295"/>
      <c r="T4" s="295"/>
      <c r="U4" s="295"/>
      <c r="V4" s="295"/>
      <c r="W4" s="295"/>
      <c r="X4" s="295"/>
      <c r="Y4" s="295"/>
      <c r="Z4" s="295"/>
      <c r="AA4" s="296"/>
      <c r="AB4" s="300" t="s">
        <v>6</v>
      </c>
      <c r="AC4" s="301"/>
      <c r="AD4" s="302"/>
    </row>
    <row r="5" spans="1:30" ht="9" customHeight="1" thickBot="1" x14ac:dyDescent="0.35">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303" t="s">
        <v>7</v>
      </c>
      <c r="B7" s="305"/>
      <c r="C7" s="362" t="s">
        <v>40</v>
      </c>
      <c r="D7" s="303" t="s">
        <v>9</v>
      </c>
      <c r="E7" s="304"/>
      <c r="F7" s="304"/>
      <c r="G7" s="304"/>
      <c r="H7" s="305"/>
      <c r="I7" s="312">
        <v>45302</v>
      </c>
      <c r="J7" s="313"/>
      <c r="K7" s="303" t="s">
        <v>10</v>
      </c>
      <c r="L7" s="305"/>
      <c r="M7" s="327" t="s">
        <v>11</v>
      </c>
      <c r="N7" s="328"/>
      <c r="O7" s="318"/>
      <c r="P7" s="319"/>
      <c r="Q7" s="54"/>
      <c r="R7" s="54"/>
      <c r="S7" s="54"/>
      <c r="T7" s="54"/>
      <c r="U7" s="54"/>
      <c r="V7" s="54"/>
      <c r="W7" s="54"/>
      <c r="X7" s="54"/>
      <c r="Y7" s="54"/>
      <c r="Z7" s="55"/>
      <c r="AA7" s="54"/>
      <c r="AB7" s="54"/>
      <c r="AC7" s="60"/>
      <c r="AD7" s="61"/>
    </row>
    <row r="8" spans="1:30" x14ac:dyDescent="0.3">
      <c r="A8" s="306"/>
      <c r="B8" s="308"/>
      <c r="C8" s="363"/>
      <c r="D8" s="306"/>
      <c r="E8" s="307"/>
      <c r="F8" s="307"/>
      <c r="G8" s="307"/>
      <c r="H8" s="308"/>
      <c r="I8" s="314"/>
      <c r="J8" s="315"/>
      <c r="K8" s="306"/>
      <c r="L8" s="308"/>
      <c r="M8" s="320" t="s">
        <v>12</v>
      </c>
      <c r="N8" s="321"/>
      <c r="O8" s="354"/>
      <c r="P8" s="355"/>
      <c r="Q8" s="54"/>
      <c r="R8" s="54"/>
      <c r="S8" s="54"/>
      <c r="T8" s="54"/>
      <c r="U8" s="54"/>
      <c r="V8" s="54"/>
      <c r="W8" s="54"/>
      <c r="X8" s="54"/>
      <c r="Y8" s="54"/>
      <c r="Z8" s="55"/>
      <c r="AA8" s="54"/>
      <c r="AB8" s="54"/>
      <c r="AC8" s="60"/>
      <c r="AD8" s="61"/>
    </row>
    <row r="9" spans="1:30" ht="15" thickBot="1" x14ac:dyDescent="0.35">
      <c r="A9" s="309"/>
      <c r="B9" s="311"/>
      <c r="C9" s="364"/>
      <c r="D9" s="309"/>
      <c r="E9" s="310"/>
      <c r="F9" s="310"/>
      <c r="G9" s="310"/>
      <c r="H9" s="311"/>
      <c r="I9" s="316"/>
      <c r="J9" s="317"/>
      <c r="K9" s="309"/>
      <c r="L9" s="311"/>
      <c r="M9" s="356" t="s">
        <v>13</v>
      </c>
      <c r="N9" s="357"/>
      <c r="O9" s="358" t="s">
        <v>14</v>
      </c>
      <c r="P9" s="359"/>
      <c r="Q9" s="54"/>
      <c r="R9" s="54"/>
      <c r="S9" s="54"/>
      <c r="T9" s="54"/>
      <c r="U9" s="54"/>
      <c r="V9" s="54"/>
      <c r="W9" s="54"/>
      <c r="X9" s="54"/>
      <c r="Y9" s="54"/>
      <c r="Z9" s="55"/>
      <c r="AA9" s="54"/>
      <c r="AB9" s="54"/>
      <c r="AC9" s="60"/>
      <c r="AD9" s="61"/>
    </row>
    <row r="10" spans="1:30" ht="15" customHeight="1" thickBot="1" x14ac:dyDescent="0.35">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3">
      <c r="A11" s="303" t="s">
        <v>15</v>
      </c>
      <c r="B11" s="305"/>
      <c r="C11" s="365" t="s">
        <v>16</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7"/>
    </row>
    <row r="12" spans="1:30" ht="15" customHeight="1" x14ac:dyDescent="0.3">
      <c r="A12" s="306"/>
      <c r="B12" s="308"/>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0" ht="15" customHeight="1" thickBot="1" x14ac:dyDescent="0.35">
      <c r="A13" s="309"/>
      <c r="B13" s="311"/>
      <c r="C13" s="371"/>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3"/>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360" t="s">
        <v>17</v>
      </c>
      <c r="B15" s="361"/>
      <c r="C15" s="374" t="s">
        <v>18</v>
      </c>
      <c r="D15" s="375"/>
      <c r="E15" s="375"/>
      <c r="F15" s="375"/>
      <c r="G15" s="375"/>
      <c r="H15" s="375"/>
      <c r="I15" s="375"/>
      <c r="J15" s="375"/>
      <c r="K15" s="376"/>
      <c r="L15" s="329" t="s">
        <v>19</v>
      </c>
      <c r="M15" s="330"/>
      <c r="N15" s="330"/>
      <c r="O15" s="330"/>
      <c r="P15" s="330"/>
      <c r="Q15" s="331"/>
      <c r="R15" s="377" t="s">
        <v>20</v>
      </c>
      <c r="S15" s="378"/>
      <c r="T15" s="378"/>
      <c r="U15" s="378"/>
      <c r="V15" s="378"/>
      <c r="W15" s="378"/>
      <c r="X15" s="379"/>
      <c r="Y15" s="329" t="s">
        <v>21</v>
      </c>
      <c r="Z15" s="331"/>
      <c r="AA15" s="324" t="s">
        <v>22</v>
      </c>
      <c r="AB15" s="325"/>
      <c r="AC15" s="325"/>
      <c r="AD15" s="326"/>
    </row>
    <row r="16" spans="1:30" ht="9" customHeight="1" thickBot="1" x14ac:dyDescent="0.35">
      <c r="A16" s="59"/>
      <c r="B16" s="54"/>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73"/>
      <c r="AD16" s="74"/>
    </row>
    <row r="17" spans="1:41" s="76" customFormat="1" ht="37.5" customHeight="1" thickBot="1" x14ac:dyDescent="0.35">
      <c r="A17" s="360" t="s">
        <v>23</v>
      </c>
      <c r="B17" s="361"/>
      <c r="C17" s="380" t="s">
        <v>625</v>
      </c>
      <c r="D17" s="381"/>
      <c r="E17" s="381"/>
      <c r="F17" s="381"/>
      <c r="G17" s="381"/>
      <c r="H17" s="381"/>
      <c r="I17" s="381"/>
      <c r="J17" s="381"/>
      <c r="K17" s="381"/>
      <c r="L17" s="381"/>
      <c r="M17" s="381"/>
      <c r="N17" s="381"/>
      <c r="O17" s="381"/>
      <c r="P17" s="381"/>
      <c r="Q17" s="382"/>
      <c r="R17" s="329" t="s">
        <v>25</v>
      </c>
      <c r="S17" s="330"/>
      <c r="T17" s="330"/>
      <c r="U17" s="330"/>
      <c r="V17" s="331"/>
      <c r="W17" s="390">
        <v>3126</v>
      </c>
      <c r="X17" s="391"/>
      <c r="Y17" s="330" t="s">
        <v>26</v>
      </c>
      <c r="Z17" s="330"/>
      <c r="AA17" s="330"/>
      <c r="AB17" s="331"/>
      <c r="AC17" s="385">
        <v>0.1</v>
      </c>
      <c r="AD17" s="386"/>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5">
      <c r="A19" s="329" t="s">
        <v>27</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 customHeight="1" thickBot="1" x14ac:dyDescent="0.35">
      <c r="A20" s="82"/>
      <c r="B20" s="60"/>
      <c r="C20" s="387" t="s">
        <v>28</v>
      </c>
      <c r="D20" s="388"/>
      <c r="E20" s="388"/>
      <c r="F20" s="388"/>
      <c r="G20" s="388"/>
      <c r="H20" s="388"/>
      <c r="I20" s="388"/>
      <c r="J20" s="388"/>
      <c r="K20" s="388"/>
      <c r="L20" s="388"/>
      <c r="M20" s="388"/>
      <c r="N20" s="388"/>
      <c r="O20" s="388"/>
      <c r="P20" s="389"/>
      <c r="Q20" s="332" t="s">
        <v>29</v>
      </c>
      <c r="R20" s="333"/>
      <c r="S20" s="333"/>
      <c r="T20" s="333"/>
      <c r="U20" s="333"/>
      <c r="V20" s="333"/>
      <c r="W20" s="333"/>
      <c r="X20" s="333"/>
      <c r="Y20" s="333"/>
      <c r="Z20" s="333"/>
      <c r="AA20" s="333"/>
      <c r="AB20" s="333"/>
      <c r="AC20" s="333"/>
      <c r="AD20" s="334"/>
      <c r="AE20" s="83"/>
      <c r="AF20" s="83"/>
    </row>
    <row r="21" spans="1:41" ht="32.1" customHeight="1" thickBot="1" x14ac:dyDescent="0.35">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3">
      <c r="A22" s="383" t="s">
        <v>45</v>
      </c>
      <c r="B22" s="384"/>
      <c r="C22" s="179">
        <v>12794768</v>
      </c>
      <c r="D22" s="178">
        <v>0</v>
      </c>
      <c r="E22" s="178">
        <v>0</v>
      </c>
      <c r="F22" s="229">
        <v>-2864500</v>
      </c>
      <c r="G22" s="178">
        <v>0</v>
      </c>
      <c r="H22" s="178">
        <v>0</v>
      </c>
      <c r="I22" s="178">
        <v>0</v>
      </c>
      <c r="J22" s="178">
        <v>0</v>
      </c>
      <c r="K22" s="178">
        <v>0</v>
      </c>
      <c r="L22" s="178">
        <v>0</v>
      </c>
      <c r="M22" s="178">
        <v>0</v>
      </c>
      <c r="N22" s="178">
        <v>0</v>
      </c>
      <c r="O22" s="178">
        <f>SUM(C22:N22)</f>
        <v>9930268</v>
      </c>
      <c r="P22" s="180"/>
      <c r="Q22" s="179">
        <v>78844000</v>
      </c>
      <c r="R22" s="178">
        <v>1008304000</v>
      </c>
      <c r="S22" s="178"/>
      <c r="T22" s="178"/>
      <c r="U22" s="178">
        <v>102667102</v>
      </c>
      <c r="V22" s="178"/>
      <c r="W22" s="178"/>
      <c r="X22" s="178"/>
      <c r="Y22" s="178"/>
      <c r="Z22"/>
      <c r="AA22" s="178">
        <v>-46872668</v>
      </c>
      <c r="AB22" s="178"/>
      <c r="AC22" s="178">
        <f>SUM(Q22:AB22)</f>
        <v>1142942434</v>
      </c>
      <c r="AD22" s="184"/>
      <c r="AE22" s="3"/>
      <c r="AF22" s="3"/>
    </row>
    <row r="23" spans="1:41" ht="32.1" customHeight="1" x14ac:dyDescent="0.3">
      <c r="A23" s="289" t="s">
        <v>47</v>
      </c>
      <c r="B23" s="290"/>
      <c r="C23" s="175">
        <f>+C22</f>
        <v>12794768</v>
      </c>
      <c r="D23" s="174">
        <v>0</v>
      </c>
      <c r="E23" s="174">
        <v>0</v>
      </c>
      <c r="F23" s="229">
        <v>-2864500</v>
      </c>
      <c r="G23" s="174">
        <v>0</v>
      </c>
      <c r="H23" s="174">
        <v>0</v>
      </c>
      <c r="I23" s="174">
        <v>0</v>
      </c>
      <c r="J23" s="174">
        <v>0</v>
      </c>
      <c r="K23" s="174">
        <v>0</v>
      </c>
      <c r="L23" s="174"/>
      <c r="M23" s="174"/>
      <c r="N23" s="174"/>
      <c r="O23" s="174">
        <f>SUM(C23:N23)</f>
        <v>9930268</v>
      </c>
      <c r="P23" s="182">
        <f>+O23/O22</f>
        <v>1</v>
      </c>
      <c r="Q23" s="175">
        <v>456958000</v>
      </c>
      <c r="R23" s="174">
        <v>630190000</v>
      </c>
      <c r="S23" s="174">
        <v>-2056800</v>
      </c>
      <c r="T23" s="174">
        <v>-13749600</v>
      </c>
      <c r="U23" s="174">
        <v>0</v>
      </c>
      <c r="V23" s="174">
        <v>0</v>
      </c>
      <c r="W23" s="174">
        <v>0</v>
      </c>
      <c r="X23" s="174">
        <v>24061800</v>
      </c>
      <c r="Y23" s="174">
        <v>0</v>
      </c>
      <c r="Z23" s="229">
        <v>17759900</v>
      </c>
      <c r="AA23" s="174">
        <v>-1145800</v>
      </c>
      <c r="AB23" s="174">
        <v>27640068</v>
      </c>
      <c r="AC23" s="229">
        <f>SUM(Q23:AB23)</f>
        <v>1139657568</v>
      </c>
      <c r="AD23" s="182">
        <f>+AC23/AC22</f>
        <v>0.99712595673913007</v>
      </c>
      <c r="AE23" s="3"/>
      <c r="AF23" s="3"/>
    </row>
    <row r="24" spans="1:41" ht="32.1" customHeight="1" x14ac:dyDescent="0.3">
      <c r="A24" s="289" t="s">
        <v>49</v>
      </c>
      <c r="B24" s="290"/>
      <c r="C24" s="175">
        <v>0</v>
      </c>
      <c r="D24" s="174">
        <v>9930268</v>
      </c>
      <c r="E24" s="174">
        <v>0</v>
      </c>
      <c r="F24" s="229">
        <v>-2864500</v>
      </c>
      <c r="G24" s="174">
        <v>0</v>
      </c>
      <c r="H24" s="174">
        <v>0</v>
      </c>
      <c r="I24" s="174">
        <v>0</v>
      </c>
      <c r="J24" s="174">
        <v>0</v>
      </c>
      <c r="K24" s="174">
        <v>2864500</v>
      </c>
      <c r="L24" s="174">
        <v>0</v>
      </c>
      <c r="M24" s="174">
        <v>0</v>
      </c>
      <c r="N24" s="174">
        <v>0</v>
      </c>
      <c r="O24" s="174">
        <f>SUM(C24:N24)</f>
        <v>9930268</v>
      </c>
      <c r="P24" s="180"/>
      <c r="Q24" s="175"/>
      <c r="R24" s="174">
        <v>3428000</v>
      </c>
      <c r="S24" s="174">
        <v>98520000</v>
      </c>
      <c r="T24" s="174">
        <v>98520000</v>
      </c>
      <c r="U24" s="174">
        <v>98520000</v>
      </c>
      <c r="V24" s="174">
        <v>111353388</v>
      </c>
      <c r="W24" s="174">
        <v>111353388</v>
      </c>
      <c r="X24" s="174">
        <v>111353388</v>
      </c>
      <c r="Y24" s="174">
        <v>111353388</v>
      </c>
      <c r="Z24" s="174">
        <v>111353388</v>
      </c>
      <c r="AA24" s="174">
        <v>111353388</v>
      </c>
      <c r="AB24" s="174">
        <v>175834106</v>
      </c>
      <c r="AC24" s="174">
        <f>SUM(Q24:AB24)</f>
        <v>1142942434</v>
      </c>
      <c r="AD24" s="182"/>
      <c r="AE24" s="3"/>
      <c r="AF24" s="3"/>
    </row>
    <row r="25" spans="1:41" ht="32.1" customHeight="1" thickBot="1" x14ac:dyDescent="0.35">
      <c r="A25" s="322" t="s">
        <v>51</v>
      </c>
      <c r="B25" s="323"/>
      <c r="C25" s="176">
        <v>9930268</v>
      </c>
      <c r="D25" s="177">
        <v>0</v>
      </c>
      <c r="E25" s="177">
        <v>0</v>
      </c>
      <c r="F25" s="177">
        <v>0</v>
      </c>
      <c r="G25" s="177">
        <v>0</v>
      </c>
      <c r="H25" s="177">
        <v>0</v>
      </c>
      <c r="I25" s="177">
        <v>0</v>
      </c>
      <c r="J25" s="177">
        <v>0</v>
      </c>
      <c r="K25" s="177">
        <v>0</v>
      </c>
      <c r="L25" s="177"/>
      <c r="M25" s="177"/>
      <c r="N25" s="177"/>
      <c r="O25" s="177">
        <f>SUM(C25:N25)</f>
        <v>9930268</v>
      </c>
      <c r="P25" s="181">
        <f>+O25/O24</f>
        <v>1</v>
      </c>
      <c r="Q25" s="176">
        <v>0</v>
      </c>
      <c r="R25" s="177">
        <v>4235702</v>
      </c>
      <c r="S25" s="177">
        <v>79041400</v>
      </c>
      <c r="T25" s="177">
        <v>103867067</v>
      </c>
      <c r="U25" s="177">
        <v>98520000</v>
      </c>
      <c r="V25" s="177">
        <v>98520000</v>
      </c>
      <c r="W25" s="177">
        <v>98520000</v>
      </c>
      <c r="X25" s="177">
        <v>96006133</v>
      </c>
      <c r="Y25" s="177">
        <v>98520000</v>
      </c>
      <c r="Z25" s="177">
        <v>104249000</v>
      </c>
      <c r="AA25" s="177">
        <v>108450267</v>
      </c>
      <c r="AB25" s="177">
        <v>219574065.66666669</v>
      </c>
      <c r="AC25" s="177">
        <f>SUM(Q25:AB25)</f>
        <v>1109503634.6666667</v>
      </c>
      <c r="AD25" s="183">
        <f>+AC25/AC24</f>
        <v>0.97074323400846518</v>
      </c>
      <c r="AE25" s="3"/>
      <c r="AF25" s="3"/>
    </row>
    <row r="26" spans="1:41" ht="32.1"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4.049999999999997" customHeight="1" x14ac:dyDescent="0.3">
      <c r="A27" s="285" t="s">
        <v>53</v>
      </c>
      <c r="B27" s="286"/>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8"/>
    </row>
    <row r="28" spans="1:41" ht="15" customHeight="1" x14ac:dyDescent="0.3">
      <c r="A28" s="344" t="s">
        <v>54</v>
      </c>
      <c r="B28" s="346" t="s">
        <v>55</v>
      </c>
      <c r="C28" s="347"/>
      <c r="D28" s="290" t="s">
        <v>56</v>
      </c>
      <c r="E28" s="350"/>
      <c r="F28" s="350"/>
      <c r="G28" s="350"/>
      <c r="H28" s="350"/>
      <c r="I28" s="350"/>
      <c r="J28" s="350"/>
      <c r="K28" s="350"/>
      <c r="L28" s="350"/>
      <c r="M28" s="350"/>
      <c r="N28" s="350"/>
      <c r="O28" s="351"/>
      <c r="P28" s="352" t="s">
        <v>41</v>
      </c>
      <c r="Q28" s="352" t="s">
        <v>57</v>
      </c>
      <c r="R28" s="352"/>
      <c r="S28" s="352"/>
      <c r="T28" s="352"/>
      <c r="U28" s="352"/>
      <c r="V28" s="352"/>
      <c r="W28" s="352"/>
      <c r="X28" s="352"/>
      <c r="Y28" s="352"/>
      <c r="Z28" s="352"/>
      <c r="AA28" s="352"/>
      <c r="AB28" s="352"/>
      <c r="AC28" s="352"/>
      <c r="AD28" s="353"/>
    </row>
    <row r="29" spans="1:41" ht="27" customHeight="1" x14ac:dyDescent="0.3">
      <c r="A29" s="345"/>
      <c r="B29" s="348"/>
      <c r="C29" s="349"/>
      <c r="D29" s="88" t="s">
        <v>30</v>
      </c>
      <c r="E29" s="88" t="s">
        <v>31</v>
      </c>
      <c r="F29" s="88" t="s">
        <v>32</v>
      </c>
      <c r="G29" s="88" t="s">
        <v>33</v>
      </c>
      <c r="H29" s="88" t="s">
        <v>34</v>
      </c>
      <c r="I29" s="88" t="s">
        <v>35</v>
      </c>
      <c r="J29" s="88" t="s">
        <v>36</v>
      </c>
      <c r="K29" s="88" t="s">
        <v>37</v>
      </c>
      <c r="L29" s="88" t="s">
        <v>8</v>
      </c>
      <c r="M29" s="88" t="s">
        <v>38</v>
      </c>
      <c r="N29" s="88" t="s">
        <v>39</v>
      </c>
      <c r="O29" s="88" t="s">
        <v>40</v>
      </c>
      <c r="P29" s="351"/>
      <c r="Q29" s="352"/>
      <c r="R29" s="352"/>
      <c r="S29" s="352"/>
      <c r="T29" s="352"/>
      <c r="U29" s="352"/>
      <c r="V29" s="352"/>
      <c r="W29" s="352"/>
      <c r="X29" s="352"/>
      <c r="Y29" s="352"/>
      <c r="Z29" s="352"/>
      <c r="AA29" s="352"/>
      <c r="AB29" s="352"/>
      <c r="AC29" s="352"/>
      <c r="AD29" s="353"/>
    </row>
    <row r="30" spans="1:41" ht="42" customHeight="1" thickBot="1" x14ac:dyDescent="0.35">
      <c r="A30" s="85" t="s">
        <v>625</v>
      </c>
      <c r="B30" s="421"/>
      <c r="C30" s="422"/>
      <c r="D30" s="89"/>
      <c r="E30" s="89"/>
      <c r="F30" s="89"/>
      <c r="G30" s="89"/>
      <c r="H30" s="89"/>
      <c r="I30" s="89"/>
      <c r="J30" s="89"/>
      <c r="K30" s="89"/>
      <c r="L30" s="89"/>
      <c r="M30" s="89"/>
      <c r="N30" s="89"/>
      <c r="O30" s="89"/>
      <c r="P30" s="86">
        <f>SUM(D30:O30)</f>
        <v>0</v>
      </c>
      <c r="Q30" s="392"/>
      <c r="R30" s="392"/>
      <c r="S30" s="392"/>
      <c r="T30" s="392"/>
      <c r="U30" s="392"/>
      <c r="V30" s="392"/>
      <c r="W30" s="392"/>
      <c r="X30" s="392"/>
      <c r="Y30" s="392"/>
      <c r="Z30" s="392"/>
      <c r="AA30" s="392"/>
      <c r="AB30" s="392"/>
      <c r="AC30" s="392"/>
      <c r="AD30" s="393"/>
    </row>
    <row r="31" spans="1:41" ht="45" customHeight="1" x14ac:dyDescent="0.3">
      <c r="A31" s="291" t="s">
        <v>58</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3"/>
    </row>
    <row r="32" spans="1:41" ht="23.1" customHeight="1" x14ac:dyDescent="0.3">
      <c r="A32" s="289" t="s">
        <v>59</v>
      </c>
      <c r="B32" s="352" t="s">
        <v>60</v>
      </c>
      <c r="C32" s="352" t="s">
        <v>55</v>
      </c>
      <c r="D32" s="352" t="s">
        <v>61</v>
      </c>
      <c r="E32" s="352"/>
      <c r="F32" s="352"/>
      <c r="G32" s="352"/>
      <c r="H32" s="352"/>
      <c r="I32" s="352"/>
      <c r="J32" s="352"/>
      <c r="K32" s="352"/>
      <c r="L32" s="352"/>
      <c r="M32" s="352"/>
      <c r="N32" s="352"/>
      <c r="O32" s="352"/>
      <c r="P32" s="352"/>
      <c r="Q32" s="352" t="s">
        <v>62</v>
      </c>
      <c r="R32" s="352"/>
      <c r="S32" s="352"/>
      <c r="T32" s="352"/>
      <c r="U32" s="352"/>
      <c r="V32" s="352"/>
      <c r="W32" s="352"/>
      <c r="X32" s="352"/>
      <c r="Y32" s="352"/>
      <c r="Z32" s="352"/>
      <c r="AA32" s="352"/>
      <c r="AB32" s="352"/>
      <c r="AC32" s="352"/>
      <c r="AD32" s="353"/>
      <c r="AG32" s="87"/>
      <c r="AH32" s="87"/>
      <c r="AI32" s="87"/>
      <c r="AJ32" s="87"/>
      <c r="AK32" s="87"/>
      <c r="AL32" s="87"/>
      <c r="AM32" s="87"/>
      <c r="AN32" s="87"/>
      <c r="AO32" s="87"/>
    </row>
    <row r="33" spans="1:41" ht="27" customHeight="1" x14ac:dyDescent="0.3">
      <c r="A33" s="289"/>
      <c r="B33" s="352"/>
      <c r="C33" s="394"/>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0" t="s">
        <v>63</v>
      </c>
      <c r="R33" s="350"/>
      <c r="S33" s="350"/>
      <c r="T33" s="351"/>
      <c r="U33" s="290" t="s">
        <v>64</v>
      </c>
      <c r="V33" s="350"/>
      <c r="W33" s="350"/>
      <c r="X33" s="351"/>
      <c r="Y33" s="290" t="s">
        <v>65</v>
      </c>
      <c r="Z33" s="350"/>
      <c r="AA33" s="351"/>
      <c r="AB33" s="290" t="s">
        <v>66</v>
      </c>
      <c r="AC33" s="350"/>
      <c r="AD33" s="401"/>
      <c r="AG33" s="87"/>
      <c r="AH33" s="87"/>
      <c r="AI33" s="87"/>
      <c r="AJ33" s="87"/>
      <c r="AK33" s="87"/>
      <c r="AL33" s="87"/>
      <c r="AM33" s="87"/>
      <c r="AN33" s="87"/>
      <c r="AO33" s="87"/>
    </row>
    <row r="34" spans="1:41" ht="185.1" customHeight="1" x14ac:dyDescent="0.3">
      <c r="A34" s="402" t="s">
        <v>625</v>
      </c>
      <c r="B34" s="404">
        <v>0.1</v>
      </c>
      <c r="C34" s="90" t="s">
        <v>67</v>
      </c>
      <c r="D34" s="89">
        <v>90</v>
      </c>
      <c r="E34" s="89">
        <v>276</v>
      </c>
      <c r="F34" s="89">
        <v>276</v>
      </c>
      <c r="G34" s="89">
        <v>276</v>
      </c>
      <c r="H34" s="89">
        <v>276</v>
      </c>
      <c r="I34" s="89">
        <v>276</v>
      </c>
      <c r="J34" s="89">
        <v>276</v>
      </c>
      <c r="K34" s="89">
        <v>276</v>
      </c>
      <c r="L34" s="89">
        <v>276</v>
      </c>
      <c r="M34" s="89">
        <v>900</v>
      </c>
      <c r="N34" s="89">
        <v>451</v>
      </c>
      <c r="O34" s="89">
        <v>451</v>
      </c>
      <c r="P34" s="202">
        <f>SUM(D34:O34)</f>
        <v>4100</v>
      </c>
      <c r="Q34" s="553" t="s">
        <v>675</v>
      </c>
      <c r="R34" s="554"/>
      <c r="S34" s="554"/>
      <c r="T34" s="554"/>
      <c r="U34" s="553" t="s">
        <v>679</v>
      </c>
      <c r="V34" s="554"/>
      <c r="W34" s="554"/>
      <c r="X34" s="554"/>
      <c r="Y34" s="553" t="s">
        <v>758</v>
      </c>
      <c r="Z34" s="554"/>
      <c r="AA34" s="554"/>
      <c r="AB34" s="532" t="s">
        <v>148</v>
      </c>
      <c r="AC34" s="533"/>
      <c r="AD34" s="541"/>
      <c r="AG34" s="87"/>
      <c r="AH34" s="87"/>
      <c r="AI34" s="87"/>
      <c r="AJ34" s="87"/>
      <c r="AK34" s="87"/>
      <c r="AL34" s="87"/>
      <c r="AM34" s="87"/>
      <c r="AN34" s="87"/>
      <c r="AO34" s="87"/>
    </row>
    <row r="35" spans="1:41" ht="237" customHeight="1" thickBot="1" x14ac:dyDescent="0.35">
      <c r="A35" s="403"/>
      <c r="B35" s="405"/>
      <c r="C35" s="91" t="s">
        <v>70</v>
      </c>
      <c r="D35" s="219">
        <v>26</v>
      </c>
      <c r="E35" s="219">
        <v>314</v>
      </c>
      <c r="F35" s="219">
        <v>401</v>
      </c>
      <c r="G35" s="219">
        <v>418</v>
      </c>
      <c r="H35" s="219">
        <v>474</v>
      </c>
      <c r="I35" s="219">
        <v>416</v>
      </c>
      <c r="J35" s="219">
        <v>461</v>
      </c>
      <c r="K35" s="219">
        <v>476</v>
      </c>
      <c r="L35" s="219">
        <v>509</v>
      </c>
      <c r="M35" s="219">
        <v>533</v>
      </c>
      <c r="N35" s="219">
        <v>512</v>
      </c>
      <c r="O35" s="219">
        <v>569</v>
      </c>
      <c r="P35" s="220">
        <f>SUM(D35:O35)</f>
        <v>5109</v>
      </c>
      <c r="Q35" s="559"/>
      <c r="R35" s="560"/>
      <c r="S35" s="560"/>
      <c r="T35" s="560"/>
      <c r="U35" s="559"/>
      <c r="V35" s="560"/>
      <c r="W35" s="560"/>
      <c r="X35" s="560"/>
      <c r="Y35" s="559"/>
      <c r="Z35" s="560"/>
      <c r="AA35" s="560"/>
      <c r="AB35" s="535"/>
      <c r="AC35" s="536"/>
      <c r="AD35" s="542"/>
      <c r="AE35" s="49"/>
      <c r="AG35" s="87"/>
      <c r="AH35" s="87"/>
      <c r="AI35" s="87"/>
      <c r="AJ35" s="87"/>
      <c r="AK35" s="87"/>
      <c r="AL35" s="87"/>
      <c r="AM35" s="87"/>
      <c r="AN35" s="87"/>
      <c r="AO35" s="87"/>
    </row>
    <row r="36" spans="1:41" ht="26.1" customHeight="1" x14ac:dyDescent="0.3">
      <c r="A36" s="383" t="s">
        <v>71</v>
      </c>
      <c r="B36" s="396" t="s">
        <v>72</v>
      </c>
      <c r="C36" s="398" t="s">
        <v>73</v>
      </c>
      <c r="D36" s="398"/>
      <c r="E36" s="398"/>
      <c r="F36" s="398"/>
      <c r="G36" s="398"/>
      <c r="H36" s="398"/>
      <c r="I36" s="398"/>
      <c r="J36" s="398"/>
      <c r="K36" s="398"/>
      <c r="L36" s="398"/>
      <c r="M36" s="398"/>
      <c r="N36" s="398"/>
      <c r="O36" s="398"/>
      <c r="P36" s="398"/>
      <c r="Q36" s="384" t="s">
        <v>74</v>
      </c>
      <c r="R36" s="399"/>
      <c r="S36" s="399"/>
      <c r="T36" s="399"/>
      <c r="U36" s="399"/>
      <c r="V36" s="399"/>
      <c r="W36" s="399"/>
      <c r="X36" s="399"/>
      <c r="Y36" s="399"/>
      <c r="Z36" s="399"/>
      <c r="AA36" s="399"/>
      <c r="AB36" s="399"/>
      <c r="AC36" s="399"/>
      <c r="AD36" s="400"/>
      <c r="AG36" s="87"/>
      <c r="AH36" s="87"/>
      <c r="AI36" s="87"/>
      <c r="AJ36" s="87"/>
      <c r="AK36" s="87"/>
      <c r="AL36" s="87"/>
      <c r="AM36" s="87"/>
      <c r="AN36" s="87"/>
      <c r="AO36" s="87"/>
    </row>
    <row r="37" spans="1:41" ht="26.1" customHeight="1" x14ac:dyDescent="0.3">
      <c r="A37" s="289"/>
      <c r="B37" s="397"/>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0" t="s">
        <v>89</v>
      </c>
      <c r="R37" s="350"/>
      <c r="S37" s="350"/>
      <c r="T37" s="350"/>
      <c r="U37" s="350"/>
      <c r="V37" s="350"/>
      <c r="W37" s="350"/>
      <c r="X37" s="350"/>
      <c r="Y37" s="350"/>
      <c r="Z37" s="350"/>
      <c r="AA37" s="350"/>
      <c r="AB37" s="350"/>
      <c r="AC37" s="350"/>
      <c r="AD37" s="401"/>
      <c r="AG37" s="94"/>
      <c r="AH37" s="94"/>
      <c r="AI37" s="94"/>
      <c r="AJ37" s="94"/>
      <c r="AK37" s="94"/>
      <c r="AL37" s="94"/>
      <c r="AM37" s="94"/>
      <c r="AN37" s="94"/>
      <c r="AO37" s="94"/>
    </row>
    <row r="38" spans="1:41" ht="74.099999999999994" customHeight="1" x14ac:dyDescent="0.3">
      <c r="A38" s="423" t="s">
        <v>149</v>
      </c>
      <c r="B38" s="435">
        <v>0.04</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53" t="s">
        <v>687</v>
      </c>
      <c r="R38" s="554"/>
      <c r="S38" s="554"/>
      <c r="T38" s="554"/>
      <c r="U38" s="554"/>
      <c r="V38" s="554"/>
      <c r="W38" s="554"/>
      <c r="X38" s="554"/>
      <c r="Y38" s="554"/>
      <c r="Z38" s="554"/>
      <c r="AA38" s="554"/>
      <c r="AB38" s="554"/>
      <c r="AC38" s="554"/>
      <c r="AD38" s="555"/>
      <c r="AE38" s="97"/>
      <c r="AG38" s="98"/>
      <c r="AH38" s="98"/>
      <c r="AI38" s="98"/>
      <c r="AJ38" s="98"/>
      <c r="AK38" s="98"/>
      <c r="AL38" s="98"/>
      <c r="AM38" s="98"/>
      <c r="AN38" s="98"/>
      <c r="AO38" s="98"/>
    </row>
    <row r="39" spans="1:41" ht="74.099999999999994" customHeight="1" x14ac:dyDescent="0.3">
      <c r="A39" s="433"/>
      <c r="B39" s="436"/>
      <c r="C39" s="99" t="s">
        <v>70</v>
      </c>
      <c r="D39" s="210">
        <v>0</v>
      </c>
      <c r="E39" s="210">
        <v>9.0999999999999998E-2</v>
      </c>
      <c r="F39" s="210">
        <v>9.0999999999999998E-2</v>
      </c>
      <c r="G39" s="210">
        <v>9.0999999999999998E-2</v>
      </c>
      <c r="H39" s="210">
        <v>9.0999999999999998E-2</v>
      </c>
      <c r="I39" s="210">
        <v>9.0999999999999998E-2</v>
      </c>
      <c r="J39" s="210">
        <v>9.0999999999999998E-2</v>
      </c>
      <c r="K39" s="210">
        <v>9.0999999999999998E-2</v>
      </c>
      <c r="L39" s="210">
        <v>9.0999999999999998E-2</v>
      </c>
      <c r="M39" s="210">
        <v>9.0999999999999998E-2</v>
      </c>
      <c r="N39" s="210">
        <v>9.0999999999999998E-2</v>
      </c>
      <c r="O39" s="210">
        <v>0.09</v>
      </c>
      <c r="P39" s="215">
        <f t="shared" si="0"/>
        <v>0.99999999999999978</v>
      </c>
      <c r="Q39" s="559"/>
      <c r="R39" s="560"/>
      <c r="S39" s="560"/>
      <c r="T39" s="560"/>
      <c r="U39" s="560"/>
      <c r="V39" s="560"/>
      <c r="W39" s="560"/>
      <c r="X39" s="560"/>
      <c r="Y39" s="560"/>
      <c r="Z39" s="560"/>
      <c r="AA39" s="560"/>
      <c r="AB39" s="560"/>
      <c r="AC39" s="560"/>
      <c r="AD39" s="561"/>
      <c r="AE39" s="97"/>
    </row>
    <row r="40" spans="1:41" ht="86.1" customHeight="1" x14ac:dyDescent="0.3">
      <c r="A40" s="423" t="s">
        <v>150</v>
      </c>
      <c r="B40" s="425">
        <v>0.03</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 t="shared" si="0"/>
        <v>0.99999999999999978</v>
      </c>
      <c r="Q40" s="553" t="s">
        <v>759</v>
      </c>
      <c r="R40" s="554"/>
      <c r="S40" s="554"/>
      <c r="T40" s="554"/>
      <c r="U40" s="554"/>
      <c r="V40" s="554"/>
      <c r="W40" s="554"/>
      <c r="X40" s="554"/>
      <c r="Y40" s="554"/>
      <c r="Z40" s="554"/>
      <c r="AA40" s="554"/>
      <c r="AB40" s="554"/>
      <c r="AC40" s="554"/>
      <c r="AD40" s="555"/>
      <c r="AE40" s="97"/>
    </row>
    <row r="41" spans="1:41" ht="86.1" customHeight="1" x14ac:dyDescent="0.3">
      <c r="A41" s="433"/>
      <c r="B41" s="436"/>
      <c r="C41" s="99" t="s">
        <v>70</v>
      </c>
      <c r="D41" s="210">
        <v>0</v>
      </c>
      <c r="E41" s="210">
        <v>9.0999999999999998E-2</v>
      </c>
      <c r="F41" s="210">
        <v>9.0999999999999998E-2</v>
      </c>
      <c r="G41" s="210">
        <v>9.0999999999999998E-2</v>
      </c>
      <c r="H41" s="210">
        <v>9.0999999999999998E-2</v>
      </c>
      <c r="I41" s="210">
        <v>9.0999999999999998E-2</v>
      </c>
      <c r="J41" s="210">
        <v>9.0999999999999998E-2</v>
      </c>
      <c r="K41" s="210">
        <v>9.0999999999999998E-2</v>
      </c>
      <c r="L41" s="210">
        <v>9.0999999999999998E-2</v>
      </c>
      <c r="M41" s="210">
        <v>9.0999999999999998E-2</v>
      </c>
      <c r="N41" s="210">
        <v>9.0999999999999998E-2</v>
      </c>
      <c r="O41" s="210">
        <v>0.09</v>
      </c>
      <c r="P41" s="215">
        <f t="shared" si="0"/>
        <v>0.99999999999999978</v>
      </c>
      <c r="Q41" s="595"/>
      <c r="R41" s="596"/>
      <c r="S41" s="596"/>
      <c r="T41" s="596"/>
      <c r="U41" s="596"/>
      <c r="V41" s="596"/>
      <c r="W41" s="596"/>
      <c r="X41" s="596"/>
      <c r="Y41" s="596"/>
      <c r="Z41" s="596"/>
      <c r="AA41" s="596"/>
      <c r="AB41" s="596"/>
      <c r="AC41" s="596"/>
      <c r="AD41" s="597"/>
      <c r="AE41" s="97"/>
    </row>
    <row r="42" spans="1:41" ht="70.05" customHeight="1" x14ac:dyDescent="0.3">
      <c r="A42" s="423" t="s">
        <v>151</v>
      </c>
      <c r="B42" s="425">
        <v>0.03</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53" t="s">
        <v>677</v>
      </c>
      <c r="R42" s="554"/>
      <c r="S42" s="554"/>
      <c r="T42" s="554"/>
      <c r="U42" s="554"/>
      <c r="V42" s="554"/>
      <c r="W42" s="554"/>
      <c r="X42" s="554"/>
      <c r="Y42" s="554"/>
      <c r="Z42" s="554"/>
      <c r="AA42" s="554"/>
      <c r="AB42" s="554"/>
      <c r="AC42" s="554"/>
      <c r="AD42" s="555"/>
      <c r="AE42" s="97"/>
    </row>
    <row r="43" spans="1:41" ht="70.05" customHeight="1" thickBot="1" x14ac:dyDescent="0.35">
      <c r="A43" s="424"/>
      <c r="B43" s="426"/>
      <c r="C43" s="91" t="s">
        <v>70</v>
      </c>
      <c r="D43" s="211">
        <v>0</v>
      </c>
      <c r="E43" s="211">
        <v>9.0999999999999998E-2</v>
      </c>
      <c r="F43" s="211">
        <v>9.0999999999999998E-2</v>
      </c>
      <c r="G43" s="211">
        <v>9.0999999999999998E-2</v>
      </c>
      <c r="H43" s="211">
        <v>9.0999999999999998E-2</v>
      </c>
      <c r="I43" s="211">
        <v>9.0999999999999998E-2</v>
      </c>
      <c r="J43" s="211">
        <v>9.0999999999999998E-2</v>
      </c>
      <c r="K43" s="211">
        <v>9.0999999999999998E-2</v>
      </c>
      <c r="L43" s="211">
        <v>9.0999999999999998E-2</v>
      </c>
      <c r="M43" s="211">
        <v>9.0999999999999998E-2</v>
      </c>
      <c r="N43" s="211">
        <v>9.0999999999999998E-2</v>
      </c>
      <c r="O43" s="211">
        <v>0.09</v>
      </c>
      <c r="P43" s="216">
        <f t="shared" si="0"/>
        <v>0.99999999999999978</v>
      </c>
      <c r="Q43" s="556"/>
      <c r="R43" s="557"/>
      <c r="S43" s="557"/>
      <c r="T43" s="557"/>
      <c r="U43" s="557"/>
      <c r="V43" s="557"/>
      <c r="W43" s="557"/>
      <c r="X43" s="557"/>
      <c r="Y43" s="557"/>
      <c r="Z43" s="557"/>
      <c r="AA43" s="557"/>
      <c r="AB43" s="557"/>
      <c r="AC43" s="557"/>
      <c r="AD43" s="558"/>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Y33:AA33"/>
    <mergeCell ref="AB33:AD33"/>
    <mergeCell ref="U33:X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9:N9"/>
    <mergeCell ref="O9:P9"/>
    <mergeCell ref="A11:B13"/>
    <mergeCell ref="C11:AD13"/>
    <mergeCell ref="A7:B9"/>
    <mergeCell ref="C7:C9"/>
    <mergeCell ref="D7:H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s>
  <dataValidations count="3">
    <dataValidation type="textLength" operator="lessThanOrEqual" allowBlank="1" showInputMessage="1" showErrorMessage="1" errorTitle="Máximo 2.000 caracteres" error="Máximo 2.000 caracteres" sqref="U34 AB34 Y34 Q34 Q38:AD43"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1:AY63"/>
  <sheetViews>
    <sheetView topLeftCell="R1" zoomScale="60" zoomScaleNormal="60" workbookViewId="0">
      <selection activeCell="AV5" sqref="AV5:AV12"/>
    </sheetView>
  </sheetViews>
  <sheetFormatPr baseColWidth="10" defaultColWidth="10.77734375" defaultRowHeight="13.8" x14ac:dyDescent="0.3"/>
  <cols>
    <col min="1" max="1" width="20" style="108" bestFit="1" customWidth="1"/>
    <col min="2" max="2" width="20.77734375" style="108" bestFit="1" customWidth="1"/>
    <col min="3" max="3" width="22.5546875" style="108" bestFit="1" customWidth="1"/>
    <col min="4" max="4" width="15.5546875" style="108" bestFit="1" customWidth="1"/>
    <col min="5" max="5" width="20.21875" style="108" bestFit="1" customWidth="1"/>
    <col min="6" max="6" width="14.77734375" style="108" customWidth="1"/>
    <col min="7" max="7" width="20.5546875" style="108" customWidth="1"/>
    <col min="8" max="8" width="23.77734375" style="108" customWidth="1"/>
    <col min="9" max="10" width="29.21875" style="108" customWidth="1"/>
    <col min="11" max="11" width="16.77734375" style="108" customWidth="1"/>
    <col min="12" max="13" width="15.21875" style="108" customWidth="1"/>
    <col min="14" max="14" width="30.44140625" style="108" customWidth="1"/>
    <col min="15" max="19" width="8.77734375" style="108" customWidth="1"/>
    <col min="20" max="20" width="22.21875" style="108" customWidth="1"/>
    <col min="21" max="21" width="19" style="108" customWidth="1"/>
    <col min="22" max="23" width="5.77734375" style="108" customWidth="1"/>
    <col min="24" max="45" width="6.5546875" style="108" customWidth="1"/>
    <col min="46" max="46" width="12.77734375" style="121" customWidth="1"/>
    <col min="47" max="47" width="14.5546875" style="223" customWidth="1"/>
    <col min="48" max="49" width="78.5546875" style="108" customWidth="1"/>
    <col min="50" max="51" width="42.77734375" style="108" customWidth="1"/>
    <col min="52" max="16384" width="10.77734375" style="108"/>
  </cols>
  <sheetData>
    <row r="1" spans="1:51" ht="16.05" customHeight="1" x14ac:dyDescent="0.3">
      <c r="A1" s="637" t="s">
        <v>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11"/>
      <c r="AP1" s="638"/>
      <c r="AQ1" s="638"/>
      <c r="AR1" s="638"/>
      <c r="AS1" s="638"/>
      <c r="AT1" s="638"/>
      <c r="AU1" s="638"/>
      <c r="AV1" s="638"/>
      <c r="AW1" s="639"/>
      <c r="AX1" s="511" t="s">
        <v>1</v>
      </c>
      <c r="AY1" s="512"/>
    </row>
    <row r="2" spans="1:51" ht="16.05" customHeight="1" x14ac:dyDescent="0.3">
      <c r="A2" s="640" t="s">
        <v>2</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18"/>
      <c r="AP2" s="641"/>
      <c r="AQ2" s="641"/>
      <c r="AR2" s="641"/>
      <c r="AS2" s="641"/>
      <c r="AT2" s="641"/>
      <c r="AU2" s="641"/>
      <c r="AV2" s="641"/>
      <c r="AW2" s="642"/>
      <c r="AX2" s="647" t="s">
        <v>3</v>
      </c>
      <c r="AY2" s="648"/>
    </row>
    <row r="3" spans="1:51" ht="15" customHeight="1" x14ac:dyDescent="0.3">
      <c r="A3" s="643" t="s">
        <v>152</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03"/>
      <c r="AP3" s="644"/>
      <c r="AQ3" s="644"/>
      <c r="AR3" s="644"/>
      <c r="AS3" s="644"/>
      <c r="AT3" s="644"/>
      <c r="AU3" s="644"/>
      <c r="AV3" s="644"/>
      <c r="AW3" s="645"/>
      <c r="AX3" s="647" t="s">
        <v>5</v>
      </c>
      <c r="AY3" s="648"/>
    </row>
    <row r="4" spans="1:51" ht="16.05" customHeight="1" x14ac:dyDescent="0.3">
      <c r="A4" s="637"/>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11"/>
      <c r="AP4" s="638"/>
      <c r="AQ4" s="638"/>
      <c r="AR4" s="638"/>
      <c r="AS4" s="638"/>
      <c r="AT4" s="638"/>
      <c r="AU4" s="638"/>
      <c r="AV4" s="638"/>
      <c r="AW4" s="639"/>
      <c r="AX4" s="649" t="s">
        <v>153</v>
      </c>
      <c r="AY4" s="649"/>
    </row>
    <row r="5" spans="1:51" ht="15" customHeight="1" x14ac:dyDescent="0.3">
      <c r="A5" s="616" t="s">
        <v>154</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9"/>
      <c r="AH5" s="601" t="s">
        <v>13</v>
      </c>
      <c r="AI5" s="602"/>
      <c r="AJ5" s="602"/>
      <c r="AK5" s="602"/>
      <c r="AL5" s="602"/>
      <c r="AM5" s="602"/>
      <c r="AN5" s="602"/>
      <c r="AO5" s="603"/>
      <c r="AP5" s="602"/>
      <c r="AQ5" s="602"/>
      <c r="AR5" s="602"/>
      <c r="AS5" s="602"/>
      <c r="AT5" s="602"/>
      <c r="AU5" s="604"/>
      <c r="AV5" s="598" t="s">
        <v>155</v>
      </c>
      <c r="AW5" s="598" t="s">
        <v>156</v>
      </c>
      <c r="AX5" s="598" t="s">
        <v>157</v>
      </c>
      <c r="AY5" s="598" t="s">
        <v>158</v>
      </c>
    </row>
    <row r="6" spans="1:51" ht="15" customHeight="1" x14ac:dyDescent="0.3">
      <c r="A6" s="620" t="s">
        <v>9</v>
      </c>
      <c r="B6" s="620"/>
      <c r="C6" s="620"/>
      <c r="D6" s="621">
        <v>45302</v>
      </c>
      <c r="E6" s="622"/>
      <c r="F6" s="601" t="s">
        <v>10</v>
      </c>
      <c r="G6" s="604"/>
      <c r="H6" s="623" t="s">
        <v>11</v>
      </c>
      <c r="I6" s="623"/>
      <c r="J6" s="116"/>
      <c r="K6" s="601"/>
      <c r="L6" s="602"/>
      <c r="M6" s="602"/>
      <c r="N6" s="602"/>
      <c r="O6" s="602"/>
      <c r="P6" s="602"/>
      <c r="Q6" s="602"/>
      <c r="R6" s="602"/>
      <c r="S6" s="602"/>
      <c r="T6" s="602"/>
      <c r="U6" s="602"/>
      <c r="V6" s="109"/>
      <c r="W6" s="109"/>
      <c r="X6" s="109"/>
      <c r="Y6" s="109"/>
      <c r="Z6" s="109"/>
      <c r="AA6" s="109"/>
      <c r="AB6" s="109"/>
      <c r="AC6" s="109"/>
      <c r="AD6" s="109"/>
      <c r="AE6" s="109"/>
      <c r="AF6" s="109"/>
      <c r="AG6" s="110"/>
      <c r="AH6" s="605"/>
      <c r="AI6" s="606"/>
      <c r="AJ6" s="606"/>
      <c r="AK6" s="606"/>
      <c r="AL6" s="606"/>
      <c r="AM6" s="606"/>
      <c r="AN6" s="606"/>
      <c r="AO6" s="607"/>
      <c r="AP6" s="606"/>
      <c r="AQ6" s="606"/>
      <c r="AR6" s="606"/>
      <c r="AS6" s="606"/>
      <c r="AT6" s="606"/>
      <c r="AU6" s="608"/>
      <c r="AV6" s="599"/>
      <c r="AW6" s="599"/>
      <c r="AX6" s="599"/>
      <c r="AY6" s="599"/>
    </row>
    <row r="7" spans="1:51" ht="15" customHeight="1" x14ac:dyDescent="0.3">
      <c r="A7" s="620"/>
      <c r="B7" s="620"/>
      <c r="C7" s="620"/>
      <c r="D7" s="622"/>
      <c r="E7" s="622"/>
      <c r="F7" s="605"/>
      <c r="G7" s="608"/>
      <c r="H7" s="623" t="s">
        <v>12</v>
      </c>
      <c r="I7" s="623"/>
      <c r="J7" s="116"/>
      <c r="K7" s="605"/>
      <c r="L7" s="606"/>
      <c r="M7" s="606"/>
      <c r="N7" s="606"/>
      <c r="O7" s="606"/>
      <c r="P7" s="606"/>
      <c r="Q7" s="606"/>
      <c r="R7" s="606"/>
      <c r="S7" s="606"/>
      <c r="T7" s="606"/>
      <c r="U7" s="606"/>
      <c r="V7" s="111"/>
      <c r="W7" s="111"/>
      <c r="X7" s="111"/>
      <c r="Y7" s="111"/>
      <c r="Z7" s="111"/>
      <c r="AA7" s="111"/>
      <c r="AB7" s="111"/>
      <c r="AC7" s="111"/>
      <c r="AD7" s="111"/>
      <c r="AE7" s="111"/>
      <c r="AF7" s="111"/>
      <c r="AG7" s="112"/>
      <c r="AH7" s="605"/>
      <c r="AI7" s="606"/>
      <c r="AJ7" s="606"/>
      <c r="AK7" s="606"/>
      <c r="AL7" s="606"/>
      <c r="AM7" s="606"/>
      <c r="AN7" s="606"/>
      <c r="AO7" s="607"/>
      <c r="AP7" s="606"/>
      <c r="AQ7" s="606"/>
      <c r="AR7" s="606"/>
      <c r="AS7" s="606"/>
      <c r="AT7" s="606"/>
      <c r="AU7" s="608"/>
      <c r="AV7" s="599"/>
      <c r="AW7" s="599"/>
      <c r="AX7" s="599"/>
      <c r="AY7" s="599"/>
    </row>
    <row r="8" spans="1:51" ht="15" customHeight="1" x14ac:dyDescent="0.3">
      <c r="A8" s="620"/>
      <c r="B8" s="620"/>
      <c r="C8" s="620"/>
      <c r="D8" s="622"/>
      <c r="E8" s="622"/>
      <c r="F8" s="609"/>
      <c r="G8" s="612"/>
      <c r="H8" s="623" t="s">
        <v>13</v>
      </c>
      <c r="I8" s="623"/>
      <c r="J8" s="116" t="s">
        <v>14</v>
      </c>
      <c r="K8" s="609"/>
      <c r="L8" s="610"/>
      <c r="M8" s="610"/>
      <c r="N8" s="610"/>
      <c r="O8" s="610"/>
      <c r="P8" s="610"/>
      <c r="Q8" s="610"/>
      <c r="R8" s="610"/>
      <c r="S8" s="610"/>
      <c r="T8" s="610"/>
      <c r="U8" s="610"/>
      <c r="V8" s="113"/>
      <c r="W8" s="113"/>
      <c r="X8" s="113"/>
      <c r="Y8" s="113"/>
      <c r="Z8" s="113"/>
      <c r="AA8" s="113"/>
      <c r="AB8" s="113"/>
      <c r="AC8" s="113"/>
      <c r="AD8" s="113"/>
      <c r="AE8" s="113"/>
      <c r="AF8" s="113"/>
      <c r="AG8" s="114"/>
      <c r="AH8" s="605"/>
      <c r="AI8" s="606"/>
      <c r="AJ8" s="606"/>
      <c r="AK8" s="606"/>
      <c r="AL8" s="606"/>
      <c r="AM8" s="606"/>
      <c r="AN8" s="606"/>
      <c r="AO8" s="607"/>
      <c r="AP8" s="606"/>
      <c r="AQ8" s="606"/>
      <c r="AR8" s="606"/>
      <c r="AS8" s="606"/>
      <c r="AT8" s="606"/>
      <c r="AU8" s="608"/>
      <c r="AV8" s="599"/>
      <c r="AW8" s="599"/>
      <c r="AX8" s="599"/>
      <c r="AY8" s="599"/>
    </row>
    <row r="9" spans="1:51" ht="15" customHeight="1" x14ac:dyDescent="0.3">
      <c r="A9" s="633" t="s">
        <v>159</v>
      </c>
      <c r="B9" s="634"/>
      <c r="C9" s="635"/>
      <c r="D9" s="629" t="s">
        <v>160</v>
      </c>
      <c r="E9" s="630"/>
      <c r="F9" s="630"/>
      <c r="G9" s="630"/>
      <c r="H9" s="630"/>
      <c r="I9" s="630"/>
      <c r="J9" s="630"/>
      <c r="K9" s="631"/>
      <c r="L9" s="631"/>
      <c r="M9" s="631"/>
      <c r="N9" s="631"/>
      <c r="O9" s="631"/>
      <c r="P9" s="631"/>
      <c r="Q9" s="631"/>
      <c r="R9" s="631"/>
      <c r="S9" s="631"/>
      <c r="T9" s="631"/>
      <c r="U9" s="631"/>
      <c r="V9" s="631"/>
      <c r="W9" s="631"/>
      <c r="X9" s="631"/>
      <c r="Y9" s="631"/>
      <c r="Z9" s="631"/>
      <c r="AA9" s="631"/>
      <c r="AB9" s="631"/>
      <c r="AC9" s="631"/>
      <c r="AD9" s="631"/>
      <c r="AE9" s="631"/>
      <c r="AF9" s="631"/>
      <c r="AG9" s="632"/>
      <c r="AH9" s="605"/>
      <c r="AI9" s="606"/>
      <c r="AJ9" s="606"/>
      <c r="AK9" s="606"/>
      <c r="AL9" s="606"/>
      <c r="AM9" s="606"/>
      <c r="AN9" s="606"/>
      <c r="AO9" s="607"/>
      <c r="AP9" s="606"/>
      <c r="AQ9" s="606"/>
      <c r="AR9" s="606"/>
      <c r="AS9" s="606"/>
      <c r="AT9" s="606"/>
      <c r="AU9" s="608"/>
      <c r="AV9" s="599"/>
      <c r="AW9" s="599"/>
      <c r="AX9" s="599"/>
      <c r="AY9" s="599"/>
    </row>
    <row r="10" spans="1:51" ht="15" customHeight="1" x14ac:dyDescent="0.3">
      <c r="A10" s="626" t="s">
        <v>161</v>
      </c>
      <c r="B10" s="627"/>
      <c r="C10" s="628"/>
      <c r="D10" s="636" t="s">
        <v>162</v>
      </c>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2"/>
      <c r="AH10" s="609"/>
      <c r="AI10" s="610"/>
      <c r="AJ10" s="610"/>
      <c r="AK10" s="610"/>
      <c r="AL10" s="610"/>
      <c r="AM10" s="610"/>
      <c r="AN10" s="610"/>
      <c r="AO10" s="611"/>
      <c r="AP10" s="610"/>
      <c r="AQ10" s="610"/>
      <c r="AR10" s="610"/>
      <c r="AS10" s="610"/>
      <c r="AT10" s="610"/>
      <c r="AU10" s="612"/>
      <c r="AV10" s="599"/>
      <c r="AW10" s="599"/>
      <c r="AX10" s="599"/>
      <c r="AY10" s="599"/>
    </row>
    <row r="11" spans="1:51" ht="39.6" customHeight="1" x14ac:dyDescent="0.3">
      <c r="A11" s="614" t="s">
        <v>163</v>
      </c>
      <c r="B11" s="625"/>
      <c r="C11" s="625"/>
      <c r="D11" s="625"/>
      <c r="E11" s="625"/>
      <c r="F11" s="615"/>
      <c r="G11" s="614" t="s">
        <v>164</v>
      </c>
      <c r="H11" s="615"/>
      <c r="I11" s="598" t="s">
        <v>165</v>
      </c>
      <c r="J11" s="598" t="s">
        <v>166</v>
      </c>
      <c r="K11" s="598" t="s">
        <v>167</v>
      </c>
      <c r="L11" s="598" t="s">
        <v>168</v>
      </c>
      <c r="M11" s="598" t="s">
        <v>169</v>
      </c>
      <c r="N11" s="598" t="s">
        <v>170</v>
      </c>
      <c r="O11" s="614" t="s">
        <v>171</v>
      </c>
      <c r="P11" s="625"/>
      <c r="Q11" s="625"/>
      <c r="R11" s="625"/>
      <c r="S11" s="615"/>
      <c r="T11" s="598" t="s">
        <v>172</v>
      </c>
      <c r="U11" s="598" t="s">
        <v>173</v>
      </c>
      <c r="V11" s="616" t="s">
        <v>174</v>
      </c>
      <c r="W11" s="617"/>
      <c r="X11" s="617"/>
      <c r="Y11" s="617"/>
      <c r="Z11" s="617"/>
      <c r="AA11" s="617"/>
      <c r="AB11" s="617"/>
      <c r="AC11" s="617"/>
      <c r="AD11" s="617"/>
      <c r="AE11" s="617"/>
      <c r="AF11" s="617"/>
      <c r="AG11" s="619"/>
      <c r="AH11" s="616" t="s">
        <v>175</v>
      </c>
      <c r="AI11" s="617"/>
      <c r="AJ11" s="617"/>
      <c r="AK11" s="617"/>
      <c r="AL11" s="617"/>
      <c r="AM11" s="617"/>
      <c r="AN11" s="617"/>
      <c r="AO11" s="618"/>
      <c r="AP11" s="617"/>
      <c r="AQ11" s="617"/>
      <c r="AR11" s="617"/>
      <c r="AS11" s="619"/>
      <c r="AT11" s="614" t="s">
        <v>41</v>
      </c>
      <c r="AU11" s="615"/>
      <c r="AV11" s="599"/>
      <c r="AW11" s="599"/>
      <c r="AX11" s="599"/>
      <c r="AY11" s="599"/>
    </row>
    <row r="12" spans="1:51" ht="41.4" x14ac:dyDescent="0.3">
      <c r="A12" s="115" t="s">
        <v>176</v>
      </c>
      <c r="B12" s="115" t="s">
        <v>177</v>
      </c>
      <c r="C12" s="115" t="s">
        <v>178</v>
      </c>
      <c r="D12" s="115" t="s">
        <v>179</v>
      </c>
      <c r="E12" s="115" t="s">
        <v>180</v>
      </c>
      <c r="F12" s="115" t="s">
        <v>181</v>
      </c>
      <c r="G12" s="115" t="s">
        <v>182</v>
      </c>
      <c r="H12" s="115" t="s">
        <v>183</v>
      </c>
      <c r="I12" s="600"/>
      <c r="J12" s="600"/>
      <c r="K12" s="600"/>
      <c r="L12" s="600"/>
      <c r="M12" s="600"/>
      <c r="N12" s="600"/>
      <c r="O12" s="115">
        <v>2020</v>
      </c>
      <c r="P12" s="115">
        <v>2021</v>
      </c>
      <c r="Q12" s="115">
        <v>2022</v>
      </c>
      <c r="R12" s="115">
        <v>2023</v>
      </c>
      <c r="S12" s="115">
        <v>2024</v>
      </c>
      <c r="T12" s="600"/>
      <c r="U12" s="600"/>
      <c r="V12" s="119" t="s">
        <v>30</v>
      </c>
      <c r="W12" s="119" t="s">
        <v>31</v>
      </c>
      <c r="X12" s="119" t="s">
        <v>32</v>
      </c>
      <c r="Y12" s="119" t="s">
        <v>33</v>
      </c>
      <c r="Z12" s="119" t="s">
        <v>34</v>
      </c>
      <c r="AA12" s="119" t="s">
        <v>35</v>
      </c>
      <c r="AB12" s="119" t="s">
        <v>36</v>
      </c>
      <c r="AC12" s="119" t="s">
        <v>37</v>
      </c>
      <c r="AD12" s="119" t="s">
        <v>8</v>
      </c>
      <c r="AE12" s="119" t="s">
        <v>38</v>
      </c>
      <c r="AF12" s="119" t="s">
        <v>39</v>
      </c>
      <c r="AG12" s="119" t="s">
        <v>40</v>
      </c>
      <c r="AH12" s="119" t="s">
        <v>30</v>
      </c>
      <c r="AI12" s="119" t="s">
        <v>31</v>
      </c>
      <c r="AJ12" s="119" t="s">
        <v>32</v>
      </c>
      <c r="AK12" s="119" t="s">
        <v>33</v>
      </c>
      <c r="AL12" s="119" t="s">
        <v>34</v>
      </c>
      <c r="AM12" s="119" t="s">
        <v>35</v>
      </c>
      <c r="AN12" s="119" t="s">
        <v>36</v>
      </c>
      <c r="AO12" s="119" t="s">
        <v>37</v>
      </c>
      <c r="AP12" s="119" t="s">
        <v>8</v>
      </c>
      <c r="AQ12" s="119" t="s">
        <v>38</v>
      </c>
      <c r="AR12" s="119" t="s">
        <v>39</v>
      </c>
      <c r="AS12" s="119" t="s">
        <v>40</v>
      </c>
      <c r="AT12" s="115" t="s">
        <v>184</v>
      </c>
      <c r="AU12" s="193" t="s">
        <v>185</v>
      </c>
      <c r="AV12" s="600"/>
      <c r="AW12" s="600"/>
      <c r="AX12" s="600"/>
      <c r="AY12" s="600"/>
    </row>
    <row r="13" spans="1:51" ht="152.25" customHeight="1" x14ac:dyDescent="0.3">
      <c r="A13" s="117">
        <v>304</v>
      </c>
      <c r="B13" s="117"/>
      <c r="C13" s="117"/>
      <c r="D13" s="117"/>
      <c r="E13" s="117"/>
      <c r="F13" s="117"/>
      <c r="G13" s="117"/>
      <c r="H13" s="117"/>
      <c r="I13" s="137" t="s">
        <v>186</v>
      </c>
      <c r="J13" s="136" t="s">
        <v>187</v>
      </c>
      <c r="K13" s="136" t="s">
        <v>188</v>
      </c>
      <c r="L13" s="274">
        <v>0.8</v>
      </c>
      <c r="M13" s="136" t="s">
        <v>189</v>
      </c>
      <c r="N13" s="136" t="s">
        <v>190</v>
      </c>
      <c r="O13" s="274">
        <v>0.8</v>
      </c>
      <c r="P13" s="274">
        <v>0.8</v>
      </c>
      <c r="Q13" s="274">
        <v>0.8</v>
      </c>
      <c r="R13" s="274">
        <v>0.8</v>
      </c>
      <c r="S13" s="274">
        <v>0.8</v>
      </c>
      <c r="T13" s="225" t="s">
        <v>191</v>
      </c>
      <c r="U13" s="225" t="s">
        <v>192</v>
      </c>
      <c r="V13" s="274"/>
      <c r="W13" s="274"/>
      <c r="X13" s="274">
        <v>0.8</v>
      </c>
      <c r="Y13" s="274"/>
      <c r="Z13" s="274"/>
      <c r="AA13" s="274">
        <v>0.8</v>
      </c>
      <c r="AB13" s="274"/>
      <c r="AC13" s="274"/>
      <c r="AD13" s="274">
        <v>0.8</v>
      </c>
      <c r="AE13" s="274"/>
      <c r="AF13" s="274"/>
      <c r="AG13" s="274">
        <v>0.8</v>
      </c>
      <c r="AH13" s="226">
        <v>0.94</v>
      </c>
      <c r="AI13" s="226">
        <v>0.94</v>
      </c>
      <c r="AJ13" s="226">
        <v>0.95</v>
      </c>
      <c r="AK13" s="226">
        <v>0.95</v>
      </c>
      <c r="AL13" s="226">
        <v>0.94</v>
      </c>
      <c r="AM13" s="226">
        <v>0.93</v>
      </c>
      <c r="AN13" s="226">
        <v>0.93</v>
      </c>
      <c r="AO13" s="226">
        <v>0.92</v>
      </c>
      <c r="AP13" s="226">
        <v>0.94</v>
      </c>
      <c r="AQ13" s="226">
        <v>0.92</v>
      </c>
      <c r="AR13" s="226">
        <v>0.92</v>
      </c>
      <c r="AS13" s="226">
        <v>0.93</v>
      </c>
      <c r="AT13" s="275">
        <f>AVERAGE(AH13:AS13)</f>
        <v>0.93416666666666659</v>
      </c>
      <c r="AU13" s="226">
        <f t="shared" ref="AU13:AU21" si="0">+AT13/R13</f>
        <v>1.1677083333333331</v>
      </c>
      <c r="AV13" s="271" t="s">
        <v>633</v>
      </c>
      <c r="AW13" s="271" t="s">
        <v>654</v>
      </c>
      <c r="AX13" s="273" t="s">
        <v>68</v>
      </c>
      <c r="AY13" s="276" t="s">
        <v>193</v>
      </c>
    </row>
    <row r="14" spans="1:51" ht="81" customHeight="1" x14ac:dyDescent="0.3">
      <c r="A14" s="117">
        <v>305</v>
      </c>
      <c r="B14" s="117"/>
      <c r="C14" s="117"/>
      <c r="D14" s="117"/>
      <c r="E14" s="117"/>
      <c r="F14" s="117"/>
      <c r="G14" s="117"/>
      <c r="H14" s="117"/>
      <c r="I14" s="137" t="s">
        <v>194</v>
      </c>
      <c r="J14" s="136" t="s">
        <v>195</v>
      </c>
      <c r="K14" s="136" t="s">
        <v>196</v>
      </c>
      <c r="L14" s="117">
        <v>6</v>
      </c>
      <c r="M14" s="137" t="s">
        <v>197</v>
      </c>
      <c r="N14" s="136" t="s">
        <v>198</v>
      </c>
      <c r="O14" s="117">
        <v>5</v>
      </c>
      <c r="P14" s="117">
        <v>6</v>
      </c>
      <c r="Q14" s="117">
        <v>6</v>
      </c>
      <c r="R14" s="117">
        <v>6</v>
      </c>
      <c r="S14" s="117">
        <v>6</v>
      </c>
      <c r="T14" s="225" t="s">
        <v>191</v>
      </c>
      <c r="U14" s="117" t="s">
        <v>199</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v>6</v>
      </c>
      <c r="AO14" s="116">
        <v>6</v>
      </c>
      <c r="AP14" s="116">
        <v>6</v>
      </c>
      <c r="AQ14" s="116">
        <v>6</v>
      </c>
      <c r="AR14" s="116">
        <v>6</v>
      </c>
      <c r="AS14" s="116">
        <v>6</v>
      </c>
      <c r="AT14" s="116">
        <f>MAX(AH14:AS14)</f>
        <v>6</v>
      </c>
      <c r="AU14" s="226">
        <f>+AT14/R14</f>
        <v>1</v>
      </c>
      <c r="AV14" s="273" t="s">
        <v>697</v>
      </c>
      <c r="AW14" s="273" t="s">
        <v>698</v>
      </c>
      <c r="AX14" s="273" t="s">
        <v>68</v>
      </c>
      <c r="AY14" s="276" t="s">
        <v>193</v>
      </c>
    </row>
    <row r="15" spans="1:51" ht="389.25" customHeight="1" x14ac:dyDescent="0.3">
      <c r="A15" s="117">
        <v>309</v>
      </c>
      <c r="B15" s="117"/>
      <c r="C15" s="117" t="s">
        <v>14</v>
      </c>
      <c r="D15" s="117"/>
      <c r="E15" s="117"/>
      <c r="F15" s="117"/>
      <c r="G15" s="117"/>
      <c r="H15" s="117"/>
      <c r="I15" s="137" t="s">
        <v>200</v>
      </c>
      <c r="J15" s="136" t="s">
        <v>201</v>
      </c>
      <c r="K15" s="136" t="s">
        <v>188</v>
      </c>
      <c r="L15" s="117">
        <v>5</v>
      </c>
      <c r="M15" s="137" t="s">
        <v>202</v>
      </c>
      <c r="N15" s="136" t="s">
        <v>203</v>
      </c>
      <c r="O15" s="117">
        <v>5</v>
      </c>
      <c r="P15" s="117">
        <v>5</v>
      </c>
      <c r="Q15" s="117">
        <v>5</v>
      </c>
      <c r="R15" s="117">
        <v>5</v>
      </c>
      <c r="S15" s="117">
        <v>5</v>
      </c>
      <c r="T15" s="225" t="s">
        <v>191</v>
      </c>
      <c r="U15" s="117" t="s">
        <v>204</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v>5</v>
      </c>
      <c r="AO15" s="116">
        <v>5</v>
      </c>
      <c r="AP15" s="116">
        <v>5</v>
      </c>
      <c r="AQ15" s="116">
        <v>5</v>
      </c>
      <c r="AR15" s="116">
        <v>5</v>
      </c>
      <c r="AS15" s="116">
        <v>5</v>
      </c>
      <c r="AT15" s="116">
        <f>MIN(AH15:AS15)</f>
        <v>5</v>
      </c>
      <c r="AU15" s="226">
        <f t="shared" si="0"/>
        <v>1</v>
      </c>
      <c r="AV15" s="273" t="s">
        <v>688</v>
      </c>
      <c r="AW15" s="273" t="s">
        <v>756</v>
      </c>
      <c r="AX15" s="273" t="s">
        <v>68</v>
      </c>
      <c r="AY15" s="276" t="s">
        <v>193</v>
      </c>
    </row>
    <row r="16" spans="1:51" ht="140.1" customHeight="1" x14ac:dyDescent="0.3">
      <c r="A16" s="117"/>
      <c r="B16" s="117"/>
      <c r="C16" s="117"/>
      <c r="D16" s="117">
        <v>36</v>
      </c>
      <c r="E16" s="117"/>
      <c r="F16" s="117"/>
      <c r="G16" s="117"/>
      <c r="H16" s="117"/>
      <c r="I16" s="137" t="s">
        <v>160</v>
      </c>
      <c r="J16" s="136" t="s">
        <v>205</v>
      </c>
      <c r="K16" s="136" t="s">
        <v>206</v>
      </c>
      <c r="L16" s="117">
        <f>+P16+Q16+R16+S16</f>
        <v>4000</v>
      </c>
      <c r="M16" s="137" t="s">
        <v>207</v>
      </c>
      <c r="N16" s="137" t="s">
        <v>208</v>
      </c>
      <c r="O16" s="117">
        <v>0</v>
      </c>
      <c r="P16" s="117">
        <v>700</v>
      </c>
      <c r="Q16" s="117">
        <v>700</v>
      </c>
      <c r="R16" s="117">
        <v>1300</v>
      </c>
      <c r="S16" s="117">
        <v>1300</v>
      </c>
      <c r="T16" s="117" t="s">
        <v>209</v>
      </c>
      <c r="U16" s="117" t="s">
        <v>210</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v>94</v>
      </c>
      <c r="AO16" s="116">
        <v>105</v>
      </c>
      <c r="AP16" s="116">
        <v>132</v>
      </c>
      <c r="AQ16" s="116">
        <v>123</v>
      </c>
      <c r="AR16" s="116">
        <v>111</v>
      </c>
      <c r="AS16" s="116">
        <v>94</v>
      </c>
      <c r="AT16" s="116">
        <f>SUM(AH16:AS16)</f>
        <v>1353</v>
      </c>
      <c r="AU16" s="226">
        <f t="shared" si="0"/>
        <v>1.0407692307692307</v>
      </c>
      <c r="AV16" s="273" t="s">
        <v>711</v>
      </c>
      <c r="AW16" s="273" t="s">
        <v>712</v>
      </c>
      <c r="AX16" s="273" t="s">
        <v>68</v>
      </c>
      <c r="AY16" s="276" t="s">
        <v>193</v>
      </c>
    </row>
    <row r="17" spans="1:51" ht="208.5" customHeight="1" x14ac:dyDescent="0.3">
      <c r="A17" s="117"/>
      <c r="B17" s="117"/>
      <c r="C17" s="117"/>
      <c r="D17" s="117">
        <v>37</v>
      </c>
      <c r="E17" s="117"/>
      <c r="F17" s="117"/>
      <c r="G17" s="117"/>
      <c r="H17" s="117"/>
      <c r="I17" s="137" t="s">
        <v>160</v>
      </c>
      <c r="J17" s="136" t="s">
        <v>211</v>
      </c>
      <c r="K17" s="136" t="s">
        <v>206</v>
      </c>
      <c r="L17" s="117">
        <f>+O17+P17+Q17+R17+S17</f>
        <v>12957</v>
      </c>
      <c r="M17" s="137" t="s">
        <v>212</v>
      </c>
      <c r="N17" s="137" t="s">
        <v>213</v>
      </c>
      <c r="O17" s="117">
        <v>1042</v>
      </c>
      <c r="P17" s="117">
        <v>3126</v>
      </c>
      <c r="Q17" s="117">
        <v>3126</v>
      </c>
      <c r="R17" s="117">
        <v>4100</v>
      </c>
      <c r="S17" s="117">
        <v>1563</v>
      </c>
      <c r="T17" s="117" t="s">
        <v>209</v>
      </c>
      <c r="U17" s="117" t="s">
        <v>210</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v>461</v>
      </c>
      <c r="AO17" s="116">
        <v>476</v>
      </c>
      <c r="AP17" s="116">
        <v>509</v>
      </c>
      <c r="AQ17" s="116">
        <v>533</v>
      </c>
      <c r="AR17" s="116">
        <v>512</v>
      </c>
      <c r="AS17" s="116">
        <v>569</v>
      </c>
      <c r="AT17" s="116">
        <f t="shared" ref="AT17:AT54" si="1">SUM(AH17:AS17)</f>
        <v>5109</v>
      </c>
      <c r="AU17" s="226">
        <f t="shared" si="0"/>
        <v>1.2460975609756098</v>
      </c>
      <c r="AV17" s="273" t="s">
        <v>675</v>
      </c>
      <c r="AW17" s="273" t="s">
        <v>679</v>
      </c>
      <c r="AX17" s="273" t="s">
        <v>678</v>
      </c>
      <c r="AY17" s="276" t="s">
        <v>214</v>
      </c>
    </row>
    <row r="18" spans="1:51" ht="409.6" customHeight="1" x14ac:dyDescent="0.3">
      <c r="A18" s="117"/>
      <c r="B18" s="117"/>
      <c r="C18" s="117"/>
      <c r="D18" s="117">
        <v>18</v>
      </c>
      <c r="E18" s="117"/>
      <c r="F18" s="117"/>
      <c r="G18" s="117"/>
      <c r="H18" s="117"/>
      <c r="I18" s="137" t="s">
        <v>160</v>
      </c>
      <c r="J18" s="136" t="s">
        <v>215</v>
      </c>
      <c r="K18" s="136" t="s">
        <v>206</v>
      </c>
      <c r="L18" s="117">
        <v>91600</v>
      </c>
      <c r="M18" s="137" t="s">
        <v>216</v>
      </c>
      <c r="N18" s="137" t="s">
        <v>217</v>
      </c>
      <c r="O18" s="117">
        <v>6720</v>
      </c>
      <c r="P18" s="117">
        <v>13440</v>
      </c>
      <c r="Q18" s="117">
        <v>29000</v>
      </c>
      <c r="R18" s="117">
        <v>29000</v>
      </c>
      <c r="S18" s="117">
        <v>13440</v>
      </c>
      <c r="T18" s="117" t="s">
        <v>209</v>
      </c>
      <c r="U18" s="117" t="s">
        <v>218</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v>3278</v>
      </c>
      <c r="AO18" s="116">
        <v>3483</v>
      </c>
      <c r="AP18" s="116">
        <v>3089</v>
      </c>
      <c r="AQ18" s="116">
        <v>2084</v>
      </c>
      <c r="AR18" s="116">
        <v>4048</v>
      </c>
      <c r="AS18" s="116">
        <v>2470</v>
      </c>
      <c r="AT18" s="116">
        <f t="shared" si="1"/>
        <v>34354</v>
      </c>
      <c r="AU18" s="226">
        <f t="shared" si="0"/>
        <v>1.1846206896551723</v>
      </c>
      <c r="AV18" s="284" t="s">
        <v>760</v>
      </c>
      <c r="AW18" s="273" t="s">
        <v>745</v>
      </c>
      <c r="AX18" s="273" t="s">
        <v>68</v>
      </c>
      <c r="AY18" s="276" t="s">
        <v>193</v>
      </c>
    </row>
    <row r="19" spans="1:51" ht="116.55" customHeight="1" x14ac:dyDescent="0.3">
      <c r="A19" s="117"/>
      <c r="B19" s="117"/>
      <c r="C19" s="117"/>
      <c r="D19" s="117">
        <v>32</v>
      </c>
      <c r="E19" s="117"/>
      <c r="F19" s="117"/>
      <c r="G19" s="117"/>
      <c r="H19" s="117"/>
      <c r="I19" s="137" t="s">
        <v>160</v>
      </c>
      <c r="J19" s="136" t="s">
        <v>219</v>
      </c>
      <c r="K19" s="136" t="s">
        <v>206</v>
      </c>
      <c r="L19" s="117">
        <v>115103</v>
      </c>
      <c r="M19" s="137" t="s">
        <v>212</v>
      </c>
      <c r="N19" s="137" t="s">
        <v>220</v>
      </c>
      <c r="O19" s="117">
        <v>17103</v>
      </c>
      <c r="P19" s="117">
        <v>28000</v>
      </c>
      <c r="Q19" s="117">
        <v>28000</v>
      </c>
      <c r="R19" s="117">
        <v>28000</v>
      </c>
      <c r="S19" s="117">
        <v>14000</v>
      </c>
      <c r="T19" s="117" t="s">
        <v>209</v>
      </c>
      <c r="U19" s="117" t="s">
        <v>210</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v>3101</v>
      </c>
      <c r="AO19" s="116">
        <v>3367</v>
      </c>
      <c r="AP19" s="116">
        <v>3320</v>
      </c>
      <c r="AQ19" s="116">
        <v>3631</v>
      </c>
      <c r="AR19" s="116">
        <v>3358</v>
      </c>
      <c r="AS19" s="116">
        <f>2020+488+640</f>
        <v>3148</v>
      </c>
      <c r="AT19" s="116">
        <f t="shared" si="1"/>
        <v>37814</v>
      </c>
      <c r="AU19" s="226">
        <f t="shared" si="0"/>
        <v>1.3505</v>
      </c>
      <c r="AV19" s="273" t="s">
        <v>634</v>
      </c>
      <c r="AW19" s="273" t="s">
        <v>641</v>
      </c>
      <c r="AX19" s="273" t="s">
        <v>68</v>
      </c>
      <c r="AY19" s="276" t="s">
        <v>193</v>
      </c>
    </row>
    <row r="20" spans="1:51" ht="122.25" customHeight="1" x14ac:dyDescent="0.3">
      <c r="A20" s="117"/>
      <c r="B20" s="117"/>
      <c r="C20" s="117"/>
      <c r="D20" s="117">
        <v>47</v>
      </c>
      <c r="E20" s="117"/>
      <c r="F20" s="117"/>
      <c r="G20" s="117"/>
      <c r="H20" s="117"/>
      <c r="I20" s="137" t="s">
        <v>160</v>
      </c>
      <c r="J20" s="276" t="s">
        <v>221</v>
      </c>
      <c r="K20" s="136" t="s">
        <v>206</v>
      </c>
      <c r="L20" s="117">
        <f>+Q20+R20+S20</f>
        <v>5900</v>
      </c>
      <c r="M20" s="137" t="s">
        <v>216</v>
      </c>
      <c r="N20" s="137" t="s">
        <v>222</v>
      </c>
      <c r="O20" s="117" t="s">
        <v>223</v>
      </c>
      <c r="P20" s="117" t="s">
        <v>223</v>
      </c>
      <c r="Q20" s="117">
        <v>1700</v>
      </c>
      <c r="R20" s="117">
        <v>2100</v>
      </c>
      <c r="S20" s="117">
        <v>2100</v>
      </c>
      <c r="T20" s="117" t="s">
        <v>209</v>
      </c>
      <c r="U20" s="117" t="s">
        <v>224</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v>156</v>
      </c>
      <c r="AO20" s="116">
        <v>53</v>
      </c>
      <c r="AP20" s="116">
        <v>129</v>
      </c>
      <c r="AQ20" s="116">
        <v>218</v>
      </c>
      <c r="AR20" s="116">
        <v>113</v>
      </c>
      <c r="AS20" s="116">
        <v>138</v>
      </c>
      <c r="AT20" s="116">
        <f t="shared" si="1"/>
        <v>2029</v>
      </c>
      <c r="AU20" s="226">
        <f t="shared" si="0"/>
        <v>0.96619047619047616</v>
      </c>
      <c r="AV20" s="273" t="s">
        <v>666</v>
      </c>
      <c r="AW20" s="276" t="s">
        <v>668</v>
      </c>
      <c r="AX20" s="276" t="s">
        <v>667</v>
      </c>
      <c r="AY20" s="276" t="s">
        <v>225</v>
      </c>
    </row>
    <row r="21" spans="1:51" ht="148.5" customHeight="1" x14ac:dyDescent="0.3">
      <c r="A21" s="117"/>
      <c r="B21" s="117"/>
      <c r="C21" s="117"/>
      <c r="D21" s="117">
        <v>48</v>
      </c>
      <c r="E21" s="117"/>
      <c r="F21" s="117"/>
      <c r="G21" s="117"/>
      <c r="H21" s="117"/>
      <c r="I21" s="137" t="s">
        <v>160</v>
      </c>
      <c r="J21" s="276" t="s">
        <v>226</v>
      </c>
      <c r="K21" s="136" t="s">
        <v>206</v>
      </c>
      <c r="L21" s="117">
        <f>+Q21+R21+S21</f>
        <v>21600</v>
      </c>
      <c r="M21" s="137" t="s">
        <v>212</v>
      </c>
      <c r="N21" s="137" t="s">
        <v>227</v>
      </c>
      <c r="O21" s="117" t="s">
        <v>223</v>
      </c>
      <c r="P21" s="117" t="s">
        <v>223</v>
      </c>
      <c r="Q21" s="117">
        <v>7200</v>
      </c>
      <c r="R21" s="117">
        <v>6800</v>
      </c>
      <c r="S21" s="117">
        <v>7600</v>
      </c>
      <c r="T21" s="117" t="s">
        <v>209</v>
      </c>
      <c r="U21" s="117" t="s">
        <v>210</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v>533</v>
      </c>
      <c r="AO21" s="116">
        <v>691</v>
      </c>
      <c r="AP21" s="116">
        <v>635</v>
      </c>
      <c r="AQ21" s="116">
        <v>649</v>
      </c>
      <c r="AR21" s="116">
        <v>560</v>
      </c>
      <c r="AS21" s="116">
        <v>521</v>
      </c>
      <c r="AT21" s="116">
        <f>SUM(AH21:AS21)</f>
        <v>4713</v>
      </c>
      <c r="AU21" s="226">
        <f t="shared" si="0"/>
        <v>0.69308823529411767</v>
      </c>
      <c r="AV21" s="273" t="s">
        <v>655</v>
      </c>
      <c r="AW21" s="273" t="s">
        <v>762</v>
      </c>
      <c r="AX21" s="273" t="s">
        <v>68</v>
      </c>
      <c r="AY21" s="276" t="s">
        <v>193</v>
      </c>
    </row>
    <row r="22" spans="1:51" ht="166.5" customHeight="1" x14ac:dyDescent="0.3">
      <c r="A22" s="116"/>
      <c r="B22" s="116"/>
      <c r="C22" s="116"/>
      <c r="D22" s="116"/>
      <c r="E22" s="116">
        <v>1</v>
      </c>
      <c r="F22" s="116"/>
      <c r="G22" s="116"/>
      <c r="H22" s="116"/>
      <c r="I22" s="137" t="s">
        <v>228</v>
      </c>
      <c r="J22" s="136" t="s">
        <v>229</v>
      </c>
      <c r="K22" s="136" t="s">
        <v>206</v>
      </c>
      <c r="L22" s="117" t="s">
        <v>223</v>
      </c>
      <c r="M22" s="137" t="s">
        <v>202</v>
      </c>
      <c r="N22" s="137" t="s">
        <v>230</v>
      </c>
      <c r="O22" s="117"/>
      <c r="P22" s="117"/>
      <c r="Q22" s="117"/>
      <c r="R22" s="117"/>
      <c r="S22" s="117"/>
      <c r="T22" s="117" t="s">
        <v>209</v>
      </c>
      <c r="U22" s="117" t="s">
        <v>210</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v>1766</v>
      </c>
      <c r="AO22" s="116">
        <v>1690</v>
      </c>
      <c r="AP22" s="116">
        <v>1865</v>
      </c>
      <c r="AQ22" s="116">
        <v>1974</v>
      </c>
      <c r="AR22" s="116">
        <v>1843</v>
      </c>
      <c r="AS22" s="116">
        <v>1733</v>
      </c>
      <c r="AT22" s="116">
        <f t="shared" si="1"/>
        <v>20595</v>
      </c>
      <c r="AU22" s="226"/>
      <c r="AV22" s="272" t="s">
        <v>635</v>
      </c>
      <c r="AW22" s="272" t="s">
        <v>642</v>
      </c>
      <c r="AX22" s="273" t="s">
        <v>68</v>
      </c>
      <c r="AY22" s="276" t="s">
        <v>193</v>
      </c>
    </row>
    <row r="23" spans="1:51" ht="73.5" customHeight="1" x14ac:dyDescent="0.3">
      <c r="A23" s="116"/>
      <c r="B23" s="116"/>
      <c r="C23" s="116"/>
      <c r="D23" s="116"/>
      <c r="E23" s="116">
        <v>2</v>
      </c>
      <c r="F23" s="116"/>
      <c r="G23" s="116"/>
      <c r="H23" s="116"/>
      <c r="I23" s="137" t="s">
        <v>228</v>
      </c>
      <c r="J23" s="136" t="s">
        <v>231</v>
      </c>
      <c r="K23" s="136" t="s">
        <v>206</v>
      </c>
      <c r="L23" s="117" t="s">
        <v>223</v>
      </c>
      <c r="M23" s="137" t="s">
        <v>202</v>
      </c>
      <c r="N23" s="137" t="s">
        <v>232</v>
      </c>
      <c r="O23" s="117"/>
      <c r="P23" s="117"/>
      <c r="Q23" s="117"/>
      <c r="R23" s="117"/>
      <c r="S23" s="117"/>
      <c r="T23" s="117" t="s">
        <v>209</v>
      </c>
      <c r="U23" s="117" t="s">
        <v>210</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v>965</v>
      </c>
      <c r="AO23" s="116">
        <v>906</v>
      </c>
      <c r="AP23" s="116">
        <v>938</v>
      </c>
      <c r="AQ23" s="116">
        <v>895</v>
      </c>
      <c r="AR23" s="116">
        <v>1185</v>
      </c>
      <c r="AS23" s="116">
        <v>1145</v>
      </c>
      <c r="AT23" s="116">
        <f t="shared" si="1"/>
        <v>11668</v>
      </c>
      <c r="AU23" s="226"/>
      <c r="AV23" s="272" t="s">
        <v>627</v>
      </c>
      <c r="AW23" s="272" t="s">
        <v>643</v>
      </c>
      <c r="AX23" s="273" t="s">
        <v>68</v>
      </c>
      <c r="AY23" s="276" t="s">
        <v>193</v>
      </c>
    </row>
    <row r="24" spans="1:51" ht="132" customHeight="1" x14ac:dyDescent="0.3">
      <c r="A24" s="116"/>
      <c r="B24" s="116"/>
      <c r="C24" s="116"/>
      <c r="D24" s="116"/>
      <c r="E24" s="116">
        <v>2</v>
      </c>
      <c r="F24" s="116"/>
      <c r="G24" s="116"/>
      <c r="H24" s="116"/>
      <c r="I24" s="137" t="s">
        <v>228</v>
      </c>
      <c r="J24" s="136" t="s">
        <v>233</v>
      </c>
      <c r="K24" s="136" t="s">
        <v>206</v>
      </c>
      <c r="L24" s="117" t="s">
        <v>223</v>
      </c>
      <c r="M24" s="137" t="s">
        <v>202</v>
      </c>
      <c r="N24" s="137" t="s">
        <v>234</v>
      </c>
      <c r="O24" s="117"/>
      <c r="P24" s="117"/>
      <c r="Q24" s="117"/>
      <c r="R24" s="117"/>
      <c r="S24" s="117"/>
      <c r="T24" s="117" t="s">
        <v>209</v>
      </c>
      <c r="U24" s="117" t="s">
        <v>210</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v>641</v>
      </c>
      <c r="AO24" s="116">
        <v>611</v>
      </c>
      <c r="AP24" s="116">
        <v>619</v>
      </c>
      <c r="AQ24" s="116">
        <v>599</v>
      </c>
      <c r="AR24" s="116">
        <v>790</v>
      </c>
      <c r="AS24" s="116">
        <v>831</v>
      </c>
      <c r="AT24" s="116">
        <f>SUM(AH24:AS24)</f>
        <v>7854</v>
      </c>
      <c r="AU24" s="226"/>
      <c r="AV24" s="272" t="s">
        <v>628</v>
      </c>
      <c r="AW24" s="272" t="s">
        <v>644</v>
      </c>
      <c r="AX24" s="273" t="s">
        <v>68</v>
      </c>
      <c r="AY24" s="276" t="s">
        <v>193</v>
      </c>
    </row>
    <row r="25" spans="1:51" ht="106.5" customHeight="1" x14ac:dyDescent="0.3">
      <c r="A25" s="116"/>
      <c r="B25" s="116"/>
      <c r="C25" s="116"/>
      <c r="D25" s="116"/>
      <c r="E25" s="116">
        <v>3</v>
      </c>
      <c r="F25" s="116"/>
      <c r="G25" s="116"/>
      <c r="H25" s="116"/>
      <c r="I25" s="137" t="s">
        <v>228</v>
      </c>
      <c r="J25" s="136" t="s">
        <v>235</v>
      </c>
      <c r="K25" s="136" t="s">
        <v>206</v>
      </c>
      <c r="L25" s="117" t="s">
        <v>223</v>
      </c>
      <c r="M25" s="137" t="s">
        <v>202</v>
      </c>
      <c r="N25" s="137" t="s">
        <v>236</v>
      </c>
      <c r="O25" s="117"/>
      <c r="P25" s="117"/>
      <c r="Q25" s="117"/>
      <c r="R25" s="117"/>
      <c r="S25" s="117"/>
      <c r="T25" s="117" t="s">
        <v>209</v>
      </c>
      <c r="U25" s="117" t="s">
        <v>210</v>
      </c>
      <c r="V25" s="118"/>
      <c r="W25" s="118"/>
      <c r="X25" s="118"/>
      <c r="Y25" s="118"/>
      <c r="Z25" s="118"/>
      <c r="AA25" s="118"/>
      <c r="AB25" s="118"/>
      <c r="AC25" s="118"/>
      <c r="AD25" s="118"/>
      <c r="AE25" s="118"/>
      <c r="AF25" s="118"/>
      <c r="AG25" s="118"/>
      <c r="AH25" s="116">
        <v>74</v>
      </c>
      <c r="AI25" s="116">
        <v>135</v>
      </c>
      <c r="AJ25" s="277">
        <v>143</v>
      </c>
      <c r="AK25" s="116">
        <v>120</v>
      </c>
      <c r="AL25" s="116">
        <v>168</v>
      </c>
      <c r="AM25" s="116">
        <v>175</v>
      </c>
      <c r="AN25" s="116">
        <v>130</v>
      </c>
      <c r="AO25" s="116">
        <v>104</v>
      </c>
      <c r="AP25" s="116">
        <v>87</v>
      </c>
      <c r="AQ25" s="116">
        <v>94</v>
      </c>
      <c r="AR25" s="116">
        <v>106</v>
      </c>
      <c r="AS25" s="116">
        <v>145</v>
      </c>
      <c r="AT25" s="116">
        <f t="shared" si="1"/>
        <v>1481</v>
      </c>
      <c r="AU25" s="226"/>
      <c r="AV25" s="272" t="s">
        <v>629</v>
      </c>
      <c r="AW25" s="272" t="s">
        <v>645</v>
      </c>
      <c r="AX25" s="273" t="s">
        <v>68</v>
      </c>
      <c r="AY25" s="276" t="s">
        <v>193</v>
      </c>
    </row>
    <row r="26" spans="1:51" ht="68.099999999999994" customHeight="1" x14ac:dyDescent="0.3">
      <c r="A26" s="116"/>
      <c r="B26" s="116"/>
      <c r="C26" s="116"/>
      <c r="D26" s="116"/>
      <c r="E26" s="116">
        <v>3</v>
      </c>
      <c r="F26" s="116"/>
      <c r="G26" s="116"/>
      <c r="H26" s="116"/>
      <c r="I26" s="137" t="s">
        <v>228</v>
      </c>
      <c r="J26" s="136" t="s">
        <v>237</v>
      </c>
      <c r="K26" s="136" t="s">
        <v>206</v>
      </c>
      <c r="L26" s="117" t="s">
        <v>223</v>
      </c>
      <c r="M26" s="137" t="s">
        <v>202</v>
      </c>
      <c r="N26" s="137" t="s">
        <v>238</v>
      </c>
      <c r="O26" s="117"/>
      <c r="P26" s="117"/>
      <c r="Q26" s="117"/>
      <c r="R26" s="117"/>
      <c r="S26" s="117"/>
      <c r="T26" s="117" t="s">
        <v>209</v>
      </c>
      <c r="U26" s="117" t="s">
        <v>210</v>
      </c>
      <c r="V26" s="118"/>
      <c r="W26" s="118"/>
      <c r="X26" s="118"/>
      <c r="Y26" s="118"/>
      <c r="Z26" s="118"/>
      <c r="AA26" s="118"/>
      <c r="AB26" s="118"/>
      <c r="AC26" s="118"/>
      <c r="AD26" s="118"/>
      <c r="AE26" s="118"/>
      <c r="AF26" s="118"/>
      <c r="AG26" s="118"/>
      <c r="AH26" s="116">
        <v>54</v>
      </c>
      <c r="AI26" s="116">
        <v>96</v>
      </c>
      <c r="AJ26" s="277">
        <v>96</v>
      </c>
      <c r="AK26" s="116">
        <v>73</v>
      </c>
      <c r="AL26" s="116">
        <v>108</v>
      </c>
      <c r="AM26" s="116">
        <v>93</v>
      </c>
      <c r="AN26" s="116">
        <v>77</v>
      </c>
      <c r="AO26" s="116">
        <v>63</v>
      </c>
      <c r="AP26" s="116">
        <v>48</v>
      </c>
      <c r="AQ26" s="116">
        <v>52</v>
      </c>
      <c r="AR26" s="116">
        <v>67</v>
      </c>
      <c r="AS26" s="116">
        <v>91</v>
      </c>
      <c r="AT26" s="116">
        <f t="shared" si="1"/>
        <v>918</v>
      </c>
      <c r="AU26" s="226"/>
      <c r="AV26" s="272" t="s">
        <v>630</v>
      </c>
      <c r="AW26" s="272" t="s">
        <v>646</v>
      </c>
      <c r="AX26" s="273" t="s">
        <v>68</v>
      </c>
      <c r="AY26" s="276" t="s">
        <v>193</v>
      </c>
    </row>
    <row r="27" spans="1:51" ht="95.1" customHeight="1" x14ac:dyDescent="0.3">
      <c r="A27" s="116"/>
      <c r="B27" s="116"/>
      <c r="C27" s="116"/>
      <c r="D27" s="116"/>
      <c r="E27" s="116">
        <v>3</v>
      </c>
      <c r="F27" s="116"/>
      <c r="G27" s="116"/>
      <c r="H27" s="116"/>
      <c r="I27" s="137" t="s">
        <v>228</v>
      </c>
      <c r="J27" s="136" t="s">
        <v>239</v>
      </c>
      <c r="K27" s="136" t="s">
        <v>206</v>
      </c>
      <c r="L27" s="117" t="s">
        <v>223</v>
      </c>
      <c r="M27" s="137" t="s">
        <v>202</v>
      </c>
      <c r="N27" s="137" t="s">
        <v>240</v>
      </c>
      <c r="O27" s="117"/>
      <c r="P27" s="117"/>
      <c r="Q27" s="117"/>
      <c r="R27" s="117"/>
      <c r="S27" s="117"/>
      <c r="T27" s="117" t="s">
        <v>209</v>
      </c>
      <c r="U27" s="117" t="s">
        <v>210</v>
      </c>
      <c r="V27" s="118"/>
      <c r="W27" s="118"/>
      <c r="X27" s="118"/>
      <c r="Y27" s="118"/>
      <c r="Z27" s="118"/>
      <c r="AA27" s="118"/>
      <c r="AB27" s="118"/>
      <c r="AC27" s="118"/>
      <c r="AD27" s="118"/>
      <c r="AE27" s="118"/>
      <c r="AF27" s="118"/>
      <c r="AG27" s="118"/>
      <c r="AH27" s="116">
        <v>20</v>
      </c>
      <c r="AI27" s="116">
        <v>39</v>
      </c>
      <c r="AJ27" s="277">
        <v>47</v>
      </c>
      <c r="AK27" s="116">
        <v>47</v>
      </c>
      <c r="AL27" s="116">
        <v>60</v>
      </c>
      <c r="AM27" s="116">
        <v>82</v>
      </c>
      <c r="AN27" s="116">
        <v>53</v>
      </c>
      <c r="AO27" s="116">
        <v>41</v>
      </c>
      <c r="AP27" s="116">
        <v>39</v>
      </c>
      <c r="AQ27" s="116">
        <v>42</v>
      </c>
      <c r="AR27" s="116">
        <v>39</v>
      </c>
      <c r="AS27" s="116">
        <v>54</v>
      </c>
      <c r="AT27" s="116">
        <f t="shared" si="1"/>
        <v>563</v>
      </c>
      <c r="AU27" s="226"/>
      <c r="AV27" s="272" t="s">
        <v>631</v>
      </c>
      <c r="AW27" s="272" t="s">
        <v>647</v>
      </c>
      <c r="AX27" s="273" t="s">
        <v>68</v>
      </c>
      <c r="AY27" s="276" t="s">
        <v>193</v>
      </c>
    </row>
    <row r="28" spans="1:51" ht="137.1" customHeight="1" x14ac:dyDescent="0.3">
      <c r="A28" s="116"/>
      <c r="B28" s="116"/>
      <c r="C28" s="116"/>
      <c r="D28" s="116"/>
      <c r="E28" s="116">
        <v>4</v>
      </c>
      <c r="F28" s="116"/>
      <c r="G28" s="116"/>
      <c r="H28" s="116"/>
      <c r="I28" s="137" t="s">
        <v>241</v>
      </c>
      <c r="J28" s="136" t="s">
        <v>242</v>
      </c>
      <c r="K28" s="136" t="s">
        <v>206</v>
      </c>
      <c r="L28" s="117" t="s">
        <v>223</v>
      </c>
      <c r="M28" s="137" t="s">
        <v>202</v>
      </c>
      <c r="N28" s="137" t="s">
        <v>243</v>
      </c>
      <c r="O28" s="117"/>
      <c r="P28" s="117"/>
      <c r="Q28" s="117"/>
      <c r="R28" s="117"/>
      <c r="S28" s="117"/>
      <c r="T28" s="117" t="s">
        <v>209</v>
      </c>
      <c r="U28" s="117" t="s">
        <v>210</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v>844</v>
      </c>
      <c r="AO28" s="116">
        <v>902</v>
      </c>
      <c r="AP28" s="116">
        <v>874</v>
      </c>
      <c r="AQ28" s="116">
        <v>937</v>
      </c>
      <c r="AR28" s="116">
        <v>833</v>
      </c>
      <c r="AS28" s="116">
        <v>912</v>
      </c>
      <c r="AT28" s="116">
        <f t="shared" si="1"/>
        <v>9806</v>
      </c>
      <c r="AU28" s="226"/>
      <c r="AV28" s="272" t="s">
        <v>636</v>
      </c>
      <c r="AW28" s="272" t="s">
        <v>650</v>
      </c>
      <c r="AX28" s="273" t="s">
        <v>68</v>
      </c>
      <c r="AY28" s="276" t="s">
        <v>193</v>
      </c>
    </row>
    <row r="29" spans="1:51" ht="60.75" customHeight="1" x14ac:dyDescent="0.3">
      <c r="A29" s="116"/>
      <c r="B29" s="116"/>
      <c r="C29" s="116"/>
      <c r="D29" s="116"/>
      <c r="E29" s="116">
        <v>4</v>
      </c>
      <c r="F29" s="116"/>
      <c r="G29" s="116"/>
      <c r="H29" s="116"/>
      <c r="I29" s="137" t="s">
        <v>241</v>
      </c>
      <c r="J29" s="136" t="s">
        <v>244</v>
      </c>
      <c r="K29" s="136" t="s">
        <v>206</v>
      </c>
      <c r="L29" s="117" t="s">
        <v>223</v>
      </c>
      <c r="M29" s="137" t="s">
        <v>202</v>
      </c>
      <c r="N29" s="137" t="s">
        <v>245</v>
      </c>
      <c r="O29" s="117"/>
      <c r="P29" s="117"/>
      <c r="Q29" s="117"/>
      <c r="R29" s="117"/>
      <c r="S29" s="117"/>
      <c r="T29" s="117" t="s">
        <v>209</v>
      </c>
      <c r="U29" s="117" t="s">
        <v>210</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v>652</v>
      </c>
      <c r="AO29" s="116">
        <v>711</v>
      </c>
      <c r="AP29" s="116">
        <v>697</v>
      </c>
      <c r="AQ29" s="116">
        <v>675</v>
      </c>
      <c r="AR29" s="116">
        <v>559</v>
      </c>
      <c r="AS29" s="116">
        <v>640</v>
      </c>
      <c r="AT29" s="116">
        <f t="shared" si="1"/>
        <v>6961</v>
      </c>
      <c r="AU29" s="226"/>
      <c r="AV29" s="272" t="s">
        <v>637</v>
      </c>
      <c r="AW29" s="272" t="s">
        <v>653</v>
      </c>
      <c r="AX29" s="273" t="s">
        <v>68</v>
      </c>
      <c r="AY29" s="276" t="s">
        <v>193</v>
      </c>
    </row>
    <row r="30" spans="1:51" ht="120.6" customHeight="1" x14ac:dyDescent="0.3">
      <c r="A30" s="116"/>
      <c r="B30" s="116"/>
      <c r="C30" s="116"/>
      <c r="D30" s="116"/>
      <c r="E30" s="116">
        <v>5</v>
      </c>
      <c r="F30" s="116"/>
      <c r="G30" s="116"/>
      <c r="H30" s="116"/>
      <c r="I30" s="137" t="s">
        <v>246</v>
      </c>
      <c r="J30" s="136" t="s">
        <v>247</v>
      </c>
      <c r="K30" s="136" t="s">
        <v>206</v>
      </c>
      <c r="L30" s="117" t="s">
        <v>223</v>
      </c>
      <c r="M30" s="137" t="s">
        <v>202</v>
      </c>
      <c r="N30" s="137" t="s">
        <v>248</v>
      </c>
      <c r="O30" s="117"/>
      <c r="P30" s="117"/>
      <c r="Q30" s="117"/>
      <c r="R30" s="117"/>
      <c r="S30" s="117"/>
      <c r="T30" s="117" t="s">
        <v>209</v>
      </c>
      <c r="U30" s="117" t="s">
        <v>249</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v>54</v>
      </c>
      <c r="AO30" s="116">
        <v>69</v>
      </c>
      <c r="AP30" s="116">
        <v>61</v>
      </c>
      <c r="AQ30" s="116">
        <v>64</v>
      </c>
      <c r="AR30" s="116">
        <v>69</v>
      </c>
      <c r="AS30" s="116">
        <v>64</v>
      </c>
      <c r="AT30" s="116">
        <f t="shared" si="1"/>
        <v>724</v>
      </c>
      <c r="AU30" s="226"/>
      <c r="AV30" s="273" t="s">
        <v>730</v>
      </c>
      <c r="AW30" s="273" t="s">
        <v>731</v>
      </c>
      <c r="AX30" s="273" t="s">
        <v>68</v>
      </c>
      <c r="AY30" s="276" t="s">
        <v>193</v>
      </c>
    </row>
    <row r="31" spans="1:51" ht="132.75" customHeight="1" x14ac:dyDescent="0.3">
      <c r="A31" s="116"/>
      <c r="B31" s="116"/>
      <c r="C31" s="116"/>
      <c r="D31" s="116"/>
      <c r="E31" s="116">
        <v>6</v>
      </c>
      <c r="F31" s="116"/>
      <c r="G31" s="116"/>
      <c r="H31" s="116"/>
      <c r="I31" s="137" t="s">
        <v>246</v>
      </c>
      <c r="J31" s="136" t="s">
        <v>250</v>
      </c>
      <c r="K31" s="136" t="s">
        <v>206</v>
      </c>
      <c r="L31" s="117" t="s">
        <v>223</v>
      </c>
      <c r="M31" s="137" t="s">
        <v>202</v>
      </c>
      <c r="N31" s="137" t="s">
        <v>251</v>
      </c>
      <c r="O31" s="117"/>
      <c r="P31" s="117"/>
      <c r="Q31" s="117"/>
      <c r="R31" s="117"/>
      <c r="S31" s="117"/>
      <c r="T31" s="117" t="s">
        <v>209</v>
      </c>
      <c r="U31" s="117" t="s">
        <v>249</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v>48</v>
      </c>
      <c r="AO31" s="116">
        <v>53</v>
      </c>
      <c r="AP31" s="116">
        <v>59</v>
      </c>
      <c r="AQ31" s="116">
        <v>55</v>
      </c>
      <c r="AR31" s="116">
        <v>60</v>
      </c>
      <c r="AS31" s="116">
        <v>48</v>
      </c>
      <c r="AT31" s="116">
        <f t="shared" si="1"/>
        <v>570</v>
      </c>
      <c r="AU31" s="226"/>
      <c r="AV31" s="273" t="s">
        <v>732</v>
      </c>
      <c r="AW31" s="273" t="s">
        <v>733</v>
      </c>
      <c r="AX31" s="273" t="s">
        <v>68</v>
      </c>
      <c r="AY31" s="276" t="s">
        <v>193</v>
      </c>
    </row>
    <row r="32" spans="1:51" ht="89.1" customHeight="1" x14ac:dyDescent="0.3">
      <c r="A32" s="116"/>
      <c r="B32" s="116"/>
      <c r="C32" s="116"/>
      <c r="D32" s="116"/>
      <c r="E32" s="116">
        <v>7</v>
      </c>
      <c r="F32" s="116"/>
      <c r="G32" s="116"/>
      <c r="H32" s="116"/>
      <c r="I32" s="137" t="s">
        <v>252</v>
      </c>
      <c r="J32" s="136" t="s">
        <v>253</v>
      </c>
      <c r="K32" s="136" t="s">
        <v>206</v>
      </c>
      <c r="L32" s="117" t="s">
        <v>223</v>
      </c>
      <c r="M32" s="137" t="s">
        <v>202</v>
      </c>
      <c r="N32" s="137" t="s">
        <v>254</v>
      </c>
      <c r="O32" s="117"/>
      <c r="P32" s="117"/>
      <c r="Q32" s="117"/>
      <c r="R32" s="117"/>
      <c r="S32" s="117"/>
      <c r="T32" s="117" t="s">
        <v>209</v>
      </c>
      <c r="U32" s="117" t="s">
        <v>210</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v>53</v>
      </c>
      <c r="AO32" s="116">
        <v>66</v>
      </c>
      <c r="AP32" s="116">
        <v>75</v>
      </c>
      <c r="AQ32" s="116">
        <v>67</v>
      </c>
      <c r="AR32" s="116">
        <v>58</v>
      </c>
      <c r="AS32" s="116">
        <v>54</v>
      </c>
      <c r="AT32" s="116">
        <f t="shared" si="1"/>
        <v>750</v>
      </c>
      <c r="AU32" s="226"/>
      <c r="AV32" s="273" t="s">
        <v>699</v>
      </c>
      <c r="AW32" s="273" t="s">
        <v>705</v>
      </c>
      <c r="AX32" s="273" t="s">
        <v>68</v>
      </c>
      <c r="AY32" s="276" t="s">
        <v>193</v>
      </c>
    </row>
    <row r="33" spans="1:51" ht="101.1" customHeight="1" x14ac:dyDescent="0.3">
      <c r="A33" s="116"/>
      <c r="B33" s="116"/>
      <c r="C33" s="116"/>
      <c r="D33" s="116"/>
      <c r="E33" s="116">
        <v>7</v>
      </c>
      <c r="F33" s="116"/>
      <c r="G33" s="116"/>
      <c r="H33" s="116"/>
      <c r="I33" s="137" t="s">
        <v>252</v>
      </c>
      <c r="J33" s="136" t="s">
        <v>255</v>
      </c>
      <c r="K33" s="136" t="s">
        <v>206</v>
      </c>
      <c r="L33" s="117" t="s">
        <v>223</v>
      </c>
      <c r="M33" s="137" t="s">
        <v>202</v>
      </c>
      <c r="N33" s="137" t="s">
        <v>256</v>
      </c>
      <c r="O33" s="117"/>
      <c r="P33" s="117"/>
      <c r="Q33" s="117"/>
      <c r="R33" s="117"/>
      <c r="S33" s="117"/>
      <c r="T33" s="117" t="s">
        <v>209</v>
      </c>
      <c r="U33" s="117" t="s">
        <v>210</v>
      </c>
      <c r="V33" s="118"/>
      <c r="W33" s="118"/>
      <c r="X33" s="118"/>
      <c r="Y33" s="118"/>
      <c r="Z33" s="118"/>
      <c r="AA33" s="118"/>
      <c r="AB33" s="118"/>
      <c r="AC33" s="118"/>
      <c r="AD33" s="118"/>
      <c r="AE33" s="118"/>
      <c r="AF33" s="118"/>
      <c r="AG33" s="118"/>
      <c r="AH33" s="116">
        <v>41</v>
      </c>
      <c r="AI33" s="116">
        <v>44</v>
      </c>
      <c r="AJ33" s="116">
        <v>61</v>
      </c>
      <c r="AK33" s="116">
        <v>55</v>
      </c>
      <c r="AL33" s="116">
        <v>71</v>
      </c>
      <c r="AM33" s="116">
        <v>41</v>
      </c>
      <c r="AN33" s="116">
        <v>40</v>
      </c>
      <c r="AO33" s="116">
        <v>50</v>
      </c>
      <c r="AP33" s="116">
        <v>65</v>
      </c>
      <c r="AQ33" s="116">
        <v>59</v>
      </c>
      <c r="AR33" s="116">
        <v>51</v>
      </c>
      <c r="AS33" s="116">
        <v>44</v>
      </c>
      <c r="AT33" s="116">
        <f t="shared" si="1"/>
        <v>622</v>
      </c>
      <c r="AU33" s="226"/>
      <c r="AV33" s="273" t="s">
        <v>700</v>
      </c>
      <c r="AW33" s="273" t="s">
        <v>706</v>
      </c>
      <c r="AX33" s="273" t="s">
        <v>68</v>
      </c>
      <c r="AY33" s="276" t="s">
        <v>193</v>
      </c>
    </row>
    <row r="34" spans="1:51" ht="96" customHeight="1" x14ac:dyDescent="0.3">
      <c r="A34" s="116"/>
      <c r="B34" s="116"/>
      <c r="C34" s="116"/>
      <c r="D34" s="116"/>
      <c r="E34" s="116">
        <v>8</v>
      </c>
      <c r="F34" s="116"/>
      <c r="G34" s="116"/>
      <c r="H34" s="116"/>
      <c r="I34" s="137" t="s">
        <v>252</v>
      </c>
      <c r="J34" s="136" t="s">
        <v>257</v>
      </c>
      <c r="K34" s="136" t="s">
        <v>206</v>
      </c>
      <c r="L34" s="117" t="s">
        <v>223</v>
      </c>
      <c r="M34" s="137" t="s">
        <v>202</v>
      </c>
      <c r="N34" s="137" t="s">
        <v>258</v>
      </c>
      <c r="O34" s="117"/>
      <c r="P34" s="117"/>
      <c r="Q34" s="117"/>
      <c r="R34" s="117"/>
      <c r="S34" s="117"/>
      <c r="T34" s="117" t="s">
        <v>209</v>
      </c>
      <c r="U34" s="117" t="s">
        <v>210</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v>60</v>
      </c>
      <c r="AO34" s="116">
        <v>66</v>
      </c>
      <c r="AP34" s="116">
        <v>87</v>
      </c>
      <c r="AQ34" s="116">
        <v>95</v>
      </c>
      <c r="AR34" s="116">
        <v>75</v>
      </c>
      <c r="AS34" s="116">
        <v>63</v>
      </c>
      <c r="AT34" s="116">
        <f t="shared" si="1"/>
        <v>895</v>
      </c>
      <c r="AU34" s="226"/>
      <c r="AV34" s="273" t="s">
        <v>701</v>
      </c>
      <c r="AW34" s="273" t="s">
        <v>707</v>
      </c>
      <c r="AX34" s="273" t="s">
        <v>68</v>
      </c>
      <c r="AY34" s="276" t="s">
        <v>193</v>
      </c>
    </row>
    <row r="35" spans="1:51" ht="101.55" customHeight="1" x14ac:dyDescent="0.3">
      <c r="A35" s="116"/>
      <c r="B35" s="116"/>
      <c r="C35" s="116"/>
      <c r="D35" s="116"/>
      <c r="E35" s="116">
        <v>8</v>
      </c>
      <c r="F35" s="116"/>
      <c r="G35" s="116"/>
      <c r="H35" s="116"/>
      <c r="I35" s="137" t="s">
        <v>252</v>
      </c>
      <c r="J35" s="136" t="s">
        <v>259</v>
      </c>
      <c r="K35" s="136" t="s">
        <v>206</v>
      </c>
      <c r="L35" s="117" t="s">
        <v>223</v>
      </c>
      <c r="M35" s="137" t="s">
        <v>202</v>
      </c>
      <c r="N35" s="137" t="s">
        <v>260</v>
      </c>
      <c r="O35" s="117"/>
      <c r="P35" s="117"/>
      <c r="Q35" s="117"/>
      <c r="R35" s="117"/>
      <c r="S35" s="117"/>
      <c r="T35" s="117" t="s">
        <v>209</v>
      </c>
      <c r="U35" s="117" t="s">
        <v>210</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v>24</v>
      </c>
      <c r="AO35" s="116">
        <v>22</v>
      </c>
      <c r="AP35" s="116">
        <v>33</v>
      </c>
      <c r="AQ35" s="116">
        <v>23</v>
      </c>
      <c r="AR35" s="116">
        <v>31</v>
      </c>
      <c r="AS35" s="116">
        <v>19</v>
      </c>
      <c r="AT35" s="116">
        <f t="shared" si="1"/>
        <v>331</v>
      </c>
      <c r="AU35" s="226"/>
      <c r="AV35" s="273" t="s">
        <v>702</v>
      </c>
      <c r="AW35" s="273" t="s">
        <v>710</v>
      </c>
      <c r="AX35" s="273" t="s">
        <v>68</v>
      </c>
      <c r="AY35" s="276" t="s">
        <v>193</v>
      </c>
    </row>
    <row r="36" spans="1:51" ht="90.6" customHeight="1" x14ac:dyDescent="0.3">
      <c r="A36" s="116"/>
      <c r="B36" s="116"/>
      <c r="C36" s="116"/>
      <c r="D36" s="116"/>
      <c r="E36" s="116">
        <v>8</v>
      </c>
      <c r="F36" s="116"/>
      <c r="G36" s="116"/>
      <c r="H36" s="116"/>
      <c r="I36" s="137" t="s">
        <v>252</v>
      </c>
      <c r="J36" s="136" t="s">
        <v>261</v>
      </c>
      <c r="K36" s="136" t="s">
        <v>206</v>
      </c>
      <c r="L36" s="117" t="s">
        <v>223</v>
      </c>
      <c r="M36" s="137" t="s">
        <v>202</v>
      </c>
      <c r="N36" s="137" t="s">
        <v>262</v>
      </c>
      <c r="O36" s="117"/>
      <c r="P36" s="117"/>
      <c r="Q36" s="117"/>
      <c r="R36" s="117"/>
      <c r="S36" s="117"/>
      <c r="T36" s="117" t="s">
        <v>209</v>
      </c>
      <c r="U36" s="117" t="s">
        <v>210</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v>10</v>
      </c>
      <c r="AO36" s="116">
        <v>17</v>
      </c>
      <c r="AP36" s="116">
        <v>12</v>
      </c>
      <c r="AQ36" s="116">
        <v>5</v>
      </c>
      <c r="AR36" s="116">
        <v>5</v>
      </c>
      <c r="AS36" s="116">
        <v>12</v>
      </c>
      <c r="AT36" s="116">
        <f t="shared" si="1"/>
        <v>127</v>
      </c>
      <c r="AU36" s="226"/>
      <c r="AV36" s="273" t="s">
        <v>703</v>
      </c>
      <c r="AW36" s="273" t="s">
        <v>708</v>
      </c>
      <c r="AX36" s="273" t="s">
        <v>68</v>
      </c>
      <c r="AY36" s="276" t="s">
        <v>193</v>
      </c>
    </row>
    <row r="37" spans="1:51" ht="95.55" customHeight="1" x14ac:dyDescent="0.3">
      <c r="A37" s="116"/>
      <c r="B37" s="116"/>
      <c r="C37" s="116"/>
      <c r="D37" s="116"/>
      <c r="E37" s="116">
        <v>8</v>
      </c>
      <c r="F37" s="116"/>
      <c r="G37" s="116"/>
      <c r="H37" s="116"/>
      <c r="I37" s="137" t="s">
        <v>252</v>
      </c>
      <c r="J37" s="136" t="s">
        <v>263</v>
      </c>
      <c r="K37" s="136" t="s">
        <v>206</v>
      </c>
      <c r="L37" s="117" t="s">
        <v>223</v>
      </c>
      <c r="M37" s="137" t="s">
        <v>202</v>
      </c>
      <c r="N37" s="137" t="s">
        <v>264</v>
      </c>
      <c r="O37" s="117"/>
      <c r="P37" s="117"/>
      <c r="Q37" s="117"/>
      <c r="R37" s="117"/>
      <c r="S37" s="117"/>
      <c r="T37" s="117" t="s">
        <v>209</v>
      </c>
      <c r="U37" s="117" t="s">
        <v>210</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v>94</v>
      </c>
      <c r="AO37" s="116">
        <v>105</v>
      </c>
      <c r="AP37" s="116">
        <v>132</v>
      </c>
      <c r="AQ37" s="116">
        <v>123</v>
      </c>
      <c r="AR37" s="116">
        <v>111</v>
      </c>
      <c r="AS37" s="116">
        <v>94</v>
      </c>
      <c r="AT37" s="116">
        <f t="shared" si="1"/>
        <v>1353</v>
      </c>
      <c r="AU37" s="226"/>
      <c r="AV37" s="273" t="s">
        <v>704</v>
      </c>
      <c r="AW37" s="273" t="s">
        <v>709</v>
      </c>
      <c r="AX37" s="273" t="s">
        <v>68</v>
      </c>
      <c r="AY37" s="276" t="s">
        <v>193</v>
      </c>
    </row>
    <row r="38" spans="1:51" ht="120.75" customHeight="1" x14ac:dyDescent="0.3">
      <c r="A38" s="116"/>
      <c r="B38" s="116"/>
      <c r="C38" s="116"/>
      <c r="D38" s="116"/>
      <c r="E38" s="116">
        <v>9</v>
      </c>
      <c r="F38" s="116"/>
      <c r="G38" s="116"/>
      <c r="H38" s="116"/>
      <c r="I38" s="137" t="s">
        <v>265</v>
      </c>
      <c r="J38" s="136" t="s">
        <v>266</v>
      </c>
      <c r="K38" s="136" t="s">
        <v>206</v>
      </c>
      <c r="L38" s="117" t="s">
        <v>223</v>
      </c>
      <c r="M38" s="137" t="s">
        <v>202</v>
      </c>
      <c r="N38" s="137" t="s">
        <v>267</v>
      </c>
      <c r="O38" s="117"/>
      <c r="P38" s="117"/>
      <c r="Q38" s="117"/>
      <c r="R38" s="117"/>
      <c r="S38" s="117"/>
      <c r="T38" s="117" t="s">
        <v>209</v>
      </c>
      <c r="U38" s="117" t="s">
        <v>268</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v>684</v>
      </c>
      <c r="AO38" s="116">
        <v>689</v>
      </c>
      <c r="AP38" s="116">
        <v>1325</v>
      </c>
      <c r="AQ38" s="116">
        <v>1000</v>
      </c>
      <c r="AR38" s="116">
        <v>1152</v>
      </c>
      <c r="AS38" s="116">
        <v>325</v>
      </c>
      <c r="AT38" s="116">
        <f t="shared" si="1"/>
        <v>9012</v>
      </c>
      <c r="AU38" s="226"/>
      <c r="AV38" s="273" t="s">
        <v>716</v>
      </c>
      <c r="AW38" s="276" t="s">
        <v>717</v>
      </c>
      <c r="AX38" s="273" t="s">
        <v>68</v>
      </c>
      <c r="AY38" s="276" t="s">
        <v>193</v>
      </c>
    </row>
    <row r="39" spans="1:51" ht="121.5" customHeight="1" x14ac:dyDescent="0.3">
      <c r="A39" s="116"/>
      <c r="B39" s="116"/>
      <c r="C39" s="116"/>
      <c r="D39" s="116"/>
      <c r="E39" s="116">
        <v>10</v>
      </c>
      <c r="F39" s="116"/>
      <c r="G39" s="116"/>
      <c r="H39" s="116"/>
      <c r="I39" s="137" t="s">
        <v>265</v>
      </c>
      <c r="J39" s="136" t="s">
        <v>269</v>
      </c>
      <c r="K39" s="136" t="s">
        <v>206</v>
      </c>
      <c r="L39" s="117" t="s">
        <v>223</v>
      </c>
      <c r="M39" s="137" t="s">
        <v>202</v>
      </c>
      <c r="N39" s="137" t="s">
        <v>270</v>
      </c>
      <c r="O39" s="117"/>
      <c r="P39" s="117"/>
      <c r="Q39" s="117"/>
      <c r="R39" s="117"/>
      <c r="S39" s="117"/>
      <c r="T39" s="117" t="s">
        <v>209</v>
      </c>
      <c r="U39" s="117" t="s">
        <v>268</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v>9</v>
      </c>
      <c r="AO39" s="116">
        <v>17</v>
      </c>
      <c r="AP39" s="116">
        <v>9</v>
      </c>
      <c r="AQ39" s="116">
        <v>14</v>
      </c>
      <c r="AR39" s="116">
        <v>12</v>
      </c>
      <c r="AS39" s="116">
        <v>6</v>
      </c>
      <c r="AT39" s="116">
        <f t="shared" si="1"/>
        <v>105</v>
      </c>
      <c r="AU39" s="226"/>
      <c r="AV39" s="273" t="s">
        <v>753</v>
      </c>
      <c r="AW39" s="276" t="s">
        <v>754</v>
      </c>
      <c r="AX39" s="282" t="s">
        <v>68</v>
      </c>
      <c r="AY39" s="276" t="s">
        <v>193</v>
      </c>
    </row>
    <row r="40" spans="1:51" ht="365.25" customHeight="1" x14ac:dyDescent="0.3">
      <c r="A40" s="116"/>
      <c r="B40" s="116"/>
      <c r="C40" s="116"/>
      <c r="D40" s="116"/>
      <c r="E40" s="116">
        <v>11</v>
      </c>
      <c r="F40" s="116"/>
      <c r="G40" s="116"/>
      <c r="H40" s="116"/>
      <c r="I40" s="137" t="s">
        <v>265</v>
      </c>
      <c r="J40" s="136" t="s">
        <v>271</v>
      </c>
      <c r="K40" s="136" t="s">
        <v>206</v>
      </c>
      <c r="L40" s="117" t="s">
        <v>223</v>
      </c>
      <c r="M40" s="137" t="s">
        <v>202</v>
      </c>
      <c r="N40" s="137" t="s">
        <v>272</v>
      </c>
      <c r="O40" s="117"/>
      <c r="P40" s="117"/>
      <c r="Q40" s="117"/>
      <c r="R40" s="117"/>
      <c r="S40" s="117"/>
      <c r="T40" s="117" t="s">
        <v>209</v>
      </c>
      <c r="U40" s="117" t="s">
        <v>268</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v>20</v>
      </c>
      <c r="AO40" s="116">
        <v>20</v>
      </c>
      <c r="AP40" s="116">
        <v>19</v>
      </c>
      <c r="AQ40" s="116">
        <v>17</v>
      </c>
      <c r="AR40" s="116">
        <v>23</v>
      </c>
      <c r="AS40" s="116">
        <v>30</v>
      </c>
      <c r="AT40" s="116">
        <f t="shared" si="1"/>
        <v>199</v>
      </c>
      <c r="AU40" s="226"/>
      <c r="AV40" s="276" t="s">
        <v>755</v>
      </c>
      <c r="AW40" s="276" t="s">
        <v>757</v>
      </c>
      <c r="AX40" s="273" t="s">
        <v>68</v>
      </c>
      <c r="AY40" s="276" t="s">
        <v>193</v>
      </c>
    </row>
    <row r="41" spans="1:51" ht="93.75" customHeight="1" x14ac:dyDescent="0.3">
      <c r="A41" s="116"/>
      <c r="B41" s="116"/>
      <c r="C41" s="116"/>
      <c r="D41" s="116"/>
      <c r="E41" s="116">
        <v>12</v>
      </c>
      <c r="F41" s="116"/>
      <c r="G41" s="116"/>
      <c r="H41" s="116"/>
      <c r="I41" s="137" t="s">
        <v>265</v>
      </c>
      <c r="J41" s="136" t="s">
        <v>273</v>
      </c>
      <c r="K41" s="136" t="s">
        <v>206</v>
      </c>
      <c r="L41" s="117" t="s">
        <v>223</v>
      </c>
      <c r="M41" s="137" t="s">
        <v>202</v>
      </c>
      <c r="N41" s="137" t="s">
        <v>274</v>
      </c>
      <c r="O41" s="117"/>
      <c r="P41" s="117"/>
      <c r="Q41" s="117"/>
      <c r="R41" s="117"/>
      <c r="S41" s="117"/>
      <c r="T41" s="117" t="s">
        <v>209</v>
      </c>
      <c r="U41" s="117" t="s">
        <v>268</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v>8</v>
      </c>
      <c r="AO41" s="116">
        <v>8</v>
      </c>
      <c r="AP41" s="116">
        <v>6</v>
      </c>
      <c r="AQ41" s="116">
        <v>7</v>
      </c>
      <c r="AR41" s="116">
        <v>4</v>
      </c>
      <c r="AS41" s="116">
        <v>3</v>
      </c>
      <c r="AT41" s="116">
        <f t="shared" si="1"/>
        <v>56</v>
      </c>
      <c r="AU41" s="226"/>
      <c r="AV41" s="273" t="s">
        <v>718</v>
      </c>
      <c r="AW41" s="273" t="s">
        <v>719</v>
      </c>
      <c r="AX41" s="273" t="s">
        <v>68</v>
      </c>
      <c r="AY41" s="276" t="s">
        <v>193</v>
      </c>
    </row>
    <row r="42" spans="1:51" ht="105" customHeight="1" x14ac:dyDescent="0.3">
      <c r="A42" s="116"/>
      <c r="B42" s="116"/>
      <c r="C42" s="116"/>
      <c r="D42" s="116"/>
      <c r="E42" s="116">
        <v>13</v>
      </c>
      <c r="F42" s="116"/>
      <c r="G42" s="116"/>
      <c r="H42" s="116"/>
      <c r="I42" s="137" t="s">
        <v>275</v>
      </c>
      <c r="J42" s="136" t="s">
        <v>276</v>
      </c>
      <c r="K42" s="136" t="s">
        <v>206</v>
      </c>
      <c r="L42" s="117" t="s">
        <v>223</v>
      </c>
      <c r="M42" s="137" t="s">
        <v>202</v>
      </c>
      <c r="N42" s="137" t="s">
        <v>277</v>
      </c>
      <c r="O42" s="117"/>
      <c r="P42" s="117"/>
      <c r="Q42" s="117"/>
      <c r="R42" s="117"/>
      <c r="S42" s="117"/>
      <c r="T42" s="117" t="s">
        <v>209</v>
      </c>
      <c r="U42" s="117" t="s">
        <v>224</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v>156</v>
      </c>
      <c r="AO42" s="116">
        <v>53</v>
      </c>
      <c r="AP42" s="116">
        <v>129</v>
      </c>
      <c r="AQ42" s="116">
        <v>218</v>
      </c>
      <c r="AR42" s="116">
        <v>113</v>
      </c>
      <c r="AS42" s="116">
        <v>138</v>
      </c>
      <c r="AT42" s="116">
        <f t="shared" si="1"/>
        <v>2029</v>
      </c>
      <c r="AU42" s="226"/>
      <c r="AV42" s="273" t="s">
        <v>666</v>
      </c>
      <c r="AW42" s="276" t="s">
        <v>668</v>
      </c>
      <c r="AX42" s="276" t="s">
        <v>667</v>
      </c>
      <c r="AY42" s="276" t="s">
        <v>225</v>
      </c>
    </row>
    <row r="43" spans="1:51" ht="147.75" customHeight="1" x14ac:dyDescent="0.3">
      <c r="A43" s="116"/>
      <c r="B43" s="116"/>
      <c r="C43" s="116"/>
      <c r="D43" s="116"/>
      <c r="E43" s="116">
        <v>14</v>
      </c>
      <c r="F43" s="116"/>
      <c r="G43" s="116"/>
      <c r="H43" s="116"/>
      <c r="I43" s="137" t="s">
        <v>275</v>
      </c>
      <c r="J43" s="136" t="s">
        <v>278</v>
      </c>
      <c r="K43" s="136" t="s">
        <v>206</v>
      </c>
      <c r="L43" s="117" t="s">
        <v>223</v>
      </c>
      <c r="M43" s="137" t="s">
        <v>202</v>
      </c>
      <c r="N43" s="137" t="s">
        <v>279</v>
      </c>
      <c r="O43" s="117"/>
      <c r="P43" s="117"/>
      <c r="Q43" s="117"/>
      <c r="R43" s="117"/>
      <c r="S43" s="117"/>
      <c r="T43" s="117" t="s">
        <v>209</v>
      </c>
      <c r="U43" s="117" t="s">
        <v>224</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v>8</v>
      </c>
      <c r="AO43" s="116">
        <v>15</v>
      </c>
      <c r="AP43" s="116">
        <v>8</v>
      </c>
      <c r="AQ43" s="116">
        <v>9</v>
      </c>
      <c r="AR43" s="116">
        <v>14</v>
      </c>
      <c r="AS43" s="116">
        <v>23</v>
      </c>
      <c r="AT43" s="116">
        <f t="shared" si="1"/>
        <v>133</v>
      </c>
      <c r="AU43" s="226"/>
      <c r="AV43" s="273" t="s">
        <v>669</v>
      </c>
      <c r="AW43" s="273" t="s">
        <v>670</v>
      </c>
      <c r="AX43" s="276" t="s">
        <v>620</v>
      </c>
      <c r="AY43" s="276" t="s">
        <v>621</v>
      </c>
    </row>
    <row r="44" spans="1:51" ht="135.75" customHeight="1" x14ac:dyDescent="0.3">
      <c r="A44" s="116"/>
      <c r="B44" s="116"/>
      <c r="C44" s="116"/>
      <c r="D44" s="116"/>
      <c r="E44" s="116">
        <v>15</v>
      </c>
      <c r="F44" s="116"/>
      <c r="G44" s="116"/>
      <c r="H44" s="116"/>
      <c r="I44" s="137" t="s">
        <v>275</v>
      </c>
      <c r="J44" s="136" t="s">
        <v>280</v>
      </c>
      <c r="K44" s="136" t="s">
        <v>206</v>
      </c>
      <c r="L44" s="117" t="s">
        <v>223</v>
      </c>
      <c r="M44" s="137" t="s">
        <v>202</v>
      </c>
      <c r="N44" s="137" t="s">
        <v>281</v>
      </c>
      <c r="O44" s="117"/>
      <c r="P44" s="117"/>
      <c r="Q44" s="117"/>
      <c r="R44" s="117"/>
      <c r="S44" s="117"/>
      <c r="T44" s="117" t="s">
        <v>209</v>
      </c>
      <c r="U44" s="117" t="s">
        <v>210</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v>2179</v>
      </c>
      <c r="AO44" s="116">
        <v>2950</v>
      </c>
      <c r="AP44" s="277">
        <v>2983</v>
      </c>
      <c r="AQ44" s="277">
        <v>3182</v>
      </c>
      <c r="AR44" s="277">
        <v>2953</v>
      </c>
      <c r="AS44" s="277">
        <v>3074</v>
      </c>
      <c r="AT44" s="277">
        <f t="shared" si="1"/>
        <v>20719</v>
      </c>
      <c r="AU44" s="227"/>
      <c r="AV44" s="273" t="s">
        <v>657</v>
      </c>
      <c r="AW44" s="273" t="s">
        <v>658</v>
      </c>
      <c r="AX44" s="273" t="s">
        <v>68</v>
      </c>
      <c r="AY44" s="276" t="s">
        <v>193</v>
      </c>
    </row>
    <row r="45" spans="1:51" ht="179.25" customHeight="1" x14ac:dyDescent="0.3">
      <c r="A45" s="116"/>
      <c r="B45" s="116"/>
      <c r="C45" s="116"/>
      <c r="D45" s="116"/>
      <c r="E45" s="116">
        <v>16</v>
      </c>
      <c r="F45" s="116"/>
      <c r="G45" s="116"/>
      <c r="H45" s="116"/>
      <c r="I45" s="137" t="s">
        <v>275</v>
      </c>
      <c r="J45" s="136" t="s">
        <v>282</v>
      </c>
      <c r="K45" s="136" t="s">
        <v>206</v>
      </c>
      <c r="L45" s="117" t="s">
        <v>223</v>
      </c>
      <c r="M45" s="137" t="s">
        <v>202</v>
      </c>
      <c r="N45" s="137" t="s">
        <v>283</v>
      </c>
      <c r="O45" s="117"/>
      <c r="P45" s="117"/>
      <c r="Q45" s="117"/>
      <c r="R45" s="117"/>
      <c r="S45" s="117"/>
      <c r="T45" s="117" t="s">
        <v>209</v>
      </c>
      <c r="U45" s="117" t="s">
        <v>284</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v>22</v>
      </c>
      <c r="AO45" s="116">
        <v>11</v>
      </c>
      <c r="AP45" s="116">
        <v>11</v>
      </c>
      <c r="AQ45" s="116">
        <v>17</v>
      </c>
      <c r="AR45" s="116">
        <v>18</v>
      </c>
      <c r="AS45" s="116">
        <v>4</v>
      </c>
      <c r="AT45" s="116">
        <f>SUM(AH45:AS45)</f>
        <v>113</v>
      </c>
      <c r="AU45" s="226"/>
      <c r="AV45" s="273" t="s">
        <v>656</v>
      </c>
      <c r="AW45" s="273" t="s">
        <v>659</v>
      </c>
      <c r="AX45" s="273" t="s">
        <v>68</v>
      </c>
      <c r="AY45" s="276" t="s">
        <v>193</v>
      </c>
    </row>
    <row r="46" spans="1:51" ht="78" customHeight="1" x14ac:dyDescent="0.3">
      <c r="A46" s="116"/>
      <c r="B46" s="116"/>
      <c r="C46" s="116"/>
      <c r="D46" s="116"/>
      <c r="E46" s="116">
        <v>17</v>
      </c>
      <c r="F46" s="116"/>
      <c r="G46" s="116"/>
      <c r="H46" s="116"/>
      <c r="I46" s="137" t="s">
        <v>285</v>
      </c>
      <c r="J46" s="136" t="s">
        <v>286</v>
      </c>
      <c r="K46" s="136" t="s">
        <v>206</v>
      </c>
      <c r="L46" s="117" t="s">
        <v>223</v>
      </c>
      <c r="M46" s="137" t="s">
        <v>202</v>
      </c>
      <c r="N46" s="137" t="s">
        <v>287</v>
      </c>
      <c r="O46" s="117"/>
      <c r="P46" s="117"/>
      <c r="Q46" s="117"/>
      <c r="R46" s="117"/>
      <c r="S46" s="117"/>
      <c r="T46" s="117" t="s">
        <v>209</v>
      </c>
      <c r="U46" s="117" t="s">
        <v>218</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v>6</v>
      </c>
      <c r="AO46" s="116">
        <v>3</v>
      </c>
      <c r="AP46" s="116">
        <v>11</v>
      </c>
      <c r="AQ46" s="116">
        <v>6</v>
      </c>
      <c r="AR46" s="116">
        <v>10</v>
      </c>
      <c r="AS46" s="116">
        <v>11</v>
      </c>
      <c r="AT46" s="116">
        <f t="shared" si="1"/>
        <v>80</v>
      </c>
      <c r="AU46" s="226"/>
      <c r="AV46" s="273" t="s">
        <v>744</v>
      </c>
      <c r="AW46" s="273" t="s">
        <v>743</v>
      </c>
      <c r="AX46" s="273" t="s">
        <v>68</v>
      </c>
      <c r="AY46" s="276" t="s">
        <v>193</v>
      </c>
    </row>
    <row r="47" spans="1:51" ht="148.5" customHeight="1" x14ac:dyDescent="0.3">
      <c r="A47" s="116"/>
      <c r="B47" s="116"/>
      <c r="C47" s="116"/>
      <c r="D47" s="116"/>
      <c r="E47" s="116">
        <v>18</v>
      </c>
      <c r="F47" s="116"/>
      <c r="G47" s="116"/>
      <c r="H47" s="116"/>
      <c r="I47" s="137" t="s">
        <v>285</v>
      </c>
      <c r="J47" s="136" t="s">
        <v>288</v>
      </c>
      <c r="K47" s="136" t="s">
        <v>206</v>
      </c>
      <c r="L47" s="117" t="s">
        <v>223</v>
      </c>
      <c r="M47" s="137" t="s">
        <v>202</v>
      </c>
      <c r="N47" s="137" t="s">
        <v>289</v>
      </c>
      <c r="O47" s="117"/>
      <c r="P47" s="117"/>
      <c r="Q47" s="117"/>
      <c r="R47" s="117"/>
      <c r="S47" s="117"/>
      <c r="T47" s="117" t="s">
        <v>209</v>
      </c>
      <c r="U47" s="117" t="s">
        <v>218</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v>14</v>
      </c>
      <c r="AO47" s="116">
        <v>17</v>
      </c>
      <c r="AP47" s="116">
        <v>18</v>
      </c>
      <c r="AQ47" s="116">
        <v>14</v>
      </c>
      <c r="AR47" s="116">
        <v>19</v>
      </c>
      <c r="AS47" s="116">
        <v>18</v>
      </c>
      <c r="AT47" s="116">
        <f t="shared" si="1"/>
        <v>188</v>
      </c>
      <c r="AU47" s="226"/>
      <c r="AV47" s="273" t="s">
        <v>739</v>
      </c>
      <c r="AW47" s="273" t="s">
        <v>738</v>
      </c>
      <c r="AX47" s="273" t="s">
        <v>68</v>
      </c>
      <c r="AY47" s="276" t="s">
        <v>193</v>
      </c>
    </row>
    <row r="48" spans="1:51" ht="82.5" customHeight="1" x14ac:dyDescent="0.3">
      <c r="A48" s="116"/>
      <c r="B48" s="116"/>
      <c r="C48" s="116"/>
      <c r="D48" s="116"/>
      <c r="E48" s="116">
        <v>19</v>
      </c>
      <c r="F48" s="116"/>
      <c r="G48" s="116"/>
      <c r="H48" s="116"/>
      <c r="I48" s="137" t="s">
        <v>285</v>
      </c>
      <c r="J48" s="136" t="s">
        <v>290</v>
      </c>
      <c r="K48" s="136" t="s">
        <v>206</v>
      </c>
      <c r="L48" s="117" t="s">
        <v>223</v>
      </c>
      <c r="M48" s="137" t="s">
        <v>202</v>
      </c>
      <c r="N48" s="137" t="s">
        <v>291</v>
      </c>
      <c r="O48" s="117"/>
      <c r="P48" s="117"/>
      <c r="Q48" s="117"/>
      <c r="R48" s="117"/>
      <c r="S48" s="117"/>
      <c r="T48" s="117" t="s">
        <v>209</v>
      </c>
      <c r="U48" s="117" t="s">
        <v>218</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v>54</v>
      </c>
      <c r="AO48" s="116">
        <v>58</v>
      </c>
      <c r="AP48" s="116">
        <v>43</v>
      </c>
      <c r="AQ48" s="116">
        <v>46</v>
      </c>
      <c r="AR48" s="116">
        <v>64</v>
      </c>
      <c r="AS48" s="116">
        <v>45</v>
      </c>
      <c r="AT48" s="116">
        <f t="shared" si="1"/>
        <v>583</v>
      </c>
      <c r="AU48" s="226"/>
      <c r="AV48" s="273" t="s">
        <v>740</v>
      </c>
      <c r="AW48" s="273" t="s">
        <v>741</v>
      </c>
      <c r="AX48" s="273" t="s">
        <v>68</v>
      </c>
      <c r="AY48" s="276" t="s">
        <v>193</v>
      </c>
    </row>
    <row r="49" spans="1:51" ht="187.5" customHeight="1" x14ac:dyDescent="0.3">
      <c r="A49" s="116"/>
      <c r="B49" s="116"/>
      <c r="C49" s="116"/>
      <c r="D49" s="116"/>
      <c r="E49" s="116">
        <v>20</v>
      </c>
      <c r="F49" s="116"/>
      <c r="G49" s="116"/>
      <c r="H49" s="116"/>
      <c r="I49" s="137" t="s">
        <v>292</v>
      </c>
      <c r="J49" s="278" t="s">
        <v>293</v>
      </c>
      <c r="K49" s="136" t="s">
        <v>206</v>
      </c>
      <c r="L49" s="117" t="s">
        <v>223</v>
      </c>
      <c r="M49" s="137" t="s">
        <v>202</v>
      </c>
      <c r="N49" s="137" t="s">
        <v>294</v>
      </c>
      <c r="O49" s="117"/>
      <c r="P49" s="117"/>
      <c r="Q49" s="117"/>
      <c r="R49" s="117"/>
      <c r="S49" s="117"/>
      <c r="T49" s="117" t="s">
        <v>209</v>
      </c>
      <c r="U49" s="117" t="s">
        <v>210</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v>108</v>
      </c>
      <c r="AO49" s="116">
        <v>111</v>
      </c>
      <c r="AP49" s="116">
        <v>134</v>
      </c>
      <c r="AQ49" s="116">
        <v>143</v>
      </c>
      <c r="AR49" s="116">
        <v>164</v>
      </c>
      <c r="AS49" s="116">
        <v>203</v>
      </c>
      <c r="AT49" s="116">
        <f t="shared" si="1"/>
        <v>1376</v>
      </c>
      <c r="AU49" s="226"/>
      <c r="AV49" s="276" t="s">
        <v>723</v>
      </c>
      <c r="AW49" s="276" t="s">
        <v>724</v>
      </c>
      <c r="AX49" s="276" t="s">
        <v>725</v>
      </c>
      <c r="AY49" s="276" t="s">
        <v>726</v>
      </c>
    </row>
    <row r="50" spans="1:51" ht="228" customHeight="1" x14ac:dyDescent="0.3">
      <c r="A50" s="116"/>
      <c r="B50" s="116"/>
      <c r="C50" s="116"/>
      <c r="D50" s="116"/>
      <c r="E50" s="116">
        <v>21</v>
      </c>
      <c r="F50" s="116"/>
      <c r="G50" s="116"/>
      <c r="H50" s="116"/>
      <c r="I50" s="137" t="s">
        <v>292</v>
      </c>
      <c r="J50" s="278" t="s">
        <v>295</v>
      </c>
      <c r="K50" s="136" t="s">
        <v>206</v>
      </c>
      <c r="L50" s="117" t="s">
        <v>223</v>
      </c>
      <c r="M50" s="137" t="s">
        <v>202</v>
      </c>
      <c r="N50" s="137" t="s">
        <v>296</v>
      </c>
      <c r="O50" s="117"/>
      <c r="P50" s="117"/>
      <c r="Q50" s="117"/>
      <c r="R50" s="117"/>
      <c r="S50" s="117"/>
      <c r="T50" s="117" t="s">
        <v>209</v>
      </c>
      <c r="U50" s="117" t="s">
        <v>268</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v>2</v>
      </c>
      <c r="AO50" s="116">
        <v>14</v>
      </c>
      <c r="AP50" s="116">
        <v>8</v>
      </c>
      <c r="AQ50" s="116">
        <v>4</v>
      </c>
      <c r="AR50" s="116">
        <v>2</v>
      </c>
      <c r="AS50" s="116">
        <v>1</v>
      </c>
      <c r="AT50" s="116">
        <f t="shared" si="1"/>
        <v>38</v>
      </c>
      <c r="AU50" s="226"/>
      <c r="AV50" s="273" t="s">
        <v>729</v>
      </c>
      <c r="AW50" s="273" t="s">
        <v>728</v>
      </c>
      <c r="AX50" s="273" t="s">
        <v>68</v>
      </c>
      <c r="AY50" s="276" t="s">
        <v>624</v>
      </c>
    </row>
    <row r="51" spans="1:51" ht="146.55000000000001" customHeight="1" x14ac:dyDescent="0.3">
      <c r="A51" s="277"/>
      <c r="B51" s="277"/>
      <c r="C51" s="277"/>
      <c r="D51" s="277"/>
      <c r="E51" s="277">
        <v>22</v>
      </c>
      <c r="F51" s="277"/>
      <c r="G51" s="277"/>
      <c r="H51" s="277"/>
      <c r="I51" s="276" t="s">
        <v>626</v>
      </c>
      <c r="J51" s="278" t="s">
        <v>297</v>
      </c>
      <c r="K51" s="278" t="s">
        <v>206</v>
      </c>
      <c r="L51" s="279" t="s">
        <v>223</v>
      </c>
      <c r="M51" s="276" t="s">
        <v>202</v>
      </c>
      <c r="N51" s="276" t="s">
        <v>298</v>
      </c>
      <c r="O51" s="279"/>
      <c r="P51" s="279"/>
      <c r="Q51" s="279"/>
      <c r="R51" s="279"/>
      <c r="S51" s="279"/>
      <c r="T51" s="279" t="s">
        <v>209</v>
      </c>
      <c r="U51" s="279" t="s">
        <v>299</v>
      </c>
      <c r="V51" s="280"/>
      <c r="W51" s="280"/>
      <c r="X51" s="280"/>
      <c r="Y51" s="280"/>
      <c r="Z51" s="280"/>
      <c r="AA51" s="280"/>
      <c r="AB51" s="280"/>
      <c r="AC51" s="280"/>
      <c r="AD51" s="280"/>
      <c r="AE51" s="280"/>
      <c r="AF51" s="280"/>
      <c r="AG51" s="280"/>
      <c r="AH51" s="277">
        <v>8</v>
      </c>
      <c r="AI51" s="277">
        <v>68</v>
      </c>
      <c r="AJ51" s="277">
        <v>107</v>
      </c>
      <c r="AK51" s="277">
        <v>97</v>
      </c>
      <c r="AL51" s="277">
        <v>123</v>
      </c>
      <c r="AM51" s="277">
        <v>161</v>
      </c>
      <c r="AN51" s="277">
        <v>134</v>
      </c>
      <c r="AO51" s="277">
        <v>126</v>
      </c>
      <c r="AP51" s="277">
        <v>145</v>
      </c>
      <c r="AQ51" s="277">
        <v>160</v>
      </c>
      <c r="AR51" s="277">
        <v>144</v>
      </c>
      <c r="AS51" s="277">
        <v>109</v>
      </c>
      <c r="AT51" s="277">
        <f t="shared" si="1"/>
        <v>1382</v>
      </c>
      <c r="AU51" s="227"/>
      <c r="AV51" s="273" t="s">
        <v>683</v>
      </c>
      <c r="AW51" s="273" t="s">
        <v>686</v>
      </c>
      <c r="AX51" s="273" t="s">
        <v>68</v>
      </c>
      <c r="AY51" s="276" t="s">
        <v>193</v>
      </c>
    </row>
    <row r="52" spans="1:51" ht="90.6" customHeight="1" x14ac:dyDescent="0.3">
      <c r="A52" s="277"/>
      <c r="B52" s="277"/>
      <c r="C52" s="277"/>
      <c r="D52" s="277"/>
      <c r="E52" s="277">
        <v>22</v>
      </c>
      <c r="F52" s="277"/>
      <c r="G52" s="277"/>
      <c r="H52" s="277"/>
      <c r="I52" s="276" t="s">
        <v>626</v>
      </c>
      <c r="J52" s="278" t="s">
        <v>300</v>
      </c>
      <c r="K52" s="278" t="s">
        <v>206</v>
      </c>
      <c r="L52" s="279" t="s">
        <v>223</v>
      </c>
      <c r="M52" s="276" t="s">
        <v>202</v>
      </c>
      <c r="N52" s="276" t="s">
        <v>301</v>
      </c>
      <c r="O52" s="279"/>
      <c r="P52" s="279"/>
      <c r="Q52" s="279"/>
      <c r="R52" s="279"/>
      <c r="S52" s="279"/>
      <c r="T52" s="279" t="s">
        <v>209</v>
      </c>
      <c r="U52" s="279" t="s">
        <v>210</v>
      </c>
      <c r="V52" s="280"/>
      <c r="W52" s="280"/>
      <c r="X52" s="280"/>
      <c r="Y52" s="280"/>
      <c r="Z52" s="280"/>
      <c r="AA52" s="280"/>
      <c r="AB52" s="280"/>
      <c r="AC52" s="280"/>
      <c r="AD52" s="280"/>
      <c r="AE52" s="280"/>
      <c r="AF52" s="280"/>
      <c r="AG52" s="280"/>
      <c r="AH52" s="277">
        <v>10</v>
      </c>
      <c r="AI52" s="277">
        <v>62</v>
      </c>
      <c r="AJ52" s="277">
        <v>99</v>
      </c>
      <c r="AK52" s="277">
        <v>87</v>
      </c>
      <c r="AL52" s="277">
        <v>114</v>
      </c>
      <c r="AM52" s="277">
        <v>129</v>
      </c>
      <c r="AN52" s="277">
        <v>122</v>
      </c>
      <c r="AO52" s="277">
        <v>120</v>
      </c>
      <c r="AP52" s="277">
        <v>125</v>
      </c>
      <c r="AQ52" s="277">
        <v>142</v>
      </c>
      <c r="AR52" s="277">
        <v>133</v>
      </c>
      <c r="AS52" s="277">
        <v>94</v>
      </c>
      <c r="AT52" s="277">
        <f t="shared" si="1"/>
        <v>1237</v>
      </c>
      <c r="AU52" s="227"/>
      <c r="AV52" s="273" t="s">
        <v>684</v>
      </c>
      <c r="AW52" s="273" t="s">
        <v>685</v>
      </c>
      <c r="AX52" s="273" t="s">
        <v>68</v>
      </c>
      <c r="AY52" s="276" t="s">
        <v>193</v>
      </c>
    </row>
    <row r="53" spans="1:51" ht="305.25" customHeight="1" x14ac:dyDescent="0.3">
      <c r="A53" s="277"/>
      <c r="B53" s="277"/>
      <c r="C53" s="277"/>
      <c r="D53" s="277"/>
      <c r="E53" s="277">
        <v>23</v>
      </c>
      <c r="F53" s="277"/>
      <c r="G53" s="277"/>
      <c r="H53" s="277"/>
      <c r="I53" s="276" t="s">
        <v>626</v>
      </c>
      <c r="J53" s="278" t="s">
        <v>302</v>
      </c>
      <c r="K53" s="278" t="s">
        <v>206</v>
      </c>
      <c r="L53" s="279" t="s">
        <v>223</v>
      </c>
      <c r="M53" s="276" t="s">
        <v>202</v>
      </c>
      <c r="N53" s="276" t="s">
        <v>303</v>
      </c>
      <c r="O53" s="279"/>
      <c r="P53" s="279"/>
      <c r="Q53" s="279"/>
      <c r="R53" s="279"/>
      <c r="S53" s="279"/>
      <c r="T53" s="279" t="s">
        <v>209</v>
      </c>
      <c r="U53" s="279" t="s">
        <v>210</v>
      </c>
      <c r="V53" s="280"/>
      <c r="W53" s="280"/>
      <c r="X53" s="280"/>
      <c r="Y53" s="280"/>
      <c r="Z53" s="280"/>
      <c r="AA53" s="280"/>
      <c r="AB53" s="280"/>
      <c r="AC53" s="280"/>
      <c r="AD53" s="280"/>
      <c r="AE53" s="280"/>
      <c r="AF53" s="280"/>
      <c r="AG53" s="280"/>
      <c r="AH53" s="277">
        <v>16</v>
      </c>
      <c r="AI53" s="277">
        <v>252</v>
      </c>
      <c r="AJ53" s="277">
        <v>302</v>
      </c>
      <c r="AK53" s="277">
        <v>331</v>
      </c>
      <c r="AL53" s="277">
        <v>360</v>
      </c>
      <c r="AM53" s="277">
        <v>287</v>
      </c>
      <c r="AN53" s="277">
        <v>339</v>
      </c>
      <c r="AO53" s="277">
        <v>356</v>
      </c>
      <c r="AP53" s="277">
        <v>384</v>
      </c>
      <c r="AQ53" s="277">
        <v>391</v>
      </c>
      <c r="AR53" s="277">
        <v>379</v>
      </c>
      <c r="AS53" s="277">
        <v>475</v>
      </c>
      <c r="AT53" s="277">
        <f t="shared" si="1"/>
        <v>3872</v>
      </c>
      <c r="AU53" s="227"/>
      <c r="AV53" s="273" t="s">
        <v>682</v>
      </c>
      <c r="AW53" s="273" t="s">
        <v>680</v>
      </c>
      <c r="AX53" s="273" t="s">
        <v>681</v>
      </c>
      <c r="AY53" s="276" t="s">
        <v>304</v>
      </c>
    </row>
    <row r="54" spans="1:51" ht="249" customHeight="1" x14ac:dyDescent="0.3">
      <c r="A54" s="277"/>
      <c r="B54" s="277"/>
      <c r="C54" s="277"/>
      <c r="D54" s="277"/>
      <c r="E54" s="277">
        <v>24</v>
      </c>
      <c r="F54" s="277"/>
      <c r="G54" s="277"/>
      <c r="H54" s="277"/>
      <c r="I54" s="276" t="s">
        <v>626</v>
      </c>
      <c r="J54" s="278" t="s">
        <v>305</v>
      </c>
      <c r="K54" s="278" t="s">
        <v>206</v>
      </c>
      <c r="L54" s="279" t="s">
        <v>223</v>
      </c>
      <c r="M54" s="276" t="s">
        <v>202</v>
      </c>
      <c r="N54" s="276" t="s">
        <v>306</v>
      </c>
      <c r="O54" s="279"/>
      <c r="P54" s="279"/>
      <c r="Q54" s="279"/>
      <c r="R54" s="279"/>
      <c r="S54" s="279"/>
      <c r="T54" s="279" t="s">
        <v>209</v>
      </c>
      <c r="U54" s="279" t="s">
        <v>210</v>
      </c>
      <c r="V54" s="280"/>
      <c r="W54" s="280"/>
      <c r="X54" s="280"/>
      <c r="Y54" s="280"/>
      <c r="Z54" s="280"/>
      <c r="AA54" s="280"/>
      <c r="AB54" s="280"/>
      <c r="AC54" s="280"/>
      <c r="AD54" s="280"/>
      <c r="AE54" s="280"/>
      <c r="AF54" s="280"/>
      <c r="AG54" s="280"/>
      <c r="AH54" s="277">
        <v>26</v>
      </c>
      <c r="AI54" s="277">
        <v>314</v>
      </c>
      <c r="AJ54" s="277">
        <v>401</v>
      </c>
      <c r="AK54" s="277">
        <v>418</v>
      </c>
      <c r="AL54" s="277">
        <v>474</v>
      </c>
      <c r="AM54" s="277">
        <v>416</v>
      </c>
      <c r="AN54" s="277">
        <v>461</v>
      </c>
      <c r="AO54" s="277">
        <v>476</v>
      </c>
      <c r="AP54" s="277">
        <v>509</v>
      </c>
      <c r="AQ54" s="277">
        <v>533</v>
      </c>
      <c r="AR54" s="277">
        <v>512</v>
      </c>
      <c r="AS54" s="277">
        <v>569</v>
      </c>
      <c r="AT54" s="277">
        <f t="shared" si="1"/>
        <v>5109</v>
      </c>
      <c r="AU54" s="227"/>
      <c r="AV54" s="273" t="s">
        <v>675</v>
      </c>
      <c r="AW54" s="273" t="s">
        <v>676</v>
      </c>
      <c r="AX54" s="273" t="s">
        <v>678</v>
      </c>
      <c r="AY54" s="276" t="s">
        <v>214</v>
      </c>
    </row>
    <row r="55" spans="1:51" ht="162" customHeight="1" x14ac:dyDescent="0.3">
      <c r="A55" s="116"/>
      <c r="B55" s="116"/>
      <c r="C55" s="116"/>
      <c r="D55" s="116"/>
      <c r="E55" s="116"/>
      <c r="F55" s="116"/>
      <c r="G55" s="117" t="s">
        <v>307</v>
      </c>
      <c r="H55" s="117"/>
      <c r="I55" s="137" t="s">
        <v>308</v>
      </c>
      <c r="J55" s="136" t="s">
        <v>309</v>
      </c>
      <c r="K55" s="136" t="s">
        <v>188</v>
      </c>
      <c r="L55" s="117" t="s">
        <v>223</v>
      </c>
      <c r="M55" s="137" t="s">
        <v>189</v>
      </c>
      <c r="N55" s="137" t="s">
        <v>310</v>
      </c>
      <c r="O55" s="117"/>
      <c r="P55" s="117"/>
      <c r="Q55" s="274"/>
      <c r="R55" s="274">
        <v>1</v>
      </c>
      <c r="S55" s="117"/>
      <c r="T55" s="117" t="s">
        <v>191</v>
      </c>
      <c r="U55" s="117" t="s">
        <v>311</v>
      </c>
      <c r="V55" s="137"/>
      <c r="W55" s="137"/>
      <c r="X55" s="281">
        <v>1</v>
      </c>
      <c r="Y55" s="137"/>
      <c r="Z55" s="137"/>
      <c r="AA55" s="281">
        <v>1</v>
      </c>
      <c r="AB55" s="137"/>
      <c r="AC55" s="137"/>
      <c r="AD55" s="281">
        <v>1</v>
      </c>
      <c r="AE55" s="137"/>
      <c r="AF55" s="137"/>
      <c r="AG55" s="281">
        <v>1</v>
      </c>
      <c r="AH55" s="116"/>
      <c r="AI55" s="116"/>
      <c r="AJ55" s="275">
        <v>0</v>
      </c>
      <c r="AK55" s="116"/>
      <c r="AL55" s="116"/>
      <c r="AM55" s="275">
        <v>1</v>
      </c>
      <c r="AN55" s="116"/>
      <c r="AO55" s="116"/>
      <c r="AP55" s="275">
        <v>1</v>
      </c>
      <c r="AQ55" s="116"/>
      <c r="AR55" s="116"/>
      <c r="AS55" s="275">
        <v>1</v>
      </c>
      <c r="AT55" s="275">
        <f>MIN(AG55:AS55)</f>
        <v>0</v>
      </c>
      <c r="AU55" s="226">
        <f>+AT55/R55</f>
        <v>0</v>
      </c>
      <c r="AV55" s="273" t="s">
        <v>748</v>
      </c>
      <c r="AW55" s="273" t="s">
        <v>719</v>
      </c>
      <c r="AX55" s="273" t="s">
        <v>68</v>
      </c>
      <c r="AY55" s="276" t="s">
        <v>193</v>
      </c>
    </row>
    <row r="56" spans="1:51" ht="186" customHeight="1" x14ac:dyDescent="0.3">
      <c r="A56" s="116"/>
      <c r="B56" s="116"/>
      <c r="C56" s="116"/>
      <c r="D56" s="116"/>
      <c r="E56" s="116"/>
      <c r="F56" s="116"/>
      <c r="G56" s="117" t="s">
        <v>307</v>
      </c>
      <c r="H56" s="117"/>
      <c r="I56" s="137" t="s">
        <v>312</v>
      </c>
      <c r="J56" s="136" t="s">
        <v>313</v>
      </c>
      <c r="K56" s="136" t="s">
        <v>188</v>
      </c>
      <c r="L56" s="117" t="s">
        <v>223</v>
      </c>
      <c r="M56" s="137" t="s">
        <v>189</v>
      </c>
      <c r="N56" s="137" t="s">
        <v>314</v>
      </c>
      <c r="O56" s="117"/>
      <c r="P56" s="117"/>
      <c r="Q56" s="274"/>
      <c r="R56" s="274">
        <v>1</v>
      </c>
      <c r="S56" s="117"/>
      <c r="T56" s="117" t="s">
        <v>191</v>
      </c>
      <c r="U56" s="117" t="s">
        <v>311</v>
      </c>
      <c r="V56" s="137"/>
      <c r="W56" s="137"/>
      <c r="X56" s="281">
        <v>1</v>
      </c>
      <c r="Y56" s="137"/>
      <c r="Z56" s="137"/>
      <c r="AA56" s="281">
        <v>1</v>
      </c>
      <c r="AB56" s="137"/>
      <c r="AC56" s="137"/>
      <c r="AD56" s="281">
        <v>1</v>
      </c>
      <c r="AE56" s="137"/>
      <c r="AF56" s="137"/>
      <c r="AG56" s="281">
        <v>1</v>
      </c>
      <c r="AH56" s="116"/>
      <c r="AI56" s="116"/>
      <c r="AJ56" s="275">
        <v>0</v>
      </c>
      <c r="AK56" s="116"/>
      <c r="AL56" s="116"/>
      <c r="AM56" s="275">
        <v>1</v>
      </c>
      <c r="AN56" s="116"/>
      <c r="AO56" s="116"/>
      <c r="AP56" s="275">
        <v>1</v>
      </c>
      <c r="AQ56" s="116"/>
      <c r="AR56" s="116"/>
      <c r="AS56" s="275">
        <v>1</v>
      </c>
      <c r="AT56" s="275">
        <v>1</v>
      </c>
      <c r="AU56" s="226">
        <f t="shared" ref="AU56:AU59" si="2">+AT56/R56</f>
        <v>1</v>
      </c>
      <c r="AV56" s="273" t="s">
        <v>661</v>
      </c>
      <c r="AW56" s="273" t="s">
        <v>661</v>
      </c>
      <c r="AX56" s="276" t="s">
        <v>68</v>
      </c>
      <c r="AY56" s="276" t="s">
        <v>193</v>
      </c>
    </row>
    <row r="57" spans="1:51" ht="159.75" customHeight="1" x14ac:dyDescent="0.3">
      <c r="A57" s="116"/>
      <c r="B57" s="116"/>
      <c r="C57" s="116"/>
      <c r="D57" s="116"/>
      <c r="E57" s="116"/>
      <c r="F57" s="116"/>
      <c r="G57" s="117" t="s">
        <v>307</v>
      </c>
      <c r="H57" s="117"/>
      <c r="I57" s="137" t="s">
        <v>315</v>
      </c>
      <c r="J57" s="136" t="s">
        <v>316</v>
      </c>
      <c r="K57" s="136" t="s">
        <v>206</v>
      </c>
      <c r="L57" s="117" t="s">
        <v>223</v>
      </c>
      <c r="M57" s="137" t="s">
        <v>317</v>
      </c>
      <c r="N57" s="137" t="s">
        <v>318</v>
      </c>
      <c r="O57" s="117"/>
      <c r="P57" s="117"/>
      <c r="Q57" s="117"/>
      <c r="R57" s="117">
        <v>28</v>
      </c>
      <c r="S57" s="117"/>
      <c r="T57" s="117" t="s">
        <v>191</v>
      </c>
      <c r="U57" s="117" t="s">
        <v>319</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v>9</v>
      </c>
      <c r="AQ57" s="116"/>
      <c r="AR57" s="116"/>
      <c r="AS57" s="116">
        <v>6</v>
      </c>
      <c r="AT57" s="116">
        <f>SUM(AJ57:AS57)</f>
        <v>29</v>
      </c>
      <c r="AU57" s="226">
        <f>+AT57/R57</f>
        <v>1.0357142857142858</v>
      </c>
      <c r="AV57" s="273" t="s">
        <v>713</v>
      </c>
      <c r="AW57" s="273" t="s">
        <v>763</v>
      </c>
      <c r="AX57" s="273" t="s">
        <v>68</v>
      </c>
      <c r="AY57" s="276" t="s">
        <v>193</v>
      </c>
    </row>
    <row r="58" spans="1:51" ht="409.6" customHeight="1" x14ac:dyDescent="0.3">
      <c r="A58" s="116"/>
      <c r="B58" s="116"/>
      <c r="C58" s="116"/>
      <c r="D58" s="116"/>
      <c r="E58" s="116"/>
      <c r="F58" s="116"/>
      <c r="G58" s="117" t="s">
        <v>307</v>
      </c>
      <c r="H58" s="117"/>
      <c r="I58" s="137" t="s">
        <v>320</v>
      </c>
      <c r="J58" s="136" t="s">
        <v>321</v>
      </c>
      <c r="K58" s="136" t="s">
        <v>206</v>
      </c>
      <c r="L58" s="117" t="s">
        <v>223</v>
      </c>
      <c r="M58" s="137" t="s">
        <v>322</v>
      </c>
      <c r="N58" s="137" t="s">
        <v>323</v>
      </c>
      <c r="O58" s="117"/>
      <c r="P58" s="117"/>
      <c r="Q58" s="117"/>
      <c r="R58" s="117">
        <v>80</v>
      </c>
      <c r="S58" s="117"/>
      <c r="T58" s="117" t="s">
        <v>191</v>
      </c>
      <c r="U58" s="117" t="s">
        <v>324</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v>20</v>
      </c>
      <c r="AQ58" s="116"/>
      <c r="AR58" s="116"/>
      <c r="AS58" s="116">
        <v>20</v>
      </c>
      <c r="AT58" s="116">
        <f>SUM(AG58:AS58)</f>
        <v>100</v>
      </c>
      <c r="AU58" s="226">
        <f t="shared" si="2"/>
        <v>1.25</v>
      </c>
      <c r="AV58" s="273" t="s">
        <v>746</v>
      </c>
      <c r="AW58" s="273" t="s">
        <v>747</v>
      </c>
      <c r="AX58" s="273" t="s">
        <v>325</v>
      </c>
      <c r="AY58" s="276" t="s">
        <v>193</v>
      </c>
    </row>
    <row r="59" spans="1:51" ht="98.1" customHeight="1" x14ac:dyDescent="0.3">
      <c r="A59" s="116"/>
      <c r="B59" s="116"/>
      <c r="C59" s="116"/>
      <c r="D59" s="116"/>
      <c r="E59" s="116"/>
      <c r="F59" s="116"/>
      <c r="G59" s="117" t="s">
        <v>307</v>
      </c>
      <c r="H59" s="117"/>
      <c r="I59" s="137" t="s">
        <v>326</v>
      </c>
      <c r="J59" s="136" t="s">
        <v>327</v>
      </c>
      <c r="K59" s="136" t="s">
        <v>188</v>
      </c>
      <c r="L59" s="117" t="s">
        <v>223</v>
      </c>
      <c r="M59" s="137" t="s">
        <v>189</v>
      </c>
      <c r="N59" s="137" t="s">
        <v>328</v>
      </c>
      <c r="O59" s="117"/>
      <c r="P59" s="117"/>
      <c r="Q59" s="274"/>
      <c r="R59" s="274">
        <v>1</v>
      </c>
      <c r="S59" s="117"/>
      <c r="T59" s="117" t="s">
        <v>191</v>
      </c>
      <c r="U59" s="117" t="s">
        <v>224</v>
      </c>
      <c r="V59" s="137"/>
      <c r="W59" s="137"/>
      <c r="X59" s="281">
        <v>1</v>
      </c>
      <c r="Y59" s="137"/>
      <c r="Z59" s="137"/>
      <c r="AA59" s="281">
        <v>1</v>
      </c>
      <c r="AB59" s="137"/>
      <c r="AC59" s="137"/>
      <c r="AD59" s="281">
        <v>1</v>
      </c>
      <c r="AE59" s="137"/>
      <c r="AF59" s="137"/>
      <c r="AG59" s="281">
        <v>1</v>
      </c>
      <c r="AH59" s="116"/>
      <c r="AI59" s="116"/>
      <c r="AJ59" s="275">
        <v>1</v>
      </c>
      <c r="AK59" s="116"/>
      <c r="AL59" s="116"/>
      <c r="AM59" s="275">
        <v>1</v>
      </c>
      <c r="AN59" s="116"/>
      <c r="AO59" s="116"/>
      <c r="AP59" s="275">
        <v>1</v>
      </c>
      <c r="AQ59" s="116"/>
      <c r="AR59" s="116"/>
      <c r="AS59" s="275">
        <v>1</v>
      </c>
      <c r="AT59" s="227">
        <f>AVERAGE(AH59:AS59)</f>
        <v>1</v>
      </c>
      <c r="AU59" s="227">
        <f t="shared" si="2"/>
        <v>1</v>
      </c>
      <c r="AV59" s="273" t="s">
        <v>672</v>
      </c>
      <c r="AW59" s="273" t="s">
        <v>674</v>
      </c>
      <c r="AX59" s="276" t="s">
        <v>68</v>
      </c>
      <c r="AY59" s="276" t="s">
        <v>193</v>
      </c>
    </row>
    <row r="60" spans="1:51" ht="98.1" customHeight="1" x14ac:dyDescent="0.3">
      <c r="A60" s="116"/>
      <c r="B60" s="116"/>
      <c r="C60" s="116"/>
      <c r="D60" s="116"/>
      <c r="E60" s="116"/>
      <c r="F60" s="116"/>
      <c r="G60" s="117" t="s">
        <v>307</v>
      </c>
      <c r="H60" s="117"/>
      <c r="I60" s="137" t="s">
        <v>329</v>
      </c>
      <c r="J60" s="136" t="s">
        <v>330</v>
      </c>
      <c r="K60" s="136" t="s">
        <v>188</v>
      </c>
      <c r="L60" s="117" t="s">
        <v>223</v>
      </c>
      <c r="M60" s="137" t="s">
        <v>189</v>
      </c>
      <c r="N60" s="137" t="s">
        <v>331</v>
      </c>
      <c r="O60" s="117"/>
      <c r="P60" s="117"/>
      <c r="Q60" s="274"/>
      <c r="R60" s="274">
        <v>1</v>
      </c>
      <c r="S60" s="117"/>
      <c r="T60" s="117" t="s">
        <v>191</v>
      </c>
      <c r="U60" s="117" t="s">
        <v>224</v>
      </c>
      <c r="V60" s="137"/>
      <c r="W60" s="137"/>
      <c r="X60" s="281">
        <v>1</v>
      </c>
      <c r="Y60" s="137"/>
      <c r="Z60" s="137"/>
      <c r="AA60" s="281">
        <v>1</v>
      </c>
      <c r="AB60" s="137"/>
      <c r="AC60" s="137"/>
      <c r="AD60" s="281">
        <v>1</v>
      </c>
      <c r="AE60" s="137"/>
      <c r="AF60" s="137"/>
      <c r="AG60" s="281">
        <v>1</v>
      </c>
      <c r="AH60" s="116"/>
      <c r="AI60" s="116"/>
      <c r="AJ60" s="275">
        <v>0.78</v>
      </c>
      <c r="AK60" s="116"/>
      <c r="AL60" s="116"/>
      <c r="AM60" s="275">
        <v>1</v>
      </c>
      <c r="AN60" s="116"/>
      <c r="AO60" s="116"/>
      <c r="AP60" s="226">
        <v>1</v>
      </c>
      <c r="AQ60" s="116"/>
      <c r="AR60" s="116"/>
      <c r="AS60" s="226">
        <v>0.97</v>
      </c>
      <c r="AT60" s="227">
        <f>AVERAGE(AH60:AS60)</f>
        <v>0.9375</v>
      </c>
      <c r="AU60" s="227">
        <f>+AT60/R60</f>
        <v>0.9375</v>
      </c>
      <c r="AV60" s="273" t="s">
        <v>673</v>
      </c>
      <c r="AW60" s="273" t="s">
        <v>764</v>
      </c>
      <c r="AX60" s="276" t="s">
        <v>68</v>
      </c>
      <c r="AY60" s="276" t="s">
        <v>193</v>
      </c>
    </row>
    <row r="61" spans="1:51" ht="45" customHeight="1" x14ac:dyDescent="0.3">
      <c r="A61" s="624" t="s">
        <v>332</v>
      </c>
      <c r="B61" s="624"/>
      <c r="C61" s="624"/>
      <c r="D61" s="613" t="s">
        <v>333</v>
      </c>
      <c r="E61" s="613"/>
      <c r="F61" s="613"/>
      <c r="G61" s="613"/>
      <c r="H61" s="613"/>
      <c r="I61" s="613"/>
      <c r="J61" s="646" t="s">
        <v>334</v>
      </c>
      <c r="K61" s="646"/>
      <c r="L61" s="646"/>
      <c r="M61" s="646"/>
      <c r="N61" s="646"/>
      <c r="O61" s="646"/>
      <c r="P61" s="613" t="s">
        <v>333</v>
      </c>
      <c r="Q61" s="613"/>
      <c r="R61" s="613"/>
      <c r="S61" s="613"/>
      <c r="T61" s="613"/>
      <c r="U61" s="613"/>
      <c r="V61" s="613" t="s">
        <v>333</v>
      </c>
      <c r="W61" s="613"/>
      <c r="X61" s="613"/>
      <c r="Y61" s="613"/>
      <c r="Z61" s="613"/>
      <c r="AA61" s="613"/>
      <c r="AB61" s="613"/>
      <c r="AC61" s="613"/>
      <c r="AD61" s="613" t="s">
        <v>333</v>
      </c>
      <c r="AE61" s="613"/>
      <c r="AF61" s="613"/>
      <c r="AG61" s="613"/>
      <c r="AH61" s="613"/>
      <c r="AI61" s="613"/>
      <c r="AJ61" s="613"/>
      <c r="AK61" s="613"/>
      <c r="AL61" s="613"/>
      <c r="AM61" s="613"/>
      <c r="AN61" s="613"/>
      <c r="AO61" s="613"/>
      <c r="AP61" s="646" t="s">
        <v>335</v>
      </c>
      <c r="AQ61" s="646"/>
      <c r="AR61" s="646"/>
      <c r="AS61" s="646"/>
      <c r="AT61" s="613" t="s">
        <v>336</v>
      </c>
      <c r="AU61" s="613"/>
      <c r="AV61" s="613"/>
      <c r="AW61" s="613"/>
      <c r="AX61" s="613"/>
      <c r="AY61" s="613"/>
    </row>
    <row r="62" spans="1:51" ht="22.05" customHeight="1" x14ac:dyDescent="0.3">
      <c r="A62" s="624"/>
      <c r="B62" s="624"/>
      <c r="C62" s="624"/>
      <c r="D62" s="613" t="s">
        <v>671</v>
      </c>
      <c r="E62" s="613"/>
      <c r="F62" s="613"/>
      <c r="G62" s="613"/>
      <c r="H62" s="613"/>
      <c r="I62" s="613"/>
      <c r="J62" s="646"/>
      <c r="K62" s="646"/>
      <c r="L62" s="646"/>
      <c r="M62" s="646"/>
      <c r="N62" s="646"/>
      <c r="O62" s="646"/>
      <c r="P62" s="613" t="s">
        <v>337</v>
      </c>
      <c r="Q62" s="613"/>
      <c r="R62" s="613"/>
      <c r="S62" s="613"/>
      <c r="T62" s="613"/>
      <c r="U62" s="613"/>
      <c r="V62" s="613" t="s">
        <v>338</v>
      </c>
      <c r="W62" s="613"/>
      <c r="X62" s="613"/>
      <c r="Y62" s="613"/>
      <c r="Z62" s="613"/>
      <c r="AA62" s="613"/>
      <c r="AB62" s="613"/>
      <c r="AC62" s="613"/>
      <c r="AD62" s="613" t="s">
        <v>339</v>
      </c>
      <c r="AE62" s="613"/>
      <c r="AF62" s="613"/>
      <c r="AG62" s="613"/>
      <c r="AH62" s="613"/>
      <c r="AI62" s="613"/>
      <c r="AJ62" s="613"/>
      <c r="AK62" s="613"/>
      <c r="AL62" s="613"/>
      <c r="AM62" s="613"/>
      <c r="AN62" s="613"/>
      <c r="AO62" s="613"/>
      <c r="AP62" s="646"/>
      <c r="AQ62" s="646"/>
      <c r="AR62" s="646"/>
      <c r="AS62" s="646"/>
      <c r="AT62" s="613" t="s">
        <v>339</v>
      </c>
      <c r="AU62" s="613"/>
      <c r="AV62" s="613"/>
      <c r="AW62" s="613"/>
      <c r="AX62" s="613"/>
      <c r="AY62" s="613"/>
    </row>
    <row r="63" spans="1:51" ht="33.75" customHeight="1" x14ac:dyDescent="0.3">
      <c r="A63" s="624"/>
      <c r="B63" s="624"/>
      <c r="C63" s="624"/>
      <c r="D63" s="613" t="s">
        <v>340</v>
      </c>
      <c r="E63" s="613"/>
      <c r="F63" s="613"/>
      <c r="G63" s="613"/>
      <c r="H63" s="613"/>
      <c r="I63" s="613"/>
      <c r="J63" s="646"/>
      <c r="K63" s="646"/>
      <c r="L63" s="646"/>
      <c r="M63" s="646"/>
      <c r="N63" s="646"/>
      <c r="O63" s="646"/>
      <c r="P63" s="613" t="s">
        <v>341</v>
      </c>
      <c r="Q63" s="613"/>
      <c r="R63" s="613"/>
      <c r="S63" s="613"/>
      <c r="T63" s="613"/>
      <c r="U63" s="613"/>
      <c r="V63" s="613" t="s">
        <v>342</v>
      </c>
      <c r="W63" s="613"/>
      <c r="X63" s="613"/>
      <c r="Y63" s="613"/>
      <c r="Z63" s="613"/>
      <c r="AA63" s="613"/>
      <c r="AB63" s="613"/>
      <c r="AC63" s="613"/>
      <c r="AD63" s="613" t="s">
        <v>343</v>
      </c>
      <c r="AE63" s="613"/>
      <c r="AF63" s="613"/>
      <c r="AG63" s="613"/>
      <c r="AH63" s="613"/>
      <c r="AI63" s="613"/>
      <c r="AJ63" s="613"/>
      <c r="AK63" s="613"/>
      <c r="AL63" s="613"/>
      <c r="AM63" s="613"/>
      <c r="AN63" s="613"/>
      <c r="AO63" s="613"/>
      <c r="AP63" s="646"/>
      <c r="AQ63" s="646"/>
      <c r="AR63" s="646"/>
      <c r="AS63" s="646"/>
      <c r="AT63" s="613" t="s">
        <v>344</v>
      </c>
      <c r="AU63" s="613"/>
      <c r="AV63" s="613"/>
      <c r="AW63" s="613"/>
      <c r="AX63" s="613"/>
      <c r="AY63" s="613"/>
    </row>
  </sheetData>
  <mergeCells count="56">
    <mergeCell ref="AX5:AX12"/>
    <mergeCell ref="AY5:AY12"/>
    <mergeCell ref="AX1:AY1"/>
    <mergeCell ref="AX2:AY2"/>
    <mergeCell ref="AX3:AY3"/>
    <mergeCell ref="AX4:AY4"/>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10:C10"/>
    <mergeCell ref="D9:AG9"/>
    <mergeCell ref="A11:F11"/>
    <mergeCell ref="G11:H11"/>
    <mergeCell ref="A9:C9"/>
    <mergeCell ref="D10:AG10"/>
    <mergeCell ref="V62:AC62"/>
    <mergeCell ref="P61:U61"/>
    <mergeCell ref="V61:AC61"/>
    <mergeCell ref="V11:AG11"/>
    <mergeCell ref="A61:C63"/>
    <mergeCell ref="U11:U12"/>
    <mergeCell ref="O11:S11"/>
    <mergeCell ref="T11:T12"/>
    <mergeCell ref="N11:N12"/>
    <mergeCell ref="I11:I12"/>
    <mergeCell ref="J11:J12"/>
    <mergeCell ref="K11:K12"/>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s>
  <pageMargins left="0.7" right="0.7" top="0.75" bottom="0.75" header="0.3" footer="0.3"/>
  <pageSetup scale="1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BK58"/>
  <sheetViews>
    <sheetView topLeftCell="AM1" zoomScale="70" zoomScaleNormal="70" workbookViewId="0">
      <selection activeCell="E12" sqref="E12:E31"/>
    </sheetView>
  </sheetViews>
  <sheetFormatPr baseColWidth="10" defaultColWidth="19.44140625" defaultRowHeight="13.8" x14ac:dyDescent="0.3"/>
  <cols>
    <col min="1" max="1" width="29.5546875" style="108" bestFit="1" customWidth="1"/>
    <col min="2" max="4" width="11" style="108" customWidth="1"/>
    <col min="5" max="5" width="23.77734375" style="108" customWidth="1"/>
    <col min="6" max="17" width="11" style="108" customWidth="1"/>
    <col min="18" max="18" width="12.21875" style="108" customWidth="1"/>
    <col min="19" max="19" width="26.44140625" style="108" customWidth="1"/>
    <col min="20" max="23" width="8.21875" style="108" customWidth="1"/>
    <col min="24" max="24" width="9.44140625" style="108" customWidth="1"/>
    <col min="25" max="25" width="8.21875" style="108" customWidth="1"/>
    <col min="26" max="30" width="7.77734375" style="108" customWidth="1"/>
    <col min="31" max="31" width="11.21875" style="108" customWidth="1"/>
    <col min="32" max="32" width="2.21875" style="108" customWidth="1"/>
    <col min="33" max="33" width="19.44140625" style="108" customWidth="1"/>
    <col min="34" max="36" width="11.21875" style="108" customWidth="1"/>
    <col min="37" max="37" width="26.21875" style="108" customWidth="1"/>
    <col min="38" max="38" width="19.21875" style="108" customWidth="1"/>
    <col min="39" max="40" width="11.21875" style="108" customWidth="1"/>
    <col min="41" max="41" width="20.21875" style="108" bestFit="1" customWidth="1"/>
    <col min="42" max="42" width="21" style="108" customWidth="1"/>
    <col min="43" max="44" width="11.21875" style="108" customWidth="1"/>
    <col min="45" max="45" width="18.5546875" style="108" customWidth="1"/>
    <col min="46" max="50" width="11.21875" style="108" customWidth="1"/>
    <col min="51" max="51" width="22.21875" style="108" bestFit="1" customWidth="1"/>
    <col min="52" max="52" width="8.77734375" style="108" customWidth="1"/>
    <col min="53" max="53" width="19.77734375" style="108" customWidth="1"/>
    <col min="54" max="63" width="8.77734375" style="108" customWidth="1"/>
    <col min="64" max="16384" width="19.44140625" style="108"/>
  </cols>
  <sheetData>
    <row r="1" spans="1:63" ht="16.05" customHeight="1" x14ac:dyDescent="0.3">
      <c r="A1" s="664" t="s">
        <v>0</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5" t="s">
        <v>93</v>
      </c>
      <c r="BJ1" s="665"/>
      <c r="BK1" s="665"/>
    </row>
    <row r="2" spans="1:63" ht="16.05" customHeight="1" x14ac:dyDescent="0.3">
      <c r="A2" s="664" t="s">
        <v>2</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5" t="s">
        <v>3</v>
      </c>
      <c r="BJ2" s="665"/>
      <c r="BK2" s="665"/>
    </row>
    <row r="3" spans="1:63" ht="26.1" customHeight="1" x14ac:dyDescent="0.3">
      <c r="A3" s="664" t="s">
        <v>345</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5" t="s">
        <v>5</v>
      </c>
      <c r="BJ3" s="665"/>
      <c r="BK3" s="665"/>
    </row>
    <row r="4" spans="1:63" ht="16.05" customHeight="1" x14ac:dyDescent="0.3">
      <c r="A4" s="664" t="s">
        <v>346</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1" t="s">
        <v>347</v>
      </c>
      <c r="BJ4" s="662"/>
      <c r="BK4" s="663"/>
    </row>
    <row r="5" spans="1:63" ht="26.1" customHeight="1" x14ac:dyDescent="0.3">
      <c r="A5" s="655" t="s">
        <v>348</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G5" s="655" t="s">
        <v>349</v>
      </c>
      <c r="AH5" s="655"/>
      <c r="AI5" s="655"/>
      <c r="AJ5" s="655"/>
      <c r="AK5" s="655"/>
      <c r="AL5" s="655"/>
      <c r="AM5" s="655"/>
      <c r="AN5" s="655"/>
      <c r="AO5" s="655"/>
      <c r="AP5" s="655"/>
      <c r="AQ5" s="655"/>
      <c r="AR5" s="655"/>
      <c r="AS5" s="655"/>
      <c r="AT5" s="655"/>
      <c r="AU5" s="655"/>
      <c r="AV5" s="655"/>
      <c r="AW5" s="655"/>
      <c r="AX5" s="655"/>
      <c r="AY5" s="655"/>
      <c r="AZ5" s="655"/>
      <c r="BA5" s="655"/>
      <c r="BB5" s="655"/>
      <c r="BC5" s="655"/>
      <c r="BD5" s="655"/>
      <c r="BE5" s="655"/>
      <c r="BF5" s="655"/>
      <c r="BG5" s="655"/>
      <c r="BH5" s="655"/>
      <c r="BI5" s="656"/>
      <c r="BJ5" s="656"/>
      <c r="BK5" s="656"/>
    </row>
    <row r="6" spans="1:63" ht="31.5" customHeight="1" x14ac:dyDescent="0.3">
      <c r="A6" s="154" t="s">
        <v>350</v>
      </c>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row>
    <row r="7" spans="1:63" ht="31.5" customHeight="1" x14ac:dyDescent="0.3">
      <c r="A7" s="155" t="s">
        <v>351</v>
      </c>
      <c r="B7" s="658" t="s">
        <v>285</v>
      </c>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59"/>
      <c r="BI7" s="659"/>
      <c r="BJ7" s="659"/>
      <c r="BK7" s="660"/>
    </row>
    <row r="8" spans="1:63" ht="18.75" customHeight="1" x14ac:dyDescent="0.3">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3">
      <c r="A9" s="653" t="s">
        <v>352</v>
      </c>
      <c r="B9" s="192" t="s">
        <v>30</v>
      </c>
      <c r="C9" s="192" t="s">
        <v>31</v>
      </c>
      <c r="D9" s="650" t="s">
        <v>32</v>
      </c>
      <c r="E9" s="651"/>
      <c r="F9" s="192" t="s">
        <v>33</v>
      </c>
      <c r="G9" s="192" t="s">
        <v>34</v>
      </c>
      <c r="H9" s="650" t="s">
        <v>35</v>
      </c>
      <c r="I9" s="651"/>
      <c r="J9" s="192" t="s">
        <v>36</v>
      </c>
      <c r="K9" s="192" t="s">
        <v>37</v>
      </c>
      <c r="L9" s="650" t="s">
        <v>8</v>
      </c>
      <c r="M9" s="651"/>
      <c r="N9" s="192" t="s">
        <v>38</v>
      </c>
      <c r="O9" s="192" t="s">
        <v>39</v>
      </c>
      <c r="P9" s="650" t="s">
        <v>40</v>
      </c>
      <c r="Q9" s="651"/>
      <c r="R9" s="650" t="s">
        <v>353</v>
      </c>
      <c r="S9" s="651"/>
      <c r="T9" s="650" t="s">
        <v>354</v>
      </c>
      <c r="U9" s="652"/>
      <c r="V9" s="652"/>
      <c r="W9" s="652"/>
      <c r="X9" s="652"/>
      <c r="Y9" s="651"/>
      <c r="Z9" s="650" t="s">
        <v>355</v>
      </c>
      <c r="AA9" s="652"/>
      <c r="AB9" s="652"/>
      <c r="AC9" s="652"/>
      <c r="AD9" s="652"/>
      <c r="AE9" s="651"/>
      <c r="AG9" s="653" t="s">
        <v>352</v>
      </c>
      <c r="AH9" s="192" t="s">
        <v>30</v>
      </c>
      <c r="AI9" s="192" t="s">
        <v>31</v>
      </c>
      <c r="AJ9" s="650" t="s">
        <v>32</v>
      </c>
      <c r="AK9" s="651"/>
      <c r="AL9" s="192" t="s">
        <v>33</v>
      </c>
      <c r="AM9" s="192" t="s">
        <v>34</v>
      </c>
      <c r="AN9" s="650" t="s">
        <v>35</v>
      </c>
      <c r="AO9" s="651"/>
      <c r="AP9" s="192" t="s">
        <v>36</v>
      </c>
      <c r="AQ9" s="192" t="s">
        <v>37</v>
      </c>
      <c r="AR9" s="650" t="s">
        <v>8</v>
      </c>
      <c r="AS9" s="651"/>
      <c r="AT9" s="192" t="s">
        <v>38</v>
      </c>
      <c r="AU9" s="192" t="s">
        <v>39</v>
      </c>
      <c r="AV9" s="650" t="s">
        <v>40</v>
      </c>
      <c r="AW9" s="651"/>
      <c r="AX9" s="650" t="s">
        <v>353</v>
      </c>
      <c r="AY9" s="651"/>
      <c r="AZ9" s="650" t="s">
        <v>354</v>
      </c>
      <c r="BA9" s="652"/>
      <c r="BB9" s="652"/>
      <c r="BC9" s="652"/>
      <c r="BD9" s="652"/>
      <c r="BE9" s="651"/>
      <c r="BF9" s="650" t="s">
        <v>355</v>
      </c>
      <c r="BG9" s="652"/>
      <c r="BH9" s="652"/>
      <c r="BI9" s="652"/>
      <c r="BJ9" s="652"/>
      <c r="BK9" s="651"/>
    </row>
    <row r="10" spans="1:63" ht="36" customHeight="1" x14ac:dyDescent="0.3">
      <c r="A10" s="654"/>
      <c r="B10" s="119" t="s">
        <v>356</v>
      </c>
      <c r="C10" s="119" t="s">
        <v>356</v>
      </c>
      <c r="D10" s="119" t="s">
        <v>356</v>
      </c>
      <c r="E10" s="119" t="s">
        <v>357</v>
      </c>
      <c r="F10" s="119" t="s">
        <v>356</v>
      </c>
      <c r="G10" s="119" t="s">
        <v>356</v>
      </c>
      <c r="H10" s="119" t="s">
        <v>356</v>
      </c>
      <c r="I10" s="119" t="s">
        <v>357</v>
      </c>
      <c r="J10" s="119" t="s">
        <v>356</v>
      </c>
      <c r="K10" s="119" t="s">
        <v>356</v>
      </c>
      <c r="L10" s="119" t="s">
        <v>356</v>
      </c>
      <c r="M10" s="119" t="s">
        <v>357</v>
      </c>
      <c r="N10" s="119" t="s">
        <v>356</v>
      </c>
      <c r="O10" s="119" t="s">
        <v>356</v>
      </c>
      <c r="P10" s="119" t="s">
        <v>356</v>
      </c>
      <c r="Q10" s="119" t="s">
        <v>357</v>
      </c>
      <c r="R10" s="119" t="s">
        <v>356</v>
      </c>
      <c r="S10" s="119" t="s">
        <v>357</v>
      </c>
      <c r="T10" s="187" t="s">
        <v>358</v>
      </c>
      <c r="U10" s="187" t="s">
        <v>359</v>
      </c>
      <c r="V10" s="187" t="s">
        <v>360</v>
      </c>
      <c r="W10" s="187" t="s">
        <v>361</v>
      </c>
      <c r="X10" s="188" t="s">
        <v>362</v>
      </c>
      <c r="Y10" s="187" t="s">
        <v>363</v>
      </c>
      <c r="Z10" s="119" t="s">
        <v>364</v>
      </c>
      <c r="AA10" s="148" t="s">
        <v>365</v>
      </c>
      <c r="AB10" s="119" t="s">
        <v>366</v>
      </c>
      <c r="AC10" s="119" t="s">
        <v>367</v>
      </c>
      <c r="AD10" s="119" t="s">
        <v>368</v>
      </c>
      <c r="AE10" s="119" t="s">
        <v>369</v>
      </c>
      <c r="AG10" s="654"/>
      <c r="AH10" s="119" t="s">
        <v>356</v>
      </c>
      <c r="AI10" s="119" t="s">
        <v>356</v>
      </c>
      <c r="AJ10" s="119" t="s">
        <v>356</v>
      </c>
      <c r="AK10" s="119" t="s">
        <v>357</v>
      </c>
      <c r="AL10" s="119" t="s">
        <v>356</v>
      </c>
      <c r="AM10" s="119" t="s">
        <v>356</v>
      </c>
      <c r="AN10" s="119" t="s">
        <v>356</v>
      </c>
      <c r="AO10" s="119" t="s">
        <v>357</v>
      </c>
      <c r="AP10" s="119" t="s">
        <v>356</v>
      </c>
      <c r="AQ10" s="119" t="s">
        <v>356</v>
      </c>
      <c r="AR10" s="119" t="s">
        <v>356</v>
      </c>
      <c r="AS10" s="119" t="s">
        <v>357</v>
      </c>
      <c r="AT10" s="119" t="s">
        <v>356</v>
      </c>
      <c r="AU10" s="119" t="s">
        <v>356</v>
      </c>
      <c r="AV10" s="119" t="s">
        <v>356</v>
      </c>
      <c r="AW10" s="119" t="s">
        <v>357</v>
      </c>
      <c r="AX10" s="119" t="s">
        <v>356</v>
      </c>
      <c r="AY10" s="119" t="s">
        <v>357</v>
      </c>
      <c r="AZ10" s="187" t="s">
        <v>358</v>
      </c>
      <c r="BA10" s="187" t="s">
        <v>359</v>
      </c>
      <c r="BB10" s="187" t="s">
        <v>360</v>
      </c>
      <c r="BC10" s="187" t="s">
        <v>361</v>
      </c>
      <c r="BD10" s="188" t="s">
        <v>362</v>
      </c>
      <c r="BE10" s="187" t="s">
        <v>363</v>
      </c>
      <c r="BF10" s="185" t="s">
        <v>364</v>
      </c>
      <c r="BG10" s="186" t="s">
        <v>365</v>
      </c>
      <c r="BH10" s="185" t="s">
        <v>366</v>
      </c>
      <c r="BI10" s="185" t="s">
        <v>367</v>
      </c>
      <c r="BJ10" s="185" t="s">
        <v>368</v>
      </c>
      <c r="BK10" s="185" t="s">
        <v>369</v>
      </c>
    </row>
    <row r="11" spans="1:63" x14ac:dyDescent="0.3">
      <c r="A11" s="149" t="s">
        <v>370</v>
      </c>
      <c r="B11" s="149">
        <v>0</v>
      </c>
      <c r="C11" s="149">
        <v>0</v>
      </c>
      <c r="D11" s="149">
        <v>0</v>
      </c>
      <c r="E11" s="197"/>
      <c r="F11" s="149">
        <v>0</v>
      </c>
      <c r="G11" s="149">
        <v>0</v>
      </c>
      <c r="H11" s="149">
        <v>0</v>
      </c>
      <c r="I11" s="197"/>
      <c r="J11" s="149">
        <v>0</v>
      </c>
      <c r="K11" s="149">
        <v>0</v>
      </c>
      <c r="L11" s="149">
        <v>0</v>
      </c>
      <c r="M11" s="197"/>
      <c r="N11" s="149">
        <v>0</v>
      </c>
      <c r="O11" s="149">
        <v>0</v>
      </c>
      <c r="P11" s="149">
        <v>0</v>
      </c>
      <c r="Q11" s="197"/>
      <c r="R11" s="190">
        <v>0</v>
      </c>
      <c r="S11" s="208">
        <f>+E11+I11+M11+Q11</f>
        <v>0</v>
      </c>
      <c r="T11" s="189"/>
      <c r="U11" s="189"/>
      <c r="V11" s="189"/>
      <c r="W11" s="189"/>
      <c r="X11" s="189"/>
      <c r="Y11" s="151"/>
      <c r="Z11" s="151"/>
      <c r="AA11" s="151"/>
      <c r="AB11" s="151"/>
      <c r="AC11" s="151"/>
      <c r="AD11" s="151"/>
      <c r="AE11" s="152"/>
      <c r="AG11" s="149" t="s">
        <v>370</v>
      </c>
      <c r="AH11" s="149">
        <v>0</v>
      </c>
      <c r="AI11" s="149">
        <v>0</v>
      </c>
      <c r="AJ11" s="149">
        <v>0</v>
      </c>
      <c r="AK11" s="207">
        <v>0</v>
      </c>
      <c r="AL11" s="149">
        <v>0</v>
      </c>
      <c r="AM11" s="149">
        <v>0</v>
      </c>
      <c r="AN11" s="149"/>
      <c r="AO11" s="207">
        <v>0</v>
      </c>
      <c r="AP11" s="149"/>
      <c r="AQ11" s="149"/>
      <c r="AR11" s="149">
        <v>0</v>
      </c>
      <c r="AS11" s="207">
        <v>0</v>
      </c>
      <c r="AT11" s="149"/>
      <c r="AU11" s="149"/>
      <c r="AV11" s="149">
        <v>0</v>
      </c>
      <c r="AW11" s="207">
        <v>0</v>
      </c>
      <c r="AX11" s="190">
        <v>0</v>
      </c>
      <c r="AY11" s="208">
        <f>+AK11+AO11+AS11+AW11</f>
        <v>0</v>
      </c>
      <c r="AZ11" s="151"/>
      <c r="BA11" s="151"/>
      <c r="BB11" s="151"/>
      <c r="BC11" s="151"/>
      <c r="BD11" s="151"/>
      <c r="BE11" s="151"/>
      <c r="BF11" s="151"/>
      <c r="BG11" s="151"/>
      <c r="BH11" s="151"/>
      <c r="BI11" s="151"/>
      <c r="BJ11" s="151"/>
      <c r="BK11" s="152"/>
    </row>
    <row r="12" spans="1:63" x14ac:dyDescent="0.3">
      <c r="A12" s="149" t="s">
        <v>371</v>
      </c>
      <c r="B12" s="149">
        <v>0</v>
      </c>
      <c r="C12" s="206">
        <v>1</v>
      </c>
      <c r="D12" s="206">
        <v>1</v>
      </c>
      <c r="E12" s="207">
        <v>66229115</v>
      </c>
      <c r="F12" s="206">
        <v>1</v>
      </c>
      <c r="G12" s="206">
        <v>1</v>
      </c>
      <c r="H12" s="206">
        <v>1</v>
      </c>
      <c r="I12" s="197"/>
      <c r="J12" s="206">
        <v>1</v>
      </c>
      <c r="K12" s="206">
        <v>1</v>
      </c>
      <c r="L12" s="206">
        <v>1</v>
      </c>
      <c r="M12" s="197"/>
      <c r="N12" s="206">
        <v>1</v>
      </c>
      <c r="O12" s="206">
        <v>1</v>
      </c>
      <c r="P12" s="206">
        <v>1</v>
      </c>
      <c r="Q12" s="197"/>
      <c r="R12" s="190">
        <v>1</v>
      </c>
      <c r="S12" s="208">
        <f t="shared" ref="S12:S31" si="0">+E12+I12+M12+Q12</f>
        <v>66229115</v>
      </c>
      <c r="T12" s="189"/>
      <c r="U12" s="189"/>
      <c r="V12" s="189"/>
      <c r="W12" s="189"/>
      <c r="X12" s="189"/>
      <c r="Y12" s="151"/>
      <c r="Z12" s="151"/>
      <c r="AA12" s="151"/>
      <c r="AB12" s="151"/>
      <c r="AC12" s="151"/>
      <c r="AD12" s="151"/>
      <c r="AE12" s="151"/>
      <c r="AG12" s="149" t="s">
        <v>371</v>
      </c>
      <c r="AH12" s="149">
        <v>0</v>
      </c>
      <c r="AI12" s="149">
        <v>1</v>
      </c>
      <c r="AJ12" s="149">
        <v>1</v>
      </c>
      <c r="AK12" s="207">
        <v>67650360</v>
      </c>
      <c r="AL12" s="149">
        <v>1</v>
      </c>
      <c r="AM12" s="149">
        <v>1</v>
      </c>
      <c r="AN12" s="149"/>
      <c r="AO12" s="207">
        <v>-1421245</v>
      </c>
      <c r="AP12" s="149"/>
      <c r="AQ12" s="149"/>
      <c r="AR12" s="149">
        <v>1</v>
      </c>
      <c r="AS12" s="207">
        <v>0</v>
      </c>
      <c r="AT12" s="149"/>
      <c r="AU12" s="149"/>
      <c r="AV12" s="149">
        <v>1</v>
      </c>
      <c r="AW12" s="207">
        <v>0</v>
      </c>
      <c r="AX12" s="190">
        <v>1</v>
      </c>
      <c r="AY12" s="208">
        <f t="shared" ref="AY12:AY31" si="1">+AK12+AO12+AS12+AW12</f>
        <v>66229115</v>
      </c>
      <c r="AZ12" s="151"/>
      <c r="BA12" s="151"/>
      <c r="BB12" s="151"/>
      <c r="BC12" s="151"/>
      <c r="BD12" s="151"/>
      <c r="BE12" s="151"/>
      <c r="BF12" s="151"/>
      <c r="BG12" s="151"/>
      <c r="BH12" s="151"/>
      <c r="BI12" s="151"/>
      <c r="BJ12" s="151"/>
      <c r="BK12" s="151"/>
    </row>
    <row r="13" spans="1:63" x14ac:dyDescent="0.3">
      <c r="A13" s="149" t="s">
        <v>372</v>
      </c>
      <c r="B13" s="149">
        <v>0</v>
      </c>
      <c r="C13" s="206">
        <v>1</v>
      </c>
      <c r="D13" s="206">
        <v>1</v>
      </c>
      <c r="E13" s="207">
        <v>66229115</v>
      </c>
      <c r="F13" s="206">
        <v>1</v>
      </c>
      <c r="G13" s="206">
        <v>1</v>
      </c>
      <c r="H13" s="206">
        <v>1</v>
      </c>
      <c r="I13" s="197"/>
      <c r="J13" s="206">
        <v>1</v>
      </c>
      <c r="K13" s="206">
        <v>1</v>
      </c>
      <c r="L13" s="206">
        <v>1</v>
      </c>
      <c r="M13" s="197"/>
      <c r="N13" s="206">
        <v>1</v>
      </c>
      <c r="O13" s="206">
        <v>1</v>
      </c>
      <c r="P13" s="206">
        <v>1</v>
      </c>
      <c r="Q13" s="197"/>
      <c r="R13" s="190">
        <v>1</v>
      </c>
      <c r="S13" s="208">
        <f t="shared" si="0"/>
        <v>66229115</v>
      </c>
      <c r="T13" s="189"/>
      <c r="U13" s="189"/>
      <c r="V13" s="189"/>
      <c r="W13" s="189"/>
      <c r="X13" s="189"/>
      <c r="Y13" s="151"/>
      <c r="Z13" s="151"/>
      <c r="AA13" s="151"/>
      <c r="AB13" s="151"/>
      <c r="AC13" s="151"/>
      <c r="AD13" s="151"/>
      <c r="AE13" s="151"/>
      <c r="AG13" s="149" t="s">
        <v>372</v>
      </c>
      <c r="AH13" s="149">
        <v>0</v>
      </c>
      <c r="AI13" s="149">
        <v>1</v>
      </c>
      <c r="AJ13" s="149">
        <v>1</v>
      </c>
      <c r="AK13" s="207">
        <v>67650360</v>
      </c>
      <c r="AL13" s="149">
        <v>1</v>
      </c>
      <c r="AM13" s="149">
        <v>1</v>
      </c>
      <c r="AN13" s="149"/>
      <c r="AO13" s="207">
        <v>-1421245</v>
      </c>
      <c r="AP13" s="149"/>
      <c r="AQ13" s="149"/>
      <c r="AR13" s="149">
        <v>1</v>
      </c>
      <c r="AS13" s="207">
        <v>0</v>
      </c>
      <c r="AT13" s="149"/>
      <c r="AU13" s="149"/>
      <c r="AV13" s="149">
        <v>1</v>
      </c>
      <c r="AW13" s="207">
        <v>0</v>
      </c>
      <c r="AX13" s="190">
        <v>1</v>
      </c>
      <c r="AY13" s="208">
        <f t="shared" si="1"/>
        <v>66229115</v>
      </c>
      <c r="AZ13" s="151"/>
      <c r="BA13" s="151"/>
      <c r="BB13" s="151"/>
      <c r="BC13" s="151"/>
      <c r="BD13" s="151"/>
      <c r="BE13" s="151"/>
      <c r="BF13" s="151"/>
      <c r="BG13" s="151"/>
      <c r="BH13" s="151"/>
      <c r="BI13" s="151"/>
      <c r="BJ13" s="151"/>
      <c r="BK13" s="151"/>
    </row>
    <row r="14" spans="1:63" x14ac:dyDescent="0.3">
      <c r="A14" s="149" t="s">
        <v>373</v>
      </c>
      <c r="B14" s="149">
        <v>0</v>
      </c>
      <c r="C14" s="206">
        <v>1</v>
      </c>
      <c r="D14" s="206">
        <v>1</v>
      </c>
      <c r="E14" s="207">
        <v>66229115</v>
      </c>
      <c r="F14" s="206">
        <v>1</v>
      </c>
      <c r="G14" s="206">
        <v>1</v>
      </c>
      <c r="H14" s="206">
        <v>1</v>
      </c>
      <c r="I14" s="197"/>
      <c r="J14" s="206">
        <v>1</v>
      </c>
      <c r="K14" s="206">
        <v>1</v>
      </c>
      <c r="L14" s="206">
        <v>1</v>
      </c>
      <c r="M14" s="197"/>
      <c r="N14" s="206">
        <v>1</v>
      </c>
      <c r="O14" s="206">
        <v>1</v>
      </c>
      <c r="P14" s="206">
        <v>1</v>
      </c>
      <c r="Q14" s="197"/>
      <c r="R14" s="190">
        <v>1</v>
      </c>
      <c r="S14" s="208">
        <f t="shared" si="0"/>
        <v>66229115</v>
      </c>
      <c r="T14" s="189"/>
      <c r="U14" s="189"/>
      <c r="V14" s="189"/>
      <c r="W14" s="189"/>
      <c r="X14" s="189"/>
      <c r="Y14" s="151"/>
      <c r="Z14" s="151"/>
      <c r="AA14" s="151"/>
      <c r="AB14" s="151"/>
      <c r="AC14" s="151"/>
      <c r="AD14" s="151"/>
      <c r="AE14" s="151"/>
      <c r="AG14" s="149" t="s">
        <v>373</v>
      </c>
      <c r="AH14" s="149">
        <v>0</v>
      </c>
      <c r="AI14" s="149">
        <v>1</v>
      </c>
      <c r="AJ14" s="149">
        <v>1</v>
      </c>
      <c r="AK14" s="207">
        <v>67650360</v>
      </c>
      <c r="AL14" s="149">
        <v>1</v>
      </c>
      <c r="AM14" s="149">
        <v>1</v>
      </c>
      <c r="AN14" s="149"/>
      <c r="AO14" s="207">
        <v>-1421245</v>
      </c>
      <c r="AP14" s="149"/>
      <c r="AQ14" s="149"/>
      <c r="AR14" s="149">
        <v>1</v>
      </c>
      <c r="AS14" s="207">
        <v>0</v>
      </c>
      <c r="AT14" s="149"/>
      <c r="AU14" s="149"/>
      <c r="AV14" s="149">
        <v>1</v>
      </c>
      <c r="AW14" s="207">
        <v>0</v>
      </c>
      <c r="AX14" s="190">
        <v>1</v>
      </c>
      <c r="AY14" s="208">
        <f t="shared" si="1"/>
        <v>66229115</v>
      </c>
      <c r="AZ14" s="151"/>
      <c r="BA14" s="151"/>
      <c r="BB14" s="151"/>
      <c r="BC14" s="151"/>
      <c r="BD14" s="151"/>
      <c r="BE14" s="151"/>
      <c r="BF14" s="151"/>
      <c r="BG14" s="151"/>
      <c r="BH14" s="151"/>
      <c r="BI14" s="151"/>
      <c r="BJ14" s="151"/>
      <c r="BK14" s="151"/>
    </row>
    <row r="15" spans="1:63" x14ac:dyDescent="0.3">
      <c r="A15" s="149" t="s">
        <v>374</v>
      </c>
      <c r="B15" s="149">
        <v>0</v>
      </c>
      <c r="C15" s="206">
        <v>1</v>
      </c>
      <c r="D15" s="206">
        <v>1</v>
      </c>
      <c r="E15" s="207">
        <v>66229115</v>
      </c>
      <c r="F15" s="206">
        <v>1</v>
      </c>
      <c r="G15" s="206">
        <v>1</v>
      </c>
      <c r="H15" s="206">
        <v>1</v>
      </c>
      <c r="I15" s="197"/>
      <c r="J15" s="206">
        <v>1</v>
      </c>
      <c r="K15" s="206">
        <v>1</v>
      </c>
      <c r="L15" s="206">
        <v>1</v>
      </c>
      <c r="M15" s="197"/>
      <c r="N15" s="206">
        <v>1</v>
      </c>
      <c r="O15" s="206">
        <v>1</v>
      </c>
      <c r="P15" s="206">
        <v>1</v>
      </c>
      <c r="Q15" s="197"/>
      <c r="R15" s="190">
        <v>1</v>
      </c>
      <c r="S15" s="208">
        <f t="shared" si="0"/>
        <v>66229115</v>
      </c>
      <c r="T15" s="189"/>
      <c r="U15" s="189"/>
      <c r="V15" s="189"/>
      <c r="W15" s="189"/>
      <c r="X15" s="189"/>
      <c r="Y15" s="151"/>
      <c r="Z15" s="151"/>
      <c r="AA15" s="151"/>
      <c r="AB15" s="151"/>
      <c r="AC15" s="151"/>
      <c r="AD15" s="151"/>
      <c r="AE15" s="151"/>
      <c r="AG15" s="149" t="s">
        <v>374</v>
      </c>
      <c r="AH15" s="149">
        <v>0</v>
      </c>
      <c r="AI15" s="149">
        <v>1</v>
      </c>
      <c r="AJ15" s="149">
        <v>1</v>
      </c>
      <c r="AK15" s="207">
        <v>67650360</v>
      </c>
      <c r="AL15" s="149">
        <v>1</v>
      </c>
      <c r="AM15" s="149">
        <v>1</v>
      </c>
      <c r="AN15" s="149"/>
      <c r="AO15" s="207">
        <v>-1421245</v>
      </c>
      <c r="AP15" s="149"/>
      <c r="AQ15" s="149"/>
      <c r="AR15" s="149">
        <v>1</v>
      </c>
      <c r="AS15" s="207">
        <v>0</v>
      </c>
      <c r="AT15" s="149"/>
      <c r="AU15" s="149"/>
      <c r="AV15" s="149">
        <v>1</v>
      </c>
      <c r="AW15" s="207">
        <v>0</v>
      </c>
      <c r="AX15" s="190">
        <v>1</v>
      </c>
      <c r="AY15" s="208">
        <f t="shared" si="1"/>
        <v>66229115</v>
      </c>
      <c r="AZ15" s="151"/>
      <c r="BA15" s="151"/>
      <c r="BB15" s="151"/>
      <c r="BC15" s="151"/>
      <c r="BD15" s="151"/>
      <c r="BE15" s="151"/>
      <c r="BF15" s="151"/>
      <c r="BG15" s="151"/>
      <c r="BH15" s="151"/>
      <c r="BI15" s="151"/>
      <c r="BJ15" s="151"/>
      <c r="BK15" s="151"/>
    </row>
    <row r="16" spans="1:63" x14ac:dyDescent="0.3">
      <c r="A16" s="149" t="s">
        <v>375</v>
      </c>
      <c r="B16" s="149">
        <v>0</v>
      </c>
      <c r="C16" s="206">
        <v>1</v>
      </c>
      <c r="D16" s="206">
        <v>1</v>
      </c>
      <c r="E16" s="207">
        <v>66229115</v>
      </c>
      <c r="F16" s="206">
        <v>1</v>
      </c>
      <c r="G16" s="206">
        <v>1</v>
      </c>
      <c r="H16" s="206">
        <v>1</v>
      </c>
      <c r="I16" s="197"/>
      <c r="J16" s="206">
        <v>1</v>
      </c>
      <c r="K16" s="206">
        <v>1</v>
      </c>
      <c r="L16" s="206">
        <v>1</v>
      </c>
      <c r="M16" s="197"/>
      <c r="N16" s="206">
        <v>1</v>
      </c>
      <c r="O16" s="206">
        <v>1</v>
      </c>
      <c r="P16" s="206">
        <v>1</v>
      </c>
      <c r="Q16" s="197"/>
      <c r="R16" s="190">
        <v>1</v>
      </c>
      <c r="S16" s="208">
        <f t="shared" si="0"/>
        <v>66229115</v>
      </c>
      <c r="T16" s="189"/>
      <c r="U16" s="189"/>
      <c r="V16" s="189"/>
      <c r="W16" s="189"/>
      <c r="X16" s="189"/>
      <c r="Y16" s="151"/>
      <c r="Z16" s="151"/>
      <c r="AA16" s="151"/>
      <c r="AB16" s="151"/>
      <c r="AC16" s="151"/>
      <c r="AD16" s="151"/>
      <c r="AE16" s="151"/>
      <c r="AG16" s="149" t="s">
        <v>375</v>
      </c>
      <c r="AH16" s="149">
        <v>0</v>
      </c>
      <c r="AI16" s="149">
        <v>1</v>
      </c>
      <c r="AJ16" s="149">
        <v>1</v>
      </c>
      <c r="AK16" s="207">
        <v>67650360</v>
      </c>
      <c r="AL16" s="149">
        <v>1</v>
      </c>
      <c r="AM16" s="149">
        <v>1</v>
      </c>
      <c r="AN16" s="149"/>
      <c r="AO16" s="207">
        <v>-1421245</v>
      </c>
      <c r="AP16" s="149"/>
      <c r="AQ16" s="149"/>
      <c r="AR16" s="149">
        <v>1</v>
      </c>
      <c r="AS16" s="207">
        <v>0</v>
      </c>
      <c r="AT16" s="149"/>
      <c r="AU16" s="149"/>
      <c r="AV16" s="149">
        <v>1</v>
      </c>
      <c r="AW16" s="207">
        <v>0</v>
      </c>
      <c r="AX16" s="190">
        <v>1</v>
      </c>
      <c r="AY16" s="208">
        <f t="shared" si="1"/>
        <v>66229115</v>
      </c>
      <c r="AZ16" s="151"/>
      <c r="BA16" s="151"/>
      <c r="BB16" s="151"/>
      <c r="BC16" s="151"/>
      <c r="BD16" s="151"/>
      <c r="BE16" s="151"/>
      <c r="BF16" s="151"/>
      <c r="BG16" s="151"/>
      <c r="BH16" s="151"/>
      <c r="BI16" s="151"/>
      <c r="BJ16" s="151"/>
      <c r="BK16" s="151"/>
    </row>
    <row r="17" spans="1:63" x14ac:dyDescent="0.3">
      <c r="A17" s="149" t="s">
        <v>376</v>
      </c>
      <c r="B17" s="149">
        <v>0</v>
      </c>
      <c r="C17" s="206">
        <v>1</v>
      </c>
      <c r="D17" s="206">
        <v>1</v>
      </c>
      <c r="E17" s="207">
        <v>66229115</v>
      </c>
      <c r="F17" s="206">
        <v>1</v>
      </c>
      <c r="G17" s="206">
        <v>1</v>
      </c>
      <c r="H17" s="206">
        <v>1</v>
      </c>
      <c r="I17" s="197"/>
      <c r="J17" s="206">
        <v>1</v>
      </c>
      <c r="K17" s="206">
        <v>1</v>
      </c>
      <c r="L17" s="206">
        <v>1</v>
      </c>
      <c r="M17" s="197"/>
      <c r="N17" s="206">
        <v>1</v>
      </c>
      <c r="O17" s="206">
        <v>1</v>
      </c>
      <c r="P17" s="206">
        <v>1</v>
      </c>
      <c r="Q17" s="197"/>
      <c r="R17" s="190">
        <v>1</v>
      </c>
      <c r="S17" s="208">
        <f t="shared" si="0"/>
        <v>66229115</v>
      </c>
      <c r="T17" s="189"/>
      <c r="U17" s="189"/>
      <c r="V17" s="189"/>
      <c r="W17" s="189"/>
      <c r="X17" s="189"/>
      <c r="Y17" s="151"/>
      <c r="Z17" s="151"/>
      <c r="AA17" s="151"/>
      <c r="AB17" s="151"/>
      <c r="AC17" s="151"/>
      <c r="AD17" s="151"/>
      <c r="AE17" s="151"/>
      <c r="AG17" s="149" t="s">
        <v>376</v>
      </c>
      <c r="AH17" s="149">
        <v>0</v>
      </c>
      <c r="AI17" s="149">
        <v>1</v>
      </c>
      <c r="AJ17" s="149">
        <v>1</v>
      </c>
      <c r="AK17" s="207">
        <v>67650360</v>
      </c>
      <c r="AL17" s="149">
        <v>1</v>
      </c>
      <c r="AM17" s="149">
        <v>1</v>
      </c>
      <c r="AN17" s="149"/>
      <c r="AO17" s="207">
        <v>-1421245</v>
      </c>
      <c r="AP17" s="149"/>
      <c r="AQ17" s="149"/>
      <c r="AR17" s="149">
        <v>1</v>
      </c>
      <c r="AS17" s="207">
        <v>0</v>
      </c>
      <c r="AT17" s="149"/>
      <c r="AU17" s="149"/>
      <c r="AV17" s="149">
        <v>1</v>
      </c>
      <c r="AW17" s="207">
        <v>0</v>
      </c>
      <c r="AX17" s="190">
        <v>1</v>
      </c>
      <c r="AY17" s="208">
        <f t="shared" si="1"/>
        <v>66229115</v>
      </c>
      <c r="AZ17" s="151"/>
      <c r="BA17" s="151"/>
      <c r="BB17" s="151"/>
      <c r="BC17" s="151"/>
      <c r="BD17" s="151"/>
      <c r="BE17" s="151"/>
      <c r="BF17" s="151"/>
      <c r="BG17" s="151"/>
      <c r="BH17" s="151"/>
      <c r="BI17" s="151"/>
      <c r="BJ17" s="151"/>
      <c r="BK17" s="151"/>
    </row>
    <row r="18" spans="1:63" x14ac:dyDescent="0.3">
      <c r="A18" s="149" t="s">
        <v>377</v>
      </c>
      <c r="B18" s="149">
        <v>0</v>
      </c>
      <c r="C18" s="206">
        <v>1</v>
      </c>
      <c r="D18" s="206">
        <v>1</v>
      </c>
      <c r="E18" s="207">
        <v>66229115</v>
      </c>
      <c r="F18" s="206">
        <v>1</v>
      </c>
      <c r="G18" s="206">
        <v>1</v>
      </c>
      <c r="H18" s="206">
        <v>1</v>
      </c>
      <c r="I18" s="197"/>
      <c r="J18" s="206">
        <v>1</v>
      </c>
      <c r="K18" s="206">
        <v>1</v>
      </c>
      <c r="L18" s="206">
        <v>1</v>
      </c>
      <c r="M18" s="197"/>
      <c r="N18" s="206">
        <v>1</v>
      </c>
      <c r="O18" s="206">
        <v>1</v>
      </c>
      <c r="P18" s="206">
        <v>1</v>
      </c>
      <c r="Q18" s="197"/>
      <c r="R18" s="190">
        <v>1</v>
      </c>
      <c r="S18" s="208">
        <f t="shared" si="0"/>
        <v>66229115</v>
      </c>
      <c r="T18" s="189"/>
      <c r="U18" s="189"/>
      <c r="V18" s="189"/>
      <c r="W18" s="189"/>
      <c r="X18" s="189"/>
      <c r="Y18" s="151"/>
      <c r="Z18" s="151"/>
      <c r="AA18" s="151"/>
      <c r="AB18" s="151"/>
      <c r="AC18" s="151"/>
      <c r="AD18" s="151"/>
      <c r="AE18" s="151"/>
      <c r="AG18" s="149" t="s">
        <v>377</v>
      </c>
      <c r="AH18" s="149">
        <v>0</v>
      </c>
      <c r="AI18" s="149">
        <v>1</v>
      </c>
      <c r="AJ18" s="149">
        <v>1</v>
      </c>
      <c r="AK18" s="207">
        <v>67650360</v>
      </c>
      <c r="AL18" s="149">
        <v>1</v>
      </c>
      <c r="AM18" s="149">
        <v>1</v>
      </c>
      <c r="AN18" s="149"/>
      <c r="AO18" s="207">
        <v>-1421245</v>
      </c>
      <c r="AP18" s="149"/>
      <c r="AQ18" s="149"/>
      <c r="AR18" s="149">
        <v>1</v>
      </c>
      <c r="AS18" s="207">
        <v>0</v>
      </c>
      <c r="AT18" s="149"/>
      <c r="AU18" s="149"/>
      <c r="AV18" s="149">
        <v>1</v>
      </c>
      <c r="AW18" s="207">
        <v>0</v>
      </c>
      <c r="AX18" s="190">
        <v>1</v>
      </c>
      <c r="AY18" s="208">
        <f t="shared" si="1"/>
        <v>66229115</v>
      </c>
      <c r="AZ18" s="151"/>
      <c r="BA18" s="151"/>
      <c r="BB18" s="151"/>
      <c r="BC18" s="151"/>
      <c r="BD18" s="151"/>
      <c r="BE18" s="151"/>
      <c r="BF18" s="151"/>
      <c r="BG18" s="151"/>
      <c r="BH18" s="151"/>
      <c r="BI18" s="151"/>
      <c r="BJ18" s="151"/>
      <c r="BK18" s="151"/>
    </row>
    <row r="19" spans="1:63" x14ac:dyDescent="0.3">
      <c r="A19" s="149" t="s">
        <v>378</v>
      </c>
      <c r="B19" s="149">
        <v>0</v>
      </c>
      <c r="C19" s="206">
        <v>1</v>
      </c>
      <c r="D19" s="206">
        <v>1</v>
      </c>
      <c r="E19" s="207">
        <v>66229115</v>
      </c>
      <c r="F19" s="206">
        <v>1</v>
      </c>
      <c r="G19" s="206">
        <v>1</v>
      </c>
      <c r="H19" s="206">
        <v>1</v>
      </c>
      <c r="I19" s="197"/>
      <c r="J19" s="206">
        <v>1</v>
      </c>
      <c r="K19" s="206">
        <v>1</v>
      </c>
      <c r="L19" s="206">
        <v>1</v>
      </c>
      <c r="M19" s="197"/>
      <c r="N19" s="206">
        <v>1</v>
      </c>
      <c r="O19" s="206">
        <v>1</v>
      </c>
      <c r="P19" s="206">
        <v>1</v>
      </c>
      <c r="Q19" s="197"/>
      <c r="R19" s="190">
        <v>1</v>
      </c>
      <c r="S19" s="208">
        <f t="shared" si="0"/>
        <v>66229115</v>
      </c>
      <c r="T19" s="189"/>
      <c r="U19" s="189"/>
      <c r="V19" s="189"/>
      <c r="W19" s="189"/>
      <c r="X19" s="189"/>
      <c r="Y19" s="151"/>
      <c r="Z19" s="151"/>
      <c r="AA19" s="151"/>
      <c r="AB19" s="151"/>
      <c r="AC19" s="151"/>
      <c r="AD19" s="151"/>
      <c r="AE19" s="151"/>
      <c r="AG19" s="149" t="s">
        <v>378</v>
      </c>
      <c r="AH19" s="149">
        <v>0</v>
      </c>
      <c r="AI19" s="149">
        <v>1</v>
      </c>
      <c r="AJ19" s="149">
        <v>1</v>
      </c>
      <c r="AK19" s="207">
        <v>67650360</v>
      </c>
      <c r="AL19" s="149">
        <v>1</v>
      </c>
      <c r="AM19" s="149">
        <v>1</v>
      </c>
      <c r="AN19" s="149"/>
      <c r="AO19" s="207">
        <v>-1421245</v>
      </c>
      <c r="AP19" s="149"/>
      <c r="AQ19" s="149"/>
      <c r="AR19" s="149">
        <v>1</v>
      </c>
      <c r="AS19" s="207">
        <v>0</v>
      </c>
      <c r="AT19" s="149"/>
      <c r="AU19" s="149"/>
      <c r="AV19" s="149">
        <v>1</v>
      </c>
      <c r="AW19" s="207">
        <v>0</v>
      </c>
      <c r="AX19" s="190">
        <v>1</v>
      </c>
      <c r="AY19" s="208">
        <f t="shared" si="1"/>
        <v>66229115</v>
      </c>
      <c r="AZ19" s="151"/>
      <c r="BA19" s="151"/>
      <c r="BB19" s="151"/>
      <c r="BC19" s="151"/>
      <c r="BD19" s="151"/>
      <c r="BE19" s="151"/>
      <c r="BF19" s="151"/>
      <c r="BG19" s="151"/>
      <c r="BH19" s="151"/>
      <c r="BI19" s="149"/>
      <c r="BJ19" s="149"/>
      <c r="BK19" s="149"/>
    </row>
    <row r="20" spans="1:63" x14ac:dyDescent="0.3">
      <c r="A20" s="149" t="s">
        <v>379</v>
      </c>
      <c r="B20" s="149">
        <v>0</v>
      </c>
      <c r="C20" s="206">
        <v>1</v>
      </c>
      <c r="D20" s="206">
        <v>1</v>
      </c>
      <c r="E20" s="207">
        <v>66229115</v>
      </c>
      <c r="F20" s="206">
        <v>1</v>
      </c>
      <c r="G20" s="206">
        <v>1</v>
      </c>
      <c r="H20" s="206">
        <v>1</v>
      </c>
      <c r="I20" s="197"/>
      <c r="J20" s="206">
        <v>1</v>
      </c>
      <c r="K20" s="206">
        <v>1</v>
      </c>
      <c r="L20" s="206">
        <v>1</v>
      </c>
      <c r="M20" s="197"/>
      <c r="N20" s="206">
        <v>1</v>
      </c>
      <c r="O20" s="206">
        <v>1</v>
      </c>
      <c r="P20" s="206">
        <v>1</v>
      </c>
      <c r="Q20" s="197"/>
      <c r="R20" s="190">
        <v>1</v>
      </c>
      <c r="S20" s="208">
        <f t="shared" si="0"/>
        <v>66229115</v>
      </c>
      <c r="T20" s="189"/>
      <c r="U20" s="189"/>
      <c r="V20" s="189"/>
      <c r="W20" s="189"/>
      <c r="X20" s="189"/>
      <c r="Y20" s="151"/>
      <c r="Z20" s="151"/>
      <c r="AA20" s="151"/>
      <c r="AB20" s="151"/>
      <c r="AC20" s="151"/>
      <c r="AD20" s="151"/>
      <c r="AE20" s="151"/>
      <c r="AG20" s="149" t="s">
        <v>379</v>
      </c>
      <c r="AH20" s="149">
        <v>0</v>
      </c>
      <c r="AI20" s="149">
        <v>1</v>
      </c>
      <c r="AJ20" s="149">
        <v>1</v>
      </c>
      <c r="AK20" s="207">
        <v>67650360</v>
      </c>
      <c r="AL20" s="149">
        <v>1</v>
      </c>
      <c r="AM20" s="149">
        <v>1</v>
      </c>
      <c r="AN20" s="149"/>
      <c r="AO20" s="207">
        <v>-1421245</v>
      </c>
      <c r="AP20" s="149"/>
      <c r="AQ20" s="149"/>
      <c r="AR20" s="149">
        <v>1</v>
      </c>
      <c r="AS20" s="207">
        <v>0</v>
      </c>
      <c r="AT20" s="149"/>
      <c r="AU20" s="149"/>
      <c r="AV20" s="149">
        <v>1</v>
      </c>
      <c r="AW20" s="207">
        <v>0</v>
      </c>
      <c r="AX20" s="190">
        <v>1</v>
      </c>
      <c r="AY20" s="208">
        <f t="shared" si="1"/>
        <v>66229115</v>
      </c>
      <c r="AZ20" s="151"/>
      <c r="BA20" s="151"/>
      <c r="BB20" s="151"/>
      <c r="BC20" s="151"/>
      <c r="BD20" s="151"/>
      <c r="BE20" s="151"/>
      <c r="BF20" s="151"/>
      <c r="BG20" s="151"/>
      <c r="BH20" s="151"/>
      <c r="BI20" s="149"/>
      <c r="BJ20" s="149"/>
      <c r="BK20" s="149"/>
    </row>
    <row r="21" spans="1:63" x14ac:dyDescent="0.3">
      <c r="A21" s="149" t="s">
        <v>380</v>
      </c>
      <c r="B21" s="149">
        <v>0</v>
      </c>
      <c r="C21" s="206">
        <v>1</v>
      </c>
      <c r="D21" s="206">
        <v>1</v>
      </c>
      <c r="E21" s="207">
        <v>66229115</v>
      </c>
      <c r="F21" s="206">
        <v>1</v>
      </c>
      <c r="G21" s="206">
        <v>1</v>
      </c>
      <c r="H21" s="206">
        <v>1</v>
      </c>
      <c r="I21" s="197"/>
      <c r="J21" s="206">
        <v>1</v>
      </c>
      <c r="K21" s="206">
        <v>1</v>
      </c>
      <c r="L21" s="206">
        <v>1</v>
      </c>
      <c r="M21" s="197"/>
      <c r="N21" s="206">
        <v>1</v>
      </c>
      <c r="O21" s="206">
        <v>1</v>
      </c>
      <c r="P21" s="206">
        <v>1</v>
      </c>
      <c r="Q21" s="197"/>
      <c r="R21" s="190">
        <v>1</v>
      </c>
      <c r="S21" s="208">
        <f t="shared" si="0"/>
        <v>66229115</v>
      </c>
      <c r="T21" s="189"/>
      <c r="U21" s="189"/>
      <c r="V21" s="189"/>
      <c r="W21" s="189"/>
      <c r="X21" s="189"/>
      <c r="Y21" s="151"/>
      <c r="Z21" s="151"/>
      <c r="AA21" s="151"/>
      <c r="AB21" s="151"/>
      <c r="AC21" s="151"/>
      <c r="AD21" s="151"/>
      <c r="AE21" s="151"/>
      <c r="AG21" s="149" t="s">
        <v>380</v>
      </c>
      <c r="AH21" s="149">
        <v>0</v>
      </c>
      <c r="AI21" s="149">
        <v>1</v>
      </c>
      <c r="AJ21" s="149">
        <v>1</v>
      </c>
      <c r="AK21" s="207">
        <v>67650360</v>
      </c>
      <c r="AL21" s="149">
        <v>1</v>
      </c>
      <c r="AM21" s="149">
        <v>1</v>
      </c>
      <c r="AN21" s="149"/>
      <c r="AO21" s="207">
        <v>-1421245</v>
      </c>
      <c r="AP21" s="149"/>
      <c r="AQ21" s="149"/>
      <c r="AR21" s="149">
        <v>1</v>
      </c>
      <c r="AS21" s="207">
        <v>0</v>
      </c>
      <c r="AT21" s="149"/>
      <c r="AU21" s="149"/>
      <c r="AV21" s="149">
        <v>1</v>
      </c>
      <c r="AW21" s="207">
        <v>0</v>
      </c>
      <c r="AX21" s="190">
        <v>1</v>
      </c>
      <c r="AY21" s="208">
        <f t="shared" si="1"/>
        <v>66229115</v>
      </c>
      <c r="AZ21" s="151"/>
      <c r="BA21" s="151"/>
      <c r="BB21" s="151"/>
      <c r="BC21" s="151"/>
      <c r="BD21" s="151"/>
      <c r="BE21" s="151"/>
      <c r="BF21" s="151"/>
      <c r="BG21" s="151"/>
      <c r="BH21" s="151"/>
      <c r="BI21" s="149"/>
      <c r="BJ21" s="149"/>
      <c r="BK21" s="149"/>
    </row>
    <row r="22" spans="1:63" x14ac:dyDescent="0.3">
      <c r="A22" s="149" t="s">
        <v>381</v>
      </c>
      <c r="B22" s="149">
        <v>0</v>
      </c>
      <c r="C22" s="206">
        <v>1</v>
      </c>
      <c r="D22" s="206">
        <v>1</v>
      </c>
      <c r="E22" s="207">
        <v>66229115</v>
      </c>
      <c r="F22" s="206">
        <v>1</v>
      </c>
      <c r="G22" s="206">
        <v>1</v>
      </c>
      <c r="H22" s="206">
        <v>1</v>
      </c>
      <c r="I22" s="197"/>
      <c r="J22" s="206">
        <v>1</v>
      </c>
      <c r="K22" s="206">
        <v>1</v>
      </c>
      <c r="L22" s="206">
        <v>1</v>
      </c>
      <c r="M22" s="197"/>
      <c r="N22" s="206">
        <v>1</v>
      </c>
      <c r="O22" s="206">
        <v>1</v>
      </c>
      <c r="P22" s="206">
        <v>1</v>
      </c>
      <c r="Q22" s="197"/>
      <c r="R22" s="190">
        <v>1</v>
      </c>
      <c r="S22" s="208">
        <f t="shared" si="0"/>
        <v>66229115</v>
      </c>
      <c r="T22" s="189"/>
      <c r="U22" s="189"/>
      <c r="V22" s="189"/>
      <c r="W22" s="189"/>
      <c r="X22" s="189"/>
      <c r="Y22" s="151"/>
      <c r="Z22" s="151"/>
      <c r="AA22" s="151"/>
      <c r="AB22" s="151"/>
      <c r="AC22" s="151"/>
      <c r="AD22" s="151"/>
      <c r="AE22" s="151"/>
      <c r="AG22" s="149" t="s">
        <v>381</v>
      </c>
      <c r="AH22" s="149">
        <v>0</v>
      </c>
      <c r="AI22" s="149">
        <v>1</v>
      </c>
      <c r="AJ22" s="149">
        <v>1</v>
      </c>
      <c r="AK22" s="207">
        <v>67650360</v>
      </c>
      <c r="AL22" s="149">
        <v>1</v>
      </c>
      <c r="AM22" s="149">
        <v>1</v>
      </c>
      <c r="AN22" s="149"/>
      <c r="AO22" s="207">
        <v>-1421245</v>
      </c>
      <c r="AP22" s="149"/>
      <c r="AQ22" s="149"/>
      <c r="AR22" s="149">
        <v>1</v>
      </c>
      <c r="AS22" s="207">
        <v>0</v>
      </c>
      <c r="AT22" s="149"/>
      <c r="AU22" s="149"/>
      <c r="AV22" s="149">
        <v>1</v>
      </c>
      <c r="AW22" s="207">
        <v>0</v>
      </c>
      <c r="AX22" s="190">
        <v>1</v>
      </c>
      <c r="AY22" s="208">
        <f t="shared" si="1"/>
        <v>66229115</v>
      </c>
      <c r="AZ22" s="151"/>
      <c r="BA22" s="151"/>
      <c r="BB22" s="151"/>
      <c r="BC22" s="151"/>
      <c r="BD22" s="151"/>
      <c r="BE22" s="151"/>
      <c r="BF22" s="151"/>
      <c r="BG22" s="151"/>
      <c r="BH22" s="151"/>
      <c r="BI22" s="151"/>
      <c r="BJ22" s="151"/>
      <c r="BK22" s="151"/>
    </row>
    <row r="23" spans="1:63" x14ac:dyDescent="0.3">
      <c r="A23" s="149" t="s">
        <v>382</v>
      </c>
      <c r="B23" s="149">
        <v>0</v>
      </c>
      <c r="C23" s="206">
        <v>1</v>
      </c>
      <c r="D23" s="206">
        <v>1</v>
      </c>
      <c r="E23" s="207">
        <v>66229115</v>
      </c>
      <c r="F23" s="206">
        <v>1</v>
      </c>
      <c r="G23" s="206">
        <v>1</v>
      </c>
      <c r="H23" s="206">
        <v>1</v>
      </c>
      <c r="I23" s="197"/>
      <c r="J23" s="206">
        <v>1</v>
      </c>
      <c r="K23" s="206">
        <v>1</v>
      </c>
      <c r="L23" s="206">
        <v>1</v>
      </c>
      <c r="M23" s="197"/>
      <c r="N23" s="206">
        <v>1</v>
      </c>
      <c r="O23" s="206">
        <v>1</v>
      </c>
      <c r="P23" s="206">
        <v>1</v>
      </c>
      <c r="Q23" s="197"/>
      <c r="R23" s="190">
        <v>1</v>
      </c>
      <c r="S23" s="208">
        <f t="shared" si="0"/>
        <v>66229115</v>
      </c>
      <c r="T23" s="189"/>
      <c r="U23" s="189"/>
      <c r="V23" s="189"/>
      <c r="W23" s="189"/>
      <c r="X23" s="189"/>
      <c r="Y23" s="151"/>
      <c r="Z23" s="151"/>
      <c r="AA23" s="151"/>
      <c r="AB23" s="151"/>
      <c r="AC23" s="151"/>
      <c r="AD23" s="151"/>
      <c r="AE23" s="151"/>
      <c r="AG23" s="149" t="s">
        <v>382</v>
      </c>
      <c r="AH23" s="149">
        <v>0</v>
      </c>
      <c r="AI23" s="149">
        <v>1</v>
      </c>
      <c r="AJ23" s="149">
        <v>1</v>
      </c>
      <c r="AK23" s="207">
        <v>67650360</v>
      </c>
      <c r="AL23" s="149">
        <v>1</v>
      </c>
      <c r="AM23" s="149">
        <v>1</v>
      </c>
      <c r="AN23" s="149"/>
      <c r="AO23" s="207">
        <v>-1421245</v>
      </c>
      <c r="AP23" s="149"/>
      <c r="AQ23" s="149"/>
      <c r="AR23" s="149">
        <v>1</v>
      </c>
      <c r="AS23" s="207">
        <v>0</v>
      </c>
      <c r="AT23" s="149"/>
      <c r="AU23" s="149"/>
      <c r="AV23" s="149">
        <v>1</v>
      </c>
      <c r="AW23" s="207">
        <v>0</v>
      </c>
      <c r="AX23" s="190">
        <v>1</v>
      </c>
      <c r="AY23" s="208">
        <f t="shared" si="1"/>
        <v>66229115</v>
      </c>
      <c r="AZ23" s="151"/>
      <c r="BA23" s="151"/>
      <c r="BB23" s="151"/>
      <c r="BC23" s="151"/>
      <c r="BD23" s="151"/>
      <c r="BE23" s="151"/>
      <c r="BF23" s="151"/>
      <c r="BG23" s="151"/>
      <c r="BH23" s="151"/>
      <c r="BI23" s="151"/>
      <c r="BJ23" s="151"/>
      <c r="BK23" s="151"/>
    </row>
    <row r="24" spans="1:63" x14ac:dyDescent="0.3">
      <c r="A24" s="149" t="s">
        <v>383</v>
      </c>
      <c r="B24" s="149">
        <v>0</v>
      </c>
      <c r="C24" s="206">
        <v>1</v>
      </c>
      <c r="D24" s="206">
        <v>1</v>
      </c>
      <c r="E24" s="207">
        <v>66229115</v>
      </c>
      <c r="F24" s="206">
        <v>1</v>
      </c>
      <c r="G24" s="206">
        <v>1</v>
      </c>
      <c r="H24" s="206">
        <v>1</v>
      </c>
      <c r="I24" s="197"/>
      <c r="J24" s="206">
        <v>1</v>
      </c>
      <c r="K24" s="206">
        <v>1</v>
      </c>
      <c r="L24" s="206">
        <v>1</v>
      </c>
      <c r="M24" s="197"/>
      <c r="N24" s="206">
        <v>1</v>
      </c>
      <c r="O24" s="206">
        <v>1</v>
      </c>
      <c r="P24" s="206">
        <v>1</v>
      </c>
      <c r="Q24" s="197"/>
      <c r="R24" s="190">
        <v>1</v>
      </c>
      <c r="S24" s="208">
        <f t="shared" si="0"/>
        <v>66229115</v>
      </c>
      <c r="T24" s="189"/>
      <c r="U24" s="189"/>
      <c r="V24" s="189"/>
      <c r="W24" s="189"/>
      <c r="X24" s="189"/>
      <c r="Y24" s="151"/>
      <c r="Z24" s="151"/>
      <c r="AA24" s="151"/>
      <c r="AB24" s="151"/>
      <c r="AC24" s="151"/>
      <c r="AD24" s="151"/>
      <c r="AE24" s="151"/>
      <c r="AG24" s="149" t="s">
        <v>383</v>
      </c>
      <c r="AH24" s="149">
        <v>0</v>
      </c>
      <c r="AI24" s="149">
        <v>1</v>
      </c>
      <c r="AJ24" s="149">
        <v>1</v>
      </c>
      <c r="AK24" s="207">
        <v>67650360</v>
      </c>
      <c r="AL24" s="149">
        <v>1</v>
      </c>
      <c r="AM24" s="149">
        <v>1</v>
      </c>
      <c r="AN24" s="149"/>
      <c r="AO24" s="207">
        <v>-1421245</v>
      </c>
      <c r="AP24" s="149"/>
      <c r="AQ24" s="149"/>
      <c r="AR24" s="149">
        <v>1</v>
      </c>
      <c r="AS24" s="207">
        <v>0</v>
      </c>
      <c r="AT24" s="149"/>
      <c r="AU24" s="149"/>
      <c r="AV24" s="149">
        <v>1</v>
      </c>
      <c r="AW24" s="207">
        <v>0</v>
      </c>
      <c r="AX24" s="190">
        <v>1</v>
      </c>
      <c r="AY24" s="208">
        <f t="shared" si="1"/>
        <v>66229115</v>
      </c>
      <c r="AZ24" s="151"/>
      <c r="BA24" s="151"/>
      <c r="BB24" s="151"/>
      <c r="BC24" s="151"/>
      <c r="BD24" s="151"/>
      <c r="BE24" s="151"/>
      <c r="BF24" s="151"/>
      <c r="BG24" s="151"/>
      <c r="BH24" s="151"/>
      <c r="BI24" s="151"/>
      <c r="BJ24" s="151"/>
      <c r="BK24" s="151"/>
    </row>
    <row r="25" spans="1:63" x14ac:dyDescent="0.3">
      <c r="A25" s="149" t="s">
        <v>384</v>
      </c>
      <c r="B25" s="149">
        <v>0</v>
      </c>
      <c r="C25" s="206">
        <v>1</v>
      </c>
      <c r="D25" s="206">
        <v>1</v>
      </c>
      <c r="E25" s="207">
        <v>66229115</v>
      </c>
      <c r="F25" s="206">
        <v>1</v>
      </c>
      <c r="G25" s="206">
        <v>1</v>
      </c>
      <c r="H25" s="206">
        <v>1</v>
      </c>
      <c r="I25" s="197"/>
      <c r="J25" s="206">
        <v>1</v>
      </c>
      <c r="K25" s="206">
        <v>1</v>
      </c>
      <c r="L25" s="206">
        <v>1</v>
      </c>
      <c r="M25" s="197"/>
      <c r="N25" s="206">
        <v>1</v>
      </c>
      <c r="O25" s="206">
        <v>1</v>
      </c>
      <c r="P25" s="206">
        <v>1</v>
      </c>
      <c r="Q25" s="197"/>
      <c r="R25" s="190">
        <v>1</v>
      </c>
      <c r="S25" s="208">
        <f t="shared" si="0"/>
        <v>66229115</v>
      </c>
      <c r="T25" s="189"/>
      <c r="U25" s="189"/>
      <c r="V25" s="189"/>
      <c r="W25" s="189"/>
      <c r="X25" s="189"/>
      <c r="Y25" s="151"/>
      <c r="Z25" s="151"/>
      <c r="AA25" s="151"/>
      <c r="AB25" s="151"/>
      <c r="AC25" s="151"/>
      <c r="AD25" s="151"/>
      <c r="AE25" s="151"/>
      <c r="AG25" s="149" t="s">
        <v>384</v>
      </c>
      <c r="AH25" s="149">
        <v>0</v>
      </c>
      <c r="AI25" s="149">
        <v>1</v>
      </c>
      <c r="AJ25" s="149">
        <v>1</v>
      </c>
      <c r="AK25" s="207">
        <v>67650360</v>
      </c>
      <c r="AL25" s="149">
        <v>1</v>
      </c>
      <c r="AM25" s="149">
        <v>1</v>
      </c>
      <c r="AN25" s="149"/>
      <c r="AO25" s="207">
        <v>-1421245</v>
      </c>
      <c r="AP25" s="149"/>
      <c r="AQ25" s="149"/>
      <c r="AR25" s="149">
        <v>1</v>
      </c>
      <c r="AS25" s="207">
        <v>0</v>
      </c>
      <c r="AT25" s="149"/>
      <c r="AU25" s="149"/>
      <c r="AV25" s="149">
        <v>1</v>
      </c>
      <c r="AW25" s="207">
        <v>0</v>
      </c>
      <c r="AX25" s="190">
        <v>1</v>
      </c>
      <c r="AY25" s="208">
        <f t="shared" si="1"/>
        <v>66229115</v>
      </c>
      <c r="AZ25" s="151"/>
      <c r="BA25" s="151"/>
      <c r="BB25" s="151"/>
      <c r="BC25" s="151"/>
      <c r="BD25" s="151"/>
      <c r="BE25" s="151"/>
      <c r="BF25" s="151"/>
      <c r="BG25" s="151"/>
      <c r="BH25" s="151"/>
      <c r="BI25" s="151"/>
      <c r="BJ25" s="151"/>
      <c r="BK25" s="151"/>
    </row>
    <row r="26" spans="1:63" x14ac:dyDescent="0.3">
      <c r="A26" s="149" t="s">
        <v>385</v>
      </c>
      <c r="B26" s="149">
        <v>0</v>
      </c>
      <c r="C26" s="206">
        <v>1</v>
      </c>
      <c r="D26" s="206">
        <v>1</v>
      </c>
      <c r="E26" s="207">
        <v>66229115</v>
      </c>
      <c r="F26" s="206">
        <v>1</v>
      </c>
      <c r="G26" s="206">
        <v>1</v>
      </c>
      <c r="H26" s="206">
        <v>1</v>
      </c>
      <c r="I26" s="197"/>
      <c r="J26" s="206">
        <v>1</v>
      </c>
      <c r="K26" s="206">
        <v>1</v>
      </c>
      <c r="L26" s="206">
        <v>1</v>
      </c>
      <c r="M26" s="197"/>
      <c r="N26" s="206">
        <v>1</v>
      </c>
      <c r="O26" s="206">
        <v>1</v>
      </c>
      <c r="P26" s="206">
        <v>1</v>
      </c>
      <c r="Q26" s="197"/>
      <c r="R26" s="190">
        <v>1</v>
      </c>
      <c r="S26" s="208">
        <f t="shared" si="0"/>
        <v>66229115</v>
      </c>
      <c r="T26" s="189"/>
      <c r="U26" s="189"/>
      <c r="V26" s="189"/>
      <c r="W26" s="189"/>
      <c r="X26" s="189"/>
      <c r="Y26" s="151"/>
      <c r="Z26" s="151"/>
      <c r="AA26" s="151"/>
      <c r="AB26" s="151"/>
      <c r="AC26" s="151"/>
      <c r="AD26" s="151"/>
      <c r="AE26" s="151"/>
      <c r="AG26" s="149" t="s">
        <v>385</v>
      </c>
      <c r="AH26" s="149">
        <v>0</v>
      </c>
      <c r="AI26" s="149">
        <v>1</v>
      </c>
      <c r="AJ26" s="149">
        <v>1</v>
      </c>
      <c r="AK26" s="207">
        <v>67650360</v>
      </c>
      <c r="AL26" s="149">
        <v>1</v>
      </c>
      <c r="AM26" s="149">
        <v>1</v>
      </c>
      <c r="AN26" s="149"/>
      <c r="AO26" s="207">
        <v>-1421245</v>
      </c>
      <c r="AP26" s="149"/>
      <c r="AQ26" s="149"/>
      <c r="AR26" s="149">
        <v>1</v>
      </c>
      <c r="AS26" s="207">
        <v>0</v>
      </c>
      <c r="AT26" s="149"/>
      <c r="AU26" s="149"/>
      <c r="AV26" s="149">
        <v>1</v>
      </c>
      <c r="AW26" s="207">
        <v>0</v>
      </c>
      <c r="AX26" s="190">
        <v>1</v>
      </c>
      <c r="AY26" s="208">
        <f t="shared" si="1"/>
        <v>66229115</v>
      </c>
      <c r="AZ26" s="151"/>
      <c r="BA26" s="151"/>
      <c r="BB26" s="151"/>
      <c r="BC26" s="151"/>
      <c r="BD26" s="151"/>
      <c r="BE26" s="151"/>
      <c r="BF26" s="151"/>
      <c r="BG26" s="151"/>
      <c r="BH26" s="151"/>
      <c r="BI26" s="151"/>
      <c r="BJ26" s="151"/>
      <c r="BK26" s="151"/>
    </row>
    <row r="27" spans="1:63" x14ac:dyDescent="0.3">
      <c r="A27" s="149" t="s">
        <v>386</v>
      </c>
      <c r="B27" s="149">
        <v>0</v>
      </c>
      <c r="C27" s="206">
        <v>1</v>
      </c>
      <c r="D27" s="206">
        <v>1</v>
      </c>
      <c r="E27" s="207">
        <v>66229115</v>
      </c>
      <c r="F27" s="206">
        <v>1</v>
      </c>
      <c r="G27" s="206">
        <v>1</v>
      </c>
      <c r="H27" s="206">
        <v>1</v>
      </c>
      <c r="I27" s="197"/>
      <c r="J27" s="206">
        <v>1</v>
      </c>
      <c r="K27" s="206">
        <v>1</v>
      </c>
      <c r="L27" s="206">
        <v>1</v>
      </c>
      <c r="M27" s="197"/>
      <c r="N27" s="206">
        <v>1</v>
      </c>
      <c r="O27" s="206">
        <v>1</v>
      </c>
      <c r="P27" s="206">
        <v>1</v>
      </c>
      <c r="Q27" s="197"/>
      <c r="R27" s="190">
        <v>1</v>
      </c>
      <c r="S27" s="208">
        <f t="shared" si="0"/>
        <v>66229115</v>
      </c>
      <c r="T27" s="189"/>
      <c r="U27" s="189"/>
      <c r="V27" s="189"/>
      <c r="W27" s="189"/>
      <c r="X27" s="189"/>
      <c r="Y27" s="151"/>
      <c r="Z27" s="151"/>
      <c r="AA27" s="151"/>
      <c r="AB27" s="151"/>
      <c r="AC27" s="151"/>
      <c r="AD27" s="151"/>
      <c r="AE27" s="151"/>
      <c r="AG27" s="149" t="s">
        <v>386</v>
      </c>
      <c r="AH27" s="149">
        <v>0</v>
      </c>
      <c r="AI27" s="149">
        <v>1</v>
      </c>
      <c r="AJ27" s="149">
        <v>1</v>
      </c>
      <c r="AK27" s="207">
        <v>67650360</v>
      </c>
      <c r="AL27" s="149">
        <v>1</v>
      </c>
      <c r="AM27" s="149">
        <v>1</v>
      </c>
      <c r="AN27" s="149"/>
      <c r="AO27" s="207">
        <v>-1421245</v>
      </c>
      <c r="AP27" s="149"/>
      <c r="AQ27" s="149"/>
      <c r="AR27" s="149">
        <v>1</v>
      </c>
      <c r="AS27" s="207">
        <v>0</v>
      </c>
      <c r="AT27" s="149"/>
      <c r="AU27" s="149"/>
      <c r="AV27" s="149">
        <v>1</v>
      </c>
      <c r="AW27" s="207">
        <v>0</v>
      </c>
      <c r="AX27" s="190">
        <v>1</v>
      </c>
      <c r="AY27" s="208">
        <f t="shared" si="1"/>
        <v>66229115</v>
      </c>
      <c r="AZ27" s="151"/>
      <c r="BA27" s="151"/>
      <c r="BB27" s="151"/>
      <c r="BC27" s="151"/>
      <c r="BD27" s="151"/>
      <c r="BE27" s="151"/>
      <c r="BF27" s="151"/>
      <c r="BG27" s="151"/>
      <c r="BH27" s="151"/>
      <c r="BI27" s="151"/>
      <c r="BJ27" s="151"/>
      <c r="BK27" s="151"/>
    </row>
    <row r="28" spans="1:63" x14ac:dyDescent="0.3">
      <c r="A28" s="149" t="s">
        <v>387</v>
      </c>
      <c r="B28" s="149">
        <v>0</v>
      </c>
      <c r="C28" s="206">
        <v>1</v>
      </c>
      <c r="D28" s="206">
        <v>1</v>
      </c>
      <c r="E28" s="207">
        <v>66229115</v>
      </c>
      <c r="F28" s="206">
        <v>1</v>
      </c>
      <c r="G28" s="206">
        <v>1</v>
      </c>
      <c r="H28" s="206">
        <v>1</v>
      </c>
      <c r="I28" s="197"/>
      <c r="J28" s="206">
        <v>1</v>
      </c>
      <c r="K28" s="206">
        <v>1</v>
      </c>
      <c r="L28" s="206">
        <v>1</v>
      </c>
      <c r="M28" s="197"/>
      <c r="N28" s="206">
        <v>1</v>
      </c>
      <c r="O28" s="206">
        <v>1</v>
      </c>
      <c r="P28" s="206">
        <v>1</v>
      </c>
      <c r="Q28" s="197"/>
      <c r="R28" s="190">
        <v>1</v>
      </c>
      <c r="S28" s="208">
        <f t="shared" si="0"/>
        <v>66229115</v>
      </c>
      <c r="T28" s="189"/>
      <c r="U28" s="189"/>
      <c r="V28" s="189"/>
      <c r="W28" s="189"/>
      <c r="X28" s="189"/>
      <c r="Y28" s="151"/>
      <c r="Z28" s="151"/>
      <c r="AA28" s="151"/>
      <c r="AB28" s="151"/>
      <c r="AC28" s="151"/>
      <c r="AD28" s="151"/>
      <c r="AE28" s="151"/>
      <c r="AG28" s="149" t="s">
        <v>387</v>
      </c>
      <c r="AH28" s="149">
        <v>0</v>
      </c>
      <c r="AI28" s="149">
        <v>1</v>
      </c>
      <c r="AJ28" s="149">
        <v>1</v>
      </c>
      <c r="AK28" s="207">
        <v>67650360</v>
      </c>
      <c r="AL28" s="149">
        <v>1</v>
      </c>
      <c r="AM28" s="149">
        <v>1</v>
      </c>
      <c r="AN28" s="149"/>
      <c r="AO28" s="207">
        <v>-1421245</v>
      </c>
      <c r="AP28" s="149"/>
      <c r="AQ28" s="149"/>
      <c r="AR28" s="149">
        <v>1</v>
      </c>
      <c r="AS28" s="207">
        <v>0</v>
      </c>
      <c r="AT28" s="149"/>
      <c r="AU28" s="149"/>
      <c r="AV28" s="149">
        <v>1</v>
      </c>
      <c r="AW28" s="207">
        <v>0</v>
      </c>
      <c r="AX28" s="190">
        <v>1</v>
      </c>
      <c r="AY28" s="208">
        <f t="shared" si="1"/>
        <v>66229115</v>
      </c>
      <c r="AZ28" s="151"/>
      <c r="BA28" s="151"/>
      <c r="BB28" s="151"/>
      <c r="BC28" s="151"/>
      <c r="BD28" s="151"/>
      <c r="BE28" s="151"/>
      <c r="BF28" s="151"/>
      <c r="BG28" s="151"/>
      <c r="BH28" s="151"/>
      <c r="BI28" s="151"/>
      <c r="BJ28" s="151"/>
      <c r="BK28" s="151"/>
    </row>
    <row r="29" spans="1:63" x14ac:dyDescent="0.3">
      <c r="A29" s="149" t="s">
        <v>388</v>
      </c>
      <c r="B29" s="149">
        <v>0</v>
      </c>
      <c r="C29" s="206">
        <v>1</v>
      </c>
      <c r="D29" s="206">
        <v>1</v>
      </c>
      <c r="E29" s="207">
        <v>66229115</v>
      </c>
      <c r="F29" s="206">
        <v>1</v>
      </c>
      <c r="G29" s="206">
        <v>1</v>
      </c>
      <c r="H29" s="206">
        <v>1</v>
      </c>
      <c r="I29" s="197"/>
      <c r="J29" s="206">
        <v>1</v>
      </c>
      <c r="K29" s="206">
        <v>1</v>
      </c>
      <c r="L29" s="206">
        <v>1</v>
      </c>
      <c r="M29" s="197"/>
      <c r="N29" s="206">
        <v>1</v>
      </c>
      <c r="O29" s="206">
        <v>1</v>
      </c>
      <c r="P29" s="206">
        <v>1</v>
      </c>
      <c r="Q29" s="197"/>
      <c r="R29" s="190">
        <v>1</v>
      </c>
      <c r="S29" s="208">
        <f t="shared" si="0"/>
        <v>66229115</v>
      </c>
      <c r="T29" s="189"/>
      <c r="U29" s="189"/>
      <c r="V29" s="189"/>
      <c r="W29" s="189"/>
      <c r="X29" s="189"/>
      <c r="Y29" s="151"/>
      <c r="Z29" s="151"/>
      <c r="AA29" s="151"/>
      <c r="AB29" s="151"/>
      <c r="AC29" s="151"/>
      <c r="AD29" s="151"/>
      <c r="AE29" s="151"/>
      <c r="AG29" s="149" t="s">
        <v>388</v>
      </c>
      <c r="AH29" s="149">
        <v>0</v>
      </c>
      <c r="AI29" s="149">
        <v>1</v>
      </c>
      <c r="AJ29" s="149">
        <v>1</v>
      </c>
      <c r="AK29" s="207">
        <v>3839360</v>
      </c>
      <c r="AL29" s="149">
        <v>1</v>
      </c>
      <c r="AM29" s="149">
        <v>1</v>
      </c>
      <c r="AN29" s="149"/>
      <c r="AO29" s="207">
        <v>62389755</v>
      </c>
      <c r="AP29" s="149"/>
      <c r="AQ29" s="149"/>
      <c r="AR29" s="149">
        <v>1</v>
      </c>
      <c r="AS29" s="207">
        <v>0</v>
      </c>
      <c r="AT29" s="149"/>
      <c r="AU29" s="149"/>
      <c r="AV29" s="149">
        <v>1</v>
      </c>
      <c r="AW29" s="207">
        <v>0</v>
      </c>
      <c r="AX29" s="190">
        <v>1</v>
      </c>
      <c r="AY29" s="208">
        <f t="shared" si="1"/>
        <v>66229115</v>
      </c>
      <c r="AZ29" s="151"/>
      <c r="BA29" s="151"/>
      <c r="BB29" s="151"/>
      <c r="BC29" s="151"/>
      <c r="BD29" s="151"/>
      <c r="BE29" s="151"/>
      <c r="BF29" s="151"/>
      <c r="BG29" s="151"/>
      <c r="BH29" s="151"/>
      <c r="BI29" s="151"/>
      <c r="BJ29" s="151"/>
      <c r="BK29" s="151"/>
    </row>
    <row r="30" spans="1:63" x14ac:dyDescent="0.3">
      <c r="A30" s="149" t="s">
        <v>389</v>
      </c>
      <c r="B30" s="149">
        <v>0</v>
      </c>
      <c r="C30" s="206">
        <v>1</v>
      </c>
      <c r="D30" s="206">
        <v>1</v>
      </c>
      <c r="E30" s="207">
        <v>66229115</v>
      </c>
      <c r="F30" s="206">
        <v>1</v>
      </c>
      <c r="G30" s="206">
        <v>1</v>
      </c>
      <c r="H30" s="206">
        <v>1</v>
      </c>
      <c r="I30" s="197"/>
      <c r="J30" s="206">
        <v>1</v>
      </c>
      <c r="K30" s="206">
        <v>1</v>
      </c>
      <c r="L30" s="206">
        <v>1</v>
      </c>
      <c r="M30" s="197"/>
      <c r="N30" s="206">
        <v>1</v>
      </c>
      <c r="O30" s="206">
        <v>1</v>
      </c>
      <c r="P30" s="206">
        <v>1</v>
      </c>
      <c r="Q30" s="197"/>
      <c r="R30" s="190">
        <v>1</v>
      </c>
      <c r="S30" s="208">
        <f t="shared" si="0"/>
        <v>66229115</v>
      </c>
      <c r="T30" s="189"/>
      <c r="U30" s="189"/>
      <c r="V30" s="189"/>
      <c r="W30" s="189"/>
      <c r="X30" s="189"/>
      <c r="Y30" s="151"/>
      <c r="Z30" s="151"/>
      <c r="AA30" s="151"/>
      <c r="AB30" s="151"/>
      <c r="AC30" s="151"/>
      <c r="AD30" s="151"/>
      <c r="AE30" s="151"/>
      <c r="AG30" s="149" t="s">
        <v>389</v>
      </c>
      <c r="AH30" s="149">
        <v>0</v>
      </c>
      <c r="AI30" s="149">
        <v>1</v>
      </c>
      <c r="AJ30" s="149">
        <v>1</v>
      </c>
      <c r="AK30" s="207">
        <v>67650360</v>
      </c>
      <c r="AL30" s="149">
        <v>1</v>
      </c>
      <c r="AM30" s="149">
        <v>1</v>
      </c>
      <c r="AN30" s="149"/>
      <c r="AO30" s="207">
        <v>-1421245</v>
      </c>
      <c r="AP30" s="149"/>
      <c r="AQ30" s="149"/>
      <c r="AR30" s="149">
        <v>1</v>
      </c>
      <c r="AS30" s="207">
        <v>0</v>
      </c>
      <c r="AT30" s="149"/>
      <c r="AU30" s="149"/>
      <c r="AV30" s="149">
        <v>1</v>
      </c>
      <c r="AW30" s="207">
        <v>0</v>
      </c>
      <c r="AX30" s="190">
        <v>1</v>
      </c>
      <c r="AY30" s="208">
        <f t="shared" si="1"/>
        <v>66229115</v>
      </c>
      <c r="AZ30" s="151"/>
      <c r="BA30" s="151"/>
      <c r="BB30" s="151"/>
      <c r="BC30" s="151"/>
      <c r="BD30" s="151"/>
      <c r="BE30" s="151"/>
      <c r="BF30" s="151"/>
      <c r="BG30" s="151"/>
      <c r="BH30" s="151"/>
      <c r="BI30" s="151"/>
      <c r="BJ30" s="151"/>
      <c r="BK30" s="151"/>
    </row>
    <row r="31" spans="1:63" x14ac:dyDescent="0.3">
      <c r="A31" s="149" t="s">
        <v>390</v>
      </c>
      <c r="B31" s="149">
        <v>0</v>
      </c>
      <c r="C31" s="206">
        <v>1</v>
      </c>
      <c r="D31" s="206">
        <v>1</v>
      </c>
      <c r="E31" s="207">
        <v>66229115</v>
      </c>
      <c r="F31" s="206">
        <v>1</v>
      </c>
      <c r="G31" s="206">
        <v>1</v>
      </c>
      <c r="H31" s="206">
        <v>1</v>
      </c>
      <c r="I31" s="197"/>
      <c r="J31" s="206">
        <v>1</v>
      </c>
      <c r="K31" s="206">
        <v>1</v>
      </c>
      <c r="L31" s="206">
        <v>1</v>
      </c>
      <c r="M31" s="197"/>
      <c r="N31" s="206">
        <v>1</v>
      </c>
      <c r="O31" s="206">
        <v>1</v>
      </c>
      <c r="P31" s="206">
        <v>1</v>
      </c>
      <c r="Q31" s="197"/>
      <c r="R31" s="190">
        <v>1</v>
      </c>
      <c r="S31" s="208">
        <f t="shared" si="0"/>
        <v>66229115</v>
      </c>
      <c r="T31" s="189"/>
      <c r="U31" s="189"/>
      <c r="V31" s="189"/>
      <c r="W31" s="189"/>
      <c r="X31" s="189"/>
      <c r="Y31" s="151"/>
      <c r="Z31" s="151"/>
      <c r="AA31" s="151"/>
      <c r="AB31" s="151"/>
      <c r="AC31" s="151"/>
      <c r="AD31" s="151"/>
      <c r="AE31" s="151"/>
      <c r="AG31" s="149" t="s">
        <v>390</v>
      </c>
      <c r="AH31" s="149">
        <v>0</v>
      </c>
      <c r="AI31" s="149">
        <v>1</v>
      </c>
      <c r="AJ31" s="149">
        <v>1</v>
      </c>
      <c r="AK31" s="207">
        <v>67650360</v>
      </c>
      <c r="AL31" s="149">
        <v>1</v>
      </c>
      <c r="AM31" s="149">
        <v>1</v>
      </c>
      <c r="AN31" s="149"/>
      <c r="AO31" s="207">
        <v>-1421245</v>
      </c>
      <c r="AP31" s="149"/>
      <c r="AQ31" s="149"/>
      <c r="AR31" s="149">
        <v>1</v>
      </c>
      <c r="AS31" s="207">
        <v>0</v>
      </c>
      <c r="AT31" s="149"/>
      <c r="AU31" s="149"/>
      <c r="AV31" s="149">
        <v>1</v>
      </c>
      <c r="AW31" s="207">
        <v>0</v>
      </c>
      <c r="AX31" s="190">
        <v>1</v>
      </c>
      <c r="AY31" s="208">
        <f t="shared" si="1"/>
        <v>66229115</v>
      </c>
      <c r="AZ31" s="151"/>
      <c r="BA31" s="151"/>
      <c r="BB31" s="151"/>
      <c r="BC31" s="151"/>
      <c r="BD31" s="151"/>
      <c r="BE31" s="151"/>
      <c r="BF31" s="151"/>
      <c r="BG31" s="151"/>
      <c r="BH31" s="151"/>
      <c r="BI31" s="151"/>
      <c r="BJ31" s="151"/>
      <c r="BK31" s="151"/>
    </row>
    <row r="32" spans="1:63" x14ac:dyDescent="0.3">
      <c r="A32" s="153" t="s">
        <v>391</v>
      </c>
      <c r="B32" s="150">
        <f>SUM(B11:B31)</f>
        <v>0</v>
      </c>
      <c r="C32" s="150">
        <f t="shared" ref="C32:AE32" si="2">SUM(C11:C31)</f>
        <v>20</v>
      </c>
      <c r="D32" s="150">
        <f t="shared" si="2"/>
        <v>20</v>
      </c>
      <c r="E32" s="208">
        <f>SUM(E11:E31)</f>
        <v>1324582300</v>
      </c>
      <c r="F32" s="150">
        <f t="shared" si="2"/>
        <v>20</v>
      </c>
      <c r="G32" s="150">
        <f t="shared" si="2"/>
        <v>20</v>
      </c>
      <c r="H32" s="150">
        <f t="shared" si="2"/>
        <v>20</v>
      </c>
      <c r="I32" s="198">
        <f>SUM(I11:I31)</f>
        <v>0</v>
      </c>
      <c r="J32" s="150">
        <f t="shared" si="2"/>
        <v>20</v>
      </c>
      <c r="K32" s="150">
        <f t="shared" si="2"/>
        <v>20</v>
      </c>
      <c r="L32" s="150">
        <f t="shared" si="2"/>
        <v>20</v>
      </c>
      <c r="M32" s="198">
        <f>SUM(M11:M31)</f>
        <v>0</v>
      </c>
      <c r="N32" s="150">
        <f t="shared" si="2"/>
        <v>20</v>
      </c>
      <c r="O32" s="150">
        <f t="shared" si="2"/>
        <v>20</v>
      </c>
      <c r="P32" s="150">
        <f t="shared" si="2"/>
        <v>20</v>
      </c>
      <c r="Q32" s="198">
        <f>SUM(Q11:Q31)</f>
        <v>0</v>
      </c>
      <c r="R32" s="150">
        <f t="shared" si="2"/>
        <v>20</v>
      </c>
      <c r="S32" s="208">
        <f t="shared" si="2"/>
        <v>1324582300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391</v>
      </c>
      <c r="AH32" s="150">
        <f t="shared" ref="AH32:AW32" si="3">SUM(AH11:AH31)</f>
        <v>0</v>
      </c>
      <c r="AI32" s="150">
        <f t="shared" si="3"/>
        <v>20</v>
      </c>
      <c r="AJ32" s="150">
        <f t="shared" si="3"/>
        <v>20</v>
      </c>
      <c r="AK32" s="208">
        <f>SUM(AK11:AK31)</f>
        <v>1289196200</v>
      </c>
      <c r="AL32" s="150">
        <f t="shared" si="3"/>
        <v>20</v>
      </c>
      <c r="AM32" s="150">
        <f t="shared" si="3"/>
        <v>20</v>
      </c>
      <c r="AN32" s="150">
        <f t="shared" si="3"/>
        <v>0</v>
      </c>
      <c r="AO32" s="198">
        <f t="shared" si="3"/>
        <v>35386100</v>
      </c>
      <c r="AP32" s="150">
        <f t="shared" si="3"/>
        <v>0</v>
      </c>
      <c r="AQ32" s="150">
        <f t="shared" si="3"/>
        <v>0</v>
      </c>
      <c r="AR32" s="150">
        <f t="shared" si="3"/>
        <v>20</v>
      </c>
      <c r="AS32" s="198">
        <f t="shared" si="3"/>
        <v>0</v>
      </c>
      <c r="AT32" s="150">
        <f t="shared" si="3"/>
        <v>0</v>
      </c>
      <c r="AU32" s="150">
        <f t="shared" si="3"/>
        <v>0</v>
      </c>
      <c r="AV32" s="150">
        <f t="shared" si="3"/>
        <v>20</v>
      </c>
      <c r="AW32" s="198">
        <f t="shared" si="3"/>
        <v>0</v>
      </c>
      <c r="AX32" s="191">
        <f t="shared" ref="AX32:BK32" si="4">SUM(AX11:AX31)</f>
        <v>20</v>
      </c>
      <c r="AY32" s="208">
        <f t="shared" si="4"/>
        <v>1324582300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0</v>
      </c>
      <c r="BJ32" s="150">
        <f t="shared" si="4"/>
        <v>0</v>
      </c>
      <c r="BK32" s="150">
        <f t="shared" si="4"/>
        <v>0</v>
      </c>
    </row>
    <row r="33" spans="1:63" x14ac:dyDescent="0.3">
      <c r="AK33" s="237"/>
      <c r="AL33" s="234"/>
    </row>
    <row r="34" spans="1:63" x14ac:dyDescent="0.3">
      <c r="AO34" s="235"/>
      <c r="AP34" s="235"/>
    </row>
    <row r="35" spans="1:63" ht="30" customHeight="1" x14ac:dyDescent="0.3">
      <c r="A35" s="653" t="s">
        <v>352</v>
      </c>
      <c r="B35" s="192" t="s">
        <v>30</v>
      </c>
      <c r="C35" s="192" t="s">
        <v>31</v>
      </c>
      <c r="D35" s="650" t="s">
        <v>32</v>
      </c>
      <c r="E35" s="651"/>
      <c r="F35" s="192" t="s">
        <v>33</v>
      </c>
      <c r="G35" s="192" t="s">
        <v>34</v>
      </c>
      <c r="H35" s="650" t="s">
        <v>35</v>
      </c>
      <c r="I35" s="651"/>
      <c r="J35" s="192" t="s">
        <v>36</v>
      </c>
      <c r="K35" s="192" t="s">
        <v>37</v>
      </c>
      <c r="L35" s="650" t="s">
        <v>8</v>
      </c>
      <c r="M35" s="651"/>
      <c r="N35" s="192" t="s">
        <v>38</v>
      </c>
      <c r="O35" s="192" t="s">
        <v>39</v>
      </c>
      <c r="P35" s="650" t="s">
        <v>40</v>
      </c>
      <c r="Q35" s="651"/>
      <c r="R35" s="650" t="s">
        <v>353</v>
      </c>
      <c r="S35" s="651"/>
      <c r="T35" s="650" t="s">
        <v>354</v>
      </c>
      <c r="U35" s="652"/>
      <c r="V35" s="652"/>
      <c r="W35" s="652"/>
      <c r="X35" s="652"/>
      <c r="Y35" s="651"/>
      <c r="Z35" s="650" t="s">
        <v>355</v>
      </c>
      <c r="AA35" s="652"/>
      <c r="AB35" s="652"/>
      <c r="AC35" s="652"/>
      <c r="AD35" s="652"/>
      <c r="AE35" s="651"/>
      <c r="AG35" s="653" t="s">
        <v>352</v>
      </c>
      <c r="AH35" s="192" t="s">
        <v>30</v>
      </c>
      <c r="AI35" s="192" t="s">
        <v>31</v>
      </c>
      <c r="AJ35" s="650" t="s">
        <v>32</v>
      </c>
      <c r="AK35" s="651"/>
      <c r="AL35" s="192" t="s">
        <v>33</v>
      </c>
      <c r="AM35" s="192" t="s">
        <v>34</v>
      </c>
      <c r="AN35" s="650" t="s">
        <v>35</v>
      </c>
      <c r="AO35" s="651"/>
      <c r="AP35" s="192" t="s">
        <v>36</v>
      </c>
      <c r="AQ35" s="192" t="s">
        <v>37</v>
      </c>
      <c r="AR35" s="650" t="s">
        <v>8</v>
      </c>
      <c r="AS35" s="651"/>
      <c r="AT35" s="192" t="s">
        <v>38</v>
      </c>
      <c r="AU35" s="192" t="s">
        <v>39</v>
      </c>
      <c r="AV35" s="650" t="s">
        <v>40</v>
      </c>
      <c r="AW35" s="651"/>
      <c r="AX35" s="650" t="s">
        <v>353</v>
      </c>
      <c r="AY35" s="651"/>
      <c r="AZ35" s="650" t="s">
        <v>354</v>
      </c>
      <c r="BA35" s="652"/>
      <c r="BB35" s="652"/>
      <c r="BC35" s="652"/>
      <c r="BD35" s="652"/>
      <c r="BE35" s="651"/>
      <c r="BF35" s="650" t="s">
        <v>355</v>
      </c>
      <c r="BG35" s="652"/>
      <c r="BH35" s="652"/>
      <c r="BI35" s="652"/>
      <c r="BJ35" s="652"/>
      <c r="BK35" s="651"/>
    </row>
    <row r="36" spans="1:63" ht="36" customHeight="1" x14ac:dyDescent="0.3">
      <c r="A36" s="654"/>
      <c r="B36" s="119" t="s">
        <v>356</v>
      </c>
      <c r="C36" s="119" t="s">
        <v>356</v>
      </c>
      <c r="D36" s="119" t="s">
        <v>356</v>
      </c>
      <c r="E36" s="119" t="s">
        <v>357</v>
      </c>
      <c r="F36" s="119" t="s">
        <v>356</v>
      </c>
      <c r="G36" s="119" t="s">
        <v>356</v>
      </c>
      <c r="H36" s="119" t="s">
        <v>356</v>
      </c>
      <c r="I36" s="119" t="s">
        <v>357</v>
      </c>
      <c r="J36" s="119" t="s">
        <v>356</v>
      </c>
      <c r="K36" s="119" t="s">
        <v>356</v>
      </c>
      <c r="L36" s="119" t="s">
        <v>356</v>
      </c>
      <c r="M36" s="119" t="s">
        <v>357</v>
      </c>
      <c r="N36" s="119" t="s">
        <v>356</v>
      </c>
      <c r="O36" s="119" t="s">
        <v>356</v>
      </c>
      <c r="P36" s="119" t="s">
        <v>356</v>
      </c>
      <c r="Q36" s="119" t="s">
        <v>357</v>
      </c>
      <c r="R36" s="119" t="s">
        <v>356</v>
      </c>
      <c r="S36" s="119" t="s">
        <v>357</v>
      </c>
      <c r="T36" s="187" t="s">
        <v>358</v>
      </c>
      <c r="U36" s="187" t="s">
        <v>359</v>
      </c>
      <c r="V36" s="187" t="s">
        <v>360</v>
      </c>
      <c r="W36" s="187" t="s">
        <v>361</v>
      </c>
      <c r="X36" s="188" t="s">
        <v>362</v>
      </c>
      <c r="Y36" s="187" t="s">
        <v>363</v>
      </c>
      <c r="Z36" s="119" t="s">
        <v>364</v>
      </c>
      <c r="AA36" s="148" t="s">
        <v>365</v>
      </c>
      <c r="AB36" s="119" t="s">
        <v>366</v>
      </c>
      <c r="AC36" s="119" t="s">
        <v>367</v>
      </c>
      <c r="AD36" s="119" t="s">
        <v>368</v>
      </c>
      <c r="AE36" s="119" t="s">
        <v>369</v>
      </c>
      <c r="AG36" s="654"/>
      <c r="AH36" s="119" t="s">
        <v>356</v>
      </c>
      <c r="AI36" s="119" t="s">
        <v>356</v>
      </c>
      <c r="AJ36" s="119" t="s">
        <v>356</v>
      </c>
      <c r="AK36" s="119" t="s">
        <v>357</v>
      </c>
      <c r="AL36" s="119" t="s">
        <v>356</v>
      </c>
      <c r="AM36" s="119" t="s">
        <v>356</v>
      </c>
      <c r="AN36" s="119" t="s">
        <v>356</v>
      </c>
      <c r="AO36" s="119" t="s">
        <v>357</v>
      </c>
      <c r="AP36" s="119" t="s">
        <v>356</v>
      </c>
      <c r="AQ36" s="119" t="s">
        <v>356</v>
      </c>
      <c r="AR36" s="119" t="s">
        <v>356</v>
      </c>
      <c r="AS36" s="119" t="s">
        <v>357</v>
      </c>
      <c r="AT36" s="119" t="s">
        <v>356</v>
      </c>
      <c r="AU36" s="119" t="s">
        <v>356</v>
      </c>
      <c r="AV36" s="119" t="s">
        <v>356</v>
      </c>
      <c r="AW36" s="119" t="s">
        <v>357</v>
      </c>
      <c r="AX36" s="119" t="s">
        <v>356</v>
      </c>
      <c r="AY36" s="119" t="s">
        <v>357</v>
      </c>
      <c r="AZ36" s="187" t="s">
        <v>358</v>
      </c>
      <c r="BA36" s="187" t="s">
        <v>359</v>
      </c>
      <c r="BB36" s="187" t="s">
        <v>360</v>
      </c>
      <c r="BC36" s="187" t="s">
        <v>361</v>
      </c>
      <c r="BD36" s="188" t="s">
        <v>362</v>
      </c>
      <c r="BE36" s="187" t="s">
        <v>363</v>
      </c>
      <c r="BF36" s="185" t="s">
        <v>364</v>
      </c>
      <c r="BG36" s="186" t="s">
        <v>365</v>
      </c>
      <c r="BH36" s="185" t="s">
        <v>366</v>
      </c>
      <c r="BI36" s="185" t="s">
        <v>367</v>
      </c>
      <c r="BJ36" s="185" t="s">
        <v>368</v>
      </c>
      <c r="BK36" s="185" t="s">
        <v>369</v>
      </c>
    </row>
    <row r="37" spans="1:63" x14ac:dyDescent="0.3">
      <c r="A37" s="149" t="s">
        <v>370</v>
      </c>
      <c r="B37" s="149"/>
      <c r="C37" s="149"/>
      <c r="D37" s="149"/>
      <c r="E37" s="197"/>
      <c r="F37" s="149"/>
      <c r="G37" s="149"/>
      <c r="H37" s="149"/>
      <c r="I37" s="197"/>
      <c r="J37" s="149"/>
      <c r="K37" s="149"/>
      <c r="L37" s="149"/>
      <c r="M37" s="197"/>
      <c r="N37" s="149"/>
      <c r="O37" s="149"/>
      <c r="P37" s="149"/>
      <c r="Q37" s="197"/>
      <c r="R37" s="190">
        <f t="shared" ref="R37:R57" si="5">B37+C37+D37+F37+G37+H37+J37+K37+L37+N37+O37+P37</f>
        <v>0</v>
      </c>
      <c r="S37" s="156">
        <f>+E37+I37+M37+Q37</f>
        <v>0</v>
      </c>
      <c r="T37" s="189"/>
      <c r="U37" s="189"/>
      <c r="V37" s="189"/>
      <c r="W37" s="189"/>
      <c r="X37" s="189"/>
      <c r="Y37" s="151"/>
      <c r="Z37" s="151"/>
      <c r="AA37" s="151"/>
      <c r="AB37" s="151"/>
      <c r="AC37" s="151"/>
      <c r="AD37" s="151"/>
      <c r="AE37" s="152"/>
      <c r="AG37" s="149" t="s">
        <v>370</v>
      </c>
      <c r="AH37" s="149"/>
      <c r="AI37" s="149"/>
      <c r="AJ37" s="149"/>
      <c r="AK37" s="197"/>
      <c r="AL37" s="149"/>
      <c r="AM37" s="149"/>
      <c r="AN37" s="149"/>
      <c r="AO37" s="197"/>
      <c r="AP37" s="149"/>
      <c r="AQ37" s="149"/>
      <c r="AR37" s="149"/>
      <c r="AS37" s="197"/>
      <c r="AT37" s="149"/>
      <c r="AU37" s="149"/>
      <c r="AV37" s="149"/>
      <c r="AW37" s="197"/>
      <c r="AX37" s="190">
        <f t="shared" ref="AX37:AX57" si="6">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3">
      <c r="A38" s="149" t="s">
        <v>371</v>
      </c>
      <c r="B38" s="149"/>
      <c r="C38" s="149"/>
      <c r="D38" s="149"/>
      <c r="E38" s="197"/>
      <c r="F38" s="149"/>
      <c r="G38" s="149"/>
      <c r="H38" s="149"/>
      <c r="I38" s="197"/>
      <c r="J38" s="149"/>
      <c r="K38" s="149"/>
      <c r="L38" s="149"/>
      <c r="M38" s="197"/>
      <c r="N38" s="149"/>
      <c r="O38" s="149"/>
      <c r="P38" s="149"/>
      <c r="Q38" s="197"/>
      <c r="R38" s="190">
        <f t="shared" si="5"/>
        <v>0</v>
      </c>
      <c r="S38" s="156">
        <f t="shared" ref="S38:S57" si="7">+E38+I38+M38+Q38</f>
        <v>0</v>
      </c>
      <c r="T38" s="189"/>
      <c r="U38" s="189"/>
      <c r="V38" s="189"/>
      <c r="W38" s="189"/>
      <c r="X38" s="189"/>
      <c r="Y38" s="151"/>
      <c r="Z38" s="151"/>
      <c r="AA38" s="151"/>
      <c r="AB38" s="151"/>
      <c r="AC38" s="151"/>
      <c r="AD38" s="151"/>
      <c r="AE38" s="151"/>
      <c r="AG38" s="149" t="s">
        <v>371</v>
      </c>
      <c r="AH38" s="149"/>
      <c r="AI38" s="149"/>
      <c r="AJ38" s="149"/>
      <c r="AK38" s="197"/>
      <c r="AL38" s="149"/>
      <c r="AM38" s="149"/>
      <c r="AN38" s="149"/>
      <c r="AO38" s="197"/>
      <c r="AP38" s="149"/>
      <c r="AQ38" s="149"/>
      <c r="AR38" s="149"/>
      <c r="AS38" s="197"/>
      <c r="AT38" s="149"/>
      <c r="AU38" s="149"/>
      <c r="AV38" s="149"/>
      <c r="AW38" s="197"/>
      <c r="AX38" s="190">
        <f t="shared" si="6"/>
        <v>0</v>
      </c>
      <c r="AY38" s="156">
        <f t="shared" ref="AY38:AY57" si="8">+AK38+AO38+AS38+AW38</f>
        <v>0</v>
      </c>
      <c r="AZ38" s="151"/>
      <c r="BA38" s="151"/>
      <c r="BB38" s="151"/>
      <c r="BC38" s="151"/>
      <c r="BD38" s="151"/>
      <c r="BE38" s="151"/>
      <c r="BF38" s="151"/>
      <c r="BG38" s="151"/>
      <c r="BH38" s="151"/>
      <c r="BI38" s="151"/>
      <c r="BJ38" s="151"/>
      <c r="BK38" s="151"/>
    </row>
    <row r="39" spans="1:63" x14ac:dyDescent="0.3">
      <c r="A39" s="149" t="s">
        <v>372</v>
      </c>
      <c r="B39" s="149"/>
      <c r="C39" s="149"/>
      <c r="D39" s="149"/>
      <c r="E39" s="197"/>
      <c r="F39" s="149"/>
      <c r="G39" s="149"/>
      <c r="H39" s="149"/>
      <c r="I39" s="197"/>
      <c r="J39" s="149"/>
      <c r="K39" s="149"/>
      <c r="L39" s="149"/>
      <c r="M39" s="197"/>
      <c r="N39" s="149"/>
      <c r="O39" s="149"/>
      <c r="P39" s="149"/>
      <c r="Q39" s="197"/>
      <c r="R39" s="190">
        <f t="shared" si="5"/>
        <v>0</v>
      </c>
      <c r="S39" s="156">
        <f t="shared" si="7"/>
        <v>0</v>
      </c>
      <c r="T39" s="189"/>
      <c r="U39" s="189"/>
      <c r="V39" s="189"/>
      <c r="W39" s="189"/>
      <c r="X39" s="189"/>
      <c r="Y39" s="151"/>
      <c r="Z39" s="151"/>
      <c r="AA39" s="151"/>
      <c r="AB39" s="151"/>
      <c r="AC39" s="151"/>
      <c r="AD39" s="151"/>
      <c r="AE39" s="151"/>
      <c r="AG39" s="149" t="s">
        <v>372</v>
      </c>
      <c r="AH39" s="149"/>
      <c r="AI39" s="149"/>
      <c r="AJ39" s="149"/>
      <c r="AK39" s="197"/>
      <c r="AL39" s="149"/>
      <c r="AM39" s="149"/>
      <c r="AN39" s="149"/>
      <c r="AO39" s="197"/>
      <c r="AP39" s="149"/>
      <c r="AQ39" s="149"/>
      <c r="AR39" s="149"/>
      <c r="AS39" s="197"/>
      <c r="AT39" s="149"/>
      <c r="AU39" s="149"/>
      <c r="AV39" s="149"/>
      <c r="AW39" s="197"/>
      <c r="AX39" s="190">
        <f t="shared" si="6"/>
        <v>0</v>
      </c>
      <c r="AY39" s="156">
        <f t="shared" si="8"/>
        <v>0</v>
      </c>
      <c r="AZ39" s="151"/>
      <c r="BA39" s="151"/>
      <c r="BB39" s="151"/>
      <c r="BC39" s="151"/>
      <c r="BD39" s="151"/>
      <c r="BE39" s="151"/>
      <c r="BF39" s="151"/>
      <c r="BG39" s="151"/>
      <c r="BH39" s="151"/>
      <c r="BI39" s="151"/>
      <c r="BJ39" s="151"/>
      <c r="BK39" s="151"/>
    </row>
    <row r="40" spans="1:63" x14ac:dyDescent="0.3">
      <c r="A40" s="149" t="s">
        <v>373</v>
      </c>
      <c r="B40" s="149"/>
      <c r="C40" s="149"/>
      <c r="D40" s="149"/>
      <c r="E40" s="197"/>
      <c r="F40" s="149"/>
      <c r="G40" s="149"/>
      <c r="H40" s="149"/>
      <c r="I40" s="197"/>
      <c r="J40" s="149"/>
      <c r="K40" s="149"/>
      <c r="L40" s="149"/>
      <c r="M40" s="197"/>
      <c r="N40" s="149"/>
      <c r="O40" s="149"/>
      <c r="P40" s="149"/>
      <c r="Q40" s="197"/>
      <c r="R40" s="190">
        <f t="shared" si="5"/>
        <v>0</v>
      </c>
      <c r="S40" s="156">
        <f t="shared" si="7"/>
        <v>0</v>
      </c>
      <c r="T40" s="189"/>
      <c r="U40" s="189"/>
      <c r="V40" s="189"/>
      <c r="W40" s="189"/>
      <c r="X40" s="189"/>
      <c r="Y40" s="151"/>
      <c r="Z40" s="151"/>
      <c r="AA40" s="151"/>
      <c r="AB40" s="151"/>
      <c r="AC40" s="151"/>
      <c r="AD40" s="151"/>
      <c r="AE40" s="151"/>
      <c r="AG40" s="149" t="s">
        <v>373</v>
      </c>
      <c r="AH40" s="149"/>
      <c r="AI40" s="149"/>
      <c r="AJ40" s="149"/>
      <c r="AK40" s="197"/>
      <c r="AL40" s="149"/>
      <c r="AM40" s="149"/>
      <c r="AN40" s="149"/>
      <c r="AO40" s="197"/>
      <c r="AP40" s="149"/>
      <c r="AQ40" s="149"/>
      <c r="AR40" s="149"/>
      <c r="AS40" s="197"/>
      <c r="AT40" s="149"/>
      <c r="AU40" s="149"/>
      <c r="AV40" s="149"/>
      <c r="AW40" s="197"/>
      <c r="AX40" s="190">
        <f t="shared" si="6"/>
        <v>0</v>
      </c>
      <c r="AY40" s="156">
        <f t="shared" si="8"/>
        <v>0</v>
      </c>
      <c r="AZ40" s="151"/>
      <c r="BA40" s="151"/>
      <c r="BB40" s="151"/>
      <c r="BC40" s="151"/>
      <c r="BD40" s="151"/>
      <c r="BE40" s="151"/>
      <c r="BF40" s="151"/>
      <c r="BG40" s="151"/>
      <c r="BH40" s="151"/>
      <c r="BI40" s="151"/>
      <c r="BJ40" s="151"/>
      <c r="BK40" s="151"/>
    </row>
    <row r="41" spans="1:63" x14ac:dyDescent="0.3">
      <c r="A41" s="149" t="s">
        <v>374</v>
      </c>
      <c r="B41" s="149"/>
      <c r="C41" s="149"/>
      <c r="D41" s="149"/>
      <c r="E41" s="197"/>
      <c r="F41" s="149"/>
      <c r="G41" s="149"/>
      <c r="H41" s="149"/>
      <c r="I41" s="197"/>
      <c r="J41" s="149"/>
      <c r="K41" s="149"/>
      <c r="L41" s="149"/>
      <c r="M41" s="197"/>
      <c r="N41" s="149"/>
      <c r="O41" s="149"/>
      <c r="P41" s="149"/>
      <c r="Q41" s="197"/>
      <c r="R41" s="190">
        <f t="shared" si="5"/>
        <v>0</v>
      </c>
      <c r="S41" s="156">
        <f t="shared" si="7"/>
        <v>0</v>
      </c>
      <c r="T41" s="189"/>
      <c r="U41" s="189"/>
      <c r="V41" s="189"/>
      <c r="W41" s="189"/>
      <c r="X41" s="189"/>
      <c r="Y41" s="151"/>
      <c r="Z41" s="151"/>
      <c r="AA41" s="151"/>
      <c r="AB41" s="151"/>
      <c r="AC41" s="151"/>
      <c r="AD41" s="151"/>
      <c r="AE41" s="151"/>
      <c r="AG41" s="149" t="s">
        <v>374</v>
      </c>
      <c r="AH41" s="149"/>
      <c r="AI41" s="149"/>
      <c r="AJ41" s="149"/>
      <c r="AK41" s="197"/>
      <c r="AL41" s="149"/>
      <c r="AM41" s="149"/>
      <c r="AN41" s="149"/>
      <c r="AO41" s="197"/>
      <c r="AP41" s="149"/>
      <c r="AQ41" s="149"/>
      <c r="AR41" s="149"/>
      <c r="AS41" s="197"/>
      <c r="AT41" s="149"/>
      <c r="AU41" s="149"/>
      <c r="AV41" s="149"/>
      <c r="AW41" s="197"/>
      <c r="AX41" s="190">
        <f t="shared" si="6"/>
        <v>0</v>
      </c>
      <c r="AY41" s="156">
        <f t="shared" si="8"/>
        <v>0</v>
      </c>
      <c r="AZ41" s="151"/>
      <c r="BA41" s="151"/>
      <c r="BB41" s="151"/>
      <c r="BC41" s="151"/>
      <c r="BD41" s="151"/>
      <c r="BE41" s="151"/>
      <c r="BF41" s="151"/>
      <c r="BG41" s="151"/>
      <c r="BH41" s="151"/>
      <c r="BI41" s="151"/>
      <c r="BJ41" s="151"/>
      <c r="BK41" s="151"/>
    </row>
    <row r="42" spans="1:63" x14ac:dyDescent="0.3">
      <c r="A42" s="149" t="s">
        <v>375</v>
      </c>
      <c r="B42" s="149"/>
      <c r="C42" s="149"/>
      <c r="D42" s="149"/>
      <c r="E42" s="197"/>
      <c r="F42" s="149"/>
      <c r="G42" s="149"/>
      <c r="H42" s="149"/>
      <c r="I42" s="197"/>
      <c r="J42" s="149"/>
      <c r="K42" s="149"/>
      <c r="L42" s="149"/>
      <c r="M42" s="197"/>
      <c r="N42" s="149"/>
      <c r="O42" s="149"/>
      <c r="P42" s="149"/>
      <c r="Q42" s="197"/>
      <c r="R42" s="190">
        <f t="shared" si="5"/>
        <v>0</v>
      </c>
      <c r="S42" s="156">
        <f t="shared" si="7"/>
        <v>0</v>
      </c>
      <c r="T42" s="189"/>
      <c r="U42" s="189"/>
      <c r="V42" s="189"/>
      <c r="W42" s="189"/>
      <c r="X42" s="189"/>
      <c r="Y42" s="151"/>
      <c r="Z42" s="151"/>
      <c r="AA42" s="151"/>
      <c r="AB42" s="151"/>
      <c r="AC42" s="151"/>
      <c r="AD42" s="151"/>
      <c r="AE42" s="151"/>
      <c r="AG42" s="149" t="s">
        <v>375</v>
      </c>
      <c r="AH42" s="149"/>
      <c r="AI42" s="149"/>
      <c r="AJ42" s="149"/>
      <c r="AK42" s="197"/>
      <c r="AL42" s="149"/>
      <c r="AM42" s="149"/>
      <c r="AN42" s="149"/>
      <c r="AO42" s="197"/>
      <c r="AP42" s="149"/>
      <c r="AQ42" s="149"/>
      <c r="AR42" s="149"/>
      <c r="AS42" s="197"/>
      <c r="AT42" s="149"/>
      <c r="AU42" s="149"/>
      <c r="AV42" s="149"/>
      <c r="AW42" s="197"/>
      <c r="AX42" s="190">
        <f t="shared" si="6"/>
        <v>0</v>
      </c>
      <c r="AY42" s="156">
        <f t="shared" si="8"/>
        <v>0</v>
      </c>
      <c r="AZ42" s="151"/>
      <c r="BA42" s="151"/>
      <c r="BB42" s="151"/>
      <c r="BC42" s="151"/>
      <c r="BD42" s="151"/>
      <c r="BE42" s="151"/>
      <c r="BF42" s="151"/>
      <c r="BG42" s="151"/>
      <c r="BH42" s="151"/>
      <c r="BI42" s="151"/>
      <c r="BJ42" s="151"/>
      <c r="BK42" s="151"/>
    </row>
    <row r="43" spans="1:63" x14ac:dyDescent="0.3">
      <c r="A43" s="149" t="s">
        <v>376</v>
      </c>
      <c r="B43" s="149"/>
      <c r="C43" s="149"/>
      <c r="D43" s="149"/>
      <c r="E43" s="197"/>
      <c r="F43" s="149"/>
      <c r="G43" s="149"/>
      <c r="H43" s="149"/>
      <c r="I43" s="197"/>
      <c r="J43" s="149"/>
      <c r="K43" s="149"/>
      <c r="L43" s="149"/>
      <c r="M43" s="197"/>
      <c r="N43" s="149"/>
      <c r="O43" s="149"/>
      <c r="P43" s="149"/>
      <c r="Q43" s="197"/>
      <c r="R43" s="190">
        <f t="shared" si="5"/>
        <v>0</v>
      </c>
      <c r="S43" s="156">
        <f t="shared" si="7"/>
        <v>0</v>
      </c>
      <c r="T43" s="189"/>
      <c r="U43" s="189"/>
      <c r="V43" s="189"/>
      <c r="W43" s="189"/>
      <c r="X43" s="189"/>
      <c r="Y43" s="151"/>
      <c r="Z43" s="151"/>
      <c r="AA43" s="151"/>
      <c r="AB43" s="151"/>
      <c r="AC43" s="151"/>
      <c r="AD43" s="151"/>
      <c r="AE43" s="151"/>
      <c r="AG43" s="149" t="s">
        <v>376</v>
      </c>
      <c r="AH43" s="149"/>
      <c r="AI43" s="149"/>
      <c r="AJ43" s="149"/>
      <c r="AK43" s="197"/>
      <c r="AL43" s="149"/>
      <c r="AM43" s="149"/>
      <c r="AN43" s="149"/>
      <c r="AO43" s="197"/>
      <c r="AP43" s="149"/>
      <c r="AQ43" s="149"/>
      <c r="AR43" s="149"/>
      <c r="AS43" s="197"/>
      <c r="AT43" s="149"/>
      <c r="AU43" s="149"/>
      <c r="AV43" s="149"/>
      <c r="AW43" s="197"/>
      <c r="AX43" s="190">
        <f t="shared" si="6"/>
        <v>0</v>
      </c>
      <c r="AY43" s="156">
        <f t="shared" si="8"/>
        <v>0</v>
      </c>
      <c r="AZ43" s="151"/>
      <c r="BA43" s="151"/>
      <c r="BB43" s="151"/>
      <c r="BC43" s="151"/>
      <c r="BD43" s="151"/>
      <c r="BE43" s="151"/>
      <c r="BF43" s="151"/>
      <c r="BG43" s="151"/>
      <c r="BH43" s="151"/>
      <c r="BI43" s="151"/>
      <c r="BJ43" s="151"/>
      <c r="BK43" s="151"/>
    </row>
    <row r="44" spans="1:63" x14ac:dyDescent="0.3">
      <c r="A44" s="149" t="s">
        <v>377</v>
      </c>
      <c r="B44" s="149"/>
      <c r="C44" s="149"/>
      <c r="D44" s="149"/>
      <c r="E44" s="197"/>
      <c r="F44" s="149"/>
      <c r="G44" s="149"/>
      <c r="H44" s="149"/>
      <c r="I44" s="197"/>
      <c r="J44" s="149"/>
      <c r="K44" s="149"/>
      <c r="L44" s="149"/>
      <c r="M44" s="197"/>
      <c r="N44" s="149"/>
      <c r="O44" s="149"/>
      <c r="P44" s="149"/>
      <c r="Q44" s="197"/>
      <c r="R44" s="190">
        <f t="shared" si="5"/>
        <v>0</v>
      </c>
      <c r="S44" s="156">
        <f t="shared" si="7"/>
        <v>0</v>
      </c>
      <c r="T44" s="189"/>
      <c r="U44" s="189"/>
      <c r="V44" s="189"/>
      <c r="W44" s="189"/>
      <c r="X44" s="189"/>
      <c r="Y44" s="151"/>
      <c r="Z44" s="151"/>
      <c r="AA44" s="151"/>
      <c r="AB44" s="151"/>
      <c r="AC44" s="151"/>
      <c r="AD44" s="151"/>
      <c r="AE44" s="151"/>
      <c r="AG44" s="149" t="s">
        <v>377</v>
      </c>
      <c r="AH44" s="149"/>
      <c r="AI44" s="149"/>
      <c r="AJ44" s="149"/>
      <c r="AK44" s="197"/>
      <c r="AL44" s="149"/>
      <c r="AM44" s="149"/>
      <c r="AN44" s="149"/>
      <c r="AO44" s="197"/>
      <c r="AP44" s="149"/>
      <c r="AQ44" s="149"/>
      <c r="AR44" s="149"/>
      <c r="AS44" s="197"/>
      <c r="AT44" s="149"/>
      <c r="AU44" s="149"/>
      <c r="AV44" s="149"/>
      <c r="AW44" s="197"/>
      <c r="AX44" s="190">
        <f t="shared" si="6"/>
        <v>0</v>
      </c>
      <c r="AY44" s="156">
        <f t="shared" si="8"/>
        <v>0</v>
      </c>
      <c r="AZ44" s="151"/>
      <c r="BA44" s="151"/>
      <c r="BB44" s="151"/>
      <c r="BC44" s="151"/>
      <c r="BD44" s="151"/>
      <c r="BE44" s="151"/>
      <c r="BF44" s="151"/>
      <c r="BG44" s="151"/>
      <c r="BH44" s="151"/>
      <c r="BI44" s="151"/>
      <c r="BJ44" s="151"/>
      <c r="BK44" s="151"/>
    </row>
    <row r="45" spans="1:63" x14ac:dyDescent="0.3">
      <c r="A45" s="149" t="s">
        <v>378</v>
      </c>
      <c r="B45" s="149"/>
      <c r="C45" s="149"/>
      <c r="D45" s="149"/>
      <c r="E45" s="197"/>
      <c r="F45" s="149"/>
      <c r="G45" s="149"/>
      <c r="H45" s="149"/>
      <c r="I45" s="197"/>
      <c r="J45" s="149"/>
      <c r="K45" s="149"/>
      <c r="L45" s="149"/>
      <c r="M45" s="197"/>
      <c r="N45" s="149"/>
      <c r="O45" s="149"/>
      <c r="P45" s="149"/>
      <c r="Q45" s="197"/>
      <c r="R45" s="190">
        <f t="shared" si="5"/>
        <v>0</v>
      </c>
      <c r="S45" s="156">
        <f t="shared" si="7"/>
        <v>0</v>
      </c>
      <c r="T45" s="189"/>
      <c r="U45" s="189"/>
      <c r="V45" s="189"/>
      <c r="W45" s="189"/>
      <c r="X45" s="189"/>
      <c r="Y45" s="151"/>
      <c r="Z45" s="151"/>
      <c r="AA45" s="151"/>
      <c r="AB45" s="151"/>
      <c r="AC45" s="151"/>
      <c r="AD45" s="151"/>
      <c r="AE45" s="151"/>
      <c r="AG45" s="149" t="s">
        <v>378</v>
      </c>
      <c r="AH45" s="149"/>
      <c r="AI45" s="149"/>
      <c r="AJ45" s="149"/>
      <c r="AK45" s="197"/>
      <c r="AL45" s="149"/>
      <c r="AM45" s="149"/>
      <c r="AN45" s="149"/>
      <c r="AO45" s="197"/>
      <c r="AP45" s="149"/>
      <c r="AQ45" s="149"/>
      <c r="AR45" s="149"/>
      <c r="AS45" s="197"/>
      <c r="AT45" s="149"/>
      <c r="AU45" s="149"/>
      <c r="AV45" s="149"/>
      <c r="AW45" s="197"/>
      <c r="AX45" s="190">
        <f t="shared" si="6"/>
        <v>0</v>
      </c>
      <c r="AY45" s="156">
        <f t="shared" si="8"/>
        <v>0</v>
      </c>
      <c r="AZ45" s="151"/>
      <c r="BA45" s="151"/>
      <c r="BB45" s="151"/>
      <c r="BC45" s="151"/>
      <c r="BD45" s="151"/>
      <c r="BE45" s="151"/>
      <c r="BF45" s="151"/>
      <c r="BG45" s="151"/>
      <c r="BH45" s="151"/>
      <c r="BI45" s="149"/>
      <c r="BJ45" s="149"/>
      <c r="BK45" s="149"/>
    </row>
    <row r="46" spans="1:63" x14ac:dyDescent="0.3">
      <c r="A46" s="149" t="s">
        <v>379</v>
      </c>
      <c r="B46" s="149"/>
      <c r="C46" s="149"/>
      <c r="D46" s="149"/>
      <c r="E46" s="197"/>
      <c r="F46" s="149"/>
      <c r="G46" s="149"/>
      <c r="H46" s="149"/>
      <c r="I46" s="197"/>
      <c r="J46" s="149"/>
      <c r="K46" s="149"/>
      <c r="L46" s="149"/>
      <c r="M46" s="197"/>
      <c r="N46" s="149"/>
      <c r="O46" s="149"/>
      <c r="P46" s="149"/>
      <c r="Q46" s="197"/>
      <c r="R46" s="190">
        <f t="shared" si="5"/>
        <v>0</v>
      </c>
      <c r="S46" s="156">
        <f t="shared" si="7"/>
        <v>0</v>
      </c>
      <c r="T46" s="189"/>
      <c r="U46" s="189"/>
      <c r="V46" s="189"/>
      <c r="W46" s="189"/>
      <c r="X46" s="189"/>
      <c r="Y46" s="151"/>
      <c r="Z46" s="151"/>
      <c r="AA46" s="151"/>
      <c r="AB46" s="151"/>
      <c r="AC46" s="151"/>
      <c r="AD46" s="151"/>
      <c r="AE46" s="151"/>
      <c r="AG46" s="149" t="s">
        <v>379</v>
      </c>
      <c r="AH46" s="149"/>
      <c r="AI46" s="149"/>
      <c r="AJ46" s="149"/>
      <c r="AK46" s="197"/>
      <c r="AL46" s="149"/>
      <c r="AM46" s="149"/>
      <c r="AN46" s="149"/>
      <c r="AO46" s="197"/>
      <c r="AP46" s="149"/>
      <c r="AQ46" s="149"/>
      <c r="AR46" s="149"/>
      <c r="AS46" s="197"/>
      <c r="AT46" s="149"/>
      <c r="AU46" s="149"/>
      <c r="AV46" s="149"/>
      <c r="AW46" s="197"/>
      <c r="AX46" s="190">
        <f t="shared" si="6"/>
        <v>0</v>
      </c>
      <c r="AY46" s="156">
        <f t="shared" si="8"/>
        <v>0</v>
      </c>
      <c r="AZ46" s="151"/>
      <c r="BA46" s="151"/>
      <c r="BB46" s="151"/>
      <c r="BC46" s="151"/>
      <c r="BD46" s="151"/>
      <c r="BE46" s="151"/>
      <c r="BF46" s="151"/>
      <c r="BG46" s="151"/>
      <c r="BH46" s="151"/>
      <c r="BI46" s="149"/>
      <c r="BJ46" s="149"/>
      <c r="BK46" s="149"/>
    </row>
    <row r="47" spans="1:63" x14ac:dyDescent="0.3">
      <c r="A47" s="149" t="s">
        <v>380</v>
      </c>
      <c r="B47" s="149"/>
      <c r="C47" s="149"/>
      <c r="D47" s="149"/>
      <c r="E47" s="197"/>
      <c r="F47" s="149"/>
      <c r="G47" s="149"/>
      <c r="H47" s="149"/>
      <c r="I47" s="197"/>
      <c r="J47" s="149"/>
      <c r="K47" s="149"/>
      <c r="L47" s="149"/>
      <c r="M47" s="197"/>
      <c r="N47" s="149"/>
      <c r="O47" s="149"/>
      <c r="P47" s="149"/>
      <c r="Q47" s="197"/>
      <c r="R47" s="190">
        <f t="shared" si="5"/>
        <v>0</v>
      </c>
      <c r="S47" s="156">
        <f t="shared" si="7"/>
        <v>0</v>
      </c>
      <c r="T47" s="189"/>
      <c r="U47" s="189"/>
      <c r="V47" s="189"/>
      <c r="W47" s="189"/>
      <c r="X47" s="189"/>
      <c r="Y47" s="151"/>
      <c r="Z47" s="151"/>
      <c r="AA47" s="151"/>
      <c r="AB47" s="151"/>
      <c r="AC47" s="151"/>
      <c r="AD47" s="151"/>
      <c r="AE47" s="151"/>
      <c r="AG47" s="149" t="s">
        <v>380</v>
      </c>
      <c r="AH47" s="149"/>
      <c r="AI47" s="149"/>
      <c r="AJ47" s="149"/>
      <c r="AK47" s="197"/>
      <c r="AL47" s="149"/>
      <c r="AM47" s="149"/>
      <c r="AN47" s="149"/>
      <c r="AO47" s="197"/>
      <c r="AP47" s="149"/>
      <c r="AQ47" s="149"/>
      <c r="AR47" s="149"/>
      <c r="AS47" s="197"/>
      <c r="AT47" s="149"/>
      <c r="AU47" s="149"/>
      <c r="AV47" s="149"/>
      <c r="AW47" s="197"/>
      <c r="AX47" s="190">
        <f t="shared" si="6"/>
        <v>0</v>
      </c>
      <c r="AY47" s="156">
        <f t="shared" si="8"/>
        <v>0</v>
      </c>
      <c r="AZ47" s="151"/>
      <c r="BA47" s="151"/>
      <c r="BB47" s="151"/>
      <c r="BC47" s="151"/>
      <c r="BD47" s="151"/>
      <c r="BE47" s="151"/>
      <c r="BF47" s="151"/>
      <c r="BG47" s="151"/>
      <c r="BH47" s="151"/>
      <c r="BI47" s="149"/>
      <c r="BJ47" s="149"/>
      <c r="BK47" s="149"/>
    </row>
    <row r="48" spans="1:63" x14ac:dyDescent="0.3">
      <c r="A48" s="149" t="s">
        <v>381</v>
      </c>
      <c r="B48" s="149"/>
      <c r="C48" s="149"/>
      <c r="D48" s="149"/>
      <c r="E48" s="197"/>
      <c r="F48" s="149"/>
      <c r="G48" s="149"/>
      <c r="H48" s="149"/>
      <c r="I48" s="197"/>
      <c r="J48" s="149"/>
      <c r="K48" s="149"/>
      <c r="L48" s="149"/>
      <c r="M48" s="197"/>
      <c r="N48" s="149"/>
      <c r="O48" s="149"/>
      <c r="P48" s="149"/>
      <c r="Q48" s="197"/>
      <c r="R48" s="190">
        <f t="shared" si="5"/>
        <v>0</v>
      </c>
      <c r="S48" s="156">
        <f t="shared" si="7"/>
        <v>0</v>
      </c>
      <c r="T48" s="189"/>
      <c r="U48" s="189"/>
      <c r="V48" s="189"/>
      <c r="W48" s="189"/>
      <c r="X48" s="189"/>
      <c r="Y48" s="151"/>
      <c r="Z48" s="151"/>
      <c r="AA48" s="151"/>
      <c r="AB48" s="151"/>
      <c r="AC48" s="151"/>
      <c r="AD48" s="151"/>
      <c r="AE48" s="151"/>
      <c r="AG48" s="149" t="s">
        <v>381</v>
      </c>
      <c r="AH48" s="149"/>
      <c r="AI48" s="149"/>
      <c r="AJ48" s="149"/>
      <c r="AK48" s="197"/>
      <c r="AL48" s="149"/>
      <c r="AM48" s="149"/>
      <c r="AN48" s="149"/>
      <c r="AO48" s="197"/>
      <c r="AP48" s="149"/>
      <c r="AQ48" s="149"/>
      <c r="AR48" s="149"/>
      <c r="AS48" s="197"/>
      <c r="AT48" s="149"/>
      <c r="AU48" s="149"/>
      <c r="AV48" s="149"/>
      <c r="AW48" s="197"/>
      <c r="AX48" s="190">
        <f t="shared" si="6"/>
        <v>0</v>
      </c>
      <c r="AY48" s="156">
        <f t="shared" si="8"/>
        <v>0</v>
      </c>
      <c r="AZ48" s="151"/>
      <c r="BA48" s="151"/>
      <c r="BB48" s="151"/>
      <c r="BC48" s="151"/>
      <c r="BD48" s="151"/>
      <c r="BE48" s="151"/>
      <c r="BF48" s="151"/>
      <c r="BG48" s="151"/>
      <c r="BH48" s="151"/>
      <c r="BI48" s="151"/>
      <c r="BJ48" s="151"/>
      <c r="BK48" s="151"/>
    </row>
    <row r="49" spans="1:63" x14ac:dyDescent="0.3">
      <c r="A49" s="149" t="s">
        <v>382</v>
      </c>
      <c r="B49" s="149"/>
      <c r="C49" s="149"/>
      <c r="D49" s="149"/>
      <c r="E49" s="197"/>
      <c r="F49" s="149"/>
      <c r="G49" s="149"/>
      <c r="H49" s="149"/>
      <c r="I49" s="197"/>
      <c r="J49" s="149"/>
      <c r="K49" s="149"/>
      <c r="L49" s="149"/>
      <c r="M49" s="197"/>
      <c r="N49" s="149"/>
      <c r="O49" s="149"/>
      <c r="P49" s="149"/>
      <c r="Q49" s="197"/>
      <c r="R49" s="190">
        <f t="shared" si="5"/>
        <v>0</v>
      </c>
      <c r="S49" s="156">
        <f t="shared" si="7"/>
        <v>0</v>
      </c>
      <c r="T49" s="189"/>
      <c r="U49" s="189"/>
      <c r="V49" s="189"/>
      <c r="W49" s="189"/>
      <c r="X49" s="189"/>
      <c r="Y49" s="151"/>
      <c r="Z49" s="151"/>
      <c r="AA49" s="151"/>
      <c r="AB49" s="151"/>
      <c r="AC49" s="151"/>
      <c r="AD49" s="151"/>
      <c r="AE49" s="151"/>
      <c r="AG49" s="149" t="s">
        <v>382</v>
      </c>
      <c r="AH49" s="149"/>
      <c r="AI49" s="149"/>
      <c r="AJ49" s="149"/>
      <c r="AK49" s="197"/>
      <c r="AL49" s="149"/>
      <c r="AM49" s="149"/>
      <c r="AN49" s="149"/>
      <c r="AO49" s="197"/>
      <c r="AP49" s="149"/>
      <c r="AQ49" s="149"/>
      <c r="AR49" s="149"/>
      <c r="AS49" s="197"/>
      <c r="AT49" s="149"/>
      <c r="AU49" s="149"/>
      <c r="AV49" s="149"/>
      <c r="AW49" s="197"/>
      <c r="AX49" s="190">
        <f t="shared" si="6"/>
        <v>0</v>
      </c>
      <c r="AY49" s="156">
        <f t="shared" si="8"/>
        <v>0</v>
      </c>
      <c r="AZ49" s="151"/>
      <c r="BA49" s="151"/>
      <c r="BB49" s="151"/>
      <c r="BC49" s="151"/>
      <c r="BD49" s="151"/>
      <c r="BE49" s="151"/>
      <c r="BF49" s="151"/>
      <c r="BG49" s="151"/>
      <c r="BH49" s="151"/>
      <c r="BI49" s="151"/>
      <c r="BJ49" s="151"/>
      <c r="BK49" s="151"/>
    </row>
    <row r="50" spans="1:63" x14ac:dyDescent="0.3">
      <c r="A50" s="149" t="s">
        <v>383</v>
      </c>
      <c r="B50" s="149"/>
      <c r="C50" s="149"/>
      <c r="D50" s="149"/>
      <c r="E50" s="197"/>
      <c r="F50" s="149"/>
      <c r="G50" s="149"/>
      <c r="H50" s="149"/>
      <c r="I50" s="197"/>
      <c r="J50" s="149"/>
      <c r="K50" s="149"/>
      <c r="L50" s="149"/>
      <c r="M50" s="197"/>
      <c r="N50" s="149"/>
      <c r="O50" s="149"/>
      <c r="P50" s="149"/>
      <c r="Q50" s="197"/>
      <c r="R50" s="190">
        <f t="shared" si="5"/>
        <v>0</v>
      </c>
      <c r="S50" s="156">
        <f t="shared" si="7"/>
        <v>0</v>
      </c>
      <c r="T50" s="189"/>
      <c r="U50" s="189"/>
      <c r="V50" s="189"/>
      <c r="W50" s="189"/>
      <c r="X50" s="189"/>
      <c r="Y50" s="151"/>
      <c r="Z50" s="151"/>
      <c r="AA50" s="151"/>
      <c r="AB50" s="151"/>
      <c r="AC50" s="151"/>
      <c r="AD50" s="151"/>
      <c r="AE50" s="151"/>
      <c r="AG50" s="149" t="s">
        <v>383</v>
      </c>
      <c r="AH50" s="149"/>
      <c r="AI50" s="149"/>
      <c r="AJ50" s="149"/>
      <c r="AK50" s="197"/>
      <c r="AL50" s="149"/>
      <c r="AM50" s="149"/>
      <c r="AN50" s="149"/>
      <c r="AO50" s="197"/>
      <c r="AP50" s="149"/>
      <c r="AQ50" s="149"/>
      <c r="AR50" s="149"/>
      <c r="AS50" s="197"/>
      <c r="AT50" s="149"/>
      <c r="AU50" s="149"/>
      <c r="AV50" s="149"/>
      <c r="AW50" s="197"/>
      <c r="AX50" s="190">
        <f t="shared" si="6"/>
        <v>0</v>
      </c>
      <c r="AY50" s="156">
        <f t="shared" si="8"/>
        <v>0</v>
      </c>
      <c r="AZ50" s="151"/>
      <c r="BA50" s="151"/>
      <c r="BB50" s="151"/>
      <c r="BC50" s="151"/>
      <c r="BD50" s="151"/>
      <c r="BE50" s="151"/>
      <c r="BF50" s="151"/>
      <c r="BG50" s="151"/>
      <c r="BH50" s="151"/>
      <c r="BI50" s="151"/>
      <c r="BJ50" s="151"/>
      <c r="BK50" s="151"/>
    </row>
    <row r="51" spans="1:63" x14ac:dyDescent="0.3">
      <c r="A51" s="149" t="s">
        <v>384</v>
      </c>
      <c r="B51" s="149"/>
      <c r="C51" s="149"/>
      <c r="D51" s="149"/>
      <c r="E51" s="197"/>
      <c r="F51" s="149"/>
      <c r="G51" s="149"/>
      <c r="H51" s="149"/>
      <c r="I51" s="197"/>
      <c r="J51" s="149"/>
      <c r="K51" s="149"/>
      <c r="L51" s="149"/>
      <c r="M51" s="197"/>
      <c r="N51" s="149"/>
      <c r="O51" s="149"/>
      <c r="P51" s="149"/>
      <c r="Q51" s="197"/>
      <c r="R51" s="190">
        <f t="shared" si="5"/>
        <v>0</v>
      </c>
      <c r="S51" s="156">
        <f t="shared" si="7"/>
        <v>0</v>
      </c>
      <c r="T51" s="189"/>
      <c r="U51" s="189"/>
      <c r="V51" s="189"/>
      <c r="W51" s="189"/>
      <c r="X51" s="189"/>
      <c r="Y51" s="151"/>
      <c r="Z51" s="151"/>
      <c r="AA51" s="151"/>
      <c r="AB51" s="151"/>
      <c r="AC51" s="151"/>
      <c r="AD51" s="151"/>
      <c r="AE51" s="151"/>
      <c r="AG51" s="149" t="s">
        <v>384</v>
      </c>
      <c r="AH51" s="149"/>
      <c r="AI51" s="149"/>
      <c r="AJ51" s="149"/>
      <c r="AK51" s="197"/>
      <c r="AL51" s="149"/>
      <c r="AM51" s="149"/>
      <c r="AN51" s="149"/>
      <c r="AO51" s="197"/>
      <c r="AP51" s="149"/>
      <c r="AQ51" s="149"/>
      <c r="AR51" s="149"/>
      <c r="AS51" s="197"/>
      <c r="AT51" s="149"/>
      <c r="AU51" s="149"/>
      <c r="AV51" s="149"/>
      <c r="AW51" s="197"/>
      <c r="AX51" s="190">
        <f t="shared" si="6"/>
        <v>0</v>
      </c>
      <c r="AY51" s="156">
        <f t="shared" si="8"/>
        <v>0</v>
      </c>
      <c r="AZ51" s="151"/>
      <c r="BA51" s="151"/>
      <c r="BB51" s="151"/>
      <c r="BC51" s="151"/>
      <c r="BD51" s="151"/>
      <c r="BE51" s="151"/>
      <c r="BF51" s="151"/>
      <c r="BG51" s="151"/>
      <c r="BH51" s="151"/>
      <c r="BI51" s="151"/>
      <c r="BJ51" s="151"/>
      <c r="BK51" s="151"/>
    </row>
    <row r="52" spans="1:63" x14ac:dyDescent="0.3">
      <c r="A52" s="149" t="s">
        <v>385</v>
      </c>
      <c r="B52" s="149"/>
      <c r="C52" s="149"/>
      <c r="D52" s="149"/>
      <c r="E52" s="197"/>
      <c r="F52" s="149"/>
      <c r="G52" s="149"/>
      <c r="H52" s="149"/>
      <c r="I52" s="197"/>
      <c r="J52" s="149"/>
      <c r="K52" s="149"/>
      <c r="L52" s="149"/>
      <c r="M52" s="197"/>
      <c r="N52" s="149"/>
      <c r="O52" s="149"/>
      <c r="P52" s="149"/>
      <c r="Q52" s="197"/>
      <c r="R52" s="190">
        <f t="shared" si="5"/>
        <v>0</v>
      </c>
      <c r="S52" s="156">
        <f t="shared" si="7"/>
        <v>0</v>
      </c>
      <c r="T52" s="189"/>
      <c r="U52" s="189"/>
      <c r="V52" s="189"/>
      <c r="W52" s="189"/>
      <c r="X52" s="189"/>
      <c r="Y52" s="151"/>
      <c r="Z52" s="151"/>
      <c r="AA52" s="151"/>
      <c r="AB52" s="151"/>
      <c r="AC52" s="151"/>
      <c r="AD52" s="151"/>
      <c r="AE52" s="151"/>
      <c r="AG52" s="149" t="s">
        <v>385</v>
      </c>
      <c r="AH52" s="149"/>
      <c r="AI52" s="149"/>
      <c r="AJ52" s="149"/>
      <c r="AK52" s="197"/>
      <c r="AL52" s="149"/>
      <c r="AM52" s="149"/>
      <c r="AN52" s="149"/>
      <c r="AO52" s="197"/>
      <c r="AP52" s="149"/>
      <c r="AQ52" s="149"/>
      <c r="AR52" s="149"/>
      <c r="AS52" s="197"/>
      <c r="AT52" s="149"/>
      <c r="AU52" s="149"/>
      <c r="AV52" s="149"/>
      <c r="AW52" s="197"/>
      <c r="AX52" s="190">
        <f t="shared" si="6"/>
        <v>0</v>
      </c>
      <c r="AY52" s="156">
        <f t="shared" si="8"/>
        <v>0</v>
      </c>
      <c r="AZ52" s="151"/>
      <c r="BA52" s="151"/>
      <c r="BB52" s="151"/>
      <c r="BC52" s="151"/>
      <c r="BD52" s="151"/>
      <c r="BE52" s="151"/>
      <c r="BF52" s="151"/>
      <c r="BG52" s="151"/>
      <c r="BH52" s="151"/>
      <c r="BI52" s="151"/>
      <c r="BJ52" s="151"/>
      <c r="BK52" s="151"/>
    </row>
    <row r="53" spans="1:63" x14ac:dyDescent="0.3">
      <c r="A53" s="149" t="s">
        <v>386</v>
      </c>
      <c r="B53" s="149"/>
      <c r="C53" s="149"/>
      <c r="D53" s="149"/>
      <c r="E53" s="197"/>
      <c r="F53" s="149"/>
      <c r="G53" s="149"/>
      <c r="H53" s="149"/>
      <c r="I53" s="197"/>
      <c r="J53" s="149"/>
      <c r="K53" s="149"/>
      <c r="L53" s="149"/>
      <c r="M53" s="197"/>
      <c r="N53" s="149"/>
      <c r="O53" s="149"/>
      <c r="P53" s="149"/>
      <c r="Q53" s="197"/>
      <c r="R53" s="190">
        <f t="shared" si="5"/>
        <v>0</v>
      </c>
      <c r="S53" s="156">
        <f t="shared" si="7"/>
        <v>0</v>
      </c>
      <c r="T53" s="189"/>
      <c r="U53" s="189"/>
      <c r="V53" s="189"/>
      <c r="W53" s="189"/>
      <c r="X53" s="189"/>
      <c r="Y53" s="151"/>
      <c r="Z53" s="151"/>
      <c r="AA53" s="151"/>
      <c r="AB53" s="151"/>
      <c r="AC53" s="151"/>
      <c r="AD53" s="151"/>
      <c r="AE53" s="151"/>
      <c r="AG53" s="149" t="s">
        <v>386</v>
      </c>
      <c r="AH53" s="149"/>
      <c r="AI53" s="149"/>
      <c r="AJ53" s="149"/>
      <c r="AK53" s="197"/>
      <c r="AL53" s="149"/>
      <c r="AM53" s="149"/>
      <c r="AN53" s="149"/>
      <c r="AO53" s="197"/>
      <c r="AP53" s="149"/>
      <c r="AQ53" s="149"/>
      <c r="AR53" s="149"/>
      <c r="AS53" s="197"/>
      <c r="AT53" s="149"/>
      <c r="AU53" s="149"/>
      <c r="AV53" s="149"/>
      <c r="AW53" s="197"/>
      <c r="AX53" s="190">
        <f t="shared" si="6"/>
        <v>0</v>
      </c>
      <c r="AY53" s="156">
        <f t="shared" si="8"/>
        <v>0</v>
      </c>
      <c r="AZ53" s="151"/>
      <c r="BA53" s="151"/>
      <c r="BB53" s="151"/>
      <c r="BC53" s="151"/>
      <c r="BD53" s="151"/>
      <c r="BE53" s="151"/>
      <c r="BF53" s="151"/>
      <c r="BG53" s="151"/>
      <c r="BH53" s="151"/>
      <c r="BI53" s="151"/>
      <c r="BJ53" s="151"/>
      <c r="BK53" s="151"/>
    </row>
    <row r="54" spans="1:63" x14ac:dyDescent="0.3">
      <c r="A54" s="149" t="s">
        <v>387</v>
      </c>
      <c r="B54" s="149"/>
      <c r="C54" s="149"/>
      <c r="D54" s="149"/>
      <c r="E54" s="197"/>
      <c r="F54" s="149"/>
      <c r="G54" s="149"/>
      <c r="H54" s="149"/>
      <c r="I54" s="197"/>
      <c r="J54" s="149"/>
      <c r="K54" s="149"/>
      <c r="L54" s="149"/>
      <c r="M54" s="197"/>
      <c r="N54" s="149"/>
      <c r="O54" s="149"/>
      <c r="P54" s="149"/>
      <c r="Q54" s="197"/>
      <c r="R54" s="190">
        <f t="shared" si="5"/>
        <v>0</v>
      </c>
      <c r="S54" s="156">
        <f t="shared" si="7"/>
        <v>0</v>
      </c>
      <c r="T54" s="189"/>
      <c r="U54" s="189"/>
      <c r="V54" s="189"/>
      <c r="W54" s="189"/>
      <c r="X54" s="189"/>
      <c r="Y54" s="151"/>
      <c r="Z54" s="151"/>
      <c r="AA54" s="151"/>
      <c r="AB54" s="151"/>
      <c r="AC54" s="151"/>
      <c r="AD54" s="151"/>
      <c r="AE54" s="151"/>
      <c r="AG54" s="149" t="s">
        <v>387</v>
      </c>
      <c r="AH54" s="149"/>
      <c r="AI54" s="149"/>
      <c r="AJ54" s="149"/>
      <c r="AK54" s="197"/>
      <c r="AL54" s="149"/>
      <c r="AM54" s="149"/>
      <c r="AN54" s="149"/>
      <c r="AO54" s="197"/>
      <c r="AP54" s="149"/>
      <c r="AQ54" s="149"/>
      <c r="AR54" s="149"/>
      <c r="AS54" s="197"/>
      <c r="AT54" s="149"/>
      <c r="AU54" s="149"/>
      <c r="AV54" s="149"/>
      <c r="AW54" s="197"/>
      <c r="AX54" s="190">
        <f t="shared" si="6"/>
        <v>0</v>
      </c>
      <c r="AY54" s="156">
        <f t="shared" si="8"/>
        <v>0</v>
      </c>
      <c r="AZ54" s="151"/>
      <c r="BA54" s="151"/>
      <c r="BB54" s="151"/>
      <c r="BC54" s="151"/>
      <c r="BD54" s="151"/>
      <c r="BE54" s="151"/>
      <c r="BF54" s="151"/>
      <c r="BG54" s="151"/>
      <c r="BH54" s="151"/>
      <c r="BI54" s="151"/>
      <c r="BJ54" s="151"/>
      <c r="BK54" s="151"/>
    </row>
    <row r="55" spans="1:63" x14ac:dyDescent="0.3">
      <c r="A55" s="149" t="s">
        <v>388</v>
      </c>
      <c r="B55" s="149"/>
      <c r="C55" s="149"/>
      <c r="D55" s="149"/>
      <c r="E55" s="197"/>
      <c r="F55" s="149"/>
      <c r="G55" s="149"/>
      <c r="H55" s="149"/>
      <c r="I55" s="197"/>
      <c r="J55" s="149"/>
      <c r="K55" s="149"/>
      <c r="L55" s="149"/>
      <c r="M55" s="197"/>
      <c r="N55" s="149"/>
      <c r="O55" s="149"/>
      <c r="P55" s="149"/>
      <c r="Q55" s="197"/>
      <c r="R55" s="190">
        <f t="shared" si="5"/>
        <v>0</v>
      </c>
      <c r="S55" s="156">
        <f t="shared" si="7"/>
        <v>0</v>
      </c>
      <c r="T55" s="189"/>
      <c r="U55" s="189"/>
      <c r="V55" s="189"/>
      <c r="W55" s="189"/>
      <c r="X55" s="189"/>
      <c r="Y55" s="151"/>
      <c r="Z55" s="151"/>
      <c r="AA55" s="151"/>
      <c r="AB55" s="151"/>
      <c r="AC55" s="151"/>
      <c r="AD55" s="151"/>
      <c r="AE55" s="151"/>
      <c r="AG55" s="149" t="s">
        <v>388</v>
      </c>
      <c r="AH55" s="149"/>
      <c r="AI55" s="149"/>
      <c r="AJ55" s="149"/>
      <c r="AK55" s="197"/>
      <c r="AL55" s="149"/>
      <c r="AM55" s="149"/>
      <c r="AN55" s="149"/>
      <c r="AO55" s="197"/>
      <c r="AP55" s="149"/>
      <c r="AQ55" s="149"/>
      <c r="AR55" s="149"/>
      <c r="AS55" s="197"/>
      <c r="AT55" s="149"/>
      <c r="AU55" s="149"/>
      <c r="AV55" s="149"/>
      <c r="AW55" s="197"/>
      <c r="AX55" s="190">
        <f t="shared" si="6"/>
        <v>0</v>
      </c>
      <c r="AY55" s="156">
        <f t="shared" si="8"/>
        <v>0</v>
      </c>
      <c r="AZ55" s="151"/>
      <c r="BA55" s="151"/>
      <c r="BB55" s="151"/>
      <c r="BC55" s="151"/>
      <c r="BD55" s="151"/>
      <c r="BE55" s="151"/>
      <c r="BF55" s="151"/>
      <c r="BG55" s="151"/>
      <c r="BH55" s="151"/>
      <c r="BI55" s="151"/>
      <c r="BJ55" s="151"/>
      <c r="BK55" s="151"/>
    </row>
    <row r="56" spans="1:63" x14ac:dyDescent="0.3">
      <c r="A56" s="149" t="s">
        <v>389</v>
      </c>
      <c r="B56" s="149"/>
      <c r="C56" s="149"/>
      <c r="D56" s="149"/>
      <c r="E56" s="197"/>
      <c r="F56" s="149"/>
      <c r="G56" s="149"/>
      <c r="H56" s="149"/>
      <c r="I56" s="197"/>
      <c r="J56" s="149"/>
      <c r="K56" s="149"/>
      <c r="L56" s="149"/>
      <c r="M56" s="197"/>
      <c r="N56" s="149"/>
      <c r="O56" s="149"/>
      <c r="P56" s="149"/>
      <c r="Q56" s="197"/>
      <c r="R56" s="190">
        <f t="shared" si="5"/>
        <v>0</v>
      </c>
      <c r="S56" s="156">
        <f t="shared" si="7"/>
        <v>0</v>
      </c>
      <c r="T56" s="189"/>
      <c r="U56" s="189"/>
      <c r="V56" s="189"/>
      <c r="W56" s="189"/>
      <c r="X56" s="189"/>
      <c r="Y56" s="151"/>
      <c r="Z56" s="151"/>
      <c r="AA56" s="151"/>
      <c r="AB56" s="151"/>
      <c r="AC56" s="151"/>
      <c r="AD56" s="151"/>
      <c r="AE56" s="151"/>
      <c r="AG56" s="149" t="s">
        <v>389</v>
      </c>
      <c r="AH56" s="149"/>
      <c r="AI56" s="149"/>
      <c r="AJ56" s="149"/>
      <c r="AK56" s="197"/>
      <c r="AL56" s="149"/>
      <c r="AM56" s="149"/>
      <c r="AN56" s="149"/>
      <c r="AO56" s="197"/>
      <c r="AP56" s="149"/>
      <c r="AQ56" s="149"/>
      <c r="AR56" s="149"/>
      <c r="AS56" s="197"/>
      <c r="AT56" s="149"/>
      <c r="AU56" s="149"/>
      <c r="AV56" s="149"/>
      <c r="AW56" s="197"/>
      <c r="AX56" s="190">
        <f t="shared" si="6"/>
        <v>0</v>
      </c>
      <c r="AY56" s="156">
        <f t="shared" si="8"/>
        <v>0</v>
      </c>
      <c r="AZ56" s="151"/>
      <c r="BA56" s="151"/>
      <c r="BB56" s="151"/>
      <c r="BC56" s="151"/>
      <c r="BD56" s="151"/>
      <c r="BE56" s="151"/>
      <c r="BF56" s="151"/>
      <c r="BG56" s="151"/>
      <c r="BH56" s="151"/>
      <c r="BI56" s="151"/>
      <c r="BJ56" s="151"/>
      <c r="BK56" s="151"/>
    </row>
    <row r="57" spans="1:63" x14ac:dyDescent="0.3">
      <c r="A57" s="149" t="s">
        <v>390</v>
      </c>
      <c r="B57" s="149"/>
      <c r="C57" s="149"/>
      <c r="D57" s="149"/>
      <c r="E57" s="197"/>
      <c r="F57" s="149"/>
      <c r="G57" s="149"/>
      <c r="H57" s="149"/>
      <c r="I57" s="197"/>
      <c r="J57" s="149"/>
      <c r="K57" s="149"/>
      <c r="L57" s="149"/>
      <c r="M57" s="197"/>
      <c r="N57" s="149"/>
      <c r="O57" s="149"/>
      <c r="P57" s="149"/>
      <c r="Q57" s="197"/>
      <c r="R57" s="190">
        <f t="shared" si="5"/>
        <v>0</v>
      </c>
      <c r="S57" s="156">
        <f t="shared" si="7"/>
        <v>0</v>
      </c>
      <c r="T57" s="189"/>
      <c r="U57" s="189"/>
      <c r="V57" s="189"/>
      <c r="W57" s="189"/>
      <c r="X57" s="189"/>
      <c r="Y57" s="151"/>
      <c r="Z57" s="151"/>
      <c r="AA57" s="151"/>
      <c r="AB57" s="151"/>
      <c r="AC57" s="151"/>
      <c r="AD57" s="151"/>
      <c r="AE57" s="151"/>
      <c r="AG57" s="149" t="s">
        <v>390</v>
      </c>
      <c r="AH57" s="149"/>
      <c r="AI57" s="149"/>
      <c r="AJ57" s="149"/>
      <c r="AK57" s="197"/>
      <c r="AL57" s="149"/>
      <c r="AM57" s="149"/>
      <c r="AN57" s="149"/>
      <c r="AO57" s="197"/>
      <c r="AP57" s="149"/>
      <c r="AQ57" s="149"/>
      <c r="AR57" s="149"/>
      <c r="AS57" s="197"/>
      <c r="AT57" s="149"/>
      <c r="AU57" s="149"/>
      <c r="AV57" s="149"/>
      <c r="AW57" s="197"/>
      <c r="AX57" s="190">
        <f t="shared" si="6"/>
        <v>0</v>
      </c>
      <c r="AY57" s="156">
        <f t="shared" si="8"/>
        <v>0</v>
      </c>
      <c r="AZ57" s="151"/>
      <c r="BA57" s="151"/>
      <c r="BB57" s="151"/>
      <c r="BC57" s="151"/>
      <c r="BD57" s="151"/>
      <c r="BE57" s="151"/>
      <c r="BF57" s="151"/>
      <c r="BG57" s="151"/>
      <c r="BH57" s="151"/>
      <c r="BI57" s="151"/>
      <c r="BJ57" s="151"/>
      <c r="BK57" s="151"/>
    </row>
    <row r="58" spans="1:63" x14ac:dyDescent="0.3">
      <c r="A58" s="153" t="s">
        <v>391</v>
      </c>
      <c r="B58" s="150">
        <f t="shared" ref="B58:Q58" si="9">SUM(B37:B57)</f>
        <v>0</v>
      </c>
      <c r="C58" s="150">
        <f t="shared" si="9"/>
        <v>0</v>
      </c>
      <c r="D58" s="150">
        <f t="shared" si="9"/>
        <v>0</v>
      </c>
      <c r="E58" s="198">
        <f t="shared" si="9"/>
        <v>0</v>
      </c>
      <c r="F58" s="150">
        <f t="shared" si="9"/>
        <v>0</v>
      </c>
      <c r="G58" s="150">
        <f t="shared" si="9"/>
        <v>0</v>
      </c>
      <c r="H58" s="150">
        <f t="shared" si="9"/>
        <v>0</v>
      </c>
      <c r="I58" s="198">
        <f t="shared" si="9"/>
        <v>0</v>
      </c>
      <c r="J58" s="150">
        <f t="shared" si="9"/>
        <v>0</v>
      </c>
      <c r="K58" s="150">
        <f t="shared" si="9"/>
        <v>0</v>
      </c>
      <c r="L58" s="150">
        <f t="shared" si="9"/>
        <v>0</v>
      </c>
      <c r="M58" s="198">
        <f t="shared" si="9"/>
        <v>0</v>
      </c>
      <c r="N58" s="150">
        <f t="shared" si="9"/>
        <v>0</v>
      </c>
      <c r="O58" s="150">
        <f t="shared" si="9"/>
        <v>0</v>
      </c>
      <c r="P58" s="150">
        <f t="shared" si="9"/>
        <v>0</v>
      </c>
      <c r="Q58" s="198">
        <f t="shared" si="9"/>
        <v>0</v>
      </c>
      <c r="R58" s="150">
        <f t="shared" ref="R58:AE58" si="10">SUM(R37:R57)</f>
        <v>0</v>
      </c>
      <c r="S58" s="156">
        <f t="shared" si="10"/>
        <v>0</v>
      </c>
      <c r="T58" s="150">
        <f t="shared" si="10"/>
        <v>0</v>
      </c>
      <c r="U58" s="150">
        <f t="shared" si="10"/>
        <v>0</v>
      </c>
      <c r="V58" s="150">
        <f t="shared" si="10"/>
        <v>0</v>
      </c>
      <c r="W58" s="150">
        <f t="shared" si="10"/>
        <v>0</v>
      </c>
      <c r="X58" s="150">
        <f t="shared" si="10"/>
        <v>0</v>
      </c>
      <c r="Y58" s="150">
        <f t="shared" si="10"/>
        <v>0</v>
      </c>
      <c r="Z58" s="150">
        <f t="shared" si="10"/>
        <v>0</v>
      </c>
      <c r="AA58" s="150">
        <f t="shared" si="10"/>
        <v>0</v>
      </c>
      <c r="AB58" s="150">
        <f t="shared" si="10"/>
        <v>0</v>
      </c>
      <c r="AC58" s="150">
        <f t="shared" si="10"/>
        <v>0</v>
      </c>
      <c r="AD58" s="150">
        <f t="shared" si="10"/>
        <v>0</v>
      </c>
      <c r="AE58" s="150">
        <f t="shared" si="10"/>
        <v>0</v>
      </c>
      <c r="AG58" s="153" t="s">
        <v>391</v>
      </c>
      <c r="AH58" s="150">
        <f t="shared" ref="AH58:AW58" si="11">SUM(AH37:AH57)</f>
        <v>0</v>
      </c>
      <c r="AI58" s="150">
        <f t="shared" si="11"/>
        <v>0</v>
      </c>
      <c r="AJ58" s="150">
        <f t="shared" si="11"/>
        <v>0</v>
      </c>
      <c r="AK58" s="198">
        <f t="shared" si="11"/>
        <v>0</v>
      </c>
      <c r="AL58" s="150">
        <f t="shared" si="11"/>
        <v>0</v>
      </c>
      <c r="AM58" s="150">
        <f t="shared" si="11"/>
        <v>0</v>
      </c>
      <c r="AN58" s="150">
        <f t="shared" si="11"/>
        <v>0</v>
      </c>
      <c r="AO58" s="198">
        <f t="shared" si="11"/>
        <v>0</v>
      </c>
      <c r="AP58" s="150">
        <f t="shared" si="11"/>
        <v>0</v>
      </c>
      <c r="AQ58" s="150">
        <f t="shared" si="11"/>
        <v>0</v>
      </c>
      <c r="AR58" s="150">
        <f t="shared" si="11"/>
        <v>0</v>
      </c>
      <c r="AS58" s="198">
        <f t="shared" si="11"/>
        <v>0</v>
      </c>
      <c r="AT58" s="150">
        <f t="shared" si="11"/>
        <v>0</v>
      </c>
      <c r="AU58" s="150">
        <f t="shared" si="11"/>
        <v>0</v>
      </c>
      <c r="AV58" s="150">
        <f t="shared" si="11"/>
        <v>0</v>
      </c>
      <c r="AW58" s="198">
        <f t="shared" si="11"/>
        <v>0</v>
      </c>
      <c r="AX58" s="191">
        <f t="shared" ref="AX58:BK58" si="12">SUM(AX37:AX57)</f>
        <v>0</v>
      </c>
      <c r="AY58" s="157">
        <f t="shared" si="12"/>
        <v>0</v>
      </c>
      <c r="AZ58" s="150">
        <f t="shared" si="12"/>
        <v>0</v>
      </c>
      <c r="BA58" s="150">
        <f t="shared" si="12"/>
        <v>0</v>
      </c>
      <c r="BB58" s="150">
        <f t="shared" si="12"/>
        <v>0</v>
      </c>
      <c r="BC58" s="150">
        <f t="shared" si="12"/>
        <v>0</v>
      </c>
      <c r="BD58" s="150">
        <f t="shared" si="12"/>
        <v>0</v>
      </c>
      <c r="BE58" s="150">
        <f t="shared" si="12"/>
        <v>0</v>
      </c>
      <c r="BF58" s="150">
        <f t="shared" si="12"/>
        <v>0</v>
      </c>
      <c r="BG58" s="150">
        <f t="shared" si="12"/>
        <v>0</v>
      </c>
      <c r="BH58" s="150">
        <f t="shared" si="12"/>
        <v>0</v>
      </c>
      <c r="BI58" s="150">
        <f t="shared" si="12"/>
        <v>0</v>
      </c>
      <c r="BJ58" s="150">
        <f t="shared" si="12"/>
        <v>0</v>
      </c>
      <c r="BK58" s="150">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77734375" defaultRowHeight="13.8" x14ac:dyDescent="0.3"/>
  <cols>
    <col min="1" max="1" width="72" style="133" bestFit="1" customWidth="1"/>
    <col min="2" max="2" width="73.44140625" style="133" customWidth="1"/>
    <col min="3" max="3" width="10.77734375" style="133"/>
    <col min="4" max="4" width="31.21875" style="133" customWidth="1"/>
    <col min="5" max="5" width="70.21875" style="133" customWidth="1"/>
    <col min="6" max="6" width="17.21875" style="133" customWidth="1"/>
    <col min="7" max="8" width="21.77734375" style="133" customWidth="1"/>
    <col min="9" max="9" width="19.21875" style="133" customWidth="1"/>
    <col min="10" max="10" width="42" style="133" customWidth="1"/>
    <col min="11" max="16384" width="10.77734375" style="133"/>
  </cols>
  <sheetData>
    <row r="1" spans="1:2" ht="25.5" customHeight="1" x14ac:dyDescent="0.3">
      <c r="A1" s="668" t="s">
        <v>152</v>
      </c>
      <c r="B1" s="669"/>
    </row>
    <row r="2" spans="1:2" ht="25.5" customHeight="1" x14ac:dyDescent="0.3">
      <c r="A2" s="670" t="s">
        <v>392</v>
      </c>
      <c r="B2" s="671"/>
    </row>
    <row r="3" spans="1:2" x14ac:dyDescent="0.3">
      <c r="A3" s="194" t="s">
        <v>393</v>
      </c>
      <c r="B3" s="134" t="s">
        <v>394</v>
      </c>
    </row>
    <row r="4" spans="1:2" x14ac:dyDescent="0.3">
      <c r="A4" s="195" t="s">
        <v>9</v>
      </c>
      <c r="B4" s="141" t="s">
        <v>395</v>
      </c>
    </row>
    <row r="5" spans="1:2" ht="96.6" x14ac:dyDescent="0.3">
      <c r="A5" s="195" t="s">
        <v>10</v>
      </c>
      <c r="B5" s="199" t="s">
        <v>396</v>
      </c>
    </row>
    <row r="6" spans="1:2" x14ac:dyDescent="0.3">
      <c r="A6" s="195" t="s">
        <v>15</v>
      </c>
      <c r="B6" s="672" t="s">
        <v>397</v>
      </c>
    </row>
    <row r="7" spans="1:2" x14ac:dyDescent="0.3">
      <c r="A7" s="195" t="s">
        <v>17</v>
      </c>
      <c r="B7" s="673"/>
    </row>
    <row r="8" spans="1:2" x14ac:dyDescent="0.3">
      <c r="A8" s="195" t="s">
        <v>19</v>
      </c>
      <c r="B8" s="673"/>
    </row>
    <row r="9" spans="1:2" x14ac:dyDescent="0.3">
      <c r="A9" s="195" t="s">
        <v>398</v>
      </c>
      <c r="B9" s="674"/>
    </row>
    <row r="10" spans="1:2" ht="27.6" x14ac:dyDescent="0.3">
      <c r="A10" s="195" t="s">
        <v>7</v>
      </c>
      <c r="B10" s="135" t="s">
        <v>399</v>
      </c>
    </row>
    <row r="11" spans="1:2" ht="27.6" x14ac:dyDescent="0.3">
      <c r="A11" s="195" t="s">
        <v>27</v>
      </c>
      <c r="B11" s="135" t="s">
        <v>400</v>
      </c>
    </row>
    <row r="12" spans="1:2" ht="55.2" x14ac:dyDescent="0.3">
      <c r="A12" s="195" t="s">
        <v>26</v>
      </c>
      <c r="B12" s="136" t="s">
        <v>401</v>
      </c>
    </row>
    <row r="13" spans="1:2" ht="27.6" x14ac:dyDescent="0.3">
      <c r="A13" s="195" t="s">
        <v>402</v>
      </c>
      <c r="B13" s="136" t="s">
        <v>403</v>
      </c>
    </row>
    <row r="14" spans="1:2" ht="27.6" x14ac:dyDescent="0.3">
      <c r="A14" s="195" t="s">
        <v>404</v>
      </c>
      <c r="B14" s="136" t="s">
        <v>405</v>
      </c>
    </row>
    <row r="15" spans="1:2" ht="72" customHeight="1" x14ac:dyDescent="0.3">
      <c r="A15" s="196" t="s">
        <v>406</v>
      </c>
      <c r="B15" s="137" t="s">
        <v>407</v>
      </c>
    </row>
    <row r="16" spans="1:2" ht="165.6" x14ac:dyDescent="0.3">
      <c r="A16" s="196" t="s">
        <v>408</v>
      </c>
      <c r="B16" s="138" t="s">
        <v>409</v>
      </c>
    </row>
    <row r="17" spans="1:2" ht="25.5" customHeight="1" x14ac:dyDescent="0.3">
      <c r="A17" s="670" t="s">
        <v>410</v>
      </c>
      <c r="B17" s="671"/>
    </row>
    <row r="18" spans="1:2" x14ac:dyDescent="0.3">
      <c r="A18" s="194" t="s">
        <v>393</v>
      </c>
      <c r="B18" s="134" t="s">
        <v>394</v>
      </c>
    </row>
    <row r="19" spans="1:2" x14ac:dyDescent="0.3">
      <c r="A19" s="195" t="s">
        <v>9</v>
      </c>
      <c r="B19" s="141" t="s">
        <v>395</v>
      </c>
    </row>
    <row r="20" spans="1:2" ht="96.6" x14ac:dyDescent="0.3">
      <c r="A20" s="195" t="s">
        <v>10</v>
      </c>
      <c r="B20" s="140" t="s">
        <v>411</v>
      </c>
    </row>
    <row r="21" spans="1:2" ht="27.6" x14ac:dyDescent="0.3">
      <c r="A21" s="195" t="s">
        <v>412</v>
      </c>
      <c r="B21" s="136" t="s">
        <v>413</v>
      </c>
    </row>
    <row r="22" spans="1:2" ht="41.4" x14ac:dyDescent="0.3">
      <c r="A22" s="195" t="s">
        <v>414</v>
      </c>
      <c r="B22" s="136" t="s">
        <v>415</v>
      </c>
    </row>
    <row r="23" spans="1:2" ht="55.2" x14ac:dyDescent="0.3">
      <c r="A23" s="195" t="s">
        <v>416</v>
      </c>
      <c r="B23" s="136" t="s">
        <v>417</v>
      </c>
    </row>
    <row r="24" spans="1:2" ht="27.6" x14ac:dyDescent="0.3">
      <c r="A24" s="195" t="s">
        <v>418</v>
      </c>
      <c r="B24" s="136" t="s">
        <v>419</v>
      </c>
    </row>
    <row r="25" spans="1:2" x14ac:dyDescent="0.3">
      <c r="A25" s="195" t="s">
        <v>420</v>
      </c>
      <c r="B25" s="136" t="s">
        <v>421</v>
      </c>
    </row>
    <row r="26" spans="1:2" ht="46.05" customHeight="1" x14ac:dyDescent="0.3">
      <c r="A26" s="195" t="s">
        <v>422</v>
      </c>
      <c r="B26" s="139" t="s">
        <v>423</v>
      </c>
    </row>
    <row r="27" spans="1:2" ht="55.2" x14ac:dyDescent="0.3">
      <c r="A27" s="195" t="s">
        <v>166</v>
      </c>
      <c r="B27" s="139" t="s">
        <v>424</v>
      </c>
    </row>
    <row r="28" spans="1:2" ht="41.4" x14ac:dyDescent="0.3">
      <c r="A28" s="195" t="s">
        <v>425</v>
      </c>
      <c r="B28" s="139" t="s">
        <v>426</v>
      </c>
    </row>
    <row r="29" spans="1:2" ht="41.4" x14ac:dyDescent="0.3">
      <c r="A29" s="195" t="s">
        <v>427</v>
      </c>
      <c r="B29" s="139" t="s">
        <v>428</v>
      </c>
    </row>
    <row r="30" spans="1:2" ht="41.4" x14ac:dyDescent="0.3">
      <c r="A30" s="195" t="s">
        <v>429</v>
      </c>
      <c r="B30" s="139" t="s">
        <v>430</v>
      </c>
    </row>
    <row r="31" spans="1:2" ht="144" customHeight="1" x14ac:dyDescent="0.3">
      <c r="A31" s="195" t="s">
        <v>431</v>
      </c>
      <c r="B31" s="139" t="s">
        <v>432</v>
      </c>
    </row>
    <row r="32" spans="1:2" ht="27.6" x14ac:dyDescent="0.3">
      <c r="A32" s="195" t="s">
        <v>433</v>
      </c>
      <c r="B32" s="139" t="s">
        <v>434</v>
      </c>
    </row>
    <row r="33" spans="1:2" ht="27.6" x14ac:dyDescent="0.3">
      <c r="A33" s="195" t="s">
        <v>435</v>
      </c>
      <c r="B33" s="139" t="s">
        <v>436</v>
      </c>
    </row>
    <row r="34" spans="1:2" ht="27.6" x14ac:dyDescent="0.3">
      <c r="A34" s="195" t="s">
        <v>437</v>
      </c>
      <c r="B34" s="139" t="s">
        <v>438</v>
      </c>
    </row>
    <row r="35" spans="1:2" ht="27.6" x14ac:dyDescent="0.3">
      <c r="A35" s="195" t="s">
        <v>439</v>
      </c>
      <c r="B35" s="139" t="s">
        <v>440</v>
      </c>
    </row>
    <row r="36" spans="1:2" ht="69" x14ac:dyDescent="0.3">
      <c r="A36" s="195" t="s">
        <v>441</v>
      </c>
      <c r="B36" s="139" t="s">
        <v>442</v>
      </c>
    </row>
    <row r="37" spans="1:2" x14ac:dyDescent="0.3">
      <c r="A37" s="195" t="s">
        <v>155</v>
      </c>
      <c r="B37" s="139" t="s">
        <v>443</v>
      </c>
    </row>
    <row r="38" spans="1:2" ht="27.6" x14ac:dyDescent="0.3">
      <c r="A38" s="195" t="s">
        <v>444</v>
      </c>
      <c r="B38" s="139" t="s">
        <v>445</v>
      </c>
    </row>
    <row r="39" spans="1:2" ht="41.4" x14ac:dyDescent="0.3">
      <c r="A39" s="195" t="s">
        <v>446</v>
      </c>
      <c r="B39" s="139" t="s">
        <v>447</v>
      </c>
    </row>
    <row r="40" spans="1:2" ht="27.6" x14ac:dyDescent="0.3">
      <c r="A40" s="196" t="s">
        <v>158</v>
      </c>
      <c r="B40" s="139" t="s">
        <v>448</v>
      </c>
    </row>
    <row r="41" spans="1:2" ht="25.5" customHeight="1" x14ac:dyDescent="0.3">
      <c r="A41" s="670" t="s">
        <v>449</v>
      </c>
      <c r="B41" s="671"/>
    </row>
    <row r="42" spans="1:2" x14ac:dyDescent="0.3">
      <c r="A42" s="668" t="s">
        <v>450</v>
      </c>
      <c r="B42" s="669"/>
    </row>
    <row r="43" spans="1:2" ht="72" customHeight="1" x14ac:dyDescent="0.3">
      <c r="A43" s="666" t="s">
        <v>451</v>
      </c>
      <c r="B43" s="667"/>
    </row>
    <row r="44" spans="1:2" ht="27.6" x14ac:dyDescent="0.3">
      <c r="A44" s="195" t="s">
        <v>427</v>
      </c>
      <c r="B44" s="139" t="s">
        <v>452</v>
      </c>
    </row>
    <row r="45" spans="1:2" ht="27.6" x14ac:dyDescent="0.3">
      <c r="A45" s="196" t="s">
        <v>453</v>
      </c>
      <c r="B45" s="139" t="s">
        <v>454</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21875" defaultRowHeight="13.8" x14ac:dyDescent="0.3"/>
  <cols>
    <col min="1" max="1" width="44.21875" style="108" customWidth="1"/>
    <col min="2" max="2" width="61.77734375" style="108" customWidth="1"/>
    <col min="3" max="3" width="61.21875" style="108" customWidth="1"/>
    <col min="4" max="4" width="81" style="108" customWidth="1"/>
    <col min="5" max="5" width="32.77734375" style="133" customWidth="1"/>
    <col min="6" max="6" width="19" style="108" customWidth="1"/>
    <col min="7" max="7" width="29.44140625" style="108" customWidth="1"/>
    <col min="8" max="8" width="36.21875" style="108" customWidth="1"/>
    <col min="9" max="9" width="40" style="108" customWidth="1"/>
    <col min="10" max="16384" width="9.21875" style="108"/>
  </cols>
  <sheetData>
    <row r="1" spans="1:9" s="121" customFormat="1" x14ac:dyDescent="0.3">
      <c r="A1" s="120" t="s">
        <v>455</v>
      </c>
      <c r="B1" s="120" t="s">
        <v>456</v>
      </c>
      <c r="C1" s="120" t="s">
        <v>457</v>
      </c>
      <c r="D1" s="120" t="s">
        <v>458</v>
      </c>
      <c r="E1" s="120" t="s">
        <v>429</v>
      </c>
      <c r="F1" s="120" t="s">
        <v>459</v>
      </c>
      <c r="G1" s="120" t="s">
        <v>460</v>
      </c>
      <c r="H1" s="120" t="s">
        <v>354</v>
      </c>
      <c r="I1" s="120" t="s">
        <v>420</v>
      </c>
    </row>
    <row r="2" spans="1:9" s="121" customFormat="1" x14ac:dyDescent="0.3">
      <c r="A2" s="122" t="s">
        <v>160</v>
      </c>
      <c r="B2" s="117" t="s">
        <v>461</v>
      </c>
      <c r="C2" s="122" t="s">
        <v>462</v>
      </c>
      <c r="D2" s="123" t="s">
        <v>463</v>
      </c>
      <c r="E2" s="118" t="s">
        <v>464</v>
      </c>
      <c r="F2" s="124" t="s">
        <v>465</v>
      </c>
      <c r="G2" s="125" t="s">
        <v>466</v>
      </c>
      <c r="H2" s="125" t="s">
        <v>467</v>
      </c>
      <c r="I2" s="124" t="s">
        <v>468</v>
      </c>
    </row>
    <row r="3" spans="1:9" x14ac:dyDescent="0.3">
      <c r="A3" s="122" t="s">
        <v>469</v>
      </c>
      <c r="B3" s="117" t="s">
        <v>470</v>
      </c>
      <c r="C3" s="122" t="s">
        <v>471</v>
      </c>
      <c r="D3" s="126" t="s">
        <v>472</v>
      </c>
      <c r="E3" s="118" t="s">
        <v>473</v>
      </c>
      <c r="F3" s="124" t="s">
        <v>474</v>
      </c>
      <c r="G3" s="125" t="s">
        <v>475</v>
      </c>
      <c r="H3" s="125" t="s">
        <v>363</v>
      </c>
      <c r="I3" s="124" t="s">
        <v>476</v>
      </c>
    </row>
    <row r="4" spans="1:9" x14ac:dyDescent="0.3">
      <c r="A4" s="122" t="s">
        <v>477</v>
      </c>
      <c r="B4" s="117" t="s">
        <v>478</v>
      </c>
      <c r="C4" s="122" t="s">
        <v>479</v>
      </c>
      <c r="D4" s="126" t="s">
        <v>480</v>
      </c>
      <c r="E4" s="118" t="s">
        <v>481</v>
      </c>
      <c r="F4" s="124" t="s">
        <v>482</v>
      </c>
      <c r="G4" s="125" t="s">
        <v>483</v>
      </c>
      <c r="H4" s="125" t="s">
        <v>358</v>
      </c>
      <c r="I4" s="124" t="s">
        <v>484</v>
      </c>
    </row>
    <row r="5" spans="1:9" x14ac:dyDescent="0.3">
      <c r="A5" s="122" t="s">
        <v>485</v>
      </c>
      <c r="B5" s="117" t="s">
        <v>486</v>
      </c>
      <c r="C5" s="122" t="s">
        <v>487</v>
      </c>
      <c r="D5" s="126" t="s">
        <v>205</v>
      </c>
      <c r="E5" s="118" t="s">
        <v>488</v>
      </c>
      <c r="F5" s="124" t="s">
        <v>206</v>
      </c>
      <c r="G5" s="125" t="s">
        <v>489</v>
      </c>
      <c r="H5" s="125" t="s">
        <v>359</v>
      </c>
      <c r="I5" s="124" t="s">
        <v>490</v>
      </c>
    </row>
    <row r="6" spans="1:9" ht="27.6" x14ac:dyDescent="0.3">
      <c r="A6" s="122" t="s">
        <v>491</v>
      </c>
      <c r="B6" s="117" t="s">
        <v>492</v>
      </c>
      <c r="C6" s="122" t="s">
        <v>493</v>
      </c>
      <c r="D6" s="126" t="s">
        <v>211</v>
      </c>
      <c r="E6" s="118" t="s">
        <v>494</v>
      </c>
      <c r="G6" s="125" t="s">
        <v>495</v>
      </c>
      <c r="H6" s="125" t="s">
        <v>360</v>
      </c>
      <c r="I6" s="124" t="s">
        <v>496</v>
      </c>
    </row>
    <row r="7" spans="1:9" ht="27.6" x14ac:dyDescent="0.3">
      <c r="B7" s="117" t="s">
        <v>497</v>
      </c>
      <c r="C7" s="122" t="s">
        <v>498</v>
      </c>
      <c r="D7" s="126" t="s">
        <v>215</v>
      </c>
      <c r="E7" s="124" t="s">
        <v>499</v>
      </c>
      <c r="G7" s="118" t="s">
        <v>369</v>
      </c>
      <c r="H7" s="125" t="s">
        <v>361</v>
      </c>
      <c r="I7" s="124" t="s">
        <v>500</v>
      </c>
    </row>
    <row r="8" spans="1:9" ht="27.6" x14ac:dyDescent="0.3">
      <c r="A8" s="127"/>
      <c r="B8" s="117" t="s">
        <v>501</v>
      </c>
      <c r="C8" s="122" t="s">
        <v>502</v>
      </c>
      <c r="D8" s="126" t="s">
        <v>219</v>
      </c>
      <c r="E8" s="124" t="s">
        <v>503</v>
      </c>
      <c r="I8" s="124" t="s">
        <v>504</v>
      </c>
    </row>
    <row r="9" spans="1:9" ht="32.1" customHeight="1" x14ac:dyDescent="0.3">
      <c r="A9" s="127"/>
      <c r="B9" s="117" t="s">
        <v>505</v>
      </c>
      <c r="C9" s="122" t="s">
        <v>506</v>
      </c>
      <c r="D9" s="126" t="s">
        <v>507</v>
      </c>
      <c r="E9" s="124" t="s">
        <v>508</v>
      </c>
      <c r="I9" s="124" t="s">
        <v>509</v>
      </c>
    </row>
    <row r="10" spans="1:9" x14ac:dyDescent="0.3">
      <c r="A10" s="127"/>
      <c r="B10" s="117" t="s">
        <v>510</v>
      </c>
      <c r="C10" s="122" t="s">
        <v>511</v>
      </c>
      <c r="D10" s="126" t="s">
        <v>512</v>
      </c>
      <c r="E10" s="124" t="s">
        <v>513</v>
      </c>
      <c r="I10" s="124" t="s">
        <v>514</v>
      </c>
    </row>
    <row r="11" spans="1:9" x14ac:dyDescent="0.3">
      <c r="A11" s="127"/>
      <c r="B11" s="117" t="s">
        <v>515</v>
      </c>
      <c r="C11" s="122" t="s">
        <v>516</v>
      </c>
      <c r="D11" s="126" t="s">
        <v>517</v>
      </c>
      <c r="E11" s="124" t="s">
        <v>518</v>
      </c>
      <c r="I11" s="124" t="s">
        <v>519</v>
      </c>
    </row>
    <row r="12" spans="1:9" ht="27.6" x14ac:dyDescent="0.3">
      <c r="A12" s="127"/>
      <c r="B12" s="117" t="s">
        <v>520</v>
      </c>
      <c r="C12" s="122" t="s">
        <v>521</v>
      </c>
      <c r="D12" s="126" t="s">
        <v>522</v>
      </c>
      <c r="E12" s="124" t="s">
        <v>523</v>
      </c>
      <c r="I12" s="124" t="s">
        <v>524</v>
      </c>
    </row>
    <row r="13" spans="1:9" x14ac:dyDescent="0.3">
      <c r="A13" s="127"/>
      <c r="B13" s="233" t="s">
        <v>525</v>
      </c>
      <c r="D13" s="126" t="s">
        <v>526</v>
      </c>
      <c r="E13" s="124" t="s">
        <v>527</v>
      </c>
      <c r="I13" s="124" t="s">
        <v>528</v>
      </c>
    </row>
    <row r="14" spans="1:9" x14ac:dyDescent="0.3">
      <c r="A14" s="127"/>
      <c r="B14" s="117" t="s">
        <v>529</v>
      </c>
      <c r="C14" s="127"/>
      <c r="D14" s="126" t="s">
        <v>530</v>
      </c>
      <c r="E14" s="124" t="s">
        <v>531</v>
      </c>
    </row>
    <row r="15" spans="1:9" x14ac:dyDescent="0.3">
      <c r="A15" s="127"/>
      <c r="B15" s="117" t="s">
        <v>532</v>
      </c>
      <c r="C15" s="127"/>
      <c r="D15" s="126" t="s">
        <v>533</v>
      </c>
      <c r="E15" s="124" t="s">
        <v>534</v>
      </c>
    </row>
    <row r="16" spans="1:9" x14ac:dyDescent="0.3">
      <c r="A16" s="127"/>
      <c r="B16" s="117" t="s">
        <v>535</v>
      </c>
      <c r="C16" s="127"/>
      <c r="D16" s="126" t="s">
        <v>536</v>
      </c>
      <c r="E16" s="128"/>
    </row>
    <row r="17" spans="1:5" x14ac:dyDescent="0.3">
      <c r="A17" s="127"/>
      <c r="B17" s="117" t="s">
        <v>537</v>
      </c>
      <c r="C17" s="127"/>
      <c r="D17" s="126" t="s">
        <v>538</v>
      </c>
      <c r="E17" s="128"/>
    </row>
    <row r="18" spans="1:5" x14ac:dyDescent="0.3">
      <c r="A18" s="127"/>
      <c r="B18" s="117" t="s">
        <v>539</v>
      </c>
      <c r="C18" s="127"/>
      <c r="D18" s="126" t="s">
        <v>540</v>
      </c>
      <c r="E18" s="128"/>
    </row>
    <row r="19" spans="1:5" x14ac:dyDescent="0.3">
      <c r="A19" s="127"/>
      <c r="B19" s="117" t="s">
        <v>541</v>
      </c>
      <c r="C19" s="127"/>
      <c r="D19" s="126" t="s">
        <v>542</v>
      </c>
      <c r="E19" s="128"/>
    </row>
    <row r="20" spans="1:5" x14ac:dyDescent="0.3">
      <c r="A20" s="127"/>
      <c r="B20" s="117" t="s">
        <v>543</v>
      </c>
      <c r="C20" s="127"/>
      <c r="D20" s="126" t="s">
        <v>544</v>
      </c>
      <c r="E20" s="128"/>
    </row>
    <row r="21" spans="1:5" x14ac:dyDescent="0.3">
      <c r="B21" s="117" t="s">
        <v>545</v>
      </c>
      <c r="D21" s="126" t="s">
        <v>546</v>
      </c>
      <c r="E21" s="128"/>
    </row>
    <row r="22" spans="1:5" x14ac:dyDescent="0.3">
      <c r="B22" s="117" t="s">
        <v>547</v>
      </c>
      <c r="D22" s="126" t="s">
        <v>548</v>
      </c>
      <c r="E22" s="128"/>
    </row>
    <row r="23" spans="1:5" x14ac:dyDescent="0.3">
      <c r="B23" s="117" t="s">
        <v>549</v>
      </c>
      <c r="D23" s="126" t="s">
        <v>550</v>
      </c>
      <c r="E23" s="128"/>
    </row>
    <row r="24" spans="1:5" x14ac:dyDescent="0.3">
      <c r="D24" s="129" t="s">
        <v>551</v>
      </c>
      <c r="E24" s="129" t="s">
        <v>552</v>
      </c>
    </row>
    <row r="25" spans="1:5" x14ac:dyDescent="0.3">
      <c r="D25" s="130" t="s">
        <v>553</v>
      </c>
      <c r="E25" s="124" t="s">
        <v>554</v>
      </c>
    </row>
    <row r="26" spans="1:5" x14ac:dyDescent="0.3">
      <c r="D26" s="130" t="s">
        <v>555</v>
      </c>
      <c r="E26" s="124" t="s">
        <v>556</v>
      </c>
    </row>
    <row r="27" spans="1:5" x14ac:dyDescent="0.3">
      <c r="D27" s="675" t="s">
        <v>557</v>
      </c>
      <c r="E27" s="124" t="s">
        <v>558</v>
      </c>
    </row>
    <row r="28" spans="1:5" x14ac:dyDescent="0.3">
      <c r="D28" s="676"/>
      <c r="E28" s="124" t="s">
        <v>559</v>
      </c>
    </row>
    <row r="29" spans="1:5" x14ac:dyDescent="0.3">
      <c r="D29" s="676"/>
      <c r="E29" s="124" t="s">
        <v>560</v>
      </c>
    </row>
    <row r="30" spans="1:5" x14ac:dyDescent="0.3">
      <c r="D30" s="677"/>
      <c r="E30" s="124" t="s">
        <v>561</v>
      </c>
    </row>
    <row r="31" spans="1:5" x14ac:dyDescent="0.3">
      <c r="D31" s="130" t="s">
        <v>562</v>
      </c>
      <c r="E31" s="124" t="s">
        <v>563</v>
      </c>
    </row>
    <row r="32" spans="1:5" x14ac:dyDescent="0.3">
      <c r="D32" s="130" t="s">
        <v>564</v>
      </c>
      <c r="E32" s="124" t="s">
        <v>565</v>
      </c>
    </row>
    <row r="33" spans="4:5" x14ac:dyDescent="0.3">
      <c r="D33" s="130" t="s">
        <v>566</v>
      </c>
      <c r="E33" s="124" t="s">
        <v>567</v>
      </c>
    </row>
    <row r="34" spans="4:5" x14ac:dyDescent="0.3">
      <c r="D34" s="130" t="s">
        <v>568</v>
      </c>
      <c r="E34" s="124" t="s">
        <v>569</v>
      </c>
    </row>
    <row r="35" spans="4:5" x14ac:dyDescent="0.3">
      <c r="D35" s="130" t="s">
        <v>570</v>
      </c>
      <c r="E35" s="124" t="s">
        <v>571</v>
      </c>
    </row>
    <row r="36" spans="4:5" x14ac:dyDescent="0.3">
      <c r="D36" s="130" t="s">
        <v>572</v>
      </c>
      <c r="E36" s="124" t="s">
        <v>573</v>
      </c>
    </row>
    <row r="37" spans="4:5" x14ac:dyDescent="0.3">
      <c r="D37" s="130" t="s">
        <v>574</v>
      </c>
      <c r="E37" s="124" t="s">
        <v>187</v>
      </c>
    </row>
    <row r="38" spans="4:5" x14ac:dyDescent="0.3">
      <c r="D38" s="130" t="s">
        <v>575</v>
      </c>
      <c r="E38" s="124" t="s">
        <v>195</v>
      </c>
    </row>
    <row r="39" spans="4:5" x14ac:dyDescent="0.3">
      <c r="D39" s="131" t="s">
        <v>576</v>
      </c>
      <c r="E39" s="124" t="s">
        <v>577</v>
      </c>
    </row>
    <row r="40" spans="4:5" x14ac:dyDescent="0.3">
      <c r="D40" s="131" t="s">
        <v>578</v>
      </c>
      <c r="E40" s="124" t="s">
        <v>579</v>
      </c>
    </row>
    <row r="41" spans="4:5" x14ac:dyDescent="0.3">
      <c r="D41" s="130" t="s">
        <v>580</v>
      </c>
      <c r="E41" s="124" t="s">
        <v>581</v>
      </c>
    </row>
    <row r="42" spans="4:5" x14ac:dyDescent="0.3">
      <c r="D42" s="130" t="s">
        <v>582</v>
      </c>
      <c r="E42" s="124" t="s">
        <v>201</v>
      </c>
    </row>
    <row r="43" spans="4:5" x14ac:dyDescent="0.3">
      <c r="D43" s="131" t="s">
        <v>583</v>
      </c>
      <c r="E43" s="124" t="s">
        <v>584</v>
      </c>
    </row>
    <row r="44" spans="4:5" x14ac:dyDescent="0.3">
      <c r="D44" s="132" t="s">
        <v>585</v>
      </c>
      <c r="E44" s="124" t="s">
        <v>586</v>
      </c>
    </row>
    <row r="45" spans="4:5" x14ac:dyDescent="0.3">
      <c r="D45" s="126" t="s">
        <v>587</v>
      </c>
      <c r="E45" s="124" t="s">
        <v>588</v>
      </c>
    </row>
    <row r="46" spans="4:5" x14ac:dyDescent="0.3">
      <c r="D46" s="126" t="s">
        <v>589</v>
      </c>
      <c r="E46" s="124" t="s">
        <v>590</v>
      </c>
    </row>
    <row r="47" spans="4:5" x14ac:dyDescent="0.3">
      <c r="D47" s="126" t="s">
        <v>591</v>
      </c>
      <c r="E47" s="124" t="s">
        <v>592</v>
      </c>
    </row>
    <row r="48" spans="4:5" x14ac:dyDescent="0.3">
      <c r="D48" s="126" t="s">
        <v>593</v>
      </c>
      <c r="E48" s="124" t="s">
        <v>594</v>
      </c>
    </row>
    <row r="49" spans="4:4" x14ac:dyDescent="0.3">
      <c r="D49" s="129" t="s">
        <v>595</v>
      </c>
    </row>
    <row r="50" spans="4:4" x14ac:dyDescent="0.3">
      <c r="D50" s="126" t="s">
        <v>596</v>
      </c>
    </row>
    <row r="51" spans="4:4" x14ac:dyDescent="0.3">
      <c r="D51" s="126" t="s">
        <v>597</v>
      </c>
    </row>
    <row r="52" spans="4:4" x14ac:dyDescent="0.3">
      <c r="D52" s="129" t="s">
        <v>598</v>
      </c>
    </row>
    <row r="53" spans="4:4" x14ac:dyDescent="0.3">
      <c r="D53" s="132" t="s">
        <v>599</v>
      </c>
    </row>
    <row r="54" spans="4:4" x14ac:dyDescent="0.3">
      <c r="D54" s="132" t="s">
        <v>600</v>
      </c>
    </row>
    <row r="55" spans="4:4" x14ac:dyDescent="0.3">
      <c r="D55" s="132" t="s">
        <v>601</v>
      </c>
    </row>
    <row r="56" spans="4:4" x14ac:dyDescent="0.3">
      <c r="D56" s="132" t="s">
        <v>602</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77734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77734375" defaultRowHeight="14.4" x14ac:dyDescent="0.3"/>
  <cols>
    <col min="1" max="2" width="10.77734375" customWidth="1"/>
    <col min="3" max="3" width="6.77734375" customWidth="1"/>
    <col min="4" max="4" width="8.77734375" customWidth="1"/>
    <col min="5" max="5" width="10.77734375" customWidth="1"/>
  </cols>
  <sheetData>
    <row r="1" spans="1:14" x14ac:dyDescent="0.3">
      <c r="B1" t="s">
        <v>603</v>
      </c>
      <c r="C1" s="682" t="s">
        <v>604</v>
      </c>
      <c r="D1" s="682"/>
      <c r="E1" s="682"/>
      <c r="F1" s="682"/>
      <c r="G1" s="683" t="s">
        <v>605</v>
      </c>
      <c r="H1" s="684"/>
      <c r="I1" s="684"/>
      <c r="J1" s="685"/>
      <c r="K1" s="681" t="s">
        <v>606</v>
      </c>
      <c r="L1" s="681"/>
      <c r="M1" s="681"/>
      <c r="N1" s="681"/>
    </row>
    <row r="2" spans="1:14" x14ac:dyDescent="0.3">
      <c r="C2" s="4"/>
      <c r="D2" s="4"/>
      <c r="E2" s="4"/>
      <c r="F2" s="4" t="s">
        <v>607</v>
      </c>
      <c r="G2" s="30"/>
      <c r="H2" s="4"/>
      <c r="I2" s="4"/>
      <c r="J2" s="31" t="s">
        <v>607</v>
      </c>
      <c r="K2" s="4"/>
      <c r="L2" s="4"/>
      <c r="M2" s="4"/>
      <c r="N2" s="4" t="s">
        <v>607</v>
      </c>
    </row>
    <row r="3" spans="1:14" x14ac:dyDescent="0.3">
      <c r="A3" s="679" t="s">
        <v>608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7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79"/>
      <c r="B5" s="5">
        <v>3</v>
      </c>
      <c r="C5" s="6">
        <v>0.05</v>
      </c>
      <c r="D5" s="6">
        <v>0.05</v>
      </c>
      <c r="E5" s="6">
        <v>0.1</v>
      </c>
      <c r="F5" s="7">
        <f>(C5+D5+E5)</f>
        <v>0.2</v>
      </c>
      <c r="G5" s="32">
        <v>0.1</v>
      </c>
      <c r="H5" s="6">
        <v>0.1</v>
      </c>
      <c r="I5" s="6">
        <v>0.1</v>
      </c>
      <c r="J5" s="33">
        <f>(G5+H5+I5)</f>
        <v>0.30000000000000004</v>
      </c>
      <c r="K5" s="24"/>
      <c r="L5" s="5"/>
      <c r="M5" s="5"/>
      <c r="N5" s="5"/>
    </row>
    <row r="6" spans="1:14" x14ac:dyDescent="0.3">
      <c r="A6" s="679"/>
      <c r="B6" s="5">
        <v>4</v>
      </c>
      <c r="C6" s="6">
        <v>0.1</v>
      </c>
      <c r="D6" s="6">
        <v>0.1</v>
      </c>
      <c r="E6" s="6">
        <v>0.2</v>
      </c>
      <c r="F6" s="7">
        <f>(C6+D6+E6)</f>
        <v>0.4</v>
      </c>
      <c r="G6" s="32">
        <v>0</v>
      </c>
      <c r="H6" s="6">
        <v>0</v>
      </c>
      <c r="I6" s="6">
        <v>0.1</v>
      </c>
      <c r="J6" s="33">
        <f>(G6+H6+I6)</f>
        <v>0.1</v>
      </c>
      <c r="K6" s="24"/>
      <c r="L6" s="5"/>
      <c r="M6" s="5"/>
      <c r="N6" s="5"/>
    </row>
    <row r="7" spans="1:14" x14ac:dyDescent="0.3">
      <c r="A7" s="679"/>
      <c r="B7" s="5">
        <v>5</v>
      </c>
      <c r="C7" s="6">
        <v>0</v>
      </c>
      <c r="D7" s="6">
        <v>0</v>
      </c>
      <c r="E7" s="6">
        <v>0</v>
      </c>
      <c r="F7" s="7">
        <f>(C7+D7+E7)</f>
        <v>0</v>
      </c>
      <c r="G7" s="32">
        <v>0</v>
      </c>
      <c r="H7" s="6">
        <v>0</v>
      </c>
      <c r="I7" s="6">
        <v>0</v>
      </c>
      <c r="J7" s="33">
        <f>(G7+H7+I7)</f>
        <v>0</v>
      </c>
      <c r="K7" s="24"/>
      <c r="L7" s="5"/>
      <c r="M7" s="5"/>
      <c r="N7" s="5"/>
    </row>
    <row r="8" spans="1:14" x14ac:dyDescent="0.3">
      <c r="A8" s="679" t="s">
        <v>609</v>
      </c>
      <c r="B8" s="9">
        <v>6</v>
      </c>
      <c r="C8" s="10">
        <v>0.1</v>
      </c>
      <c r="D8" s="10">
        <v>0.1</v>
      </c>
      <c r="E8" s="10">
        <v>0.1</v>
      </c>
      <c r="F8" s="11">
        <f>C8+D8+E8</f>
        <v>0.30000000000000004</v>
      </c>
      <c r="G8" s="34"/>
      <c r="H8" s="9"/>
      <c r="I8" s="9"/>
      <c r="J8" s="35"/>
      <c r="K8" s="25"/>
      <c r="L8" s="9"/>
      <c r="M8" s="9"/>
      <c r="N8" s="9"/>
    </row>
    <row r="9" spans="1:14" x14ac:dyDescent="0.3">
      <c r="A9" s="679"/>
      <c r="B9" s="9">
        <v>7</v>
      </c>
      <c r="C9" s="9"/>
      <c r="D9" s="9"/>
      <c r="E9" s="9"/>
      <c r="F9" s="19"/>
      <c r="G9" s="36"/>
      <c r="H9" s="9"/>
      <c r="I9" s="9"/>
      <c r="J9" s="35"/>
      <c r="K9" s="25"/>
      <c r="L9" s="9"/>
      <c r="M9" s="9"/>
      <c r="N9" s="9"/>
    </row>
    <row r="10" spans="1:14" x14ac:dyDescent="0.3">
      <c r="A10" s="679"/>
      <c r="B10" s="9">
        <v>8</v>
      </c>
      <c r="C10" s="9"/>
      <c r="D10" s="9"/>
      <c r="E10" s="9"/>
      <c r="F10" s="19"/>
      <c r="G10" s="36"/>
      <c r="H10" s="9"/>
      <c r="I10" s="9"/>
      <c r="J10" s="35"/>
      <c r="K10" s="25"/>
      <c r="L10" s="9"/>
      <c r="M10" s="9"/>
      <c r="N10" s="9"/>
    </row>
    <row r="11" spans="1:14" x14ac:dyDescent="0.3">
      <c r="A11" s="679"/>
      <c r="B11" s="9">
        <v>9</v>
      </c>
      <c r="C11" s="9"/>
      <c r="D11" s="9"/>
      <c r="E11" s="9"/>
      <c r="F11" s="19"/>
      <c r="G11" s="36"/>
      <c r="H11" s="9"/>
      <c r="I11" s="9"/>
      <c r="J11" s="35"/>
      <c r="K11" s="25"/>
      <c r="L11" s="9"/>
      <c r="M11" s="9"/>
      <c r="N11" s="9"/>
    </row>
    <row r="12" spans="1:14" x14ac:dyDescent="0.3">
      <c r="A12" s="679" t="s">
        <v>610</v>
      </c>
      <c r="B12" s="14">
        <v>10</v>
      </c>
      <c r="C12" s="14"/>
      <c r="D12" s="14"/>
      <c r="E12" s="14"/>
      <c r="F12" s="20"/>
      <c r="G12" s="37"/>
      <c r="H12" s="14"/>
      <c r="I12" s="14"/>
      <c r="J12" s="38"/>
      <c r="K12" s="26"/>
      <c r="L12" s="14"/>
      <c r="M12" s="14"/>
      <c r="N12" s="14"/>
    </row>
    <row r="13" spans="1:14" x14ac:dyDescent="0.3">
      <c r="A13" s="679"/>
      <c r="B13" s="14">
        <v>11</v>
      </c>
      <c r="C13" s="14"/>
      <c r="D13" s="14"/>
      <c r="E13" s="14"/>
      <c r="F13" s="20"/>
      <c r="G13" s="37"/>
      <c r="H13" s="14"/>
      <c r="I13" s="14"/>
      <c r="J13" s="38"/>
      <c r="K13" s="26"/>
      <c r="L13" s="14"/>
      <c r="M13" s="14"/>
      <c r="N13" s="14"/>
    </row>
    <row r="14" spans="1:14" x14ac:dyDescent="0.3">
      <c r="A14" s="679"/>
      <c r="B14" s="14">
        <v>12</v>
      </c>
      <c r="C14" s="14"/>
      <c r="D14" s="14"/>
      <c r="E14" s="14"/>
      <c r="F14" s="20"/>
      <c r="G14" s="37"/>
      <c r="H14" s="14"/>
      <c r="I14" s="14"/>
      <c r="J14" s="38"/>
      <c r="K14" s="26"/>
      <c r="L14" s="14"/>
      <c r="M14" s="14"/>
      <c r="N14" s="14"/>
    </row>
    <row r="15" spans="1:14" x14ac:dyDescent="0.3">
      <c r="A15" s="679"/>
      <c r="B15" s="14">
        <v>13</v>
      </c>
      <c r="C15" s="14"/>
      <c r="D15" s="14"/>
      <c r="E15" s="14"/>
      <c r="F15" s="20"/>
      <c r="G15" s="37"/>
      <c r="H15" s="14"/>
      <c r="I15" s="14"/>
      <c r="J15" s="38"/>
      <c r="K15" s="26"/>
      <c r="L15" s="14"/>
      <c r="M15" s="14"/>
      <c r="N15" s="14"/>
    </row>
    <row r="16" spans="1:14" x14ac:dyDescent="0.3">
      <c r="A16" s="679" t="s">
        <v>611</v>
      </c>
      <c r="B16" s="15">
        <v>14</v>
      </c>
      <c r="C16" s="15"/>
      <c r="D16" s="15"/>
      <c r="E16" s="15"/>
      <c r="F16" s="21"/>
      <c r="G16" s="39"/>
      <c r="H16" s="15"/>
      <c r="I16" s="15"/>
      <c r="J16" s="40"/>
      <c r="K16" s="27"/>
      <c r="L16" s="15"/>
      <c r="M16" s="15"/>
      <c r="N16" s="15"/>
    </row>
    <row r="17" spans="1:14" x14ac:dyDescent="0.3">
      <c r="A17" s="679"/>
      <c r="B17" s="15">
        <v>15</v>
      </c>
      <c r="C17" s="15"/>
      <c r="D17" s="15"/>
      <c r="E17" s="15"/>
      <c r="F17" s="21"/>
      <c r="G17" s="39"/>
      <c r="H17" s="15"/>
      <c r="I17" s="15"/>
      <c r="J17" s="40"/>
      <c r="K17" s="27"/>
      <c r="L17" s="15"/>
      <c r="M17" s="15"/>
      <c r="N17" s="15"/>
    </row>
    <row r="18" spans="1:14" x14ac:dyDescent="0.3">
      <c r="A18" s="679"/>
      <c r="B18" s="15">
        <v>16</v>
      </c>
      <c r="C18" s="15"/>
      <c r="D18" s="15"/>
      <c r="E18" s="15"/>
      <c r="F18" s="21"/>
      <c r="G18" s="39"/>
      <c r="H18" s="15"/>
      <c r="I18" s="15"/>
      <c r="J18" s="40"/>
      <c r="K18" s="27"/>
      <c r="L18" s="15"/>
      <c r="M18" s="15"/>
      <c r="N18" s="15"/>
    </row>
    <row r="19" spans="1:14" x14ac:dyDescent="0.3">
      <c r="A19" s="679" t="s">
        <v>612</v>
      </c>
      <c r="B19" s="18">
        <v>17</v>
      </c>
      <c r="C19" s="18"/>
      <c r="D19" s="18"/>
      <c r="E19" s="18"/>
      <c r="F19" s="22"/>
      <c r="G19" s="41"/>
      <c r="H19" s="18"/>
      <c r="I19" s="18"/>
      <c r="J19" s="42"/>
      <c r="K19" s="28"/>
      <c r="L19" s="18"/>
      <c r="M19" s="18"/>
      <c r="N19" s="18"/>
    </row>
    <row r="20" spans="1:14" x14ac:dyDescent="0.3">
      <c r="A20" s="679"/>
      <c r="B20" s="18">
        <v>18</v>
      </c>
      <c r="C20" s="18"/>
      <c r="D20" s="18"/>
      <c r="E20" s="18"/>
      <c r="F20" s="22"/>
      <c r="G20" s="41"/>
      <c r="H20" s="18"/>
      <c r="I20" s="18"/>
      <c r="J20" s="42"/>
      <c r="K20" s="28"/>
      <c r="L20" s="18"/>
      <c r="M20" s="18"/>
      <c r="N20" s="18"/>
    </row>
    <row r="21" spans="1:14" x14ac:dyDescent="0.3">
      <c r="A21" s="679"/>
      <c r="B21" s="18">
        <v>19</v>
      </c>
      <c r="C21" s="18"/>
      <c r="D21" s="18"/>
      <c r="E21" s="18"/>
      <c r="F21" s="22"/>
      <c r="G21" s="41"/>
      <c r="H21" s="18"/>
      <c r="I21" s="18"/>
      <c r="J21" s="42"/>
      <c r="K21" s="28"/>
      <c r="L21" s="18"/>
      <c r="M21" s="18"/>
      <c r="N21" s="18"/>
    </row>
    <row r="22" spans="1:14" x14ac:dyDescent="0.3">
      <c r="A22" s="679"/>
      <c r="B22" s="18">
        <v>20</v>
      </c>
      <c r="C22" s="18"/>
      <c r="D22" s="18"/>
      <c r="E22" s="18"/>
      <c r="F22" s="22"/>
      <c r="G22" s="41"/>
      <c r="H22" s="18"/>
      <c r="I22" s="18"/>
      <c r="J22" s="42"/>
      <c r="K22" s="28"/>
      <c r="L22" s="18"/>
      <c r="M22" s="18"/>
      <c r="N22" s="18"/>
    </row>
    <row r="23" spans="1:14" x14ac:dyDescent="0.3">
      <c r="A23" s="679" t="s">
        <v>613</v>
      </c>
      <c r="B23" s="13">
        <v>21</v>
      </c>
      <c r="C23" s="13"/>
      <c r="D23" s="13"/>
      <c r="E23" s="13"/>
      <c r="F23" s="23"/>
      <c r="G23" s="43"/>
      <c r="H23" s="13"/>
      <c r="I23" s="13"/>
      <c r="J23" s="44"/>
      <c r="K23" s="29"/>
      <c r="L23" s="13"/>
      <c r="M23" s="13"/>
      <c r="N23" s="13"/>
    </row>
    <row r="24" spans="1:14" x14ac:dyDescent="0.3">
      <c r="A24" s="679"/>
      <c r="B24" s="13">
        <v>22</v>
      </c>
      <c r="C24" s="13"/>
      <c r="D24" s="13"/>
      <c r="E24" s="13"/>
      <c r="F24" s="23"/>
      <c r="G24" s="43"/>
      <c r="H24" s="13"/>
      <c r="I24" s="13"/>
      <c r="J24" s="44"/>
      <c r="K24" s="29"/>
      <c r="L24" s="13"/>
      <c r="M24" s="13"/>
      <c r="N24" s="13"/>
    </row>
    <row r="25" spans="1:14" x14ac:dyDescent="0.3">
      <c r="A25" s="679"/>
      <c r="B25" s="13">
        <v>23</v>
      </c>
      <c r="C25" s="13"/>
      <c r="D25" s="13"/>
      <c r="E25" s="13"/>
      <c r="F25" s="23"/>
      <c r="G25" s="43"/>
      <c r="H25" s="13"/>
      <c r="I25" s="13"/>
      <c r="J25" s="44"/>
      <c r="K25" s="29"/>
      <c r="L25" s="13"/>
      <c r="M25" s="13"/>
      <c r="N25" s="13"/>
    </row>
    <row r="26" spans="1:14" x14ac:dyDescent="0.3">
      <c r="A26" s="679"/>
      <c r="B26" s="13">
        <v>24</v>
      </c>
      <c r="C26" s="13"/>
      <c r="D26" s="13"/>
      <c r="E26" s="13"/>
      <c r="F26" s="23"/>
      <c r="G26" s="43"/>
      <c r="H26" s="13"/>
      <c r="I26" s="13"/>
      <c r="J26" s="44"/>
      <c r="K26" s="29"/>
      <c r="L26" s="13"/>
      <c r="M26" s="13"/>
      <c r="N26" s="13"/>
    </row>
    <row r="27" spans="1:14" x14ac:dyDescent="0.3">
      <c r="A27" s="679" t="s">
        <v>614</v>
      </c>
      <c r="B27" s="9">
        <v>25</v>
      </c>
      <c r="C27" s="9"/>
      <c r="D27" s="9"/>
      <c r="E27" s="9"/>
      <c r="F27" s="9"/>
      <c r="G27" s="9"/>
      <c r="H27" s="9"/>
      <c r="I27" s="9"/>
      <c r="J27" s="9"/>
      <c r="K27" s="9"/>
      <c r="L27" s="9"/>
      <c r="M27" s="9"/>
      <c r="N27" s="9"/>
    </row>
    <row r="28" spans="1:14" x14ac:dyDescent="0.3">
      <c r="A28" s="679"/>
      <c r="B28" s="9">
        <v>26</v>
      </c>
      <c r="C28" s="9"/>
      <c r="D28" s="9"/>
      <c r="E28" s="9"/>
      <c r="F28" s="9"/>
      <c r="G28" s="9"/>
      <c r="H28" s="9"/>
      <c r="I28" s="9"/>
      <c r="J28" s="9"/>
      <c r="K28" s="9"/>
      <c r="L28" s="9"/>
      <c r="M28" s="9"/>
      <c r="N28" s="9"/>
    </row>
    <row r="29" spans="1:14" x14ac:dyDescent="0.3">
      <c r="A29" s="679"/>
      <c r="B29" s="9">
        <v>27</v>
      </c>
      <c r="C29" s="9"/>
      <c r="D29" s="9"/>
      <c r="E29" s="9"/>
      <c r="F29" s="9"/>
      <c r="G29" s="9"/>
      <c r="H29" s="9"/>
      <c r="I29" s="9"/>
      <c r="J29" s="9"/>
      <c r="K29" s="9"/>
      <c r="L29" s="9"/>
      <c r="M29" s="9"/>
      <c r="N29" s="9"/>
    </row>
    <row r="30" spans="1:14" x14ac:dyDescent="0.3">
      <c r="A30" s="679"/>
      <c r="B30" s="9">
        <v>28</v>
      </c>
      <c r="C30" s="9"/>
      <c r="D30" s="9"/>
      <c r="E30" s="9"/>
      <c r="F30" s="9"/>
      <c r="G30" s="9"/>
      <c r="H30" s="9"/>
      <c r="I30" s="9"/>
      <c r="J30" s="9"/>
      <c r="K30" s="9"/>
      <c r="L30" s="9"/>
      <c r="M30" s="9"/>
      <c r="N30" s="9"/>
    </row>
    <row r="31" spans="1:14" x14ac:dyDescent="0.3">
      <c r="A31" s="679"/>
      <c r="B31" s="9">
        <v>29</v>
      </c>
      <c r="C31" s="9"/>
      <c r="D31" s="9"/>
      <c r="E31" s="9"/>
      <c r="F31" s="9"/>
      <c r="G31" s="9"/>
      <c r="H31" s="9"/>
      <c r="I31" s="9"/>
      <c r="J31" s="9"/>
      <c r="K31" s="9"/>
      <c r="L31" s="9"/>
      <c r="M31" s="9"/>
      <c r="N31" s="9"/>
    </row>
    <row r="32" spans="1:14" x14ac:dyDescent="0.3">
      <c r="A32" s="679" t="s">
        <v>615</v>
      </c>
      <c r="B32" s="16">
        <v>30</v>
      </c>
      <c r="C32" s="16"/>
      <c r="D32" s="16"/>
      <c r="E32" s="16"/>
      <c r="F32" s="16"/>
      <c r="G32" s="16"/>
      <c r="H32" s="16"/>
      <c r="I32" s="16"/>
      <c r="J32" s="16"/>
      <c r="K32" s="16"/>
      <c r="L32" s="16"/>
      <c r="M32" s="16"/>
      <c r="N32" s="16"/>
    </row>
    <row r="33" spans="1:14" x14ac:dyDescent="0.3">
      <c r="A33" s="679"/>
      <c r="B33" s="16">
        <v>31</v>
      </c>
      <c r="C33" s="16"/>
      <c r="D33" s="16"/>
      <c r="E33" s="16"/>
      <c r="F33" s="16"/>
      <c r="G33" s="16"/>
      <c r="H33" s="16"/>
      <c r="I33" s="16"/>
      <c r="J33" s="16"/>
      <c r="K33" s="16"/>
      <c r="L33" s="16"/>
      <c r="M33" s="16"/>
      <c r="N33" s="16"/>
    </row>
    <row r="34" spans="1:14" x14ac:dyDescent="0.3">
      <c r="A34" s="679"/>
      <c r="B34" s="16">
        <v>32</v>
      </c>
      <c r="C34" s="16"/>
      <c r="D34" s="16"/>
      <c r="E34" s="16"/>
      <c r="F34" s="16"/>
      <c r="G34" s="16"/>
      <c r="H34" s="16"/>
      <c r="I34" s="16"/>
      <c r="J34" s="16"/>
      <c r="K34" s="16"/>
      <c r="L34" s="16"/>
      <c r="M34" s="16"/>
      <c r="N34" s="16"/>
    </row>
    <row r="35" spans="1:14" x14ac:dyDescent="0.3">
      <c r="A35" s="679" t="s">
        <v>616</v>
      </c>
      <c r="B35" s="17">
        <v>33</v>
      </c>
      <c r="C35" s="14"/>
      <c r="D35" s="14"/>
      <c r="E35" s="14"/>
      <c r="F35" s="14"/>
      <c r="G35" s="14"/>
      <c r="H35" s="14"/>
      <c r="I35" s="14"/>
      <c r="J35" s="14"/>
      <c r="K35" s="14"/>
      <c r="L35" s="14"/>
      <c r="M35" s="14"/>
      <c r="N35" s="14"/>
    </row>
    <row r="36" spans="1:14" x14ac:dyDescent="0.3">
      <c r="A36" s="679"/>
      <c r="B36" s="14">
        <v>34</v>
      </c>
      <c r="C36" s="14"/>
      <c r="D36" s="14"/>
      <c r="E36" s="14"/>
      <c r="F36" s="14"/>
      <c r="G36" s="14"/>
      <c r="H36" s="14"/>
      <c r="I36" s="14"/>
      <c r="J36" s="14"/>
      <c r="K36" s="14"/>
      <c r="L36" s="14"/>
      <c r="M36" s="14"/>
      <c r="N36" s="14"/>
    </row>
    <row r="37" spans="1:14" x14ac:dyDescent="0.3">
      <c r="A37" s="679"/>
      <c r="B37" s="45">
        <v>35</v>
      </c>
      <c r="C37" s="14"/>
      <c r="D37" s="14"/>
      <c r="E37" s="14"/>
      <c r="F37" s="14"/>
      <c r="G37" s="14"/>
      <c r="H37" s="14"/>
      <c r="I37" s="14"/>
      <c r="J37" s="14"/>
      <c r="K37" s="14"/>
      <c r="L37" s="14"/>
      <c r="M37" s="14"/>
      <c r="N37" s="14"/>
    </row>
    <row r="38" spans="1:14" x14ac:dyDescent="0.3">
      <c r="A38" s="679" t="s">
        <v>617</v>
      </c>
      <c r="B38" s="8">
        <v>36</v>
      </c>
      <c r="C38" s="8"/>
      <c r="D38" s="8"/>
      <c r="E38" s="8"/>
      <c r="F38" s="8"/>
      <c r="G38" s="8"/>
      <c r="H38" s="8"/>
      <c r="I38" s="8"/>
      <c r="J38" s="8"/>
      <c r="K38" s="8"/>
      <c r="L38" s="8"/>
      <c r="M38" s="8"/>
      <c r="N38" s="8"/>
    </row>
    <row r="39" spans="1:14" x14ac:dyDescent="0.3">
      <c r="A39" s="679"/>
      <c r="B39" s="8">
        <v>37</v>
      </c>
      <c r="C39" s="8"/>
      <c r="D39" s="8"/>
      <c r="E39" s="8"/>
      <c r="F39" s="8"/>
      <c r="G39" s="8"/>
      <c r="H39" s="8"/>
      <c r="I39" s="8"/>
      <c r="J39" s="8"/>
      <c r="K39" s="8"/>
      <c r="L39" s="8"/>
      <c r="M39" s="8"/>
      <c r="N39" s="8"/>
    </row>
    <row r="40" spans="1:14" x14ac:dyDescent="0.3">
      <c r="A40" s="679"/>
      <c r="B40" s="8">
        <v>38</v>
      </c>
      <c r="C40" s="8"/>
      <c r="D40" s="8"/>
      <c r="E40" s="8"/>
      <c r="F40" s="8"/>
      <c r="G40" s="8"/>
      <c r="H40" s="8"/>
      <c r="I40" s="8"/>
      <c r="J40" s="8"/>
      <c r="K40" s="8"/>
      <c r="L40" s="8"/>
      <c r="M40" s="8"/>
      <c r="N40" s="8"/>
    </row>
    <row r="41" spans="1:14" x14ac:dyDescent="0.3">
      <c r="A41" s="680" t="s">
        <v>618</v>
      </c>
      <c r="B41" s="46">
        <v>39</v>
      </c>
      <c r="C41" s="47"/>
      <c r="D41" s="47"/>
      <c r="E41" s="47"/>
      <c r="F41" s="47"/>
      <c r="G41" s="47"/>
      <c r="H41" s="47"/>
      <c r="I41" s="47"/>
      <c r="J41" s="47"/>
      <c r="K41" s="47"/>
      <c r="L41" s="47"/>
      <c r="M41" s="47"/>
      <c r="N41" s="47"/>
    </row>
    <row r="42" spans="1:14" x14ac:dyDescent="0.3">
      <c r="A42" s="680"/>
      <c r="B42" s="47">
        <v>40</v>
      </c>
      <c r="C42" s="47"/>
      <c r="D42" s="47"/>
      <c r="E42" s="47"/>
      <c r="F42" s="47"/>
      <c r="G42" s="47"/>
      <c r="H42" s="47"/>
      <c r="I42" s="47"/>
      <c r="J42" s="47"/>
      <c r="K42" s="47"/>
      <c r="L42" s="47"/>
      <c r="M42" s="47"/>
      <c r="N42" s="47"/>
    </row>
    <row r="43" spans="1:14" x14ac:dyDescent="0.3">
      <c r="A43" s="680"/>
      <c r="B43" s="47">
        <v>41</v>
      </c>
      <c r="C43" s="47"/>
      <c r="D43" s="47"/>
      <c r="E43" s="47"/>
      <c r="F43" s="47"/>
      <c r="G43" s="47"/>
      <c r="H43" s="47"/>
      <c r="I43" s="47"/>
      <c r="J43" s="47"/>
      <c r="K43" s="47"/>
      <c r="L43" s="47"/>
      <c r="M43" s="47"/>
      <c r="N43" s="47"/>
    </row>
    <row r="44" spans="1:14" x14ac:dyDescent="0.3">
      <c r="A44" s="680"/>
      <c r="B44" s="48">
        <v>42</v>
      </c>
      <c r="C44" s="47"/>
      <c r="D44" s="47"/>
      <c r="E44" s="47"/>
      <c r="F44" s="47"/>
      <c r="G44" s="47"/>
      <c r="H44" s="47"/>
      <c r="I44" s="47"/>
      <c r="J44" s="47"/>
      <c r="K44" s="47"/>
      <c r="L44" s="47"/>
      <c r="M44" s="47"/>
      <c r="N44" s="47"/>
    </row>
    <row r="45" spans="1:14" x14ac:dyDescent="0.3">
      <c r="A45" s="678" t="s">
        <v>619</v>
      </c>
      <c r="B45" s="12">
        <v>43</v>
      </c>
      <c r="C45" s="12"/>
      <c r="D45" s="12"/>
      <c r="E45" s="12"/>
      <c r="F45" s="12"/>
      <c r="G45" s="12"/>
      <c r="H45" s="12"/>
      <c r="I45" s="12"/>
      <c r="J45" s="12"/>
      <c r="K45" s="12"/>
      <c r="L45" s="12"/>
      <c r="M45" s="12"/>
      <c r="N45" s="12"/>
    </row>
    <row r="46" spans="1:14" x14ac:dyDescent="0.3">
      <c r="A46" s="678"/>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62820B4A-0FB4-4C3D-982F-D6DE627417B5}">
  <ds:schemaRefs>
    <ds:schemaRef ds:uri="http://schemas.microsoft.com/office/2006/metadata/properties"/>
    <ds:schemaRef ds:uri="http://purl.org/dc/dcmitype/"/>
    <ds:schemaRef ds:uri="http://purl.org/dc/elements/1.1/"/>
    <ds:schemaRef ds:uri="fe9e2b3d-4c1d-4923-bca8-f2013ad4d455"/>
    <ds:schemaRef ds:uri="http://schemas.microsoft.com/office/2006/documentManagement/types"/>
    <ds:schemaRef ds:uri="bea38547-d34c-4dfd-b958-4ddc302b48de"/>
    <ds:schemaRef ds:uri="http://schemas.microsoft.com/office/infopath/2007/PartnerControl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 Martínez</dc:creator>
  <cp:keywords/>
  <dc:description/>
  <cp:lastModifiedBy>Cindy Rocio Lopez Villanueva</cp:lastModifiedBy>
  <cp:revision/>
  <cp:lastPrinted>2023-11-08T23:35:12Z</cp:lastPrinted>
  <dcterms:created xsi:type="dcterms:W3CDTF">2011-04-26T22:16:52Z</dcterms:created>
  <dcterms:modified xsi:type="dcterms:W3CDTF">2024-01-15T14:14:14Z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